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M:\Zelené sídliská_VO_new\Rozpočty_VO_Severná_Magurská_oprava\ZS_new_SEVERNÁ\Rozpočet_VO_Severná_verzia_tlač\Severná_stavebné práce\"/>
    </mc:Choice>
  </mc:AlternateContent>
  <xr:revisionPtr revIDLastSave="0" documentId="13_ncr:1_{4176B74B-3E0F-4B00-A9ED-17F2B3A2471D}" xr6:coauthVersionLast="47" xr6:coauthVersionMax="47" xr10:uidLastSave="{00000000-0000-0000-0000-000000000000}"/>
  <bookViews>
    <workbookView xWindow="-120" yWindow="-120" windowWidth="25440" windowHeight="15270" firstSheet="5" activeTab="8" xr2:uid="{4FEF8A0C-FBAD-4872-A7D9-CB9DAE24A1B0}"/>
  </bookViews>
  <sheets>
    <sheet name="Rekapitulácia stavby" sheetId="15" r:id="rId1"/>
    <sheet name="SO 1.1.2 - Podpora budova..." sheetId="2" r:id="rId2"/>
    <sheet name="SO 1.1.3 - Podpora budova..." sheetId="3" r:id="rId3"/>
    <sheet name="SO 1.2.2 - Podpora budova..." sheetId="4" r:id="rId4"/>
    <sheet name="SO 1.2.3 - Podpora budova..." sheetId="5" r:id="rId5"/>
    <sheet name="SO 1.3.2 - Podpora budova..." sheetId="6" r:id="rId6"/>
    <sheet name="SO 3.1 - Parkový mobiliár..." sheetId="7" r:id="rId7"/>
    <sheet name="SO 3.2 - Parkový mobiliár..." sheetId="8" r:id="rId8"/>
    <sheet name="SO 5.1 - Schody s poseden..." sheetId="9" r:id="rId9"/>
    <sheet name="SO 6.1.1 - Verejné osvetl..." sheetId="10" r:id="rId10"/>
    <sheet name="SO 6.1.2 - Verejné osvetl..." sheetId="11" r:id="rId11"/>
    <sheet name="SO601 Areálové rozvody NN R" sheetId="12" r:id="rId12"/>
    <sheet name="SO 7.1 - Prípojky vody - ..." sheetId="13" r:id="rId13"/>
    <sheet name="SO 7.2 - Prípojky vody - ..." sheetId="14" r:id="rId14"/>
    <sheet name="Hárok1" sheetId="1" r:id="rId15"/>
  </sheets>
  <externalReferences>
    <externalReference r:id="rId16"/>
    <externalReference r:id="rId17"/>
  </externalReferences>
  <definedNames>
    <definedName name="_xlnm._FilterDatabase" localSheetId="1" hidden="1">'SO 1.1.2 - Podpora budova...'!$C$128:$K$304</definedName>
    <definedName name="_xlnm._FilterDatabase" localSheetId="2" hidden="1">'SO 1.1.3 - Podpora budova...'!$C$128:$K$258</definedName>
    <definedName name="_xlnm._FilterDatabase" localSheetId="3" hidden="1">'SO 1.2.2 - Podpora budova...'!$C$129:$K$326</definedName>
    <definedName name="_xlnm._FilterDatabase" localSheetId="4" hidden="1">'SO 1.2.3 - Podpora budova...'!$C$128:$K$258</definedName>
    <definedName name="_xlnm._FilterDatabase" localSheetId="5" hidden="1">'SO 1.3.2 - Podpora budova...'!$C$128:$K$223</definedName>
    <definedName name="_xlnm._FilterDatabase" localSheetId="6" hidden="1">'SO 3.1 - Parkový mobiliár...'!$C$121:$K$127</definedName>
    <definedName name="_xlnm._FilterDatabase" localSheetId="7" hidden="1">'SO 3.2 - Parkový mobiliár...'!$C$122:$K$129</definedName>
    <definedName name="_xlnm._FilterDatabase" localSheetId="8" hidden="1">'SO 5.1 - Schody s poseden...'!$C$126:$K$199</definedName>
    <definedName name="_xlnm._FilterDatabase" localSheetId="9" hidden="1">'SO 6.1.1 - Verejné osvetl...'!$C$129:$K$230</definedName>
    <definedName name="_xlnm._FilterDatabase" localSheetId="10" hidden="1">'SO 6.1.2 - Verejné osvetl...'!$C$129:$K$219</definedName>
    <definedName name="_xlnm._FilterDatabase" localSheetId="12" hidden="1">'SO 7.1 - Prípojky vody - ...'!$C$126:$K$177</definedName>
    <definedName name="_xlnm._FilterDatabase" localSheetId="13" hidden="1">'SO 7.2 - Prípojky vody - ...'!$C$133:$K$289</definedName>
    <definedName name="_xlnm._FilterDatabase" localSheetId="11" hidden="1">'SO601 Areálové rozvody NN R'!$C$15:$M$51</definedName>
    <definedName name="_xlnm.Print_Titles" localSheetId="0">'Rekapitulácia stavby'!$92:$92</definedName>
    <definedName name="_xlnm.Print_Titles" localSheetId="1">'SO 1.1.2 - Podpora budova...'!$128:$128</definedName>
    <definedName name="_xlnm.Print_Titles" localSheetId="2">'SO 1.1.3 - Podpora budova...'!$128:$128</definedName>
    <definedName name="_xlnm.Print_Titles" localSheetId="3">'SO 1.2.2 - Podpora budova...'!$129:$129</definedName>
    <definedName name="_xlnm.Print_Titles" localSheetId="4">'SO 1.2.3 - Podpora budova...'!$128:$128</definedName>
    <definedName name="_xlnm.Print_Titles" localSheetId="5">'SO 1.3.2 - Podpora budova...'!$128:$128</definedName>
    <definedName name="_xlnm.Print_Titles" localSheetId="6">'SO 3.1 - Parkový mobiliár...'!$121:$121</definedName>
    <definedName name="_xlnm.Print_Titles" localSheetId="7">'SO 3.2 - Parkový mobiliár...'!$122:$122</definedName>
    <definedName name="_xlnm.Print_Titles" localSheetId="8">'SO 5.1 - Schody s poseden...'!$126:$126</definedName>
    <definedName name="_xlnm.Print_Titles" localSheetId="9">'SO 6.1.1 - Verejné osvetl...'!$129:$129</definedName>
    <definedName name="_xlnm.Print_Titles" localSheetId="10">'SO 6.1.2 - Verejné osvetl...'!$129:$129</definedName>
    <definedName name="_xlnm.Print_Titles" localSheetId="12">'SO 7.1 - Prípojky vody - ...'!$126:$126</definedName>
    <definedName name="_xlnm.Print_Titles" localSheetId="13">'SO 7.2 - Prípojky vody - ...'!$133:$133</definedName>
    <definedName name="_xlnm.Print_Titles" localSheetId="11">'SO601 Areálové rozvody NN R'!$15:$15</definedName>
    <definedName name="_xlnm.Print_Area" localSheetId="0">'Rekapitulácia stavby'!$D$4:$AO$76,'Rekapitulácia stavby'!$C$82:$AQ$110</definedName>
    <definedName name="_xlnm.Print_Area" localSheetId="1">'SO 1.1.2 - Podpora budova...'!$C$4:$J$76,'SO 1.1.2 - Podpora budova...'!$C$112:$J$304</definedName>
    <definedName name="_xlnm.Print_Area" localSheetId="2">'SO 1.1.3 - Podpora budova...'!$C$4:$J$76,'SO 1.1.3 - Podpora budova...'!$C$112:$J$258</definedName>
    <definedName name="_xlnm.Print_Area" localSheetId="3">'SO 1.2.2 - Podpora budova...'!$C$4:$J$76,'SO 1.2.2 - Podpora budova...'!$C$113:$J$326</definedName>
    <definedName name="_xlnm.Print_Area" localSheetId="4">'SO 1.2.3 - Podpora budova...'!$C$4:$J$76,'SO 1.2.3 - Podpora budova...'!$C$112:$J$258</definedName>
    <definedName name="_xlnm.Print_Area" localSheetId="5">'SO 1.3.2 - Podpora budova...'!$C$4:$J$76,'SO 1.3.2 - Podpora budova...'!$C$112:$J$223</definedName>
    <definedName name="_xlnm.Print_Area" localSheetId="6">'SO 3.1 - Parkový mobiliár...'!$C$4:$J$76,'SO 3.1 - Parkový mobiliár...'!$C$107:$J$127</definedName>
    <definedName name="_xlnm.Print_Area" localSheetId="7">'SO 3.2 - Parkový mobiliár...'!$C$4:$J$76,'SO 3.2 - Parkový mobiliár...'!$C$108:$J$129</definedName>
    <definedName name="_xlnm.Print_Area" localSheetId="8">'SO 5.1 - Schody s poseden...'!$C$4:$J$76,'SO 5.1 - Schody s poseden...'!$C$112:$J$199</definedName>
    <definedName name="_xlnm.Print_Area" localSheetId="9">'SO 6.1.1 - Verejné osvetl...'!$C$4:$J$76,'SO 6.1.1 - Verejné osvetl...'!$C$115:$J$230</definedName>
    <definedName name="_xlnm.Print_Area" localSheetId="10">'SO 6.1.2 - Verejné osvetl...'!$C$4:$J$76,'SO 6.1.2 - Verejné osvetl...'!$C$115:$J$219</definedName>
    <definedName name="_xlnm.Print_Area" localSheetId="12">'SO 7.1 - Prípojky vody - ...'!$C$4:$J$76,'SO 7.1 - Prípojky vody - ...'!$C$112:$J$177</definedName>
    <definedName name="_xlnm.Print_Area" localSheetId="13">'SO 7.2 - Prípojky vody - ...'!$C$4:$J$76,'SO 7.2 - Prípojky vody - ...'!$C$119:$J$289</definedName>
    <definedName name="_xlnm.Print_Area" localSheetId="11">'SO601 Areálové rozvody NN R'!#REF!,'SO601 Areálové rozvody NN R'!#REF!,'SO601 Areálové rozvody NN R'!$C$3:$M$51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5" i="14" l="1"/>
  <c r="R235" i="14"/>
  <c r="T235" i="14"/>
  <c r="BE235" i="14"/>
  <c r="BF235" i="14"/>
  <c r="BG235" i="14"/>
  <c r="BH235" i="14"/>
  <c r="BI235" i="14"/>
  <c r="BK235" i="14"/>
  <c r="P236" i="14"/>
  <c r="R236" i="14"/>
  <c r="T236" i="14"/>
  <c r="BE236" i="14"/>
  <c r="BF236" i="14"/>
  <c r="BG236" i="14"/>
  <c r="BH236" i="14"/>
  <c r="BI236" i="14"/>
  <c r="BK236" i="14"/>
  <c r="P237" i="14"/>
  <c r="R237" i="14"/>
  <c r="T237" i="14"/>
  <c r="BE237" i="14"/>
  <c r="BF237" i="14"/>
  <c r="BG237" i="14"/>
  <c r="BH237" i="14"/>
  <c r="BI237" i="14"/>
  <c r="BK237" i="14"/>
  <c r="P238" i="14"/>
  <c r="R238" i="14"/>
  <c r="T238" i="14"/>
  <c r="BE238" i="14"/>
  <c r="BF238" i="14"/>
  <c r="BG238" i="14"/>
  <c r="BH238" i="14"/>
  <c r="BI238" i="14"/>
  <c r="BK238" i="14"/>
  <c r="P239" i="14"/>
  <c r="R239" i="14"/>
  <c r="T239" i="14"/>
  <c r="BE239" i="14"/>
  <c r="BF239" i="14"/>
  <c r="BG239" i="14"/>
  <c r="BH239" i="14"/>
  <c r="BI239" i="14"/>
  <c r="BK239" i="14"/>
  <c r="P240" i="14"/>
  <c r="R240" i="14"/>
  <c r="T240" i="14"/>
  <c r="BE240" i="14"/>
  <c r="BF240" i="14"/>
  <c r="BG240" i="14"/>
  <c r="BH240" i="14"/>
  <c r="BI240" i="14"/>
  <c r="BK240" i="14"/>
  <c r="P241" i="14"/>
  <c r="R241" i="14"/>
  <c r="T241" i="14"/>
  <c r="BE241" i="14"/>
  <c r="BF241" i="14"/>
  <c r="BG241" i="14"/>
  <c r="BH241" i="14"/>
  <c r="BI241" i="14"/>
  <c r="BK241" i="14"/>
  <c r="P242" i="14"/>
  <c r="R242" i="14"/>
  <c r="T242" i="14"/>
  <c r="BE242" i="14"/>
  <c r="BF242" i="14"/>
  <c r="BG242" i="14"/>
  <c r="BH242" i="14"/>
  <c r="BI242" i="14"/>
  <c r="BK242" i="14"/>
  <c r="P243" i="14"/>
  <c r="R243" i="14"/>
  <c r="T243" i="14"/>
  <c r="BE243" i="14"/>
  <c r="BF243" i="14"/>
  <c r="BG243" i="14"/>
  <c r="BH243" i="14"/>
  <c r="BI243" i="14"/>
  <c r="BK243" i="14"/>
  <c r="P244" i="14"/>
  <c r="R244" i="14"/>
  <c r="T244" i="14"/>
  <c r="BE244" i="14"/>
  <c r="BF244" i="14"/>
  <c r="BG244" i="14"/>
  <c r="BH244" i="14"/>
  <c r="BI244" i="14"/>
  <c r="BK244" i="14"/>
  <c r="P245" i="14"/>
  <c r="R245" i="14"/>
  <c r="T245" i="14"/>
  <c r="BE245" i="14"/>
  <c r="BF245" i="14"/>
  <c r="BG245" i="14"/>
  <c r="BH245" i="14"/>
  <c r="BI245" i="14"/>
  <c r="BK245" i="14"/>
  <c r="P246" i="14"/>
  <c r="R246" i="14"/>
  <c r="T246" i="14"/>
  <c r="BE246" i="14"/>
  <c r="BF246" i="14"/>
  <c r="BG246" i="14"/>
  <c r="BH246" i="14"/>
  <c r="BI246" i="14"/>
  <c r="BK246" i="14"/>
  <c r="P247" i="14"/>
  <c r="R247" i="14"/>
  <c r="T247" i="14"/>
  <c r="BE247" i="14"/>
  <c r="BF247" i="14"/>
  <c r="BG247" i="14"/>
  <c r="BH247" i="14"/>
  <c r="BI247" i="14"/>
  <c r="BK247" i="14"/>
  <c r="P248" i="14"/>
  <c r="R248" i="14"/>
  <c r="T248" i="14"/>
  <c r="BE248" i="14"/>
  <c r="BF248" i="14"/>
  <c r="BG248" i="14"/>
  <c r="BH248" i="14"/>
  <c r="BI248" i="14"/>
  <c r="BK248" i="14"/>
  <c r="P249" i="14"/>
  <c r="R249" i="14"/>
  <c r="T249" i="14"/>
  <c r="BE249" i="14"/>
  <c r="BF249" i="14"/>
  <c r="BG249" i="14"/>
  <c r="BH249" i="14"/>
  <c r="BI249" i="14"/>
  <c r="BK249" i="14"/>
  <c r="P250" i="14"/>
  <c r="R250" i="14"/>
  <c r="T250" i="14"/>
  <c r="BE250" i="14"/>
  <c r="BF250" i="14"/>
  <c r="BG250" i="14"/>
  <c r="BH250" i="14"/>
  <c r="BI250" i="14"/>
  <c r="BK250" i="14"/>
  <c r="P251" i="14"/>
  <c r="R251" i="14"/>
  <c r="T251" i="14"/>
  <c r="BE251" i="14"/>
  <c r="BF251" i="14"/>
  <c r="BG251" i="14"/>
  <c r="BH251" i="14"/>
  <c r="BI251" i="14"/>
  <c r="BK251" i="14"/>
  <c r="P252" i="14"/>
  <c r="R252" i="14"/>
  <c r="T252" i="14"/>
  <c r="BE252" i="14"/>
  <c r="BF252" i="14"/>
  <c r="BG252" i="14"/>
  <c r="BH252" i="14"/>
  <c r="BI252" i="14"/>
  <c r="BK252" i="14"/>
  <c r="P253" i="14"/>
  <c r="R253" i="14"/>
  <c r="T253" i="14"/>
  <c r="BE253" i="14"/>
  <c r="BF253" i="14"/>
  <c r="BG253" i="14"/>
  <c r="BH253" i="14"/>
  <c r="BI253" i="14"/>
  <c r="BK253" i="14"/>
  <c r="P254" i="14"/>
  <c r="R254" i="14"/>
  <c r="T254" i="14"/>
  <c r="BE254" i="14"/>
  <c r="BF254" i="14"/>
  <c r="BG254" i="14"/>
  <c r="BH254" i="14"/>
  <c r="BI254" i="14"/>
  <c r="BK254" i="14"/>
  <c r="P255" i="14"/>
  <c r="R255" i="14"/>
  <c r="T255" i="14"/>
  <c r="BE255" i="14"/>
  <c r="BF255" i="14"/>
  <c r="BG255" i="14"/>
  <c r="BH255" i="14"/>
  <c r="BI255" i="14"/>
  <c r="BK255" i="14"/>
  <c r="P256" i="14"/>
  <c r="R256" i="14"/>
  <c r="T256" i="14"/>
  <c r="BE256" i="14"/>
  <c r="BF256" i="14"/>
  <c r="BG256" i="14"/>
  <c r="BH256" i="14"/>
  <c r="BI256" i="14"/>
  <c r="BK256" i="14"/>
  <c r="P257" i="14"/>
  <c r="R257" i="14"/>
  <c r="T257" i="14"/>
  <c r="BE257" i="14"/>
  <c r="BF257" i="14"/>
  <c r="BG257" i="14"/>
  <c r="BH257" i="14"/>
  <c r="BI257" i="14"/>
  <c r="BK257" i="14"/>
  <c r="P258" i="14"/>
  <c r="R258" i="14"/>
  <c r="T258" i="14"/>
  <c r="BE258" i="14"/>
  <c r="BF258" i="14"/>
  <c r="BG258" i="14"/>
  <c r="BH258" i="14"/>
  <c r="BI258" i="14"/>
  <c r="BK258" i="14"/>
  <c r="P259" i="14"/>
  <c r="R259" i="14"/>
  <c r="T259" i="14"/>
  <c r="BE259" i="14"/>
  <c r="BF259" i="14"/>
  <c r="BG259" i="14"/>
  <c r="BH259" i="14"/>
  <c r="BI259" i="14"/>
  <c r="BK259" i="14"/>
  <c r="P260" i="14"/>
  <c r="R260" i="14"/>
  <c r="T260" i="14"/>
  <c r="BE260" i="14"/>
  <c r="BF260" i="14"/>
  <c r="BG260" i="14"/>
  <c r="BH260" i="14"/>
  <c r="BI260" i="14"/>
  <c r="BK260" i="14"/>
  <c r="P261" i="14"/>
  <c r="R261" i="14"/>
  <c r="T261" i="14"/>
  <c r="BE261" i="14"/>
  <c r="BF261" i="14"/>
  <c r="BG261" i="14"/>
  <c r="BH261" i="14"/>
  <c r="BI261" i="14"/>
  <c r="BK261" i="14"/>
  <c r="P262" i="14"/>
  <c r="R262" i="14"/>
  <c r="T262" i="14"/>
  <c r="BE262" i="14"/>
  <c r="BF262" i="14"/>
  <c r="BG262" i="14"/>
  <c r="BH262" i="14"/>
  <c r="BI262" i="14"/>
  <c r="BK262" i="14"/>
  <c r="P263" i="14"/>
  <c r="R263" i="14"/>
  <c r="T263" i="14"/>
  <c r="BE263" i="14"/>
  <c r="BF263" i="14"/>
  <c r="BG263" i="14"/>
  <c r="BH263" i="14"/>
  <c r="BI263" i="14"/>
  <c r="BK263" i="14"/>
  <c r="P264" i="14"/>
  <c r="R264" i="14"/>
  <c r="T264" i="14"/>
  <c r="BE264" i="14"/>
  <c r="BF264" i="14"/>
  <c r="BG264" i="14"/>
  <c r="BH264" i="14"/>
  <c r="BI264" i="14"/>
  <c r="BK264" i="14"/>
  <c r="P265" i="14"/>
  <c r="R265" i="14"/>
  <c r="T265" i="14"/>
  <c r="BE265" i="14"/>
  <c r="BF265" i="14"/>
  <c r="BG265" i="14"/>
  <c r="BH265" i="14"/>
  <c r="BI265" i="14"/>
  <c r="BK265" i="14"/>
  <c r="P266" i="14"/>
  <c r="R266" i="14"/>
  <c r="T266" i="14"/>
  <c r="BE266" i="14"/>
  <c r="BF266" i="14"/>
  <c r="BG266" i="14"/>
  <c r="BH266" i="14"/>
  <c r="BI266" i="14"/>
  <c r="BK266" i="14"/>
  <c r="P267" i="14"/>
  <c r="R267" i="14"/>
  <c r="T267" i="14"/>
  <c r="BE267" i="14"/>
  <c r="BF267" i="14"/>
  <c r="BG267" i="14"/>
  <c r="BH267" i="14"/>
  <c r="BI267" i="14"/>
  <c r="BK267" i="14"/>
  <c r="P268" i="14"/>
  <c r="R268" i="14"/>
  <c r="T268" i="14"/>
  <c r="BE268" i="14"/>
  <c r="BF268" i="14"/>
  <c r="BG268" i="14"/>
  <c r="BH268" i="14"/>
  <c r="BI268" i="14"/>
  <c r="BK268" i="14"/>
  <c r="P269" i="14"/>
  <c r="R269" i="14"/>
  <c r="T269" i="14"/>
  <c r="BE269" i="14"/>
  <c r="BF269" i="14"/>
  <c r="BG269" i="14"/>
  <c r="BH269" i="14"/>
  <c r="BI269" i="14"/>
  <c r="BK269" i="14"/>
  <c r="P270" i="14"/>
  <c r="R270" i="14"/>
  <c r="T270" i="14"/>
  <c r="BE270" i="14"/>
  <c r="BF270" i="14"/>
  <c r="BG270" i="14"/>
  <c r="BH270" i="14"/>
  <c r="BI270" i="14"/>
  <c r="BK270" i="14"/>
  <c r="P271" i="14"/>
  <c r="R271" i="14"/>
  <c r="T271" i="14"/>
  <c r="BE271" i="14"/>
  <c r="BF271" i="14"/>
  <c r="BG271" i="14"/>
  <c r="BH271" i="14"/>
  <c r="BI271" i="14"/>
  <c r="BK271" i="14"/>
  <c r="P272" i="14"/>
  <c r="R272" i="14"/>
  <c r="T272" i="14"/>
  <c r="BE272" i="14"/>
  <c r="BF272" i="14"/>
  <c r="BG272" i="14"/>
  <c r="BH272" i="14"/>
  <c r="BI272" i="14"/>
  <c r="BK272" i="14"/>
  <c r="P273" i="14"/>
  <c r="R273" i="14"/>
  <c r="T273" i="14"/>
  <c r="BE273" i="14"/>
  <c r="BF273" i="14"/>
  <c r="BG273" i="14"/>
  <c r="BH273" i="14"/>
  <c r="BI273" i="14"/>
  <c r="BK273" i="14"/>
  <c r="P274" i="14"/>
  <c r="R274" i="14"/>
  <c r="T274" i="14"/>
  <c r="BE274" i="14"/>
  <c r="BF274" i="14"/>
  <c r="BG274" i="14"/>
  <c r="BH274" i="14"/>
  <c r="BI274" i="14"/>
  <c r="BK274" i="14"/>
  <c r="P275" i="14"/>
  <c r="R275" i="14"/>
  <c r="T275" i="14"/>
  <c r="BE275" i="14"/>
  <c r="BF275" i="14"/>
  <c r="BG275" i="14"/>
  <c r="BH275" i="14"/>
  <c r="BI275" i="14"/>
  <c r="BK275" i="14"/>
  <c r="P276" i="14"/>
  <c r="R276" i="14"/>
  <c r="T276" i="14"/>
  <c r="BE276" i="14"/>
  <c r="BF276" i="14"/>
  <c r="BG276" i="14"/>
  <c r="BH276" i="14"/>
  <c r="BI276" i="14"/>
  <c r="BK276" i="14"/>
  <c r="P277" i="14"/>
  <c r="R277" i="14"/>
  <c r="T277" i="14"/>
  <c r="BE277" i="14"/>
  <c r="BF277" i="14"/>
  <c r="BG277" i="14"/>
  <c r="BH277" i="14"/>
  <c r="BI277" i="14"/>
  <c r="BK277" i="14"/>
  <c r="P278" i="14"/>
  <c r="R278" i="14"/>
  <c r="T278" i="14"/>
  <c r="BE278" i="14"/>
  <c r="BF278" i="14"/>
  <c r="BG278" i="14"/>
  <c r="BH278" i="14"/>
  <c r="BI278" i="14"/>
  <c r="BK278" i="14"/>
  <c r="P279" i="14"/>
  <c r="R279" i="14"/>
  <c r="T279" i="14"/>
  <c r="BE279" i="14"/>
  <c r="BF279" i="14"/>
  <c r="BG279" i="14"/>
  <c r="BH279" i="14"/>
  <c r="BI279" i="14"/>
  <c r="BK279" i="14"/>
  <c r="P280" i="14"/>
  <c r="R280" i="14"/>
  <c r="T280" i="14"/>
  <c r="BE280" i="14"/>
  <c r="BF280" i="14"/>
  <c r="BG280" i="14"/>
  <c r="BH280" i="14"/>
  <c r="BI280" i="14"/>
  <c r="BK280" i="14"/>
  <c r="P281" i="14"/>
  <c r="R281" i="14"/>
  <c r="T281" i="14"/>
  <c r="BE281" i="14"/>
  <c r="BF281" i="14"/>
  <c r="BG281" i="14"/>
  <c r="BH281" i="14"/>
  <c r="BI281" i="14"/>
  <c r="BK281" i="14"/>
  <c r="P282" i="14"/>
  <c r="R282" i="14"/>
  <c r="T282" i="14"/>
  <c r="BE282" i="14"/>
  <c r="BF282" i="14"/>
  <c r="BG282" i="14"/>
  <c r="BH282" i="14"/>
  <c r="BI282" i="14"/>
  <c r="BK282" i="14"/>
  <c r="P283" i="14"/>
  <c r="R283" i="14"/>
  <c r="T283" i="14"/>
  <c r="BE283" i="14"/>
  <c r="BF283" i="14"/>
  <c r="BG283" i="14"/>
  <c r="BH283" i="14"/>
  <c r="BI283" i="14"/>
  <c r="BK283" i="14"/>
  <c r="P284" i="14"/>
  <c r="R284" i="14"/>
  <c r="T284" i="14"/>
  <c r="BE284" i="14"/>
  <c r="BF284" i="14"/>
  <c r="BG284" i="14"/>
  <c r="BH284" i="14"/>
  <c r="BI284" i="14"/>
  <c r="BK284" i="14"/>
  <c r="P285" i="14"/>
  <c r="R285" i="14"/>
  <c r="T285" i="14"/>
  <c r="BE285" i="14"/>
  <c r="BF285" i="14"/>
  <c r="BG285" i="14"/>
  <c r="BH285" i="14"/>
  <c r="BI285" i="14"/>
  <c r="BK285" i="14"/>
  <c r="P286" i="14"/>
  <c r="R286" i="14"/>
  <c r="T286" i="14"/>
  <c r="BE286" i="14"/>
  <c r="BF286" i="14"/>
  <c r="BG286" i="14"/>
  <c r="BH286" i="14"/>
  <c r="BI286" i="14"/>
  <c r="BK286" i="14"/>
  <c r="P287" i="14"/>
  <c r="R287" i="14"/>
  <c r="T287" i="14"/>
  <c r="BE287" i="14"/>
  <c r="BF287" i="14"/>
  <c r="BG287" i="14"/>
  <c r="BH287" i="14"/>
  <c r="BI287" i="14"/>
  <c r="BK287" i="14"/>
  <c r="P288" i="14"/>
  <c r="R288" i="14"/>
  <c r="T288" i="14"/>
  <c r="BE288" i="14"/>
  <c r="BF288" i="14"/>
  <c r="BG288" i="14"/>
  <c r="BH288" i="14"/>
  <c r="BI288" i="14"/>
  <c r="BK288" i="14"/>
  <c r="P289" i="14"/>
  <c r="R289" i="14"/>
  <c r="T289" i="14"/>
  <c r="BE289" i="14"/>
  <c r="BF289" i="14"/>
  <c r="BG289" i="14"/>
  <c r="BH289" i="14"/>
  <c r="BI289" i="14"/>
  <c r="BK289" i="14"/>
  <c r="K28" i="12"/>
  <c r="K30" i="12"/>
  <c r="K32" i="12"/>
  <c r="K34" i="12"/>
  <c r="K35" i="12"/>
  <c r="K43" i="12"/>
  <c r="K44" i="12"/>
  <c r="K42" i="12" s="1"/>
  <c r="BD109" i="15" l="1"/>
  <c r="BC109" i="15"/>
  <c r="BB109" i="15"/>
  <c r="BA109" i="15"/>
  <c r="AZ109" i="15"/>
  <c r="AY109" i="15"/>
  <c r="AX109" i="15"/>
  <c r="AW109" i="15"/>
  <c r="AV109" i="15"/>
  <c r="AU109" i="15"/>
  <c r="BD108" i="15"/>
  <c r="BC108" i="15"/>
  <c r="BB108" i="15"/>
  <c r="BA108" i="15"/>
  <c r="AZ108" i="15"/>
  <c r="AY108" i="15"/>
  <c r="AX108" i="15"/>
  <c r="AW108" i="15"/>
  <c r="AV108" i="15"/>
  <c r="AU108" i="15"/>
  <c r="BD107" i="15"/>
  <c r="BC107" i="15"/>
  <c r="BB107" i="15"/>
  <c r="BA107" i="15"/>
  <c r="AZ107" i="15"/>
  <c r="AY107" i="15"/>
  <c r="AX107" i="15"/>
  <c r="AW107" i="15"/>
  <c r="AV107" i="15"/>
  <c r="AU107" i="15"/>
  <c r="BD106" i="15"/>
  <c r="BC106" i="15"/>
  <c r="BB106" i="15"/>
  <c r="BA106" i="15"/>
  <c r="AZ106" i="15"/>
  <c r="AY106" i="15"/>
  <c r="AX106" i="15"/>
  <c r="AW106" i="15"/>
  <c r="AV106" i="15"/>
  <c r="AU106" i="15"/>
  <c r="BD105" i="15"/>
  <c r="BC105" i="15"/>
  <c r="BB105" i="15"/>
  <c r="BA105" i="15"/>
  <c r="AZ105" i="15"/>
  <c r="AY105" i="15"/>
  <c r="AX105" i="15"/>
  <c r="AW105" i="15"/>
  <c r="AV105" i="15"/>
  <c r="AU105" i="15"/>
  <c r="BD104" i="15"/>
  <c r="BC104" i="15"/>
  <c r="BB104" i="15"/>
  <c r="BA104" i="15"/>
  <c r="AZ104" i="15"/>
  <c r="AY104" i="15"/>
  <c r="AX104" i="15"/>
  <c r="AW104" i="15"/>
  <c r="AV104" i="15"/>
  <c r="AU104" i="15"/>
  <c r="BD103" i="15"/>
  <c r="BC103" i="15"/>
  <c r="BB103" i="15"/>
  <c r="BA103" i="15"/>
  <c r="AZ103" i="15"/>
  <c r="AY103" i="15"/>
  <c r="AX103" i="15"/>
  <c r="AW103" i="15"/>
  <c r="AV103" i="15"/>
  <c r="AU103" i="15"/>
  <c r="BD102" i="15"/>
  <c r="BC102" i="15"/>
  <c r="BB102" i="15"/>
  <c r="BA102" i="15"/>
  <c r="AZ102" i="15"/>
  <c r="AY102" i="15"/>
  <c r="AX102" i="15"/>
  <c r="AW102" i="15"/>
  <c r="AV102" i="15"/>
  <c r="AU102" i="15"/>
  <c r="BD101" i="15"/>
  <c r="BC101" i="15"/>
  <c r="BB101" i="15"/>
  <c r="BA101" i="15"/>
  <c r="AZ101" i="15"/>
  <c r="AY101" i="15"/>
  <c r="AX101" i="15"/>
  <c r="AW101" i="15"/>
  <c r="AV101" i="15"/>
  <c r="AU101" i="15"/>
  <c r="BD100" i="15"/>
  <c r="BC100" i="15"/>
  <c r="BB100" i="15"/>
  <c r="BA100" i="15"/>
  <c r="AZ100" i="15"/>
  <c r="AY100" i="15"/>
  <c r="AX100" i="15"/>
  <c r="AW100" i="15"/>
  <c r="AV100" i="15"/>
  <c r="AU100" i="15"/>
  <c r="BD99" i="15"/>
  <c r="BC99" i="15"/>
  <c r="BB99" i="15"/>
  <c r="BA99" i="15"/>
  <c r="AZ99" i="15"/>
  <c r="AY99" i="15"/>
  <c r="AX99" i="15"/>
  <c r="AW99" i="15"/>
  <c r="AV99" i="15"/>
  <c r="AU99" i="15"/>
  <c r="BD98" i="15"/>
  <c r="BC98" i="15"/>
  <c r="BB98" i="15"/>
  <c r="BA98" i="15"/>
  <c r="AZ98" i="15"/>
  <c r="AY98" i="15"/>
  <c r="AX98" i="15"/>
  <c r="AW98" i="15"/>
  <c r="AV98" i="15"/>
  <c r="AU98" i="15"/>
  <c r="BD97" i="15"/>
  <c r="BC97" i="15"/>
  <c r="BB97" i="15"/>
  <c r="BA97" i="15"/>
  <c r="AZ97" i="15"/>
  <c r="AY97" i="15"/>
  <c r="AX97" i="15"/>
  <c r="AW97" i="15"/>
  <c r="AV97" i="15"/>
  <c r="AU97" i="15"/>
  <c r="AS96" i="15"/>
  <c r="AS95" i="15" s="1"/>
  <c r="AM90" i="15"/>
  <c r="L90" i="15"/>
  <c r="AM89" i="15"/>
  <c r="L89" i="15"/>
  <c r="AM87" i="15"/>
  <c r="L87" i="15"/>
  <c r="L85" i="15"/>
  <c r="L84" i="15"/>
  <c r="BK234" i="14"/>
  <c r="J112" i="14" s="1"/>
  <c r="BK233" i="14"/>
  <c r="BK232" i="14" s="1"/>
  <c r="J232" i="14" s="1"/>
  <c r="J111" i="14" s="1"/>
  <c r="BI233" i="14"/>
  <c r="BH233" i="14"/>
  <c r="BG233" i="14"/>
  <c r="BE233" i="14"/>
  <c r="T233" i="14"/>
  <c r="T232" i="14" s="1"/>
  <c r="R233" i="14"/>
  <c r="R232" i="14" s="1"/>
  <c r="P233" i="14"/>
  <c r="P232" i="14" s="1"/>
  <c r="J233" i="14"/>
  <c r="BF233" i="14" s="1"/>
  <c r="BK231" i="14"/>
  <c r="BK230" i="14" s="1"/>
  <c r="J230" i="14" s="1"/>
  <c r="J110" i="14" s="1"/>
  <c r="BI231" i="14"/>
  <c r="BH231" i="14"/>
  <c r="BG231" i="14"/>
  <c r="BF231" i="14"/>
  <c r="BE231" i="14"/>
  <c r="T231" i="14"/>
  <c r="T230" i="14" s="1"/>
  <c r="R231" i="14"/>
  <c r="R230" i="14" s="1"/>
  <c r="P231" i="14"/>
  <c r="J231" i="14"/>
  <c r="P230" i="14"/>
  <c r="BK228" i="14"/>
  <c r="BI228" i="14"/>
  <c r="BH228" i="14"/>
  <c r="BG228" i="14"/>
  <c r="BE228" i="14"/>
  <c r="T228" i="14"/>
  <c r="R228" i="14"/>
  <c r="P228" i="14"/>
  <c r="J228" i="14"/>
  <c r="BF228" i="14" s="1"/>
  <c r="BK227" i="14"/>
  <c r="BI227" i="14"/>
  <c r="BH227" i="14"/>
  <c r="BG227" i="14"/>
  <c r="BE227" i="14"/>
  <c r="T227" i="14"/>
  <c r="R227" i="14"/>
  <c r="P227" i="14"/>
  <c r="J227" i="14"/>
  <c r="BF227" i="14" s="1"/>
  <c r="BK226" i="14"/>
  <c r="BI226" i="14"/>
  <c r="BH226" i="14"/>
  <c r="BG226" i="14"/>
  <c r="BE226" i="14"/>
  <c r="T226" i="14"/>
  <c r="R226" i="14"/>
  <c r="P226" i="14"/>
  <c r="J226" i="14"/>
  <c r="BF226" i="14" s="1"/>
  <c r="BK225" i="14"/>
  <c r="BI225" i="14"/>
  <c r="BH225" i="14"/>
  <c r="BG225" i="14"/>
  <c r="BE225" i="14"/>
  <c r="T225" i="14"/>
  <c r="R225" i="14"/>
  <c r="P225" i="14"/>
  <c r="J225" i="14"/>
  <c r="BF225" i="14" s="1"/>
  <c r="BK224" i="14"/>
  <c r="BI224" i="14"/>
  <c r="BH224" i="14"/>
  <c r="BG224" i="14"/>
  <c r="BE224" i="14"/>
  <c r="T224" i="14"/>
  <c r="R224" i="14"/>
  <c r="P224" i="14"/>
  <c r="J224" i="14"/>
  <c r="BF224" i="14" s="1"/>
  <c r="BK223" i="14"/>
  <c r="BI223" i="14"/>
  <c r="BH223" i="14"/>
  <c r="BG223" i="14"/>
  <c r="BE223" i="14"/>
  <c r="T223" i="14"/>
  <c r="R223" i="14"/>
  <c r="P223" i="14"/>
  <c r="J223" i="14"/>
  <c r="BF223" i="14" s="1"/>
  <c r="BK222" i="14"/>
  <c r="BI222" i="14"/>
  <c r="BH222" i="14"/>
  <c r="BG222" i="14"/>
  <c r="BE222" i="14"/>
  <c r="T222" i="14"/>
  <c r="R222" i="14"/>
  <c r="P222" i="14"/>
  <c r="J222" i="14"/>
  <c r="BF222" i="14" s="1"/>
  <c r="BK221" i="14"/>
  <c r="BI221" i="14"/>
  <c r="BH221" i="14"/>
  <c r="BG221" i="14"/>
  <c r="BE221" i="14"/>
  <c r="T221" i="14"/>
  <c r="R221" i="14"/>
  <c r="P221" i="14"/>
  <c r="J221" i="14"/>
  <c r="BF221" i="14" s="1"/>
  <c r="BK220" i="14"/>
  <c r="BI220" i="14"/>
  <c r="BH220" i="14"/>
  <c r="BG220" i="14"/>
  <c r="BE220" i="14"/>
  <c r="T220" i="14"/>
  <c r="R220" i="14"/>
  <c r="P220" i="14"/>
  <c r="J220" i="14"/>
  <c r="BF220" i="14" s="1"/>
  <c r="BK219" i="14"/>
  <c r="BI219" i="14"/>
  <c r="BH219" i="14"/>
  <c r="BG219" i="14"/>
  <c r="BE219" i="14"/>
  <c r="T219" i="14"/>
  <c r="R219" i="14"/>
  <c r="P219" i="14"/>
  <c r="J219" i="14"/>
  <c r="BF219" i="14" s="1"/>
  <c r="BK218" i="14"/>
  <c r="BI218" i="14"/>
  <c r="BH218" i="14"/>
  <c r="BG218" i="14"/>
  <c r="BE218" i="14"/>
  <c r="T218" i="14"/>
  <c r="R218" i="14"/>
  <c r="P218" i="14"/>
  <c r="J218" i="14"/>
  <c r="BF218" i="14" s="1"/>
  <c r="BK217" i="14"/>
  <c r="BI217" i="14"/>
  <c r="BH217" i="14"/>
  <c r="BG217" i="14"/>
  <c r="BE217" i="14"/>
  <c r="T217" i="14"/>
  <c r="R217" i="14"/>
  <c r="P217" i="14"/>
  <c r="J217" i="14"/>
  <c r="BF217" i="14" s="1"/>
  <c r="BK216" i="14"/>
  <c r="BI216" i="14"/>
  <c r="BH216" i="14"/>
  <c r="BG216" i="14"/>
  <c r="BE216" i="14"/>
  <c r="T216" i="14"/>
  <c r="R216" i="14"/>
  <c r="P216" i="14"/>
  <c r="J216" i="14"/>
  <c r="BF216" i="14" s="1"/>
  <c r="BK215" i="14"/>
  <c r="BI215" i="14"/>
  <c r="BH215" i="14"/>
  <c r="BG215" i="14"/>
  <c r="BE215" i="14"/>
  <c r="T215" i="14"/>
  <c r="R215" i="14"/>
  <c r="P215" i="14"/>
  <c r="J215" i="14"/>
  <c r="BF215" i="14" s="1"/>
  <c r="BK214" i="14"/>
  <c r="BI214" i="14"/>
  <c r="BH214" i="14"/>
  <c r="BG214" i="14"/>
  <c r="BE214" i="14"/>
  <c r="T214" i="14"/>
  <c r="R214" i="14"/>
  <c r="P214" i="14"/>
  <c r="J214" i="14"/>
  <c r="BF214" i="14" s="1"/>
  <c r="BK213" i="14"/>
  <c r="BI213" i="14"/>
  <c r="BH213" i="14"/>
  <c r="BG213" i="14"/>
  <c r="BE213" i="14"/>
  <c r="T213" i="14"/>
  <c r="R213" i="14"/>
  <c r="P213" i="14"/>
  <c r="J213" i="14"/>
  <c r="BF213" i="14" s="1"/>
  <c r="BK212" i="14"/>
  <c r="BI212" i="14"/>
  <c r="BH212" i="14"/>
  <c r="BG212" i="14"/>
  <c r="BE212" i="14"/>
  <c r="T212" i="14"/>
  <c r="R212" i="14"/>
  <c r="P212" i="14"/>
  <c r="J212" i="14"/>
  <c r="BF212" i="14" s="1"/>
  <c r="BK211" i="14"/>
  <c r="BI211" i="14"/>
  <c r="BH211" i="14"/>
  <c r="BG211" i="14"/>
  <c r="BE211" i="14"/>
  <c r="T211" i="14"/>
  <c r="R211" i="14"/>
  <c r="P211" i="14"/>
  <c r="J211" i="14"/>
  <c r="BF211" i="14" s="1"/>
  <c r="BK210" i="14"/>
  <c r="BI210" i="14"/>
  <c r="BH210" i="14"/>
  <c r="BG210" i="14"/>
  <c r="BE210" i="14"/>
  <c r="T210" i="14"/>
  <c r="R210" i="14"/>
  <c r="P210" i="14"/>
  <c r="J210" i="14"/>
  <c r="BF210" i="14" s="1"/>
  <c r="BK209" i="14"/>
  <c r="BI209" i="14"/>
  <c r="BH209" i="14"/>
  <c r="BG209" i="14"/>
  <c r="BE209" i="14"/>
  <c r="T209" i="14"/>
  <c r="R209" i="14"/>
  <c r="P209" i="14"/>
  <c r="J209" i="14"/>
  <c r="BF209" i="14" s="1"/>
  <c r="BK208" i="14"/>
  <c r="BI208" i="14"/>
  <c r="BH208" i="14"/>
  <c r="BG208" i="14"/>
  <c r="BE208" i="14"/>
  <c r="T208" i="14"/>
  <c r="R208" i="14"/>
  <c r="P208" i="14"/>
  <c r="J208" i="14"/>
  <c r="BF208" i="14" s="1"/>
  <c r="BK207" i="14"/>
  <c r="BI207" i="14"/>
  <c r="BH207" i="14"/>
  <c r="BG207" i="14"/>
  <c r="BE207" i="14"/>
  <c r="T207" i="14"/>
  <c r="R207" i="14"/>
  <c r="P207" i="14"/>
  <c r="J207" i="14"/>
  <c r="BF207" i="14" s="1"/>
  <c r="BK206" i="14"/>
  <c r="BI206" i="14"/>
  <c r="BH206" i="14"/>
  <c r="BG206" i="14"/>
  <c r="BE206" i="14"/>
  <c r="T206" i="14"/>
  <c r="R206" i="14"/>
  <c r="P206" i="14"/>
  <c r="J206" i="14"/>
  <c r="BF206" i="14" s="1"/>
  <c r="BK204" i="14"/>
  <c r="BI204" i="14"/>
  <c r="BH204" i="14"/>
  <c r="BG204" i="14"/>
  <c r="BE204" i="14"/>
  <c r="T204" i="14"/>
  <c r="R204" i="14"/>
  <c r="P204" i="14"/>
  <c r="J204" i="14"/>
  <c r="BF204" i="14" s="1"/>
  <c r="BK203" i="14"/>
  <c r="BI203" i="14"/>
  <c r="BH203" i="14"/>
  <c r="BG203" i="14"/>
  <c r="BE203" i="14"/>
  <c r="T203" i="14"/>
  <c r="R203" i="14"/>
  <c r="P203" i="14"/>
  <c r="J203" i="14"/>
  <c r="BF203" i="14" s="1"/>
  <c r="BK202" i="14"/>
  <c r="BI202" i="14"/>
  <c r="BH202" i="14"/>
  <c r="BG202" i="14"/>
  <c r="BE202" i="14"/>
  <c r="T202" i="14"/>
  <c r="R202" i="14"/>
  <c r="P202" i="14"/>
  <c r="J202" i="14"/>
  <c r="BF202" i="14" s="1"/>
  <c r="BK200" i="14"/>
  <c r="BI200" i="14"/>
  <c r="BH200" i="14"/>
  <c r="BG200" i="14"/>
  <c r="BE200" i="14"/>
  <c r="T200" i="14"/>
  <c r="R200" i="14"/>
  <c r="P200" i="14"/>
  <c r="J200" i="14"/>
  <c r="BF200" i="14" s="1"/>
  <c r="BK199" i="14"/>
  <c r="BI199" i="14"/>
  <c r="BH199" i="14"/>
  <c r="BG199" i="14"/>
  <c r="BE199" i="14"/>
  <c r="T199" i="14"/>
  <c r="R199" i="14"/>
  <c r="P199" i="14"/>
  <c r="J199" i="14"/>
  <c r="BF199" i="14" s="1"/>
  <c r="BK198" i="14"/>
  <c r="BI198" i="14"/>
  <c r="BH198" i="14"/>
  <c r="BG198" i="14"/>
  <c r="BE198" i="14"/>
  <c r="T198" i="14"/>
  <c r="R198" i="14"/>
  <c r="P198" i="14"/>
  <c r="J198" i="14"/>
  <c r="BF198" i="14" s="1"/>
  <c r="BK197" i="14"/>
  <c r="BI197" i="14"/>
  <c r="BH197" i="14"/>
  <c r="BG197" i="14"/>
  <c r="BE197" i="14"/>
  <c r="T197" i="14"/>
  <c r="R197" i="14"/>
  <c r="P197" i="14"/>
  <c r="J197" i="14"/>
  <c r="BF197" i="14" s="1"/>
  <c r="BK196" i="14"/>
  <c r="BI196" i="14"/>
  <c r="BH196" i="14"/>
  <c r="BG196" i="14"/>
  <c r="BE196" i="14"/>
  <c r="T196" i="14"/>
  <c r="R196" i="14"/>
  <c r="P196" i="14"/>
  <c r="J196" i="14"/>
  <c r="BF196" i="14" s="1"/>
  <c r="BK195" i="14"/>
  <c r="BI195" i="14"/>
  <c r="BH195" i="14"/>
  <c r="BG195" i="14"/>
  <c r="BE195" i="14"/>
  <c r="T195" i="14"/>
  <c r="R195" i="14"/>
  <c r="P195" i="14"/>
  <c r="J195" i="14"/>
  <c r="BF195" i="14" s="1"/>
  <c r="BK194" i="14"/>
  <c r="BI194" i="14"/>
  <c r="BH194" i="14"/>
  <c r="BG194" i="14"/>
  <c r="BE194" i="14"/>
  <c r="T194" i="14"/>
  <c r="R194" i="14"/>
  <c r="P194" i="14"/>
  <c r="J194" i="14"/>
  <c r="BF194" i="14" s="1"/>
  <c r="BK193" i="14"/>
  <c r="BI193" i="14"/>
  <c r="BH193" i="14"/>
  <c r="BG193" i="14"/>
  <c r="BE193" i="14"/>
  <c r="T193" i="14"/>
  <c r="R193" i="14"/>
  <c r="P193" i="14"/>
  <c r="J193" i="14"/>
  <c r="BF193" i="14" s="1"/>
  <c r="BK192" i="14"/>
  <c r="BI192" i="14"/>
  <c r="BH192" i="14"/>
  <c r="BG192" i="14"/>
  <c r="BE192" i="14"/>
  <c r="T192" i="14"/>
  <c r="R192" i="14"/>
  <c r="P192" i="14"/>
  <c r="J192" i="14"/>
  <c r="BF192" i="14" s="1"/>
  <c r="BK191" i="14"/>
  <c r="BI191" i="14"/>
  <c r="BH191" i="14"/>
  <c r="BG191" i="14"/>
  <c r="BE191" i="14"/>
  <c r="T191" i="14"/>
  <c r="R191" i="14"/>
  <c r="P191" i="14"/>
  <c r="J191" i="14"/>
  <c r="BF191" i="14" s="1"/>
  <c r="BK190" i="14"/>
  <c r="BI190" i="14"/>
  <c r="BH190" i="14"/>
  <c r="BG190" i="14"/>
  <c r="BE190" i="14"/>
  <c r="T190" i="14"/>
  <c r="R190" i="14"/>
  <c r="P190" i="14"/>
  <c r="J190" i="14"/>
  <c r="BF190" i="14" s="1"/>
  <c r="BK189" i="14"/>
  <c r="BI189" i="14"/>
  <c r="BH189" i="14"/>
  <c r="BG189" i="14"/>
  <c r="BF189" i="14"/>
  <c r="BE189" i="14"/>
  <c r="T189" i="14"/>
  <c r="R189" i="14"/>
  <c r="P189" i="14"/>
  <c r="J189" i="14"/>
  <c r="BK188" i="14"/>
  <c r="BI188" i="14"/>
  <c r="BH188" i="14"/>
  <c r="BG188" i="14"/>
  <c r="BE188" i="14"/>
  <c r="T188" i="14"/>
  <c r="R188" i="14"/>
  <c r="P188" i="14"/>
  <c r="J188" i="14"/>
  <c r="BF188" i="14" s="1"/>
  <c r="BK187" i="14"/>
  <c r="BI187" i="14"/>
  <c r="BH187" i="14"/>
  <c r="BG187" i="14"/>
  <c r="BE187" i="14"/>
  <c r="T187" i="14"/>
  <c r="R187" i="14"/>
  <c r="P187" i="14"/>
  <c r="J187" i="14"/>
  <c r="BF187" i="14" s="1"/>
  <c r="BK184" i="14"/>
  <c r="BK183" i="14" s="1"/>
  <c r="J183" i="14" s="1"/>
  <c r="J105" i="14" s="1"/>
  <c r="BI184" i="14"/>
  <c r="BH184" i="14"/>
  <c r="BG184" i="14"/>
  <c r="BE184" i="14"/>
  <c r="T184" i="14"/>
  <c r="T183" i="14" s="1"/>
  <c r="R184" i="14"/>
  <c r="R183" i="14" s="1"/>
  <c r="P184" i="14"/>
  <c r="J184" i="14"/>
  <c r="BF184" i="14" s="1"/>
  <c r="P183" i="14"/>
  <c r="BK182" i="14"/>
  <c r="BK181" i="14" s="1"/>
  <c r="J181" i="14" s="1"/>
  <c r="J104" i="14" s="1"/>
  <c r="BI182" i="14"/>
  <c r="BH182" i="14"/>
  <c r="BG182" i="14"/>
  <c r="BE182" i="14"/>
  <c r="T182" i="14"/>
  <c r="T181" i="14" s="1"/>
  <c r="R182" i="14"/>
  <c r="R181" i="14" s="1"/>
  <c r="P182" i="14"/>
  <c r="P181" i="14" s="1"/>
  <c r="J182" i="14"/>
  <c r="BF182" i="14" s="1"/>
  <c r="BK179" i="14"/>
  <c r="BI179" i="14"/>
  <c r="BH179" i="14"/>
  <c r="BG179" i="14"/>
  <c r="BE179" i="14"/>
  <c r="T179" i="14"/>
  <c r="R179" i="14"/>
  <c r="P179" i="14"/>
  <c r="J179" i="14"/>
  <c r="BF179" i="14" s="1"/>
  <c r="BK178" i="14"/>
  <c r="BI178" i="14"/>
  <c r="BH178" i="14"/>
  <c r="BG178" i="14"/>
  <c r="BE178" i="14"/>
  <c r="T178" i="14"/>
  <c r="R178" i="14"/>
  <c r="P178" i="14"/>
  <c r="J178" i="14"/>
  <c r="BF178" i="14" s="1"/>
  <c r="BK177" i="14"/>
  <c r="BI177" i="14"/>
  <c r="BH177" i="14"/>
  <c r="BG177" i="14"/>
  <c r="BE177" i="14"/>
  <c r="T177" i="14"/>
  <c r="R177" i="14"/>
  <c r="P177" i="14"/>
  <c r="J177" i="14"/>
  <c r="BF177" i="14" s="1"/>
  <c r="BK176" i="14"/>
  <c r="BI176" i="14"/>
  <c r="BH176" i="14"/>
  <c r="BG176" i="14"/>
  <c r="BE176" i="14"/>
  <c r="T176" i="14"/>
  <c r="R176" i="14"/>
  <c r="P176" i="14"/>
  <c r="J176" i="14"/>
  <c r="BF176" i="14" s="1"/>
  <c r="BK175" i="14"/>
  <c r="BI175" i="14"/>
  <c r="BH175" i="14"/>
  <c r="BG175" i="14"/>
  <c r="BE175" i="14"/>
  <c r="T175" i="14"/>
  <c r="R175" i="14"/>
  <c r="P175" i="14"/>
  <c r="J175" i="14"/>
  <c r="BF175" i="14" s="1"/>
  <c r="BK174" i="14"/>
  <c r="BI174" i="14"/>
  <c r="BH174" i="14"/>
  <c r="BG174" i="14"/>
  <c r="BF174" i="14"/>
  <c r="BE174" i="14"/>
  <c r="T174" i="14"/>
  <c r="R174" i="14"/>
  <c r="P174" i="14"/>
  <c r="J174" i="14"/>
  <c r="BK173" i="14"/>
  <c r="BI173" i="14"/>
  <c r="BH173" i="14"/>
  <c r="BG173" i="14"/>
  <c r="BE173" i="14"/>
  <c r="T173" i="14"/>
  <c r="R173" i="14"/>
  <c r="P173" i="14"/>
  <c r="J173" i="14"/>
  <c r="BF173" i="14" s="1"/>
  <c r="BK172" i="14"/>
  <c r="BI172" i="14"/>
  <c r="BH172" i="14"/>
  <c r="BG172" i="14"/>
  <c r="BE172" i="14"/>
  <c r="T172" i="14"/>
  <c r="R172" i="14"/>
  <c r="P172" i="14"/>
  <c r="J172" i="14"/>
  <c r="BF172" i="14" s="1"/>
  <c r="BK171" i="14"/>
  <c r="BI171" i="14"/>
  <c r="BH171" i="14"/>
  <c r="BG171" i="14"/>
  <c r="BE171" i="14"/>
  <c r="T171" i="14"/>
  <c r="R171" i="14"/>
  <c r="P171" i="14"/>
  <c r="J171" i="14"/>
  <c r="BF171" i="14" s="1"/>
  <c r="BK170" i="14"/>
  <c r="BI170" i="14"/>
  <c r="BH170" i="14"/>
  <c r="BG170" i="14"/>
  <c r="BE170" i="14"/>
  <c r="T170" i="14"/>
  <c r="R170" i="14"/>
  <c r="P170" i="14"/>
  <c r="J170" i="14"/>
  <c r="BF170" i="14" s="1"/>
  <c r="BK169" i="14"/>
  <c r="BI169" i="14"/>
  <c r="BH169" i="14"/>
  <c r="BG169" i="14"/>
  <c r="BE169" i="14"/>
  <c r="T169" i="14"/>
  <c r="R169" i="14"/>
  <c r="P169" i="14"/>
  <c r="J169" i="14"/>
  <c r="BF169" i="14" s="1"/>
  <c r="BK168" i="14"/>
  <c r="BI168" i="14"/>
  <c r="BH168" i="14"/>
  <c r="BG168" i="14"/>
  <c r="BE168" i="14"/>
  <c r="T168" i="14"/>
  <c r="R168" i="14"/>
  <c r="P168" i="14"/>
  <c r="J168" i="14"/>
  <c r="BF168" i="14" s="1"/>
  <c r="BK167" i="14"/>
  <c r="BI167" i="14"/>
  <c r="BH167" i="14"/>
  <c r="BG167" i="14"/>
  <c r="BE167" i="14"/>
  <c r="T167" i="14"/>
  <c r="R167" i="14"/>
  <c r="P167" i="14"/>
  <c r="J167" i="14"/>
  <c r="BF167" i="14" s="1"/>
  <c r="BK166" i="14"/>
  <c r="BI166" i="14"/>
  <c r="BH166" i="14"/>
  <c r="BG166" i="14"/>
  <c r="BE166" i="14"/>
  <c r="T166" i="14"/>
  <c r="R166" i="14"/>
  <c r="P166" i="14"/>
  <c r="J166" i="14"/>
  <c r="BF166" i="14" s="1"/>
  <c r="BK165" i="14"/>
  <c r="BI165" i="14"/>
  <c r="BH165" i="14"/>
  <c r="BG165" i="14"/>
  <c r="BE165" i="14"/>
  <c r="T165" i="14"/>
  <c r="R165" i="14"/>
  <c r="P165" i="14"/>
  <c r="J165" i="14"/>
  <c r="BF165" i="14" s="1"/>
  <c r="BK164" i="14"/>
  <c r="BI164" i="14"/>
  <c r="BH164" i="14"/>
  <c r="BG164" i="14"/>
  <c r="BE164" i="14"/>
  <c r="T164" i="14"/>
  <c r="R164" i="14"/>
  <c r="P164" i="14"/>
  <c r="J164" i="14"/>
  <c r="BF164" i="14" s="1"/>
  <c r="BK163" i="14"/>
  <c r="BI163" i="14"/>
  <c r="BH163" i="14"/>
  <c r="BG163" i="14"/>
  <c r="BE163" i="14"/>
  <c r="T163" i="14"/>
  <c r="R163" i="14"/>
  <c r="P163" i="14"/>
  <c r="J163" i="14"/>
  <c r="BF163" i="14" s="1"/>
  <c r="BK162" i="14"/>
  <c r="BI162" i="14"/>
  <c r="BH162" i="14"/>
  <c r="BG162" i="14"/>
  <c r="BE162" i="14"/>
  <c r="T162" i="14"/>
  <c r="R162" i="14"/>
  <c r="P162" i="14"/>
  <c r="J162" i="14"/>
  <c r="BF162" i="14" s="1"/>
  <c r="BK161" i="14"/>
  <c r="BI161" i="14"/>
  <c r="BH161" i="14"/>
  <c r="BG161" i="14"/>
  <c r="BE161" i="14"/>
  <c r="T161" i="14"/>
  <c r="R161" i="14"/>
  <c r="P161" i="14"/>
  <c r="J161" i="14"/>
  <c r="BF161" i="14" s="1"/>
  <c r="BK160" i="14"/>
  <c r="BI160" i="14"/>
  <c r="BH160" i="14"/>
  <c r="BG160" i="14"/>
  <c r="BE160" i="14"/>
  <c r="T160" i="14"/>
  <c r="R160" i="14"/>
  <c r="P160" i="14"/>
  <c r="J160" i="14"/>
  <c r="BF160" i="14" s="1"/>
  <c r="BK159" i="14"/>
  <c r="BI159" i="14"/>
  <c r="BH159" i="14"/>
  <c r="BG159" i="14"/>
  <c r="BE159" i="14"/>
  <c r="T159" i="14"/>
  <c r="R159" i="14"/>
  <c r="P159" i="14"/>
  <c r="J159" i="14"/>
  <c r="BF159" i="14" s="1"/>
  <c r="BK158" i="14"/>
  <c r="BI158" i="14"/>
  <c r="BH158" i="14"/>
  <c r="BG158" i="14"/>
  <c r="BE158" i="14"/>
  <c r="T158" i="14"/>
  <c r="R158" i="14"/>
  <c r="P158" i="14"/>
  <c r="J158" i="14"/>
  <c r="BF158" i="14" s="1"/>
  <c r="BK157" i="14"/>
  <c r="BI157" i="14"/>
  <c r="BH157" i="14"/>
  <c r="BG157" i="14"/>
  <c r="BE157" i="14"/>
  <c r="T157" i="14"/>
  <c r="R157" i="14"/>
  <c r="P157" i="14"/>
  <c r="P156" i="14" s="1"/>
  <c r="J157" i="14"/>
  <c r="BF157" i="14" s="1"/>
  <c r="BK155" i="14"/>
  <c r="BI155" i="14"/>
  <c r="BH155" i="14"/>
  <c r="BG155" i="14"/>
  <c r="BE155" i="14"/>
  <c r="T155" i="14"/>
  <c r="R155" i="14"/>
  <c r="P155" i="14"/>
  <c r="J155" i="14"/>
  <c r="BF155" i="14" s="1"/>
  <c r="BK154" i="14"/>
  <c r="BI154" i="14"/>
  <c r="BH154" i="14"/>
  <c r="BG154" i="14"/>
  <c r="BE154" i="14"/>
  <c r="T154" i="14"/>
  <c r="R154" i="14"/>
  <c r="P154" i="14"/>
  <c r="J154" i="14"/>
  <c r="BF154" i="14" s="1"/>
  <c r="BK153" i="14"/>
  <c r="BI153" i="14"/>
  <c r="BH153" i="14"/>
  <c r="BG153" i="14"/>
  <c r="BF153" i="14"/>
  <c r="BE153" i="14"/>
  <c r="T153" i="14"/>
  <c r="R153" i="14"/>
  <c r="P153" i="14"/>
  <c r="P152" i="14" s="1"/>
  <c r="J153" i="14"/>
  <c r="BK151" i="14"/>
  <c r="BI151" i="14"/>
  <c r="BH151" i="14"/>
  <c r="BG151" i="14"/>
  <c r="BE151" i="14"/>
  <c r="T151" i="14"/>
  <c r="R151" i="14"/>
  <c r="P151" i="14"/>
  <c r="J151" i="14"/>
  <c r="BF151" i="14" s="1"/>
  <c r="BK150" i="14"/>
  <c r="BI150" i="14"/>
  <c r="BH150" i="14"/>
  <c r="BG150" i="14"/>
  <c r="BE150" i="14"/>
  <c r="T150" i="14"/>
  <c r="R150" i="14"/>
  <c r="P150" i="14"/>
  <c r="J150" i="14"/>
  <c r="BF150" i="14" s="1"/>
  <c r="BK149" i="14"/>
  <c r="BI149" i="14"/>
  <c r="BH149" i="14"/>
  <c r="BG149" i="14"/>
  <c r="BE149" i="14"/>
  <c r="T149" i="14"/>
  <c r="R149" i="14"/>
  <c r="P149" i="14"/>
  <c r="J149" i="14"/>
  <c r="BF149" i="14" s="1"/>
  <c r="BK148" i="14"/>
  <c r="BI148" i="14"/>
  <c r="BH148" i="14"/>
  <c r="BG148" i="14"/>
  <c r="BE148" i="14"/>
  <c r="T148" i="14"/>
  <c r="R148" i="14"/>
  <c r="P148" i="14"/>
  <c r="J148" i="14"/>
  <c r="BF148" i="14" s="1"/>
  <c r="BK147" i="14"/>
  <c r="BI147" i="14"/>
  <c r="BH147" i="14"/>
  <c r="BG147" i="14"/>
  <c r="BE147" i="14"/>
  <c r="T147" i="14"/>
  <c r="R147" i="14"/>
  <c r="P147" i="14"/>
  <c r="J147" i="14"/>
  <c r="BF147" i="14" s="1"/>
  <c r="BK146" i="14"/>
  <c r="BI146" i="14"/>
  <c r="BH146" i="14"/>
  <c r="BG146" i="14"/>
  <c r="BE146" i="14"/>
  <c r="T146" i="14"/>
  <c r="R146" i="14"/>
  <c r="P146" i="14"/>
  <c r="J146" i="14"/>
  <c r="BF146" i="14" s="1"/>
  <c r="BK145" i="14"/>
  <c r="BI145" i="14"/>
  <c r="BH145" i="14"/>
  <c r="BG145" i="14"/>
  <c r="BE145" i="14"/>
  <c r="T145" i="14"/>
  <c r="R145" i="14"/>
  <c r="P145" i="14"/>
  <c r="J145" i="14"/>
  <c r="BF145" i="14" s="1"/>
  <c r="BK144" i="14"/>
  <c r="BI144" i="14"/>
  <c r="BH144" i="14"/>
  <c r="BG144" i="14"/>
  <c r="BE144" i="14"/>
  <c r="T144" i="14"/>
  <c r="R144" i="14"/>
  <c r="P144" i="14"/>
  <c r="J144" i="14"/>
  <c r="BF144" i="14" s="1"/>
  <c r="BK143" i="14"/>
  <c r="BI143" i="14"/>
  <c r="BH143" i="14"/>
  <c r="BG143" i="14"/>
  <c r="BE143" i="14"/>
  <c r="T143" i="14"/>
  <c r="R143" i="14"/>
  <c r="P143" i="14"/>
  <c r="J143" i="14"/>
  <c r="BF143" i="14" s="1"/>
  <c r="BK142" i="14"/>
  <c r="BI142" i="14"/>
  <c r="BH142" i="14"/>
  <c r="BG142" i="14"/>
  <c r="BE142" i="14"/>
  <c r="T142" i="14"/>
  <c r="R142" i="14"/>
  <c r="P142" i="14"/>
  <c r="J142" i="14"/>
  <c r="BF142" i="14" s="1"/>
  <c r="BK141" i="14"/>
  <c r="BI141" i="14"/>
  <c r="BH141" i="14"/>
  <c r="BG141" i="14"/>
  <c r="BE141" i="14"/>
  <c r="T141" i="14"/>
  <c r="R141" i="14"/>
  <c r="P141" i="14"/>
  <c r="J141" i="14"/>
  <c r="BF141" i="14" s="1"/>
  <c r="BK140" i="14"/>
  <c r="BI140" i="14"/>
  <c r="BH140" i="14"/>
  <c r="BG140" i="14"/>
  <c r="BE140" i="14"/>
  <c r="T140" i="14"/>
  <c r="R140" i="14"/>
  <c r="P140" i="14"/>
  <c r="J140" i="14"/>
  <c r="BF140" i="14" s="1"/>
  <c r="BK139" i="14"/>
  <c r="BI139" i="14"/>
  <c r="BH139" i="14"/>
  <c r="BG139" i="14"/>
  <c r="BE139" i="14"/>
  <c r="T139" i="14"/>
  <c r="R139" i="14"/>
  <c r="P139" i="14"/>
  <c r="J139" i="14"/>
  <c r="BF139" i="14" s="1"/>
  <c r="BK138" i="14"/>
  <c r="BI138" i="14"/>
  <c r="BH138" i="14"/>
  <c r="BG138" i="14"/>
  <c r="BF138" i="14"/>
  <c r="BE138" i="14"/>
  <c r="T138" i="14"/>
  <c r="R138" i="14"/>
  <c r="P138" i="14"/>
  <c r="J138" i="14"/>
  <c r="J131" i="14"/>
  <c r="J130" i="14"/>
  <c r="F130" i="14"/>
  <c r="F128" i="14"/>
  <c r="E126" i="14"/>
  <c r="J94" i="14"/>
  <c r="J93" i="14"/>
  <c r="F93" i="14"/>
  <c r="F91" i="14"/>
  <c r="E89" i="14"/>
  <c r="J39" i="14"/>
  <c r="J38" i="14"/>
  <c r="J37" i="14"/>
  <c r="J20" i="14"/>
  <c r="E20" i="14"/>
  <c r="F94" i="14" s="1"/>
  <c r="J19" i="14"/>
  <c r="J91" i="14"/>
  <c r="E7" i="14"/>
  <c r="E85" i="14" s="1"/>
  <c r="BK177" i="13"/>
  <c r="BK176" i="13" s="1"/>
  <c r="BI177" i="13"/>
  <c r="BH177" i="13"/>
  <c r="BG177" i="13"/>
  <c r="BF177" i="13"/>
  <c r="BE177" i="13"/>
  <c r="T177" i="13"/>
  <c r="T176" i="13" s="1"/>
  <c r="T175" i="13" s="1"/>
  <c r="R177" i="13"/>
  <c r="P177" i="13"/>
  <c r="J177" i="13"/>
  <c r="R176" i="13"/>
  <c r="P176" i="13"/>
  <c r="P175" i="13" s="1"/>
  <c r="R175" i="13"/>
  <c r="BK174" i="13"/>
  <c r="BK173" i="13" s="1"/>
  <c r="J173" i="13" s="1"/>
  <c r="J103" i="13" s="1"/>
  <c r="BI174" i="13"/>
  <c r="BH174" i="13"/>
  <c r="BG174" i="13"/>
  <c r="BE174" i="13"/>
  <c r="T174" i="13"/>
  <c r="T173" i="13" s="1"/>
  <c r="R174" i="13"/>
  <c r="R173" i="13" s="1"/>
  <c r="P174" i="13"/>
  <c r="P173" i="13" s="1"/>
  <c r="J174" i="13"/>
  <c r="BF174" i="13" s="1"/>
  <c r="BK171" i="13"/>
  <c r="BI171" i="13"/>
  <c r="BH171" i="13"/>
  <c r="BG171" i="13"/>
  <c r="BF171" i="13"/>
  <c r="BE171" i="13"/>
  <c r="T171" i="13"/>
  <c r="R171" i="13"/>
  <c r="P171" i="13"/>
  <c r="J171" i="13"/>
  <c r="BK170" i="13"/>
  <c r="BI170" i="13"/>
  <c r="BH170" i="13"/>
  <c r="BG170" i="13"/>
  <c r="BE170" i="13"/>
  <c r="T170" i="13"/>
  <c r="R170" i="13"/>
  <c r="P170" i="13"/>
  <c r="J170" i="13"/>
  <c r="BF170" i="13" s="1"/>
  <c r="BK169" i="13"/>
  <c r="BI169" i="13"/>
  <c r="BH169" i="13"/>
  <c r="BG169" i="13"/>
  <c r="BE169" i="13"/>
  <c r="T169" i="13"/>
  <c r="R169" i="13"/>
  <c r="P169" i="13"/>
  <c r="J169" i="13"/>
  <c r="BF169" i="13" s="1"/>
  <c r="BK168" i="13"/>
  <c r="BI168" i="13"/>
  <c r="BH168" i="13"/>
  <c r="BG168" i="13"/>
  <c r="BE168" i="13"/>
  <c r="T168" i="13"/>
  <c r="R168" i="13"/>
  <c r="P168" i="13"/>
  <c r="J168" i="13"/>
  <c r="BF168" i="13" s="1"/>
  <c r="BK167" i="13"/>
  <c r="BI167" i="13"/>
  <c r="BH167" i="13"/>
  <c r="BG167" i="13"/>
  <c r="BE167" i="13"/>
  <c r="T167" i="13"/>
  <c r="R167" i="13"/>
  <c r="P167" i="13"/>
  <c r="J167" i="13"/>
  <c r="BF167" i="13" s="1"/>
  <c r="BK166" i="13"/>
  <c r="BI166" i="13"/>
  <c r="BH166" i="13"/>
  <c r="BG166" i="13"/>
  <c r="BE166" i="13"/>
  <c r="T166" i="13"/>
  <c r="R166" i="13"/>
  <c r="P166" i="13"/>
  <c r="J166" i="13"/>
  <c r="BF166" i="13" s="1"/>
  <c r="BK165" i="13"/>
  <c r="BI165" i="13"/>
  <c r="BH165" i="13"/>
  <c r="BG165" i="13"/>
  <c r="BF165" i="13"/>
  <c r="BE165" i="13"/>
  <c r="T165" i="13"/>
  <c r="R165" i="13"/>
  <c r="P165" i="13"/>
  <c r="J165" i="13"/>
  <c r="BK164" i="13"/>
  <c r="BI164" i="13"/>
  <c r="BH164" i="13"/>
  <c r="BG164" i="13"/>
  <c r="BE164" i="13"/>
  <c r="T164" i="13"/>
  <c r="R164" i="13"/>
  <c r="P164" i="13"/>
  <c r="J164" i="13"/>
  <c r="BF164" i="13" s="1"/>
  <c r="BK163" i="13"/>
  <c r="BI163" i="13"/>
  <c r="BH163" i="13"/>
  <c r="BG163" i="13"/>
  <c r="BE163" i="13"/>
  <c r="T163" i="13"/>
  <c r="R163" i="13"/>
  <c r="P163" i="13"/>
  <c r="J163" i="13"/>
  <c r="BF163" i="13" s="1"/>
  <c r="BK162" i="13"/>
  <c r="BI162" i="13"/>
  <c r="BH162" i="13"/>
  <c r="BG162" i="13"/>
  <c r="BE162" i="13"/>
  <c r="T162" i="13"/>
  <c r="R162" i="13"/>
  <c r="P162" i="13"/>
  <c r="J162" i="13"/>
  <c r="BF162" i="13" s="1"/>
  <c r="BK161" i="13"/>
  <c r="BI161" i="13"/>
  <c r="BH161" i="13"/>
  <c r="BG161" i="13"/>
  <c r="BE161" i="13"/>
  <c r="T161" i="13"/>
  <c r="R161" i="13"/>
  <c r="P161" i="13"/>
  <c r="J161" i="13"/>
  <c r="BF161" i="13" s="1"/>
  <c r="BK160" i="13"/>
  <c r="BI160" i="13"/>
  <c r="BH160" i="13"/>
  <c r="BG160" i="13"/>
  <c r="BF160" i="13"/>
  <c r="BE160" i="13"/>
  <c r="T160" i="13"/>
  <c r="R160" i="13"/>
  <c r="P160" i="13"/>
  <c r="J160" i="13"/>
  <c r="BK159" i="13"/>
  <c r="BI159" i="13"/>
  <c r="BH159" i="13"/>
  <c r="BG159" i="13"/>
  <c r="BF159" i="13"/>
  <c r="BE159" i="13"/>
  <c r="T159" i="13"/>
  <c r="R159" i="13"/>
  <c r="P159" i="13"/>
  <c r="J159" i="13"/>
  <c r="BK158" i="13"/>
  <c r="BI158" i="13"/>
  <c r="BH158" i="13"/>
  <c r="BG158" i="13"/>
  <c r="BE158" i="13"/>
  <c r="T158" i="13"/>
  <c r="R158" i="13"/>
  <c r="P158" i="13"/>
  <c r="J158" i="13"/>
  <c r="BF158" i="13" s="1"/>
  <c r="BK157" i="13"/>
  <c r="BI157" i="13"/>
  <c r="BH157" i="13"/>
  <c r="BG157" i="13"/>
  <c r="BE157" i="13"/>
  <c r="T157" i="13"/>
  <c r="R157" i="13"/>
  <c r="P157" i="13"/>
  <c r="J157" i="13"/>
  <c r="BF157" i="13" s="1"/>
  <c r="BK156" i="13"/>
  <c r="BI156" i="13"/>
  <c r="BH156" i="13"/>
  <c r="BG156" i="13"/>
  <c r="BE156" i="13"/>
  <c r="T156" i="13"/>
  <c r="R156" i="13"/>
  <c r="P156" i="13"/>
  <c r="J156" i="13"/>
  <c r="BF156" i="13" s="1"/>
  <c r="BK155" i="13"/>
  <c r="BI155" i="13"/>
  <c r="BH155" i="13"/>
  <c r="BG155" i="13"/>
  <c r="BE155" i="13"/>
  <c r="T155" i="13"/>
  <c r="R155" i="13"/>
  <c r="P155" i="13"/>
  <c r="J155" i="13"/>
  <c r="BF155" i="13" s="1"/>
  <c r="BK154" i="13"/>
  <c r="BI154" i="13"/>
  <c r="BH154" i="13"/>
  <c r="BG154" i="13"/>
  <c r="BF154" i="13"/>
  <c r="BE154" i="13"/>
  <c r="T154" i="13"/>
  <c r="R154" i="13"/>
  <c r="P154" i="13"/>
  <c r="J154" i="13"/>
  <c r="BK153" i="13"/>
  <c r="BI153" i="13"/>
  <c r="BH153" i="13"/>
  <c r="BG153" i="13"/>
  <c r="BF153" i="13"/>
  <c r="BE153" i="13"/>
  <c r="T153" i="13"/>
  <c r="R153" i="13"/>
  <c r="P153" i="13"/>
  <c r="J153" i="13"/>
  <c r="BK152" i="13"/>
  <c r="BI152" i="13"/>
  <c r="BH152" i="13"/>
  <c r="BG152" i="13"/>
  <c r="BE152" i="13"/>
  <c r="T152" i="13"/>
  <c r="T148" i="13" s="1"/>
  <c r="R152" i="13"/>
  <c r="R148" i="13" s="1"/>
  <c r="P152" i="13"/>
  <c r="P148" i="13" s="1"/>
  <c r="J152" i="13"/>
  <c r="BF152" i="13" s="1"/>
  <c r="BK151" i="13"/>
  <c r="BI151" i="13"/>
  <c r="BH151" i="13"/>
  <c r="BG151" i="13"/>
  <c r="BE151" i="13"/>
  <c r="T151" i="13"/>
  <c r="R151" i="13"/>
  <c r="P151" i="13"/>
  <c r="J151" i="13"/>
  <c r="BF151" i="13" s="1"/>
  <c r="BK150" i="13"/>
  <c r="BI150" i="13"/>
  <c r="BH150" i="13"/>
  <c r="BG150" i="13"/>
  <c r="BE150" i="13"/>
  <c r="T150" i="13"/>
  <c r="R150" i="13"/>
  <c r="P150" i="13"/>
  <c r="J150" i="13"/>
  <c r="BF150" i="13" s="1"/>
  <c r="BK149" i="13"/>
  <c r="BI149" i="13"/>
  <c r="BH149" i="13"/>
  <c r="BG149" i="13"/>
  <c r="BF149" i="13"/>
  <c r="BE149" i="13"/>
  <c r="T149" i="13"/>
  <c r="R149" i="13"/>
  <c r="P149" i="13"/>
  <c r="J149" i="13"/>
  <c r="BK147" i="13"/>
  <c r="BI147" i="13"/>
  <c r="BH147" i="13"/>
  <c r="BG147" i="13"/>
  <c r="BE147" i="13"/>
  <c r="T147" i="13"/>
  <c r="R147" i="13"/>
  <c r="P147" i="13"/>
  <c r="J147" i="13"/>
  <c r="BF147" i="13" s="1"/>
  <c r="BK146" i="13"/>
  <c r="BI146" i="13"/>
  <c r="BH146" i="13"/>
  <c r="BG146" i="13"/>
  <c r="BE146" i="13"/>
  <c r="T146" i="13"/>
  <c r="R146" i="13"/>
  <c r="P146" i="13"/>
  <c r="J146" i="13"/>
  <c r="BF146" i="13" s="1"/>
  <c r="BK145" i="13"/>
  <c r="BI145" i="13"/>
  <c r="BH145" i="13"/>
  <c r="BG145" i="13"/>
  <c r="BF145" i="13"/>
  <c r="BE145" i="13"/>
  <c r="T145" i="13"/>
  <c r="T144" i="13" s="1"/>
  <c r="R145" i="13"/>
  <c r="P145" i="13"/>
  <c r="J145" i="13"/>
  <c r="R144" i="13"/>
  <c r="P144" i="13"/>
  <c r="BK143" i="13"/>
  <c r="BI143" i="13"/>
  <c r="BH143" i="13"/>
  <c r="BG143" i="13"/>
  <c r="BE143" i="13"/>
  <c r="T143" i="13"/>
  <c r="R143" i="13"/>
  <c r="P143" i="13"/>
  <c r="J143" i="13"/>
  <c r="BF143" i="13" s="1"/>
  <c r="BK142" i="13"/>
  <c r="BI142" i="13"/>
  <c r="BH142" i="13"/>
  <c r="BG142" i="13"/>
  <c r="BF142" i="13"/>
  <c r="BE142" i="13"/>
  <c r="T142" i="13"/>
  <c r="R142" i="13"/>
  <c r="P142" i="13"/>
  <c r="J142" i="13"/>
  <c r="BK141" i="13"/>
  <c r="BI141" i="13"/>
  <c r="BH141" i="13"/>
  <c r="BG141" i="13"/>
  <c r="BF141" i="13"/>
  <c r="BE141" i="13"/>
  <c r="T141" i="13"/>
  <c r="R141" i="13"/>
  <c r="P141" i="13"/>
  <c r="J141" i="13"/>
  <c r="BK140" i="13"/>
  <c r="BI140" i="13"/>
  <c r="BH140" i="13"/>
  <c r="BG140" i="13"/>
  <c r="BF140" i="13"/>
  <c r="BE140" i="13"/>
  <c r="T140" i="13"/>
  <c r="R140" i="13"/>
  <c r="P140" i="13"/>
  <c r="J140" i="13"/>
  <c r="BK139" i="13"/>
  <c r="BI139" i="13"/>
  <c r="BH139" i="13"/>
  <c r="BG139" i="13"/>
  <c r="BE139" i="13"/>
  <c r="T139" i="13"/>
  <c r="R139" i="13"/>
  <c r="P139" i="13"/>
  <c r="J139" i="13"/>
  <c r="BF139" i="13" s="1"/>
  <c r="BK138" i="13"/>
  <c r="BI138" i="13"/>
  <c r="BH138" i="13"/>
  <c r="BG138" i="13"/>
  <c r="BE138" i="13"/>
  <c r="T138" i="13"/>
  <c r="R138" i="13"/>
  <c r="P138" i="13"/>
  <c r="J138" i="13"/>
  <c r="BF138" i="13" s="1"/>
  <c r="BK137" i="13"/>
  <c r="BI137" i="13"/>
  <c r="BH137" i="13"/>
  <c r="BG137" i="13"/>
  <c r="BE137" i="13"/>
  <c r="T137" i="13"/>
  <c r="R137" i="13"/>
  <c r="P137" i="13"/>
  <c r="J137" i="13"/>
  <c r="BF137" i="13" s="1"/>
  <c r="BK136" i="13"/>
  <c r="BI136" i="13"/>
  <c r="BH136" i="13"/>
  <c r="BG136" i="13"/>
  <c r="BF136" i="13"/>
  <c r="BE136" i="13"/>
  <c r="T136" i="13"/>
  <c r="R136" i="13"/>
  <c r="P136" i="13"/>
  <c r="J136" i="13"/>
  <c r="BK135" i="13"/>
  <c r="BI135" i="13"/>
  <c r="BH135" i="13"/>
  <c r="BG135" i="13"/>
  <c r="BF135" i="13"/>
  <c r="BE135" i="13"/>
  <c r="T135" i="13"/>
  <c r="R135" i="13"/>
  <c r="P135" i="13"/>
  <c r="J135" i="13"/>
  <c r="BK134" i="13"/>
  <c r="BI134" i="13"/>
  <c r="BH134" i="13"/>
  <c r="BG134" i="13"/>
  <c r="BF134" i="13"/>
  <c r="BE134" i="13"/>
  <c r="T134" i="13"/>
  <c r="R134" i="13"/>
  <c r="P134" i="13"/>
  <c r="J134" i="13"/>
  <c r="BK133" i="13"/>
  <c r="BI133" i="13"/>
  <c r="BH133" i="13"/>
  <c r="BG133" i="13"/>
  <c r="BE133" i="13"/>
  <c r="T133" i="13"/>
  <c r="T129" i="13" s="1"/>
  <c r="R133" i="13"/>
  <c r="R129" i="13" s="1"/>
  <c r="R128" i="13" s="1"/>
  <c r="R127" i="13" s="1"/>
  <c r="P133" i="13"/>
  <c r="P129" i="13" s="1"/>
  <c r="J133" i="13"/>
  <c r="BF133" i="13" s="1"/>
  <c r="BK132" i="13"/>
  <c r="BI132" i="13"/>
  <c r="BH132" i="13"/>
  <c r="BG132" i="13"/>
  <c r="BE132" i="13"/>
  <c r="T132" i="13"/>
  <c r="R132" i="13"/>
  <c r="P132" i="13"/>
  <c r="J132" i="13"/>
  <c r="BF132" i="13" s="1"/>
  <c r="BK131" i="13"/>
  <c r="BI131" i="13"/>
  <c r="BH131" i="13"/>
  <c r="BG131" i="13"/>
  <c r="BE131" i="13"/>
  <c r="T131" i="13"/>
  <c r="R131" i="13"/>
  <c r="P131" i="13"/>
  <c r="J131" i="13"/>
  <c r="BF131" i="13" s="1"/>
  <c r="BK130" i="13"/>
  <c r="BI130" i="13"/>
  <c r="BH130" i="13"/>
  <c r="BG130" i="13"/>
  <c r="BF130" i="13"/>
  <c r="BE130" i="13"/>
  <c r="T130" i="13"/>
  <c r="R130" i="13"/>
  <c r="P130" i="13"/>
  <c r="J130" i="13"/>
  <c r="J124" i="13"/>
  <c r="J123" i="13"/>
  <c r="J121" i="13"/>
  <c r="F121" i="13"/>
  <c r="E119" i="13"/>
  <c r="J94" i="13"/>
  <c r="J93" i="13"/>
  <c r="J91" i="13"/>
  <c r="F91" i="13"/>
  <c r="E89" i="13"/>
  <c r="J39" i="13"/>
  <c r="J38" i="13"/>
  <c r="J37" i="13"/>
  <c r="J20" i="13"/>
  <c r="E20" i="13"/>
  <c r="F124" i="13" s="1"/>
  <c r="J19" i="13"/>
  <c r="J17" i="13"/>
  <c r="E17" i="13"/>
  <c r="F123" i="13" s="1"/>
  <c r="J16" i="13"/>
  <c r="E7" i="13"/>
  <c r="E115" i="13" s="1"/>
  <c r="BK201" i="14" l="1"/>
  <c r="J201" i="14" s="1"/>
  <c r="J108" i="14" s="1"/>
  <c r="T152" i="14"/>
  <c r="R156" i="14"/>
  <c r="T156" i="14"/>
  <c r="R201" i="14"/>
  <c r="T137" i="14"/>
  <c r="R137" i="14"/>
  <c r="P201" i="14"/>
  <c r="T186" i="14"/>
  <c r="P137" i="14"/>
  <c r="P136" i="14" s="1"/>
  <c r="P186" i="14"/>
  <c r="T201" i="14"/>
  <c r="R152" i="14"/>
  <c r="R186" i="14"/>
  <c r="T205" i="14"/>
  <c r="P205" i="14"/>
  <c r="R205" i="14"/>
  <c r="BK205" i="14"/>
  <c r="J205" i="14" s="1"/>
  <c r="J109" i="14" s="1"/>
  <c r="BK186" i="14"/>
  <c r="J186" i="14" s="1"/>
  <c r="J107" i="14" s="1"/>
  <c r="BK156" i="14"/>
  <c r="J156" i="14" s="1"/>
  <c r="J103" i="14" s="1"/>
  <c r="BK152" i="14"/>
  <c r="J152" i="14" s="1"/>
  <c r="J102" i="14" s="1"/>
  <c r="BK137" i="14"/>
  <c r="F39" i="14"/>
  <c r="BK148" i="13"/>
  <c r="J148" i="13" s="1"/>
  <c r="J102" i="13" s="1"/>
  <c r="BK144" i="13"/>
  <c r="J144" i="13" s="1"/>
  <c r="J101" i="13" s="1"/>
  <c r="F38" i="13"/>
  <c r="F39" i="13"/>
  <c r="BK129" i="13"/>
  <c r="J129" i="13" s="1"/>
  <c r="J100" i="13" s="1"/>
  <c r="F37" i="13"/>
  <c r="J35" i="13"/>
  <c r="BB96" i="15"/>
  <c r="E85" i="13"/>
  <c r="AT101" i="15"/>
  <c r="AT102" i="15"/>
  <c r="AT98" i="15"/>
  <c r="BD96" i="15"/>
  <c r="BD95" i="15" s="1"/>
  <c r="AT99" i="15"/>
  <c r="AT107" i="15"/>
  <c r="BC96" i="15"/>
  <c r="AY96" i="15" s="1"/>
  <c r="AT105" i="15"/>
  <c r="AU96" i="15"/>
  <c r="AU95" i="15" s="1"/>
  <c r="AT109" i="15"/>
  <c r="AT104" i="15"/>
  <c r="AS94" i="15"/>
  <c r="AT106" i="15"/>
  <c r="AT97" i="15"/>
  <c r="AT108" i="15"/>
  <c r="AZ96" i="15"/>
  <c r="AV96" i="15" s="1"/>
  <c r="BA96" i="15"/>
  <c r="BA95" i="15" s="1"/>
  <c r="AT100" i="15"/>
  <c r="AT103" i="15"/>
  <c r="AX96" i="15"/>
  <c r="BB95" i="15"/>
  <c r="T234" i="14"/>
  <c r="F37" i="14"/>
  <c r="F38" i="14"/>
  <c r="J35" i="14"/>
  <c r="R234" i="14"/>
  <c r="P234" i="14"/>
  <c r="P185" i="14"/>
  <c r="J36" i="14"/>
  <c r="F36" i="14"/>
  <c r="E122" i="14"/>
  <c r="F35" i="14"/>
  <c r="J128" i="14"/>
  <c r="F131" i="14"/>
  <c r="T128" i="13"/>
  <c r="T127" i="13" s="1"/>
  <c r="F36" i="13"/>
  <c r="P128" i="13"/>
  <c r="P127" i="13" s="1"/>
  <c r="J176" i="13"/>
  <c r="J105" i="13" s="1"/>
  <c r="BK175" i="13"/>
  <c r="J175" i="13" s="1"/>
  <c r="J104" i="13" s="1"/>
  <c r="F93" i="13"/>
  <c r="J36" i="13"/>
  <c r="F35" i="13"/>
  <c r="F94" i="13"/>
  <c r="R185" i="14" l="1"/>
  <c r="P135" i="14"/>
  <c r="P134" i="14" s="1"/>
  <c r="R136" i="14"/>
  <c r="R135" i="14" s="1"/>
  <c r="R134" i="14" s="1"/>
  <c r="T185" i="14"/>
  <c r="T136" i="14"/>
  <c r="T135" i="14" s="1"/>
  <c r="T134" i="14" s="1"/>
  <c r="BK185" i="14"/>
  <c r="J185" i="14" s="1"/>
  <c r="J106" i="14" s="1"/>
  <c r="BK136" i="14"/>
  <c r="J137" i="14"/>
  <c r="J101" i="14" s="1"/>
  <c r="BK128" i="13"/>
  <c r="BK127" i="13" s="1"/>
  <c r="J127" i="13" s="1"/>
  <c r="AZ95" i="15"/>
  <c r="AV95" i="15" s="1"/>
  <c r="AU94" i="15"/>
  <c r="BC95" i="15"/>
  <c r="BC94" i="15" s="1"/>
  <c r="BD94" i="15"/>
  <c r="W33" i="15" s="1"/>
  <c r="AW96" i="15"/>
  <c r="AT96" i="15" s="1"/>
  <c r="AX95" i="15"/>
  <c r="AW95" i="15"/>
  <c r="BA94" i="15"/>
  <c r="BK135" i="14" l="1"/>
  <c r="BK134" i="14" s="1"/>
  <c r="J134" i="14" s="1"/>
  <c r="J136" i="14"/>
  <c r="J100" i="14" s="1"/>
  <c r="J128" i="13"/>
  <c r="J99" i="13" s="1"/>
  <c r="AZ94" i="15"/>
  <c r="AY95" i="15"/>
  <c r="BB94" i="15"/>
  <c r="W31" i="15" s="1"/>
  <c r="AY94" i="15"/>
  <c r="W32" i="15"/>
  <c r="AV94" i="15"/>
  <c r="AW94" i="15"/>
  <c r="AX94" i="15"/>
  <c r="AT95" i="15"/>
  <c r="J98" i="13"/>
  <c r="J32" i="13"/>
  <c r="J41" i="13" l="1"/>
  <c r="AN108" i="15" s="1"/>
  <c r="AG108" i="15"/>
  <c r="J135" i="14"/>
  <c r="J99" i="14" s="1"/>
  <c r="AT94" i="15"/>
  <c r="J32" i="14"/>
  <c r="J98" i="14"/>
  <c r="J41" i="14" l="1"/>
  <c r="AN109" i="15" s="1"/>
  <c r="AG109" i="15"/>
  <c r="M44" i="12"/>
  <c r="M42" i="12" s="1"/>
  <c r="L44" i="12"/>
  <c r="M43" i="12"/>
  <c r="L43" i="12"/>
  <c r="L42" i="12" s="1"/>
  <c r="M41" i="12"/>
  <c r="L41" i="12"/>
  <c r="K41" i="12"/>
  <c r="M40" i="12"/>
  <c r="L40" i="12"/>
  <c r="K40" i="12"/>
  <c r="L39" i="12"/>
  <c r="M39" i="12" s="1"/>
  <c r="K39" i="12"/>
  <c r="M38" i="12"/>
  <c r="L38" i="12"/>
  <c r="K38" i="12"/>
  <c r="M37" i="12"/>
  <c r="L37" i="12"/>
  <c r="K37" i="12"/>
  <c r="K36" i="12" s="1"/>
  <c r="M35" i="12"/>
  <c r="L35" i="12"/>
  <c r="M34" i="12"/>
  <c r="L34" i="12"/>
  <c r="M33" i="12"/>
  <c r="L33" i="12"/>
  <c r="K33" i="12"/>
  <c r="M32" i="12"/>
  <c r="L32" i="12"/>
  <c r="M31" i="12"/>
  <c r="L31" i="12"/>
  <c r="K31" i="12"/>
  <c r="M30" i="12"/>
  <c r="L30" i="12"/>
  <c r="M29" i="12"/>
  <c r="L29" i="12"/>
  <c r="K29" i="12"/>
  <c r="M28" i="12"/>
  <c r="L28" i="12"/>
  <c r="M27" i="12"/>
  <c r="L27" i="12"/>
  <c r="K27" i="12"/>
  <c r="M26" i="12"/>
  <c r="L26" i="12"/>
  <c r="M25" i="12"/>
  <c r="K25" i="12"/>
  <c r="M24" i="12"/>
  <c r="L24" i="12"/>
  <c r="M23" i="12"/>
  <c r="K23" i="12"/>
  <c r="M22" i="12"/>
  <c r="L22" i="12"/>
  <c r="M21" i="12"/>
  <c r="K21" i="12"/>
  <c r="M20" i="12"/>
  <c r="M19" i="12"/>
  <c r="K19" i="12"/>
  <c r="J13" i="12"/>
  <c r="J12" i="12"/>
  <c r="F12" i="12"/>
  <c r="F10" i="12"/>
  <c r="E8" i="12"/>
  <c r="E6" i="12"/>
  <c r="K18" i="12" l="1"/>
  <c r="K17" i="12" s="1"/>
  <c r="L36" i="12"/>
  <c r="M36" i="12"/>
  <c r="M18" i="12"/>
  <c r="L18" i="12"/>
  <c r="L17" i="12" l="1"/>
  <c r="M17" i="12"/>
  <c r="M16" i="12" s="1"/>
  <c r="AG107" i="15" s="1"/>
  <c r="AN107" i="15" s="1"/>
  <c r="BK219" i="11"/>
  <c r="BI219" i="11"/>
  <c r="BH219" i="11"/>
  <c r="BG219" i="11"/>
  <c r="BE219" i="11"/>
  <c r="T219" i="11"/>
  <c r="R219" i="11"/>
  <c r="P219" i="11"/>
  <c r="J219" i="11"/>
  <c r="BF219" i="11" s="1"/>
  <c r="BK218" i="11"/>
  <c r="BI218" i="11"/>
  <c r="BH218" i="11"/>
  <c r="BG218" i="11"/>
  <c r="BE218" i="11"/>
  <c r="T218" i="11"/>
  <c r="R218" i="11"/>
  <c r="P218" i="11"/>
  <c r="J218" i="11"/>
  <c r="BF218" i="11" s="1"/>
  <c r="BK217" i="11"/>
  <c r="BI217" i="11"/>
  <c r="BH217" i="11"/>
  <c r="BG217" i="11"/>
  <c r="BE217" i="11"/>
  <c r="T217" i="11"/>
  <c r="T216" i="11" s="1"/>
  <c r="R217" i="11"/>
  <c r="P217" i="11"/>
  <c r="P216" i="11" s="1"/>
  <c r="J217" i="11"/>
  <c r="BF217" i="11" s="1"/>
  <c r="R216" i="11"/>
  <c r="BK215" i="11"/>
  <c r="BI215" i="11"/>
  <c r="BH215" i="11"/>
  <c r="BG215" i="11"/>
  <c r="BE215" i="11"/>
  <c r="T215" i="11"/>
  <c r="R215" i="11"/>
  <c r="P215" i="11"/>
  <c r="J215" i="11"/>
  <c r="BF215" i="11" s="1"/>
  <c r="BK214" i="11"/>
  <c r="BI214" i="11"/>
  <c r="BH214" i="11"/>
  <c r="BG214" i="11"/>
  <c r="BF214" i="11"/>
  <c r="BE214" i="11"/>
  <c r="T214" i="11"/>
  <c r="R214" i="11"/>
  <c r="P214" i="11"/>
  <c r="J214" i="11"/>
  <c r="BK213" i="11"/>
  <c r="BI213" i="11"/>
  <c r="BH213" i="11"/>
  <c r="BG213" i="11"/>
  <c r="BE213" i="11"/>
  <c r="T213" i="11"/>
  <c r="R213" i="11"/>
  <c r="P213" i="11"/>
  <c r="J213" i="11"/>
  <c r="BF213" i="11" s="1"/>
  <c r="BK212" i="11"/>
  <c r="BI212" i="11"/>
  <c r="BH212" i="11"/>
  <c r="BG212" i="11"/>
  <c r="BE212" i="11"/>
  <c r="T212" i="11"/>
  <c r="R212" i="11"/>
  <c r="P212" i="11"/>
  <c r="J212" i="11"/>
  <c r="BF212" i="11" s="1"/>
  <c r="BK211" i="11"/>
  <c r="BI211" i="11"/>
  <c r="BH211" i="11"/>
  <c r="BG211" i="11"/>
  <c r="BF211" i="11"/>
  <c r="BE211" i="11"/>
  <c r="T211" i="11"/>
  <c r="T210" i="11" s="1"/>
  <c r="R211" i="11"/>
  <c r="R210" i="11" s="1"/>
  <c r="P211" i="11"/>
  <c r="P210" i="11" s="1"/>
  <c r="J211" i="11"/>
  <c r="BK209" i="11"/>
  <c r="BI209" i="11"/>
  <c r="BH209" i="11"/>
  <c r="BG209" i="11"/>
  <c r="BF209" i="11"/>
  <c r="BE209" i="11"/>
  <c r="T209" i="11"/>
  <c r="R209" i="11"/>
  <c r="P209" i="11"/>
  <c r="J209" i="11"/>
  <c r="BK208" i="11"/>
  <c r="BI208" i="11"/>
  <c r="BH208" i="11"/>
  <c r="BG208" i="11"/>
  <c r="BF208" i="11"/>
  <c r="BE208" i="11"/>
  <c r="T208" i="11"/>
  <c r="R208" i="11"/>
  <c r="P208" i="11"/>
  <c r="J208" i="11"/>
  <c r="BK207" i="11"/>
  <c r="BI207" i="11"/>
  <c r="BH207" i="11"/>
  <c r="BG207" i="11"/>
  <c r="BE207" i="11"/>
  <c r="T207" i="11"/>
  <c r="R207" i="11"/>
  <c r="P207" i="11"/>
  <c r="J207" i="11"/>
  <c r="BF207" i="11" s="1"/>
  <c r="BK206" i="11"/>
  <c r="BI206" i="11"/>
  <c r="BH206" i="11"/>
  <c r="BG206" i="11"/>
  <c r="BE206" i="11"/>
  <c r="T206" i="11"/>
  <c r="T203" i="11" s="1"/>
  <c r="R206" i="11"/>
  <c r="P206" i="11"/>
  <c r="J206" i="11"/>
  <c r="BF206" i="11" s="1"/>
  <c r="BK205" i="11"/>
  <c r="BI205" i="11"/>
  <c r="BH205" i="11"/>
  <c r="BG205" i="11"/>
  <c r="BE205" i="11"/>
  <c r="T205" i="11"/>
  <c r="R205" i="11"/>
  <c r="P205" i="11"/>
  <c r="P203" i="11" s="1"/>
  <c r="J205" i="11"/>
  <c r="BF205" i="11" s="1"/>
  <c r="BK204" i="11"/>
  <c r="BI204" i="11"/>
  <c r="BH204" i="11"/>
  <c r="BG204" i="11"/>
  <c r="BF204" i="11"/>
  <c r="BE204" i="11"/>
  <c r="T204" i="11"/>
  <c r="R204" i="11"/>
  <c r="P204" i="11"/>
  <c r="J204" i="11"/>
  <c r="R203" i="11"/>
  <c r="BK202" i="11"/>
  <c r="BI202" i="11"/>
  <c r="BH202" i="11"/>
  <c r="BG202" i="11"/>
  <c r="BE202" i="11"/>
  <c r="T202" i="11"/>
  <c r="R202" i="11"/>
  <c r="P202" i="11"/>
  <c r="J202" i="11"/>
  <c r="BF202" i="11" s="1"/>
  <c r="BK201" i="11"/>
  <c r="BI201" i="11"/>
  <c r="BH201" i="11"/>
  <c r="BG201" i="11"/>
  <c r="BE201" i="11"/>
  <c r="T201" i="11"/>
  <c r="R201" i="11"/>
  <c r="P201" i="11"/>
  <c r="J201" i="11"/>
  <c r="BF201" i="11" s="1"/>
  <c r="BK200" i="11"/>
  <c r="BI200" i="11"/>
  <c r="BH200" i="11"/>
  <c r="BG200" i="11"/>
  <c r="BE200" i="11"/>
  <c r="T200" i="11"/>
  <c r="R200" i="11"/>
  <c r="P200" i="11"/>
  <c r="J200" i="11"/>
  <c r="BF200" i="11" s="1"/>
  <c r="BK199" i="11"/>
  <c r="BI199" i="11"/>
  <c r="BH199" i="11"/>
  <c r="BG199" i="11"/>
  <c r="BF199" i="11"/>
  <c r="BE199" i="11"/>
  <c r="T199" i="11"/>
  <c r="R199" i="11"/>
  <c r="P199" i="11"/>
  <c r="J199" i="11"/>
  <c r="BK198" i="11"/>
  <c r="BI198" i="11"/>
  <c r="BH198" i="11"/>
  <c r="BG198" i="11"/>
  <c r="BE198" i="11"/>
  <c r="T198" i="11"/>
  <c r="R198" i="11"/>
  <c r="P198" i="11"/>
  <c r="J198" i="11"/>
  <c r="BF198" i="11" s="1"/>
  <c r="BK197" i="11"/>
  <c r="BI197" i="11"/>
  <c r="BH197" i="11"/>
  <c r="BG197" i="11"/>
  <c r="BE197" i="11"/>
  <c r="T197" i="11"/>
  <c r="R197" i="11"/>
  <c r="P197" i="11"/>
  <c r="J197" i="11"/>
  <c r="BF197" i="11" s="1"/>
  <c r="BK196" i="11"/>
  <c r="BI196" i="11"/>
  <c r="BH196" i="11"/>
  <c r="BG196" i="11"/>
  <c r="BE196" i="11"/>
  <c r="T196" i="11"/>
  <c r="R196" i="11"/>
  <c r="P196" i="11"/>
  <c r="J196" i="11"/>
  <c r="BF196" i="11" s="1"/>
  <c r="BK195" i="11"/>
  <c r="BI195" i="11"/>
  <c r="BH195" i="11"/>
  <c r="BG195" i="11"/>
  <c r="BF195" i="11"/>
  <c r="BE195" i="11"/>
  <c r="T195" i="11"/>
  <c r="R195" i="11"/>
  <c r="P195" i="11"/>
  <c r="J195" i="11"/>
  <c r="BK194" i="11"/>
  <c r="BI194" i="11"/>
  <c r="BH194" i="11"/>
  <c r="BG194" i="11"/>
  <c r="BF194" i="11"/>
  <c r="BE194" i="11"/>
  <c r="T194" i="11"/>
  <c r="R194" i="11"/>
  <c r="P194" i="11"/>
  <c r="J194" i="11"/>
  <c r="BK193" i="11"/>
  <c r="BI193" i="11"/>
  <c r="BH193" i="11"/>
  <c r="BG193" i="11"/>
  <c r="BF193" i="11"/>
  <c r="BE193" i="11"/>
  <c r="T193" i="11"/>
  <c r="R193" i="11"/>
  <c r="P193" i="11"/>
  <c r="J193" i="11"/>
  <c r="BK192" i="11"/>
  <c r="BI192" i="11"/>
  <c r="BH192" i="11"/>
  <c r="BG192" i="11"/>
  <c r="BE192" i="11"/>
  <c r="T192" i="11"/>
  <c r="R192" i="11"/>
  <c r="P192" i="11"/>
  <c r="J192" i="11"/>
  <c r="BF192" i="11" s="1"/>
  <c r="BK191" i="11"/>
  <c r="BI191" i="11"/>
  <c r="BH191" i="11"/>
  <c r="BG191" i="11"/>
  <c r="BE191" i="11"/>
  <c r="T191" i="11"/>
  <c r="R191" i="11"/>
  <c r="P191" i="11"/>
  <c r="J191" i="11"/>
  <c r="BF191" i="11" s="1"/>
  <c r="BK190" i="11"/>
  <c r="BI190" i="11"/>
  <c r="BH190" i="11"/>
  <c r="BG190" i="11"/>
  <c r="BE190" i="11"/>
  <c r="T190" i="11"/>
  <c r="R190" i="11"/>
  <c r="P190" i="11"/>
  <c r="J190" i="11"/>
  <c r="BF190" i="11" s="1"/>
  <c r="BK189" i="11"/>
  <c r="BI189" i="11"/>
  <c r="BH189" i="11"/>
  <c r="BG189" i="11"/>
  <c r="BF189" i="11"/>
  <c r="BE189" i="11"/>
  <c r="T189" i="11"/>
  <c r="R189" i="11"/>
  <c r="P189" i="11"/>
  <c r="J189" i="11"/>
  <c r="BK188" i="11"/>
  <c r="BI188" i="11"/>
  <c r="BH188" i="11"/>
  <c r="BG188" i="11"/>
  <c r="BF188" i="11"/>
  <c r="BE188" i="11"/>
  <c r="T188" i="11"/>
  <c r="R188" i="11"/>
  <c r="P188" i="11"/>
  <c r="J188" i="11"/>
  <c r="BK187" i="11"/>
  <c r="BI187" i="11"/>
  <c r="BH187" i="11"/>
  <c r="BG187" i="11"/>
  <c r="BE187" i="11"/>
  <c r="T187" i="11"/>
  <c r="R187" i="11"/>
  <c r="P187" i="11"/>
  <c r="J187" i="11"/>
  <c r="BF187" i="11" s="1"/>
  <c r="BK186" i="11"/>
  <c r="BI186" i="11"/>
  <c r="BH186" i="11"/>
  <c r="BG186" i="11"/>
  <c r="BE186" i="11"/>
  <c r="T186" i="11"/>
  <c r="R186" i="11"/>
  <c r="P186" i="11"/>
  <c r="J186" i="11"/>
  <c r="BF186" i="11" s="1"/>
  <c r="BK185" i="11"/>
  <c r="BI185" i="11"/>
  <c r="BH185" i="11"/>
  <c r="BG185" i="11"/>
  <c r="BE185" i="11"/>
  <c r="T185" i="11"/>
  <c r="R185" i="11"/>
  <c r="P185" i="11"/>
  <c r="J185" i="11"/>
  <c r="BF185" i="11" s="1"/>
  <c r="BK184" i="11"/>
  <c r="BI184" i="11"/>
  <c r="BH184" i="11"/>
  <c r="BG184" i="11"/>
  <c r="BE184" i="11"/>
  <c r="T184" i="11"/>
  <c r="R184" i="11"/>
  <c r="P184" i="11"/>
  <c r="J184" i="11"/>
  <c r="BF184" i="11" s="1"/>
  <c r="BK183" i="11"/>
  <c r="BI183" i="11"/>
  <c r="BH183" i="11"/>
  <c r="BG183" i="11"/>
  <c r="BE183" i="11"/>
  <c r="T183" i="11"/>
  <c r="R183" i="11"/>
  <c r="P183" i="11"/>
  <c r="J183" i="11"/>
  <c r="BF183" i="11" s="1"/>
  <c r="BK182" i="11"/>
  <c r="BI182" i="11"/>
  <c r="BH182" i="11"/>
  <c r="BG182" i="11"/>
  <c r="BF182" i="11"/>
  <c r="BE182" i="11"/>
  <c r="T182" i="11"/>
  <c r="R182" i="11"/>
  <c r="P182" i="11"/>
  <c r="J182" i="11"/>
  <c r="BK181" i="11"/>
  <c r="BI181" i="11"/>
  <c r="BH181" i="11"/>
  <c r="BG181" i="11"/>
  <c r="BE181" i="11"/>
  <c r="T181" i="11"/>
  <c r="R181" i="11"/>
  <c r="P181" i="11"/>
  <c r="J181" i="11"/>
  <c r="BF181" i="11" s="1"/>
  <c r="BK180" i="11"/>
  <c r="BI180" i="11"/>
  <c r="BH180" i="11"/>
  <c r="BG180" i="11"/>
  <c r="BE180" i="11"/>
  <c r="T180" i="11"/>
  <c r="R180" i="11"/>
  <c r="P180" i="11"/>
  <c r="J180" i="11"/>
  <c r="BF180" i="11" s="1"/>
  <c r="BK179" i="11"/>
  <c r="BI179" i="11"/>
  <c r="BH179" i="11"/>
  <c r="BG179" i="11"/>
  <c r="BE179" i="11"/>
  <c r="T179" i="11"/>
  <c r="R179" i="11"/>
  <c r="P179" i="11"/>
  <c r="J179" i="11"/>
  <c r="BF179" i="11" s="1"/>
  <c r="BK178" i="11"/>
  <c r="BI178" i="11"/>
  <c r="BH178" i="11"/>
  <c r="BG178" i="11"/>
  <c r="BE178" i="11"/>
  <c r="T178" i="11"/>
  <c r="R178" i="11"/>
  <c r="P178" i="11"/>
  <c r="J178" i="11"/>
  <c r="BF178" i="11" s="1"/>
  <c r="BK177" i="11"/>
  <c r="BI177" i="11"/>
  <c r="BH177" i="11"/>
  <c r="BG177" i="11"/>
  <c r="BF177" i="11"/>
  <c r="BE177" i="11"/>
  <c r="T177" i="11"/>
  <c r="R177" i="11"/>
  <c r="P177" i="11"/>
  <c r="J177" i="11"/>
  <c r="BK176" i="11"/>
  <c r="BI176" i="11"/>
  <c r="BH176" i="11"/>
  <c r="BG176" i="11"/>
  <c r="BE176" i="11"/>
  <c r="T176" i="11"/>
  <c r="R176" i="11"/>
  <c r="P176" i="11"/>
  <c r="J176" i="11"/>
  <c r="BF176" i="11" s="1"/>
  <c r="BK175" i="11"/>
  <c r="BI175" i="11"/>
  <c r="BH175" i="11"/>
  <c r="BG175" i="11"/>
  <c r="BF175" i="11"/>
  <c r="BE175" i="11"/>
  <c r="T175" i="11"/>
  <c r="R175" i="11"/>
  <c r="P175" i="11"/>
  <c r="J175" i="11"/>
  <c r="BK174" i="11"/>
  <c r="BI174" i="11"/>
  <c r="BH174" i="11"/>
  <c r="BG174" i="11"/>
  <c r="BE174" i="11"/>
  <c r="T174" i="11"/>
  <c r="R174" i="11"/>
  <c r="P174" i="11"/>
  <c r="J174" i="11"/>
  <c r="BF174" i="11" s="1"/>
  <c r="BK173" i="11"/>
  <c r="BI173" i="11"/>
  <c r="BH173" i="11"/>
  <c r="BG173" i="11"/>
  <c r="BE173" i="11"/>
  <c r="T173" i="11"/>
  <c r="R173" i="11"/>
  <c r="P173" i="11"/>
  <c r="J173" i="11"/>
  <c r="BF173" i="11" s="1"/>
  <c r="BK172" i="11"/>
  <c r="BI172" i="11"/>
  <c r="BH172" i="11"/>
  <c r="BG172" i="11"/>
  <c r="BE172" i="11"/>
  <c r="T172" i="11"/>
  <c r="R172" i="11"/>
  <c r="P172" i="11"/>
  <c r="J172" i="11"/>
  <c r="BF172" i="11" s="1"/>
  <c r="BK171" i="11"/>
  <c r="BI171" i="11"/>
  <c r="BH171" i="11"/>
  <c r="BG171" i="11"/>
  <c r="BF171" i="11"/>
  <c r="BE171" i="11"/>
  <c r="T171" i="11"/>
  <c r="R171" i="11"/>
  <c r="P171" i="11"/>
  <c r="J171" i="11"/>
  <c r="BK170" i="11"/>
  <c r="BI170" i="11"/>
  <c r="BH170" i="11"/>
  <c r="BG170" i="11"/>
  <c r="BF170" i="11"/>
  <c r="BE170" i="11"/>
  <c r="T170" i="11"/>
  <c r="R170" i="11"/>
  <c r="P170" i="11"/>
  <c r="J170" i="11"/>
  <c r="BK169" i="11"/>
  <c r="BI169" i="11"/>
  <c r="BH169" i="11"/>
  <c r="BG169" i="11"/>
  <c r="BF169" i="11"/>
  <c r="BE169" i="11"/>
  <c r="T169" i="11"/>
  <c r="R169" i="11"/>
  <c r="P169" i="11"/>
  <c r="P165" i="11" s="1"/>
  <c r="P164" i="11" s="1"/>
  <c r="J169" i="11"/>
  <c r="BK168" i="11"/>
  <c r="BI168" i="11"/>
  <c r="BH168" i="11"/>
  <c r="BG168" i="11"/>
  <c r="BE168" i="11"/>
  <c r="T168" i="11"/>
  <c r="R168" i="11"/>
  <c r="P168" i="11"/>
  <c r="J168" i="11"/>
  <c r="BF168" i="11" s="1"/>
  <c r="BK167" i="11"/>
  <c r="BI167" i="11"/>
  <c r="BH167" i="11"/>
  <c r="BG167" i="11"/>
  <c r="BE167" i="11"/>
  <c r="T167" i="11"/>
  <c r="R167" i="11"/>
  <c r="P167" i="11"/>
  <c r="J167" i="11"/>
  <c r="BF167" i="11" s="1"/>
  <c r="BK166" i="11"/>
  <c r="BI166" i="11"/>
  <c r="BH166" i="11"/>
  <c r="BG166" i="11"/>
  <c r="BE166" i="11"/>
  <c r="T166" i="11"/>
  <c r="R166" i="11"/>
  <c r="R165" i="11" s="1"/>
  <c r="R164" i="11" s="1"/>
  <c r="P166" i="11"/>
  <c r="J166" i="11"/>
  <c r="BF166" i="11" s="1"/>
  <c r="T165" i="11"/>
  <c r="T164" i="11" s="1"/>
  <c r="BK163" i="11"/>
  <c r="BI163" i="11"/>
  <c r="BH163" i="11"/>
  <c r="BG163" i="11"/>
  <c r="BF163" i="11"/>
  <c r="BE163" i="11"/>
  <c r="T163" i="11"/>
  <c r="R163" i="11"/>
  <c r="P163" i="11"/>
  <c r="J163" i="11"/>
  <c r="BK162" i="11"/>
  <c r="BI162" i="11"/>
  <c r="BH162" i="11"/>
  <c r="BG162" i="11"/>
  <c r="BF162" i="11"/>
  <c r="BE162" i="11"/>
  <c r="T162" i="11"/>
  <c r="R162" i="11"/>
  <c r="P162" i="11"/>
  <c r="J162" i="11"/>
  <c r="BK161" i="11"/>
  <c r="BI161" i="11"/>
  <c r="BH161" i="11"/>
  <c r="BG161" i="11"/>
  <c r="BE161" i="11"/>
  <c r="T161" i="11"/>
  <c r="R161" i="11"/>
  <c r="P161" i="11"/>
  <c r="J161" i="11"/>
  <c r="BF161" i="11" s="1"/>
  <c r="BK160" i="11"/>
  <c r="BI160" i="11"/>
  <c r="BH160" i="11"/>
  <c r="BG160" i="11"/>
  <c r="BE160" i="11"/>
  <c r="T160" i="11"/>
  <c r="R160" i="11"/>
  <c r="P160" i="11"/>
  <c r="J160" i="11"/>
  <c r="BF160" i="11" s="1"/>
  <c r="BK159" i="11"/>
  <c r="BI159" i="11"/>
  <c r="BH159" i="11"/>
  <c r="BG159" i="11"/>
  <c r="BE159" i="11"/>
  <c r="T159" i="11"/>
  <c r="R159" i="11"/>
  <c r="P159" i="11"/>
  <c r="J159" i="11"/>
  <c r="BF159" i="11" s="1"/>
  <c r="BK158" i="11"/>
  <c r="BI158" i="11"/>
  <c r="BH158" i="11"/>
  <c r="BG158" i="11"/>
  <c r="BF158" i="11"/>
  <c r="BE158" i="11"/>
  <c r="T158" i="11"/>
  <c r="R158" i="11"/>
  <c r="P158" i="11"/>
  <c r="J158" i="11"/>
  <c r="BK157" i="11"/>
  <c r="BI157" i="11"/>
  <c r="BH157" i="11"/>
  <c r="BG157" i="11"/>
  <c r="BF157" i="11"/>
  <c r="BE157" i="11"/>
  <c r="T157" i="11"/>
  <c r="R157" i="11"/>
  <c r="P157" i="11"/>
  <c r="J157" i="11"/>
  <c r="BK156" i="11"/>
  <c r="BI156" i="11"/>
  <c r="BH156" i="11"/>
  <c r="BG156" i="11"/>
  <c r="BF156" i="11"/>
  <c r="BE156" i="11"/>
  <c r="T156" i="11"/>
  <c r="R156" i="11"/>
  <c r="P156" i="11"/>
  <c r="J156" i="11"/>
  <c r="BK155" i="11"/>
  <c r="BI155" i="11"/>
  <c r="BH155" i="11"/>
  <c r="BG155" i="11"/>
  <c r="BE155" i="11"/>
  <c r="T155" i="11"/>
  <c r="R155" i="11"/>
  <c r="P155" i="11"/>
  <c r="J155" i="11"/>
  <c r="BF155" i="11" s="1"/>
  <c r="BK154" i="11"/>
  <c r="BI154" i="11"/>
  <c r="BH154" i="11"/>
  <c r="BG154" i="11"/>
  <c r="BE154" i="11"/>
  <c r="T154" i="11"/>
  <c r="R154" i="11"/>
  <c r="P154" i="11"/>
  <c r="J154" i="11"/>
  <c r="BF154" i="11" s="1"/>
  <c r="BK153" i="11"/>
  <c r="BI153" i="11"/>
  <c r="BH153" i="11"/>
  <c r="BG153" i="11"/>
  <c r="BE153" i="11"/>
  <c r="T153" i="11"/>
  <c r="R153" i="11"/>
  <c r="P153" i="11"/>
  <c r="J153" i="11"/>
  <c r="BF153" i="11" s="1"/>
  <c r="BK152" i="11"/>
  <c r="BI152" i="11"/>
  <c r="BH152" i="11"/>
  <c r="BG152" i="11"/>
  <c r="BF152" i="11"/>
  <c r="BE152" i="11"/>
  <c r="T152" i="11"/>
  <c r="R152" i="11"/>
  <c r="P152" i="11"/>
  <c r="J152" i="11"/>
  <c r="BK151" i="11"/>
  <c r="BI151" i="11"/>
  <c r="BH151" i="11"/>
  <c r="BG151" i="11"/>
  <c r="BF151" i="11"/>
  <c r="BE151" i="11"/>
  <c r="T151" i="11"/>
  <c r="R151" i="11"/>
  <c r="P151" i="11"/>
  <c r="J151" i="11"/>
  <c r="BK150" i="11"/>
  <c r="BI150" i="11"/>
  <c r="BH150" i="11"/>
  <c r="BG150" i="11"/>
  <c r="BE150" i="11"/>
  <c r="T150" i="11"/>
  <c r="R150" i="11"/>
  <c r="P150" i="11"/>
  <c r="J150" i="11"/>
  <c r="BF150" i="11" s="1"/>
  <c r="BK149" i="11"/>
  <c r="BI149" i="11"/>
  <c r="BH149" i="11"/>
  <c r="BG149" i="11"/>
  <c r="BE149" i="11"/>
  <c r="T149" i="11"/>
  <c r="R149" i="11"/>
  <c r="P149" i="11"/>
  <c r="J149" i="11"/>
  <c r="BF149" i="11" s="1"/>
  <c r="BK148" i="11"/>
  <c r="BI148" i="11"/>
  <c r="BH148" i="11"/>
  <c r="BG148" i="11"/>
  <c r="BE148" i="11"/>
  <c r="T148" i="11"/>
  <c r="R148" i="11"/>
  <c r="P148" i="11"/>
  <c r="J148" i="11"/>
  <c r="BF148" i="11" s="1"/>
  <c r="BK147" i="11"/>
  <c r="BI147" i="11"/>
  <c r="BH147" i="11"/>
  <c r="BG147" i="11"/>
  <c r="BE147" i="11"/>
  <c r="T147" i="11"/>
  <c r="R147" i="11"/>
  <c r="R146" i="11" s="1"/>
  <c r="P147" i="11"/>
  <c r="J147" i="11"/>
  <c r="BF147" i="11" s="1"/>
  <c r="T146" i="11"/>
  <c r="P146" i="11"/>
  <c r="BK145" i="11"/>
  <c r="BI145" i="11"/>
  <c r="BH145" i="11"/>
  <c r="BG145" i="11"/>
  <c r="BF145" i="11"/>
  <c r="BE145" i="11"/>
  <c r="T145" i="11"/>
  <c r="R145" i="11"/>
  <c r="P145" i="11"/>
  <c r="J145" i="11"/>
  <c r="BK144" i="11"/>
  <c r="BI144" i="11"/>
  <c r="BH144" i="11"/>
  <c r="BG144" i="11"/>
  <c r="BE144" i="11"/>
  <c r="T144" i="11"/>
  <c r="T141" i="11" s="1"/>
  <c r="R144" i="11"/>
  <c r="P144" i="11"/>
  <c r="J144" i="11"/>
  <c r="BF144" i="11" s="1"/>
  <c r="BK143" i="11"/>
  <c r="BI143" i="11"/>
  <c r="BH143" i="11"/>
  <c r="BG143" i="11"/>
  <c r="BE143" i="11"/>
  <c r="T143" i="11"/>
  <c r="R143" i="11"/>
  <c r="R141" i="11" s="1"/>
  <c r="P143" i="11"/>
  <c r="P141" i="11" s="1"/>
  <c r="J143" i="11"/>
  <c r="BF143" i="11" s="1"/>
  <c r="BK142" i="11"/>
  <c r="BI142" i="11"/>
  <c r="BH142" i="11"/>
  <c r="BG142" i="11"/>
  <c r="BF142" i="11"/>
  <c r="BE142" i="11"/>
  <c r="T142" i="11"/>
  <c r="R142" i="11"/>
  <c r="P142" i="11"/>
  <c r="J142" i="11"/>
  <c r="BK140" i="11"/>
  <c r="BI140" i="11"/>
  <c r="BH140" i="11"/>
  <c r="BG140" i="11"/>
  <c r="BE140" i="11"/>
  <c r="T140" i="11"/>
  <c r="R140" i="11"/>
  <c r="P140" i="11"/>
  <c r="J140" i="11"/>
  <c r="BF140" i="11" s="1"/>
  <c r="BK139" i="11"/>
  <c r="BI139" i="11"/>
  <c r="BH139" i="11"/>
  <c r="BG139" i="11"/>
  <c r="BF139" i="11"/>
  <c r="BE139" i="11"/>
  <c r="T139" i="11"/>
  <c r="R139" i="11"/>
  <c r="P139" i="11"/>
  <c r="J139" i="11"/>
  <c r="BK138" i="11"/>
  <c r="BI138" i="11"/>
  <c r="BH138" i="11"/>
  <c r="BG138" i="11"/>
  <c r="BE138" i="11"/>
  <c r="T138" i="11"/>
  <c r="R138" i="11"/>
  <c r="P138" i="11"/>
  <c r="J138" i="11"/>
  <c r="BF138" i="11" s="1"/>
  <c r="BK137" i="11"/>
  <c r="BI137" i="11"/>
  <c r="BH137" i="11"/>
  <c r="BG137" i="11"/>
  <c r="BF137" i="11"/>
  <c r="BE137" i="11"/>
  <c r="T137" i="11"/>
  <c r="R137" i="11"/>
  <c r="P137" i="11"/>
  <c r="J137" i="11"/>
  <c r="BK136" i="11"/>
  <c r="BI136" i="11"/>
  <c r="BH136" i="11"/>
  <c r="BG136" i="11"/>
  <c r="BE136" i="11"/>
  <c r="T136" i="11"/>
  <c r="R136" i="11"/>
  <c r="P136" i="11"/>
  <c r="J136" i="11"/>
  <c r="BF136" i="11" s="1"/>
  <c r="BK135" i="11"/>
  <c r="BI135" i="11"/>
  <c r="BH135" i="11"/>
  <c r="BG135" i="11"/>
  <c r="BE135" i="11"/>
  <c r="T135" i="11"/>
  <c r="R135" i="11"/>
  <c r="P135" i="11"/>
  <c r="J135" i="11"/>
  <c r="BF135" i="11" s="1"/>
  <c r="BK134" i="11"/>
  <c r="BI134" i="11"/>
  <c r="BH134" i="11"/>
  <c r="BG134" i="11"/>
  <c r="BE134" i="11"/>
  <c r="T134" i="11"/>
  <c r="R134" i="11"/>
  <c r="R133" i="11" s="1"/>
  <c r="R132" i="11" s="1"/>
  <c r="R131" i="11" s="1"/>
  <c r="R130" i="11" s="1"/>
  <c r="P134" i="11"/>
  <c r="J134" i="11"/>
  <c r="BF134" i="11" s="1"/>
  <c r="T133" i="11"/>
  <c r="P133" i="11"/>
  <c r="F124" i="11"/>
  <c r="E122" i="11"/>
  <c r="F91" i="11"/>
  <c r="E89" i="11"/>
  <c r="E85" i="11"/>
  <c r="J39" i="11"/>
  <c r="J38" i="11"/>
  <c r="J37" i="11"/>
  <c r="J26" i="11"/>
  <c r="E26" i="11"/>
  <c r="J127" i="11" s="1"/>
  <c r="J25" i="11"/>
  <c r="J23" i="11"/>
  <c r="E23" i="11"/>
  <c r="J93" i="11" s="1"/>
  <c r="J22" i="11"/>
  <c r="J20" i="11"/>
  <c r="E20" i="11"/>
  <c r="F127" i="11" s="1"/>
  <c r="J19" i="11"/>
  <c r="J17" i="11"/>
  <c r="E17" i="11"/>
  <c r="F93" i="11" s="1"/>
  <c r="J16" i="11"/>
  <c r="J91" i="11"/>
  <c r="E7" i="11"/>
  <c r="E118" i="11" s="1"/>
  <c r="BK230" i="10"/>
  <c r="BI230" i="10"/>
  <c r="BH230" i="10"/>
  <c r="BG230" i="10"/>
  <c r="BE230" i="10"/>
  <c r="T230" i="10"/>
  <c r="R230" i="10"/>
  <c r="P230" i="10"/>
  <c r="J230" i="10"/>
  <c r="BF230" i="10" s="1"/>
  <c r="BK229" i="10"/>
  <c r="BI229" i="10"/>
  <c r="BH229" i="10"/>
  <c r="BG229" i="10"/>
  <c r="BF229" i="10"/>
  <c r="BE229" i="10"/>
  <c r="T229" i="10"/>
  <c r="R229" i="10"/>
  <c r="P229" i="10"/>
  <c r="J229" i="10"/>
  <c r="BK228" i="10"/>
  <c r="BI228" i="10"/>
  <c r="BH228" i="10"/>
  <c r="BG228" i="10"/>
  <c r="BF228" i="10"/>
  <c r="BE228" i="10"/>
  <c r="T228" i="10"/>
  <c r="T227" i="10" s="1"/>
  <c r="R228" i="10"/>
  <c r="R227" i="10" s="1"/>
  <c r="P228" i="10"/>
  <c r="P227" i="10" s="1"/>
  <c r="J228" i="10"/>
  <c r="BK226" i="10"/>
  <c r="BI226" i="10"/>
  <c r="BH226" i="10"/>
  <c r="BG226" i="10"/>
  <c r="BF226" i="10"/>
  <c r="BE226" i="10"/>
  <c r="T226" i="10"/>
  <c r="R226" i="10"/>
  <c r="P226" i="10"/>
  <c r="J226" i="10"/>
  <c r="BK225" i="10"/>
  <c r="BI225" i="10"/>
  <c r="BH225" i="10"/>
  <c r="BG225" i="10"/>
  <c r="BF225" i="10"/>
  <c r="BE225" i="10"/>
  <c r="T225" i="10"/>
  <c r="R225" i="10"/>
  <c r="P225" i="10"/>
  <c r="J225" i="10"/>
  <c r="BK224" i="10"/>
  <c r="BI224" i="10"/>
  <c r="BH224" i="10"/>
  <c r="BG224" i="10"/>
  <c r="BE224" i="10"/>
  <c r="T224" i="10"/>
  <c r="R224" i="10"/>
  <c r="P224" i="10"/>
  <c r="J224" i="10"/>
  <c r="BF224" i="10" s="1"/>
  <c r="BK223" i="10"/>
  <c r="BI223" i="10"/>
  <c r="BH223" i="10"/>
  <c r="BG223" i="10"/>
  <c r="BE223" i="10"/>
  <c r="T223" i="10"/>
  <c r="T221" i="10" s="1"/>
  <c r="R223" i="10"/>
  <c r="P223" i="10"/>
  <c r="J223" i="10"/>
  <c r="BF223" i="10" s="1"/>
  <c r="BK222" i="10"/>
  <c r="BI222" i="10"/>
  <c r="BH222" i="10"/>
  <c r="BG222" i="10"/>
  <c r="BE222" i="10"/>
  <c r="T222" i="10"/>
  <c r="R222" i="10"/>
  <c r="R221" i="10" s="1"/>
  <c r="P222" i="10"/>
  <c r="J222" i="10"/>
  <c r="BF222" i="10" s="1"/>
  <c r="P221" i="10"/>
  <c r="BK220" i="10"/>
  <c r="BI220" i="10"/>
  <c r="BH220" i="10"/>
  <c r="BG220" i="10"/>
  <c r="BF220" i="10"/>
  <c r="BE220" i="10"/>
  <c r="T220" i="10"/>
  <c r="R220" i="10"/>
  <c r="P220" i="10"/>
  <c r="J220" i="10"/>
  <c r="BK219" i="10"/>
  <c r="BI219" i="10"/>
  <c r="BH219" i="10"/>
  <c r="BG219" i="10"/>
  <c r="BF219" i="10"/>
  <c r="BE219" i="10"/>
  <c r="T219" i="10"/>
  <c r="R219" i="10"/>
  <c r="P219" i="10"/>
  <c r="J219" i="10"/>
  <c r="BK218" i="10"/>
  <c r="BI218" i="10"/>
  <c r="BH218" i="10"/>
  <c r="BG218" i="10"/>
  <c r="BE218" i="10"/>
  <c r="T218" i="10"/>
  <c r="R218" i="10"/>
  <c r="P218" i="10"/>
  <c r="J218" i="10"/>
  <c r="BF218" i="10" s="1"/>
  <c r="BK217" i="10"/>
  <c r="BI217" i="10"/>
  <c r="BH217" i="10"/>
  <c r="BG217" i="10"/>
  <c r="BE217" i="10"/>
  <c r="T217" i="10"/>
  <c r="R217" i="10"/>
  <c r="P217" i="10"/>
  <c r="J217" i="10"/>
  <c r="BF217" i="10" s="1"/>
  <c r="BK216" i="10"/>
  <c r="BI216" i="10"/>
  <c r="BH216" i="10"/>
  <c r="BG216" i="10"/>
  <c r="BE216" i="10"/>
  <c r="T216" i="10"/>
  <c r="R216" i="10"/>
  <c r="P216" i="10"/>
  <c r="J216" i="10"/>
  <c r="BF216" i="10" s="1"/>
  <c r="BK215" i="10"/>
  <c r="BI215" i="10"/>
  <c r="BH215" i="10"/>
  <c r="BG215" i="10"/>
  <c r="BE215" i="10"/>
  <c r="T215" i="10"/>
  <c r="R215" i="10"/>
  <c r="P215" i="10"/>
  <c r="J215" i="10"/>
  <c r="BF215" i="10" s="1"/>
  <c r="BK214" i="10"/>
  <c r="BI214" i="10"/>
  <c r="BH214" i="10"/>
  <c r="BG214" i="10"/>
  <c r="BF214" i="10"/>
  <c r="BE214" i="10"/>
  <c r="T214" i="10"/>
  <c r="R214" i="10"/>
  <c r="P214" i="10"/>
  <c r="J214" i="10"/>
  <c r="BK213" i="10"/>
  <c r="BI213" i="10"/>
  <c r="BH213" i="10"/>
  <c r="BG213" i="10"/>
  <c r="BF213" i="10"/>
  <c r="BE213" i="10"/>
  <c r="T213" i="10"/>
  <c r="R213" i="10"/>
  <c r="P213" i="10"/>
  <c r="J213" i="10"/>
  <c r="BK212" i="10"/>
  <c r="BI212" i="10"/>
  <c r="BH212" i="10"/>
  <c r="BG212" i="10"/>
  <c r="BE212" i="10"/>
  <c r="T212" i="10"/>
  <c r="T210" i="10" s="1"/>
  <c r="R212" i="10"/>
  <c r="P212" i="10"/>
  <c r="J212" i="10"/>
  <c r="BF212" i="10" s="1"/>
  <c r="BK211" i="10"/>
  <c r="BI211" i="10"/>
  <c r="BH211" i="10"/>
  <c r="BG211" i="10"/>
  <c r="BF211" i="10"/>
  <c r="BE211" i="10"/>
  <c r="T211" i="10"/>
  <c r="R211" i="10"/>
  <c r="P211" i="10"/>
  <c r="P210" i="10" s="1"/>
  <c r="J211" i="10"/>
  <c r="R210" i="10"/>
  <c r="BK209" i="10"/>
  <c r="BI209" i="10"/>
  <c r="BH209" i="10"/>
  <c r="BG209" i="10"/>
  <c r="BE209" i="10"/>
  <c r="T209" i="10"/>
  <c r="R209" i="10"/>
  <c r="P209" i="10"/>
  <c r="J209" i="10"/>
  <c r="BF209" i="10" s="1"/>
  <c r="BK208" i="10"/>
  <c r="BI208" i="10"/>
  <c r="BH208" i="10"/>
  <c r="BG208" i="10"/>
  <c r="BE208" i="10"/>
  <c r="T208" i="10"/>
  <c r="R208" i="10"/>
  <c r="P208" i="10"/>
  <c r="J208" i="10"/>
  <c r="BF208" i="10" s="1"/>
  <c r="BK207" i="10"/>
  <c r="BI207" i="10"/>
  <c r="BH207" i="10"/>
  <c r="BG207" i="10"/>
  <c r="BF207" i="10"/>
  <c r="BE207" i="10"/>
  <c r="T207" i="10"/>
  <c r="R207" i="10"/>
  <c r="P207" i="10"/>
  <c r="J207" i="10"/>
  <c r="BK206" i="10"/>
  <c r="BI206" i="10"/>
  <c r="BH206" i="10"/>
  <c r="BG206" i="10"/>
  <c r="BE206" i="10"/>
  <c r="T206" i="10"/>
  <c r="R206" i="10"/>
  <c r="P206" i="10"/>
  <c r="J206" i="10"/>
  <c r="BF206" i="10" s="1"/>
  <c r="BK205" i="10"/>
  <c r="BI205" i="10"/>
  <c r="BH205" i="10"/>
  <c r="BG205" i="10"/>
  <c r="BE205" i="10"/>
  <c r="T205" i="10"/>
  <c r="R205" i="10"/>
  <c r="P205" i="10"/>
  <c r="J205" i="10"/>
  <c r="BF205" i="10" s="1"/>
  <c r="BK204" i="10"/>
  <c r="BI204" i="10"/>
  <c r="BH204" i="10"/>
  <c r="BG204" i="10"/>
  <c r="BE204" i="10"/>
  <c r="T204" i="10"/>
  <c r="R204" i="10"/>
  <c r="P204" i="10"/>
  <c r="J204" i="10"/>
  <c r="BF204" i="10" s="1"/>
  <c r="BK203" i="10"/>
  <c r="BI203" i="10"/>
  <c r="BH203" i="10"/>
  <c r="BG203" i="10"/>
  <c r="BE203" i="10"/>
  <c r="T203" i="10"/>
  <c r="R203" i="10"/>
  <c r="P203" i="10"/>
  <c r="J203" i="10"/>
  <c r="BF203" i="10" s="1"/>
  <c r="BK202" i="10"/>
  <c r="BI202" i="10"/>
  <c r="BH202" i="10"/>
  <c r="BG202" i="10"/>
  <c r="BE202" i="10"/>
  <c r="T202" i="10"/>
  <c r="R202" i="10"/>
  <c r="P202" i="10"/>
  <c r="J202" i="10"/>
  <c r="BF202" i="10" s="1"/>
  <c r="BK201" i="10"/>
  <c r="BI201" i="10"/>
  <c r="BH201" i="10"/>
  <c r="BG201" i="10"/>
  <c r="BF201" i="10"/>
  <c r="BE201" i="10"/>
  <c r="T201" i="10"/>
  <c r="R201" i="10"/>
  <c r="P201" i="10"/>
  <c r="J201" i="10"/>
  <c r="BK200" i="10"/>
  <c r="BI200" i="10"/>
  <c r="BH200" i="10"/>
  <c r="BG200" i="10"/>
  <c r="BF200" i="10"/>
  <c r="BE200" i="10"/>
  <c r="T200" i="10"/>
  <c r="R200" i="10"/>
  <c r="P200" i="10"/>
  <c r="J200" i="10"/>
  <c r="BK199" i="10"/>
  <c r="BI199" i="10"/>
  <c r="BH199" i="10"/>
  <c r="BG199" i="10"/>
  <c r="BE199" i="10"/>
  <c r="T199" i="10"/>
  <c r="R199" i="10"/>
  <c r="P199" i="10"/>
  <c r="J199" i="10"/>
  <c r="BF199" i="10" s="1"/>
  <c r="BK198" i="10"/>
  <c r="BI198" i="10"/>
  <c r="BH198" i="10"/>
  <c r="BG198" i="10"/>
  <c r="BE198" i="10"/>
  <c r="T198" i="10"/>
  <c r="R198" i="10"/>
  <c r="P198" i="10"/>
  <c r="J198" i="10"/>
  <c r="BF198" i="10" s="1"/>
  <c r="BK197" i="10"/>
  <c r="BI197" i="10"/>
  <c r="BH197" i="10"/>
  <c r="BG197" i="10"/>
  <c r="BE197" i="10"/>
  <c r="T197" i="10"/>
  <c r="R197" i="10"/>
  <c r="P197" i="10"/>
  <c r="J197" i="10"/>
  <c r="BF197" i="10" s="1"/>
  <c r="BK196" i="10"/>
  <c r="BI196" i="10"/>
  <c r="BH196" i="10"/>
  <c r="BG196" i="10"/>
  <c r="BE196" i="10"/>
  <c r="T196" i="10"/>
  <c r="R196" i="10"/>
  <c r="P196" i="10"/>
  <c r="J196" i="10"/>
  <c r="BF196" i="10" s="1"/>
  <c r="BK195" i="10"/>
  <c r="BI195" i="10"/>
  <c r="BH195" i="10"/>
  <c r="BG195" i="10"/>
  <c r="BF195" i="10"/>
  <c r="BE195" i="10"/>
  <c r="T195" i="10"/>
  <c r="R195" i="10"/>
  <c r="P195" i="10"/>
  <c r="J195" i="10"/>
  <c r="BK194" i="10"/>
  <c r="BI194" i="10"/>
  <c r="BH194" i="10"/>
  <c r="BG194" i="10"/>
  <c r="BF194" i="10"/>
  <c r="BE194" i="10"/>
  <c r="T194" i="10"/>
  <c r="R194" i="10"/>
  <c r="P194" i="10"/>
  <c r="J194" i="10"/>
  <c r="BK193" i="10"/>
  <c r="BI193" i="10"/>
  <c r="BH193" i="10"/>
  <c r="BG193" i="10"/>
  <c r="BE193" i="10"/>
  <c r="T193" i="10"/>
  <c r="R193" i="10"/>
  <c r="P193" i="10"/>
  <c r="J193" i="10"/>
  <c r="BF193" i="10" s="1"/>
  <c r="BK192" i="10"/>
  <c r="BI192" i="10"/>
  <c r="BH192" i="10"/>
  <c r="BG192" i="10"/>
  <c r="BE192" i="10"/>
  <c r="T192" i="10"/>
  <c r="R192" i="10"/>
  <c r="P192" i="10"/>
  <c r="J192" i="10"/>
  <c r="BF192" i="10" s="1"/>
  <c r="BK191" i="10"/>
  <c r="BI191" i="10"/>
  <c r="BH191" i="10"/>
  <c r="BG191" i="10"/>
  <c r="BE191" i="10"/>
  <c r="T191" i="10"/>
  <c r="R191" i="10"/>
  <c r="P191" i="10"/>
  <c r="J191" i="10"/>
  <c r="BF191" i="10" s="1"/>
  <c r="BK190" i="10"/>
  <c r="BI190" i="10"/>
  <c r="BH190" i="10"/>
  <c r="BG190" i="10"/>
  <c r="BE190" i="10"/>
  <c r="T190" i="10"/>
  <c r="R190" i="10"/>
  <c r="P190" i="10"/>
  <c r="J190" i="10"/>
  <c r="BF190" i="10" s="1"/>
  <c r="BK189" i="10"/>
  <c r="BI189" i="10"/>
  <c r="BH189" i="10"/>
  <c r="BG189" i="10"/>
  <c r="BF189" i="10"/>
  <c r="BE189" i="10"/>
  <c r="T189" i="10"/>
  <c r="R189" i="10"/>
  <c r="P189" i="10"/>
  <c r="J189" i="10"/>
  <c r="BK188" i="10"/>
  <c r="BI188" i="10"/>
  <c r="BH188" i="10"/>
  <c r="BG188" i="10"/>
  <c r="BE188" i="10"/>
  <c r="T188" i="10"/>
  <c r="R188" i="10"/>
  <c r="P188" i="10"/>
  <c r="J188" i="10"/>
  <c r="BF188" i="10" s="1"/>
  <c r="BK187" i="10"/>
  <c r="BI187" i="10"/>
  <c r="BH187" i="10"/>
  <c r="BG187" i="10"/>
  <c r="BE187" i="10"/>
  <c r="T187" i="10"/>
  <c r="R187" i="10"/>
  <c r="P187" i="10"/>
  <c r="J187" i="10"/>
  <c r="BF187" i="10" s="1"/>
  <c r="BK186" i="10"/>
  <c r="BI186" i="10"/>
  <c r="BH186" i="10"/>
  <c r="BG186" i="10"/>
  <c r="BE186" i="10"/>
  <c r="T186" i="10"/>
  <c r="R186" i="10"/>
  <c r="P186" i="10"/>
  <c r="J186" i="10"/>
  <c r="BF186" i="10" s="1"/>
  <c r="BK185" i="10"/>
  <c r="BI185" i="10"/>
  <c r="BH185" i="10"/>
  <c r="BG185" i="10"/>
  <c r="BE185" i="10"/>
  <c r="T185" i="10"/>
  <c r="R185" i="10"/>
  <c r="P185" i="10"/>
  <c r="J185" i="10"/>
  <c r="BF185" i="10" s="1"/>
  <c r="BK184" i="10"/>
  <c r="BI184" i="10"/>
  <c r="BH184" i="10"/>
  <c r="BG184" i="10"/>
  <c r="BE184" i="10"/>
  <c r="T184" i="10"/>
  <c r="R184" i="10"/>
  <c r="P184" i="10"/>
  <c r="J184" i="10"/>
  <c r="BF184" i="10" s="1"/>
  <c r="BK183" i="10"/>
  <c r="BI183" i="10"/>
  <c r="BH183" i="10"/>
  <c r="BG183" i="10"/>
  <c r="BF183" i="10"/>
  <c r="BE183" i="10"/>
  <c r="T183" i="10"/>
  <c r="R183" i="10"/>
  <c r="P183" i="10"/>
  <c r="J183" i="10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E181" i="10"/>
  <c r="T181" i="10"/>
  <c r="R181" i="10"/>
  <c r="P181" i="10"/>
  <c r="J181" i="10"/>
  <c r="BF181" i="10" s="1"/>
  <c r="BK180" i="10"/>
  <c r="BI180" i="10"/>
  <c r="BH180" i="10"/>
  <c r="BG180" i="10"/>
  <c r="BF180" i="10"/>
  <c r="BE180" i="10"/>
  <c r="T180" i="10"/>
  <c r="R180" i="10"/>
  <c r="P180" i="10"/>
  <c r="J180" i="10"/>
  <c r="BK179" i="10"/>
  <c r="BI179" i="10"/>
  <c r="BH179" i="10"/>
  <c r="BG179" i="10"/>
  <c r="BE179" i="10"/>
  <c r="T179" i="10"/>
  <c r="R179" i="10"/>
  <c r="P179" i="10"/>
  <c r="J179" i="10"/>
  <c r="BF179" i="10" s="1"/>
  <c r="BK178" i="10"/>
  <c r="BI178" i="10"/>
  <c r="BH178" i="10"/>
  <c r="BG178" i="10"/>
  <c r="BE178" i="10"/>
  <c r="T178" i="10"/>
  <c r="R178" i="10"/>
  <c r="P178" i="10"/>
  <c r="J178" i="10"/>
  <c r="BF178" i="10" s="1"/>
  <c r="BK177" i="10"/>
  <c r="BI177" i="10"/>
  <c r="BH177" i="10"/>
  <c r="BG177" i="10"/>
  <c r="BF177" i="10"/>
  <c r="BE177" i="10"/>
  <c r="T177" i="10"/>
  <c r="R177" i="10"/>
  <c r="P177" i="10"/>
  <c r="J177" i="10"/>
  <c r="BK176" i="10"/>
  <c r="BI176" i="10"/>
  <c r="BH176" i="10"/>
  <c r="BG176" i="10"/>
  <c r="BF176" i="10"/>
  <c r="BE176" i="10"/>
  <c r="T176" i="10"/>
  <c r="R176" i="10"/>
  <c r="P176" i="10"/>
  <c r="J176" i="10"/>
  <c r="BK175" i="10"/>
  <c r="BI175" i="10"/>
  <c r="BH175" i="10"/>
  <c r="BG175" i="10"/>
  <c r="BE175" i="10"/>
  <c r="T175" i="10"/>
  <c r="R175" i="10"/>
  <c r="P175" i="10"/>
  <c r="J175" i="10"/>
  <c r="BF175" i="10" s="1"/>
  <c r="BK174" i="10"/>
  <c r="BI174" i="10"/>
  <c r="BH174" i="10"/>
  <c r="BG174" i="10"/>
  <c r="BE174" i="10"/>
  <c r="T174" i="10"/>
  <c r="R174" i="10"/>
  <c r="P174" i="10"/>
  <c r="J174" i="10"/>
  <c r="BF174" i="10" s="1"/>
  <c r="BK173" i="10"/>
  <c r="BI173" i="10"/>
  <c r="BH173" i="10"/>
  <c r="BG173" i="10"/>
  <c r="BE173" i="10"/>
  <c r="T173" i="10"/>
  <c r="R173" i="10"/>
  <c r="P173" i="10"/>
  <c r="J173" i="10"/>
  <c r="BF173" i="10" s="1"/>
  <c r="BK172" i="10"/>
  <c r="BI172" i="10"/>
  <c r="BH172" i="10"/>
  <c r="BG172" i="10"/>
  <c r="BE172" i="10"/>
  <c r="T172" i="10"/>
  <c r="R172" i="10"/>
  <c r="P172" i="10"/>
  <c r="J172" i="10"/>
  <c r="BF172" i="10" s="1"/>
  <c r="BK171" i="10"/>
  <c r="BI171" i="10"/>
  <c r="BH171" i="10"/>
  <c r="BG171" i="10"/>
  <c r="BF171" i="10"/>
  <c r="BE171" i="10"/>
  <c r="T171" i="10"/>
  <c r="R171" i="10"/>
  <c r="P171" i="10"/>
  <c r="J171" i="10"/>
  <c r="BK170" i="10"/>
  <c r="BI170" i="10"/>
  <c r="BH170" i="10"/>
  <c r="BG170" i="10"/>
  <c r="BF170" i="10"/>
  <c r="BE170" i="10"/>
  <c r="T170" i="10"/>
  <c r="T169" i="10" s="1"/>
  <c r="R170" i="10"/>
  <c r="R169" i="10" s="1"/>
  <c r="R168" i="10" s="1"/>
  <c r="P170" i="10"/>
  <c r="J170" i="10"/>
  <c r="P169" i="10"/>
  <c r="BK167" i="10"/>
  <c r="BI167" i="10"/>
  <c r="BH167" i="10"/>
  <c r="BG167" i="10"/>
  <c r="BE167" i="10"/>
  <c r="T167" i="10"/>
  <c r="R167" i="10"/>
  <c r="P167" i="10"/>
  <c r="J167" i="10"/>
  <c r="BF167" i="10" s="1"/>
  <c r="BK166" i="10"/>
  <c r="BI166" i="10"/>
  <c r="BH166" i="10"/>
  <c r="BG166" i="10"/>
  <c r="BE166" i="10"/>
  <c r="T166" i="10"/>
  <c r="R166" i="10"/>
  <c r="P166" i="10"/>
  <c r="J166" i="10"/>
  <c r="BF166" i="10" s="1"/>
  <c r="BK165" i="10"/>
  <c r="BI165" i="10"/>
  <c r="BH165" i="10"/>
  <c r="BG165" i="10"/>
  <c r="BE165" i="10"/>
  <c r="T165" i="10"/>
  <c r="R165" i="10"/>
  <c r="P165" i="10"/>
  <c r="J165" i="10"/>
  <c r="BF165" i="10" s="1"/>
  <c r="BK164" i="10"/>
  <c r="BI164" i="10"/>
  <c r="BH164" i="10"/>
  <c r="BG164" i="10"/>
  <c r="BF164" i="10"/>
  <c r="BE164" i="10"/>
  <c r="T164" i="10"/>
  <c r="R164" i="10"/>
  <c r="P164" i="10"/>
  <c r="J164" i="10"/>
  <c r="BK163" i="10"/>
  <c r="BI163" i="10"/>
  <c r="BH163" i="10"/>
  <c r="BG163" i="10"/>
  <c r="BF163" i="10"/>
  <c r="BE163" i="10"/>
  <c r="T163" i="10"/>
  <c r="R163" i="10"/>
  <c r="P163" i="10"/>
  <c r="J163" i="10"/>
  <c r="BK162" i="10"/>
  <c r="BI162" i="10"/>
  <c r="BH162" i="10"/>
  <c r="BG162" i="10"/>
  <c r="BE162" i="10"/>
  <c r="T162" i="10"/>
  <c r="R162" i="10"/>
  <c r="P162" i="10"/>
  <c r="J162" i="10"/>
  <c r="BF162" i="10" s="1"/>
  <c r="BK161" i="10"/>
  <c r="BI161" i="10"/>
  <c r="BH161" i="10"/>
  <c r="BG161" i="10"/>
  <c r="BF161" i="10"/>
  <c r="BE161" i="10"/>
  <c r="T161" i="10"/>
  <c r="R161" i="10"/>
  <c r="P161" i="10"/>
  <c r="J161" i="10"/>
  <c r="BK160" i="10"/>
  <c r="BI160" i="10"/>
  <c r="BH160" i="10"/>
  <c r="BG160" i="10"/>
  <c r="BE160" i="10"/>
  <c r="T160" i="10"/>
  <c r="R160" i="10"/>
  <c r="P160" i="10"/>
  <c r="J160" i="10"/>
  <c r="BF160" i="10" s="1"/>
  <c r="BK159" i="10"/>
  <c r="BI159" i="10"/>
  <c r="BH159" i="10"/>
  <c r="BG159" i="10"/>
  <c r="BE159" i="10"/>
  <c r="T159" i="10"/>
  <c r="R159" i="10"/>
  <c r="P159" i="10"/>
  <c r="J159" i="10"/>
  <c r="BF159" i="10" s="1"/>
  <c r="BK158" i="10"/>
  <c r="BI158" i="10"/>
  <c r="BH158" i="10"/>
  <c r="BG158" i="10"/>
  <c r="BF158" i="10"/>
  <c r="BE158" i="10"/>
  <c r="T158" i="10"/>
  <c r="R158" i="10"/>
  <c r="P158" i="10"/>
  <c r="J158" i="10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E156" i="10"/>
  <c r="T156" i="10"/>
  <c r="R156" i="10"/>
  <c r="P156" i="10"/>
  <c r="J156" i="10"/>
  <c r="BF156" i="10" s="1"/>
  <c r="BK155" i="10"/>
  <c r="BI155" i="10"/>
  <c r="BH155" i="10"/>
  <c r="BG155" i="10"/>
  <c r="BF155" i="10"/>
  <c r="BE155" i="10"/>
  <c r="T155" i="10"/>
  <c r="R155" i="10"/>
  <c r="P155" i="10"/>
  <c r="J155" i="10"/>
  <c r="BK154" i="10"/>
  <c r="BI154" i="10"/>
  <c r="BH154" i="10"/>
  <c r="BG154" i="10"/>
  <c r="BE154" i="10"/>
  <c r="T154" i="10"/>
  <c r="R154" i="10"/>
  <c r="P154" i="10"/>
  <c r="J154" i="10"/>
  <c r="BF154" i="10" s="1"/>
  <c r="BK153" i="10"/>
  <c r="BI153" i="10"/>
  <c r="BH153" i="10"/>
  <c r="BG153" i="10"/>
  <c r="BE153" i="10"/>
  <c r="T153" i="10"/>
  <c r="R153" i="10"/>
  <c r="P153" i="10"/>
  <c r="J153" i="10"/>
  <c r="BF153" i="10" s="1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F151" i="10"/>
  <c r="BE151" i="10"/>
  <c r="T151" i="10"/>
  <c r="R151" i="10"/>
  <c r="P151" i="10"/>
  <c r="J151" i="10"/>
  <c r="BK150" i="10"/>
  <c r="BI150" i="10"/>
  <c r="BH150" i="10"/>
  <c r="BG150" i="10"/>
  <c r="BE150" i="10"/>
  <c r="T150" i="10"/>
  <c r="T149" i="10" s="1"/>
  <c r="R150" i="10"/>
  <c r="R149" i="10" s="1"/>
  <c r="P150" i="10"/>
  <c r="P149" i="10" s="1"/>
  <c r="J150" i="10"/>
  <c r="BF150" i="10" s="1"/>
  <c r="BK148" i="10"/>
  <c r="BI148" i="10"/>
  <c r="BH148" i="10"/>
  <c r="BG148" i="10"/>
  <c r="BF148" i="10"/>
  <c r="BE148" i="10"/>
  <c r="T148" i="10"/>
  <c r="R148" i="10"/>
  <c r="P148" i="10"/>
  <c r="J148" i="10"/>
  <c r="BK147" i="10"/>
  <c r="BI147" i="10"/>
  <c r="BH147" i="10"/>
  <c r="BG147" i="10"/>
  <c r="BE147" i="10"/>
  <c r="T147" i="10"/>
  <c r="R147" i="10"/>
  <c r="P147" i="10"/>
  <c r="J147" i="10"/>
  <c r="BF147" i="10" s="1"/>
  <c r="BK146" i="10"/>
  <c r="BI146" i="10"/>
  <c r="BH146" i="10"/>
  <c r="BG146" i="10"/>
  <c r="BE146" i="10"/>
  <c r="T146" i="10"/>
  <c r="R146" i="10"/>
  <c r="P146" i="10"/>
  <c r="J146" i="10"/>
  <c r="BF146" i="10" s="1"/>
  <c r="BK145" i="10"/>
  <c r="BI145" i="10"/>
  <c r="BH145" i="10"/>
  <c r="BG145" i="10"/>
  <c r="BF145" i="10"/>
  <c r="BE145" i="10"/>
  <c r="T145" i="10"/>
  <c r="T142" i="10" s="1"/>
  <c r="R145" i="10"/>
  <c r="P145" i="10"/>
  <c r="J145" i="10"/>
  <c r="BK144" i="10"/>
  <c r="BK142" i="10" s="1"/>
  <c r="J142" i="10" s="1"/>
  <c r="J102" i="10" s="1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F143" i="10"/>
  <c r="BE143" i="10"/>
  <c r="T143" i="10"/>
  <c r="R143" i="10"/>
  <c r="P143" i="10"/>
  <c r="P142" i="10" s="1"/>
  <c r="J143" i="10"/>
  <c r="R142" i="10"/>
  <c r="BK141" i="10"/>
  <c r="BI141" i="10"/>
  <c r="BH141" i="10"/>
  <c r="BG141" i="10"/>
  <c r="BE141" i="10"/>
  <c r="T141" i="10"/>
  <c r="R141" i="10"/>
  <c r="P141" i="10"/>
  <c r="J141" i="10"/>
  <c r="BF141" i="10" s="1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F139" i="10"/>
  <c r="BE139" i="10"/>
  <c r="T139" i="10"/>
  <c r="T133" i="10" s="1"/>
  <c r="R139" i="10"/>
  <c r="P139" i="10"/>
  <c r="J139" i="10"/>
  <c r="BK138" i="10"/>
  <c r="BI138" i="10"/>
  <c r="BH138" i="10"/>
  <c r="BG138" i="10"/>
  <c r="BE138" i="10"/>
  <c r="T138" i="10"/>
  <c r="R138" i="10"/>
  <c r="P138" i="10"/>
  <c r="J138" i="10"/>
  <c r="BF138" i="10" s="1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F136" i="10"/>
  <c r="BE136" i="10"/>
  <c r="T136" i="10"/>
  <c r="R136" i="10"/>
  <c r="P136" i="10"/>
  <c r="J136" i="10"/>
  <c r="BK135" i="10"/>
  <c r="BI135" i="10"/>
  <c r="BH135" i="10"/>
  <c r="BG135" i="10"/>
  <c r="BE135" i="10"/>
  <c r="T135" i="10"/>
  <c r="R135" i="10"/>
  <c r="P135" i="10"/>
  <c r="J135" i="10"/>
  <c r="BF135" i="10" s="1"/>
  <c r="BK134" i="10"/>
  <c r="BI134" i="10"/>
  <c r="BH134" i="10"/>
  <c r="BG134" i="10"/>
  <c r="BE134" i="10"/>
  <c r="T134" i="10"/>
  <c r="R134" i="10"/>
  <c r="R133" i="10" s="1"/>
  <c r="R132" i="10" s="1"/>
  <c r="P134" i="10"/>
  <c r="P133" i="10" s="1"/>
  <c r="P132" i="10" s="1"/>
  <c r="J134" i="10"/>
  <c r="BF134" i="10" s="1"/>
  <c r="F124" i="10"/>
  <c r="E122" i="10"/>
  <c r="F91" i="10"/>
  <c r="E89" i="10"/>
  <c r="J39" i="10"/>
  <c r="J38" i="10"/>
  <c r="J37" i="10"/>
  <c r="J26" i="10"/>
  <c r="E26" i="10"/>
  <c r="J94" i="10" s="1"/>
  <c r="J25" i="10"/>
  <c r="J23" i="10"/>
  <c r="E23" i="10"/>
  <c r="J126" i="10" s="1"/>
  <c r="J22" i="10"/>
  <c r="J20" i="10"/>
  <c r="E20" i="10"/>
  <c r="F94" i="10" s="1"/>
  <c r="J19" i="10"/>
  <c r="J17" i="10"/>
  <c r="E17" i="10"/>
  <c r="F126" i="10" s="1"/>
  <c r="J16" i="10"/>
  <c r="J91" i="10"/>
  <c r="E7" i="10"/>
  <c r="E118" i="10" s="1"/>
  <c r="BK199" i="9"/>
  <c r="BI199" i="9"/>
  <c r="BH199" i="9"/>
  <c r="BG199" i="9"/>
  <c r="BE199" i="9"/>
  <c r="T199" i="9"/>
  <c r="R199" i="9"/>
  <c r="P199" i="9"/>
  <c r="P197" i="9" s="1"/>
  <c r="J199" i="9"/>
  <c r="BF199" i="9" s="1"/>
  <c r="BK198" i="9"/>
  <c r="BI198" i="9"/>
  <c r="BH198" i="9"/>
  <c r="BG198" i="9"/>
  <c r="BF198" i="9"/>
  <c r="BE198" i="9"/>
  <c r="T198" i="9"/>
  <c r="R198" i="9"/>
  <c r="P198" i="9"/>
  <c r="J198" i="9"/>
  <c r="T197" i="9"/>
  <c r="R197" i="9"/>
  <c r="BK196" i="9"/>
  <c r="BK195" i="9" s="1"/>
  <c r="J195" i="9" s="1"/>
  <c r="J104" i="9" s="1"/>
  <c r="BI196" i="9"/>
  <c r="BH196" i="9"/>
  <c r="BG196" i="9"/>
  <c r="BE196" i="9"/>
  <c r="T196" i="9"/>
  <c r="T195" i="9" s="1"/>
  <c r="R196" i="9"/>
  <c r="R195" i="9" s="1"/>
  <c r="P196" i="9"/>
  <c r="P195" i="9" s="1"/>
  <c r="J196" i="9"/>
  <c r="BF196" i="9" s="1"/>
  <c r="BK194" i="9"/>
  <c r="BK193" i="9" s="1"/>
  <c r="J193" i="9" s="1"/>
  <c r="J103" i="9" s="1"/>
  <c r="BI194" i="9"/>
  <c r="BH194" i="9"/>
  <c r="BG194" i="9"/>
  <c r="BE194" i="9"/>
  <c r="T194" i="9"/>
  <c r="T193" i="9" s="1"/>
  <c r="R194" i="9"/>
  <c r="R193" i="9" s="1"/>
  <c r="P194" i="9"/>
  <c r="J194" i="9"/>
  <c r="BF194" i="9" s="1"/>
  <c r="P193" i="9"/>
  <c r="BK190" i="9"/>
  <c r="BI190" i="9"/>
  <c r="BH190" i="9"/>
  <c r="BG190" i="9"/>
  <c r="BE190" i="9"/>
  <c r="T190" i="9"/>
  <c r="R190" i="9"/>
  <c r="P190" i="9"/>
  <c r="J190" i="9"/>
  <c r="BF190" i="9" s="1"/>
  <c r="BK189" i="9"/>
  <c r="BI189" i="9"/>
  <c r="BH189" i="9"/>
  <c r="BG189" i="9"/>
  <c r="BF189" i="9"/>
  <c r="BE189" i="9"/>
  <c r="T189" i="9"/>
  <c r="R189" i="9"/>
  <c r="P189" i="9"/>
  <c r="J189" i="9"/>
  <c r="BK185" i="9"/>
  <c r="BI185" i="9"/>
  <c r="BH185" i="9"/>
  <c r="BG185" i="9"/>
  <c r="BF185" i="9"/>
  <c r="BE185" i="9"/>
  <c r="T185" i="9"/>
  <c r="R185" i="9"/>
  <c r="P185" i="9"/>
  <c r="J185" i="9"/>
  <c r="BK184" i="9"/>
  <c r="BI184" i="9"/>
  <c r="BH184" i="9"/>
  <c r="BG184" i="9"/>
  <c r="BE184" i="9"/>
  <c r="T184" i="9"/>
  <c r="R184" i="9"/>
  <c r="P184" i="9"/>
  <c r="P174" i="9" s="1"/>
  <c r="J184" i="9"/>
  <c r="BF184" i="9" s="1"/>
  <c r="BK181" i="9"/>
  <c r="BI181" i="9"/>
  <c r="BH181" i="9"/>
  <c r="BG181" i="9"/>
  <c r="BE181" i="9"/>
  <c r="T181" i="9"/>
  <c r="R181" i="9"/>
  <c r="P181" i="9"/>
  <c r="J181" i="9"/>
  <c r="BF181" i="9" s="1"/>
  <c r="BK180" i="9"/>
  <c r="BI180" i="9"/>
  <c r="BH180" i="9"/>
  <c r="BG180" i="9"/>
  <c r="BE180" i="9"/>
  <c r="T180" i="9"/>
  <c r="R180" i="9"/>
  <c r="P180" i="9"/>
  <c r="J180" i="9"/>
  <c r="BF180" i="9" s="1"/>
  <c r="BK176" i="9"/>
  <c r="BK174" i="9" s="1"/>
  <c r="J174" i="9" s="1"/>
  <c r="J102" i="9" s="1"/>
  <c r="BI176" i="9"/>
  <c r="BH176" i="9"/>
  <c r="BG176" i="9"/>
  <c r="BF176" i="9"/>
  <c r="BE176" i="9"/>
  <c r="T176" i="9"/>
  <c r="R176" i="9"/>
  <c r="R174" i="9" s="1"/>
  <c r="P176" i="9"/>
  <c r="J176" i="9"/>
  <c r="BK175" i="9"/>
  <c r="BI175" i="9"/>
  <c r="BH175" i="9"/>
  <c r="BG175" i="9"/>
  <c r="BF175" i="9"/>
  <c r="BE175" i="9"/>
  <c r="T175" i="9"/>
  <c r="T174" i="9" s="1"/>
  <c r="R175" i="9"/>
  <c r="P175" i="9"/>
  <c r="J175" i="9"/>
  <c r="BK167" i="9"/>
  <c r="BI167" i="9"/>
  <c r="BH167" i="9"/>
  <c r="BG167" i="9"/>
  <c r="BE167" i="9"/>
  <c r="T167" i="9"/>
  <c r="R167" i="9"/>
  <c r="P167" i="9"/>
  <c r="J167" i="9"/>
  <c r="BF167" i="9" s="1"/>
  <c r="BK166" i="9"/>
  <c r="BI166" i="9"/>
  <c r="BH166" i="9"/>
  <c r="BG166" i="9"/>
  <c r="BE166" i="9"/>
  <c r="T166" i="9"/>
  <c r="R166" i="9"/>
  <c r="P166" i="9"/>
  <c r="J166" i="9"/>
  <c r="BF166" i="9" s="1"/>
  <c r="BK161" i="9"/>
  <c r="BI161" i="9"/>
  <c r="BH161" i="9"/>
  <c r="BG161" i="9"/>
  <c r="BE161" i="9"/>
  <c r="T161" i="9"/>
  <c r="T153" i="9" s="1"/>
  <c r="R161" i="9"/>
  <c r="P161" i="9"/>
  <c r="J161" i="9"/>
  <c r="BF161" i="9" s="1"/>
  <c r="BK156" i="9"/>
  <c r="BI156" i="9"/>
  <c r="BH156" i="9"/>
  <c r="BG156" i="9"/>
  <c r="BE156" i="9"/>
  <c r="T156" i="9"/>
  <c r="R156" i="9"/>
  <c r="P156" i="9"/>
  <c r="J156" i="9"/>
  <c r="BF156" i="9" s="1"/>
  <c r="BK155" i="9"/>
  <c r="BI155" i="9"/>
  <c r="BH155" i="9"/>
  <c r="BG155" i="9"/>
  <c r="BE155" i="9"/>
  <c r="T155" i="9"/>
  <c r="R155" i="9"/>
  <c r="P155" i="9"/>
  <c r="P153" i="9" s="1"/>
  <c r="J155" i="9"/>
  <c r="BF155" i="9" s="1"/>
  <c r="BK154" i="9"/>
  <c r="BI154" i="9"/>
  <c r="BH154" i="9"/>
  <c r="BG154" i="9"/>
  <c r="BF154" i="9"/>
  <c r="BE154" i="9"/>
  <c r="T154" i="9"/>
  <c r="R154" i="9"/>
  <c r="P154" i="9"/>
  <c r="J154" i="9"/>
  <c r="R153" i="9"/>
  <c r="BK152" i="9"/>
  <c r="BI152" i="9"/>
  <c r="BH152" i="9"/>
  <c r="BG152" i="9"/>
  <c r="BE152" i="9"/>
  <c r="T152" i="9"/>
  <c r="R152" i="9"/>
  <c r="P152" i="9"/>
  <c r="J152" i="9"/>
  <c r="BF152" i="9" s="1"/>
  <c r="BK151" i="9"/>
  <c r="BI151" i="9"/>
  <c r="BH151" i="9"/>
  <c r="BG151" i="9"/>
  <c r="BE151" i="9"/>
  <c r="T151" i="9"/>
  <c r="R151" i="9"/>
  <c r="P151" i="9"/>
  <c r="J151" i="9"/>
  <c r="BF151" i="9" s="1"/>
  <c r="BK150" i="9"/>
  <c r="BI150" i="9"/>
  <c r="BH150" i="9"/>
  <c r="BG150" i="9"/>
  <c r="BE150" i="9"/>
  <c r="T150" i="9"/>
  <c r="R150" i="9"/>
  <c r="P150" i="9"/>
  <c r="J150" i="9"/>
  <c r="BF150" i="9" s="1"/>
  <c r="BK149" i="9"/>
  <c r="BI149" i="9"/>
  <c r="BH149" i="9"/>
  <c r="BG149" i="9"/>
  <c r="BF149" i="9"/>
  <c r="BE149" i="9"/>
  <c r="T149" i="9"/>
  <c r="R149" i="9"/>
  <c r="P149" i="9"/>
  <c r="J149" i="9"/>
  <c r="BK148" i="9"/>
  <c r="BI148" i="9"/>
  <c r="BH148" i="9"/>
  <c r="BG148" i="9"/>
  <c r="BF148" i="9"/>
  <c r="BE148" i="9"/>
  <c r="T148" i="9"/>
  <c r="R148" i="9"/>
  <c r="P148" i="9"/>
  <c r="J148" i="9"/>
  <c r="BK145" i="9"/>
  <c r="BI145" i="9"/>
  <c r="BH145" i="9"/>
  <c r="BG145" i="9"/>
  <c r="BF145" i="9"/>
  <c r="BE145" i="9"/>
  <c r="T145" i="9"/>
  <c r="R145" i="9"/>
  <c r="P145" i="9"/>
  <c r="J145" i="9"/>
  <c r="BK144" i="9"/>
  <c r="BI144" i="9"/>
  <c r="BH144" i="9"/>
  <c r="BG144" i="9"/>
  <c r="BE144" i="9"/>
  <c r="T144" i="9"/>
  <c r="R144" i="9"/>
  <c r="P144" i="9"/>
  <c r="J144" i="9"/>
  <c r="BF144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F139" i="9"/>
  <c r="BE139" i="9"/>
  <c r="T139" i="9"/>
  <c r="R139" i="9"/>
  <c r="P139" i="9"/>
  <c r="J139" i="9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T129" i="9" s="1"/>
  <c r="R137" i="9"/>
  <c r="R129" i="9" s="1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0" i="9"/>
  <c r="BI130" i="9"/>
  <c r="BH130" i="9"/>
  <c r="BG130" i="9"/>
  <c r="BE130" i="9"/>
  <c r="T130" i="9"/>
  <c r="R130" i="9"/>
  <c r="P130" i="9"/>
  <c r="J130" i="9"/>
  <c r="BF130" i="9" s="1"/>
  <c r="P129" i="9"/>
  <c r="J124" i="9"/>
  <c r="F121" i="9"/>
  <c r="E119" i="9"/>
  <c r="F91" i="9"/>
  <c r="E89" i="9"/>
  <c r="J39" i="9"/>
  <c r="J38" i="9"/>
  <c r="J37" i="9"/>
  <c r="J26" i="9"/>
  <c r="E26" i="9"/>
  <c r="J94" i="9" s="1"/>
  <c r="J25" i="9"/>
  <c r="J23" i="9"/>
  <c r="E23" i="9"/>
  <c r="J123" i="9" s="1"/>
  <c r="J22" i="9"/>
  <c r="J20" i="9"/>
  <c r="E20" i="9"/>
  <c r="F94" i="9" s="1"/>
  <c r="J19" i="9"/>
  <c r="J17" i="9"/>
  <c r="E17" i="9"/>
  <c r="F123" i="9" s="1"/>
  <c r="J16" i="9"/>
  <c r="J91" i="9"/>
  <c r="E7" i="9"/>
  <c r="E115" i="9" s="1"/>
  <c r="J128" i="8"/>
  <c r="BK129" i="8"/>
  <c r="J101" i="8" s="1"/>
  <c r="T129" i="8"/>
  <c r="R129" i="8"/>
  <c r="P129" i="8"/>
  <c r="BK128" i="8"/>
  <c r="BI128" i="8"/>
  <c r="BH128" i="8"/>
  <c r="BG128" i="8"/>
  <c r="BE128" i="8"/>
  <c r="T128" i="8"/>
  <c r="R128" i="8"/>
  <c r="P128" i="8"/>
  <c r="BF128" i="8"/>
  <c r="BK126" i="8"/>
  <c r="BI126" i="8"/>
  <c r="BH126" i="8"/>
  <c r="BG126" i="8"/>
  <c r="BE126" i="8"/>
  <c r="T126" i="8"/>
  <c r="R126" i="8"/>
  <c r="P126" i="8"/>
  <c r="J126" i="8"/>
  <c r="BF126" i="8" s="1"/>
  <c r="J120" i="8"/>
  <c r="J119" i="8"/>
  <c r="F119" i="8"/>
  <c r="F117" i="8"/>
  <c r="E115" i="8"/>
  <c r="J94" i="8"/>
  <c r="J93" i="8"/>
  <c r="F93" i="8"/>
  <c r="F91" i="8"/>
  <c r="E89" i="8"/>
  <c r="J39" i="8"/>
  <c r="J38" i="8"/>
  <c r="J37" i="8"/>
  <c r="J20" i="8"/>
  <c r="E20" i="8"/>
  <c r="F120" i="8" s="1"/>
  <c r="J19" i="8"/>
  <c r="E7" i="8"/>
  <c r="E111" i="8" s="1"/>
  <c r="BK127" i="7"/>
  <c r="BI127" i="7"/>
  <c r="BH127" i="7"/>
  <c r="BG127" i="7"/>
  <c r="BF127" i="7"/>
  <c r="BE127" i="7"/>
  <c r="T127" i="7"/>
  <c r="R127" i="7"/>
  <c r="P127" i="7"/>
  <c r="BK126" i="7"/>
  <c r="BI126" i="7"/>
  <c r="BH126" i="7"/>
  <c r="BG126" i="7"/>
  <c r="BE126" i="7"/>
  <c r="T126" i="7"/>
  <c r="R126" i="7"/>
  <c r="R124" i="7" s="1"/>
  <c r="R123" i="7" s="1"/>
  <c r="R122" i="7" s="1"/>
  <c r="P126" i="7"/>
  <c r="J126" i="7"/>
  <c r="BF126" i="7" s="1"/>
  <c r="BK125" i="7"/>
  <c r="BI125" i="7"/>
  <c r="BH125" i="7"/>
  <c r="BG125" i="7"/>
  <c r="BE125" i="7"/>
  <c r="T125" i="7"/>
  <c r="R125" i="7"/>
  <c r="P125" i="7"/>
  <c r="J125" i="7"/>
  <c r="BF125" i="7" s="1"/>
  <c r="J119" i="7"/>
  <c r="J118" i="7"/>
  <c r="F118" i="7"/>
  <c r="F116" i="7"/>
  <c r="E114" i="7"/>
  <c r="J94" i="7"/>
  <c r="J93" i="7"/>
  <c r="F93" i="7"/>
  <c r="F91" i="7"/>
  <c r="E89" i="7"/>
  <c r="J39" i="7"/>
  <c r="J38" i="7"/>
  <c r="J37" i="7"/>
  <c r="J20" i="7"/>
  <c r="E20" i="7"/>
  <c r="F94" i="7" s="1"/>
  <c r="J19" i="7"/>
  <c r="J91" i="7"/>
  <c r="E7" i="7"/>
  <c r="E85" i="7" s="1"/>
  <c r="BK223" i="6"/>
  <c r="BK222" i="6" s="1"/>
  <c r="J222" i="6" s="1"/>
  <c r="J105" i="6" s="1"/>
  <c r="BI223" i="6"/>
  <c r="BH223" i="6"/>
  <c r="BG223" i="6"/>
  <c r="BF223" i="6"/>
  <c r="BE223" i="6"/>
  <c r="T223" i="6"/>
  <c r="R223" i="6"/>
  <c r="P223" i="6"/>
  <c r="P222" i="6" s="1"/>
  <c r="J223" i="6"/>
  <c r="T222" i="6"/>
  <c r="R222" i="6"/>
  <c r="BK218" i="6"/>
  <c r="BI218" i="6"/>
  <c r="BH218" i="6"/>
  <c r="BG218" i="6"/>
  <c r="BE218" i="6"/>
  <c r="T218" i="6"/>
  <c r="R218" i="6"/>
  <c r="P218" i="6"/>
  <c r="J218" i="6"/>
  <c r="BF218" i="6" s="1"/>
  <c r="BK214" i="6"/>
  <c r="BI214" i="6"/>
  <c r="BH214" i="6"/>
  <c r="BG214" i="6"/>
  <c r="BE214" i="6"/>
  <c r="T214" i="6"/>
  <c r="R214" i="6"/>
  <c r="P214" i="6"/>
  <c r="J214" i="6"/>
  <c r="BF214" i="6" s="1"/>
  <c r="BK208" i="6"/>
  <c r="BI208" i="6"/>
  <c r="BH208" i="6"/>
  <c r="BG208" i="6"/>
  <c r="BF208" i="6"/>
  <c r="BE208" i="6"/>
  <c r="T208" i="6"/>
  <c r="R208" i="6"/>
  <c r="P208" i="6"/>
  <c r="J208" i="6"/>
  <c r="BK204" i="6"/>
  <c r="BI204" i="6"/>
  <c r="BH204" i="6"/>
  <c r="BG204" i="6"/>
  <c r="BF204" i="6"/>
  <c r="BE204" i="6"/>
  <c r="T204" i="6"/>
  <c r="T193" i="6" s="1"/>
  <c r="R204" i="6"/>
  <c r="P204" i="6"/>
  <c r="J204" i="6"/>
  <c r="BK200" i="6"/>
  <c r="BI200" i="6"/>
  <c r="BH200" i="6"/>
  <c r="BG200" i="6"/>
  <c r="BE200" i="6"/>
  <c r="T200" i="6"/>
  <c r="R200" i="6"/>
  <c r="P200" i="6"/>
  <c r="P193" i="6" s="1"/>
  <c r="J200" i="6"/>
  <c r="BF200" i="6" s="1"/>
  <c r="BK199" i="6"/>
  <c r="BI199" i="6"/>
  <c r="BH199" i="6"/>
  <c r="BG199" i="6"/>
  <c r="BE199" i="6"/>
  <c r="T199" i="6"/>
  <c r="R199" i="6"/>
  <c r="P199" i="6"/>
  <c r="J199" i="6"/>
  <c r="BF199" i="6" s="1"/>
  <c r="BK198" i="6"/>
  <c r="BI198" i="6"/>
  <c r="BH198" i="6"/>
  <c r="BG198" i="6"/>
  <c r="BE198" i="6"/>
  <c r="T198" i="6"/>
  <c r="R198" i="6"/>
  <c r="R193" i="6" s="1"/>
  <c r="P198" i="6"/>
  <c r="J198" i="6"/>
  <c r="BF198" i="6" s="1"/>
  <c r="BK194" i="6"/>
  <c r="BI194" i="6"/>
  <c r="BH194" i="6"/>
  <c r="BG194" i="6"/>
  <c r="BE194" i="6"/>
  <c r="T194" i="6"/>
  <c r="R194" i="6"/>
  <c r="P194" i="6"/>
  <c r="J194" i="6"/>
  <c r="BF194" i="6" s="1"/>
  <c r="BK189" i="6"/>
  <c r="BI189" i="6"/>
  <c r="BH189" i="6"/>
  <c r="BG189" i="6"/>
  <c r="BE189" i="6"/>
  <c r="T189" i="6"/>
  <c r="R189" i="6"/>
  <c r="P189" i="6"/>
  <c r="J189" i="6"/>
  <c r="BF189" i="6" s="1"/>
  <c r="BK185" i="6"/>
  <c r="BI185" i="6"/>
  <c r="BH185" i="6"/>
  <c r="BG185" i="6"/>
  <c r="BE185" i="6"/>
  <c r="T185" i="6"/>
  <c r="R185" i="6"/>
  <c r="P185" i="6"/>
  <c r="J185" i="6"/>
  <c r="BF185" i="6" s="1"/>
  <c r="BK181" i="6"/>
  <c r="BI181" i="6"/>
  <c r="BH181" i="6"/>
  <c r="BG181" i="6"/>
  <c r="BF181" i="6"/>
  <c r="BE181" i="6"/>
  <c r="T181" i="6"/>
  <c r="R181" i="6"/>
  <c r="P181" i="6"/>
  <c r="J181" i="6"/>
  <c r="BK177" i="6"/>
  <c r="BI177" i="6"/>
  <c r="BH177" i="6"/>
  <c r="BG177" i="6"/>
  <c r="BF177" i="6"/>
  <c r="BE177" i="6"/>
  <c r="T177" i="6"/>
  <c r="T168" i="6" s="1"/>
  <c r="R177" i="6"/>
  <c r="P177" i="6"/>
  <c r="J177" i="6"/>
  <c r="BK173" i="6"/>
  <c r="BI173" i="6"/>
  <c r="BH173" i="6"/>
  <c r="BG173" i="6"/>
  <c r="BE173" i="6"/>
  <c r="T173" i="6"/>
  <c r="R173" i="6"/>
  <c r="P173" i="6"/>
  <c r="J173" i="6"/>
  <c r="BF173" i="6" s="1"/>
  <c r="BK169" i="6"/>
  <c r="BI169" i="6"/>
  <c r="BH169" i="6"/>
  <c r="BG169" i="6"/>
  <c r="BF169" i="6"/>
  <c r="BE169" i="6"/>
  <c r="T169" i="6"/>
  <c r="R169" i="6"/>
  <c r="R168" i="6" s="1"/>
  <c r="P169" i="6"/>
  <c r="P168" i="6" s="1"/>
  <c r="J169" i="6"/>
  <c r="BK164" i="6"/>
  <c r="BI164" i="6"/>
  <c r="BH164" i="6"/>
  <c r="BG164" i="6"/>
  <c r="BF164" i="6"/>
  <c r="BE164" i="6"/>
  <c r="T164" i="6"/>
  <c r="R164" i="6"/>
  <c r="P164" i="6"/>
  <c r="J164" i="6"/>
  <c r="BK160" i="6"/>
  <c r="BI160" i="6"/>
  <c r="BH160" i="6"/>
  <c r="BG160" i="6"/>
  <c r="BE160" i="6"/>
  <c r="T160" i="6"/>
  <c r="R160" i="6"/>
  <c r="P160" i="6"/>
  <c r="J160" i="6"/>
  <c r="BF160" i="6" s="1"/>
  <c r="BK156" i="6"/>
  <c r="BI156" i="6"/>
  <c r="BH156" i="6"/>
  <c r="BG156" i="6"/>
  <c r="BE156" i="6"/>
  <c r="T156" i="6"/>
  <c r="R156" i="6"/>
  <c r="P156" i="6"/>
  <c r="J156" i="6"/>
  <c r="BF156" i="6" s="1"/>
  <c r="BK152" i="6"/>
  <c r="BI152" i="6"/>
  <c r="BH152" i="6"/>
  <c r="BG152" i="6"/>
  <c r="BE152" i="6"/>
  <c r="T152" i="6"/>
  <c r="R152" i="6"/>
  <c r="P152" i="6"/>
  <c r="J152" i="6"/>
  <c r="BF152" i="6" s="1"/>
  <c r="BK148" i="6"/>
  <c r="BI148" i="6"/>
  <c r="BH148" i="6"/>
  <c r="BG148" i="6"/>
  <c r="BE148" i="6"/>
  <c r="T148" i="6"/>
  <c r="R148" i="6"/>
  <c r="P148" i="6"/>
  <c r="J148" i="6"/>
  <c r="BF148" i="6" s="1"/>
  <c r="BK144" i="6"/>
  <c r="BI144" i="6"/>
  <c r="BH144" i="6"/>
  <c r="BG144" i="6"/>
  <c r="BF144" i="6"/>
  <c r="BE144" i="6"/>
  <c r="T144" i="6"/>
  <c r="R144" i="6"/>
  <c r="P144" i="6"/>
  <c r="J144" i="6"/>
  <c r="BK143" i="6"/>
  <c r="BI143" i="6"/>
  <c r="BH143" i="6"/>
  <c r="BG143" i="6"/>
  <c r="BF143" i="6"/>
  <c r="BE143" i="6"/>
  <c r="T143" i="6"/>
  <c r="R143" i="6"/>
  <c r="P143" i="6"/>
  <c r="J143" i="6"/>
  <c r="BK137" i="6"/>
  <c r="BI137" i="6"/>
  <c r="BH137" i="6"/>
  <c r="BG137" i="6"/>
  <c r="BE137" i="6"/>
  <c r="T137" i="6"/>
  <c r="R137" i="6"/>
  <c r="P137" i="6"/>
  <c r="J137" i="6"/>
  <c r="BF137" i="6" s="1"/>
  <c r="BK136" i="6"/>
  <c r="BI136" i="6"/>
  <c r="BH136" i="6"/>
  <c r="BG136" i="6"/>
  <c r="BE136" i="6"/>
  <c r="T136" i="6"/>
  <c r="R136" i="6"/>
  <c r="P136" i="6"/>
  <c r="J136" i="6"/>
  <c r="BF136" i="6" s="1"/>
  <c r="BK132" i="6"/>
  <c r="BI132" i="6"/>
  <c r="BH132" i="6"/>
  <c r="BG132" i="6"/>
  <c r="BE132" i="6"/>
  <c r="T132" i="6"/>
  <c r="T131" i="6" s="1"/>
  <c r="R132" i="6"/>
  <c r="R131" i="6" s="1"/>
  <c r="P132" i="6"/>
  <c r="J132" i="6"/>
  <c r="BF132" i="6" s="1"/>
  <c r="P131" i="6"/>
  <c r="J126" i="6"/>
  <c r="J125" i="6"/>
  <c r="F125" i="6"/>
  <c r="F123" i="6"/>
  <c r="E121" i="6"/>
  <c r="J96" i="6"/>
  <c r="J95" i="6"/>
  <c r="F95" i="6"/>
  <c r="J93" i="6"/>
  <c r="F93" i="6"/>
  <c r="E91" i="6"/>
  <c r="J41" i="6"/>
  <c r="J40" i="6"/>
  <c r="J39" i="6"/>
  <c r="J22" i="6"/>
  <c r="E22" i="6"/>
  <c r="F126" i="6" s="1"/>
  <c r="J21" i="6"/>
  <c r="J123" i="6"/>
  <c r="E7" i="6"/>
  <c r="E85" i="6" s="1"/>
  <c r="BK258" i="5"/>
  <c r="BK257" i="5" s="1"/>
  <c r="J257" i="5" s="1"/>
  <c r="J105" i="5" s="1"/>
  <c r="BI258" i="5"/>
  <c r="BH258" i="5"/>
  <c r="BG258" i="5"/>
  <c r="BF258" i="5"/>
  <c r="BE258" i="5"/>
  <c r="T258" i="5"/>
  <c r="R258" i="5"/>
  <c r="P258" i="5"/>
  <c r="J258" i="5"/>
  <c r="T257" i="5"/>
  <c r="R257" i="5"/>
  <c r="P257" i="5"/>
  <c r="BK253" i="5"/>
  <c r="BI253" i="5"/>
  <c r="BH253" i="5"/>
  <c r="BG253" i="5"/>
  <c r="BE253" i="5"/>
  <c r="T253" i="5"/>
  <c r="R253" i="5"/>
  <c r="P253" i="5"/>
  <c r="J253" i="5"/>
  <c r="BF253" i="5" s="1"/>
  <c r="BK249" i="5"/>
  <c r="BI249" i="5"/>
  <c r="BH249" i="5"/>
  <c r="BG249" i="5"/>
  <c r="BE249" i="5"/>
  <c r="T249" i="5"/>
  <c r="R249" i="5"/>
  <c r="P249" i="5"/>
  <c r="J249" i="5"/>
  <c r="BF249" i="5" s="1"/>
  <c r="BK248" i="5"/>
  <c r="BI248" i="5"/>
  <c r="BH248" i="5"/>
  <c r="BG248" i="5"/>
  <c r="BE248" i="5"/>
  <c r="T248" i="5"/>
  <c r="R248" i="5"/>
  <c r="P248" i="5"/>
  <c r="J248" i="5"/>
  <c r="BF248" i="5" s="1"/>
  <c r="BK247" i="5"/>
  <c r="BI247" i="5"/>
  <c r="BH247" i="5"/>
  <c r="BG247" i="5"/>
  <c r="BF247" i="5"/>
  <c r="BE247" i="5"/>
  <c r="T247" i="5"/>
  <c r="R247" i="5"/>
  <c r="P247" i="5"/>
  <c r="J247" i="5"/>
  <c r="BK246" i="5"/>
  <c r="BI246" i="5"/>
  <c r="BH246" i="5"/>
  <c r="BG246" i="5"/>
  <c r="BF246" i="5"/>
  <c r="BE246" i="5"/>
  <c r="T246" i="5"/>
  <c r="R246" i="5"/>
  <c r="P246" i="5"/>
  <c r="J246" i="5"/>
  <c r="BK245" i="5"/>
  <c r="BI245" i="5"/>
  <c r="BH245" i="5"/>
  <c r="BG245" i="5"/>
  <c r="BE245" i="5"/>
  <c r="T245" i="5"/>
  <c r="R245" i="5"/>
  <c r="P245" i="5"/>
  <c r="J245" i="5"/>
  <c r="BF245" i="5" s="1"/>
  <c r="BK244" i="5"/>
  <c r="BI244" i="5"/>
  <c r="BH244" i="5"/>
  <c r="BG244" i="5"/>
  <c r="BE244" i="5"/>
  <c r="T244" i="5"/>
  <c r="R244" i="5"/>
  <c r="P244" i="5"/>
  <c r="J244" i="5"/>
  <c r="BF244" i="5" s="1"/>
  <c r="BK238" i="5"/>
  <c r="BI238" i="5"/>
  <c r="BH238" i="5"/>
  <c r="BG238" i="5"/>
  <c r="BE238" i="5"/>
  <c r="T238" i="5"/>
  <c r="R238" i="5"/>
  <c r="P238" i="5"/>
  <c r="J238" i="5"/>
  <c r="BF238" i="5" s="1"/>
  <c r="BK234" i="5"/>
  <c r="BI234" i="5"/>
  <c r="BH234" i="5"/>
  <c r="BG234" i="5"/>
  <c r="BE234" i="5"/>
  <c r="T234" i="5"/>
  <c r="R234" i="5"/>
  <c r="P234" i="5"/>
  <c r="J234" i="5"/>
  <c r="BF234" i="5" s="1"/>
  <c r="BK230" i="5"/>
  <c r="BI230" i="5"/>
  <c r="BH230" i="5"/>
  <c r="BG230" i="5"/>
  <c r="BF230" i="5"/>
  <c r="BE230" i="5"/>
  <c r="T230" i="5"/>
  <c r="R230" i="5"/>
  <c r="P230" i="5"/>
  <c r="J230" i="5"/>
  <c r="BK229" i="5"/>
  <c r="BI229" i="5"/>
  <c r="BH229" i="5"/>
  <c r="BG229" i="5"/>
  <c r="BF229" i="5"/>
  <c r="BE229" i="5"/>
  <c r="T229" i="5"/>
  <c r="R229" i="5"/>
  <c r="P229" i="5"/>
  <c r="J229" i="5"/>
  <c r="BK228" i="5"/>
  <c r="BI228" i="5"/>
  <c r="BH228" i="5"/>
  <c r="BG228" i="5"/>
  <c r="BE228" i="5"/>
  <c r="T228" i="5"/>
  <c r="T223" i="5" s="1"/>
  <c r="R228" i="5"/>
  <c r="P228" i="5"/>
  <c r="J228" i="5"/>
  <c r="BF228" i="5" s="1"/>
  <c r="BK224" i="5"/>
  <c r="BI224" i="5"/>
  <c r="BH224" i="5"/>
  <c r="BG224" i="5"/>
  <c r="BF224" i="5"/>
  <c r="BE224" i="5"/>
  <c r="T224" i="5"/>
  <c r="R224" i="5"/>
  <c r="R223" i="5" s="1"/>
  <c r="P224" i="5"/>
  <c r="P223" i="5" s="1"/>
  <c r="J224" i="5"/>
  <c r="BK219" i="5"/>
  <c r="BI219" i="5"/>
  <c r="BH219" i="5"/>
  <c r="BG219" i="5"/>
  <c r="BF219" i="5"/>
  <c r="BE219" i="5"/>
  <c r="T219" i="5"/>
  <c r="R219" i="5"/>
  <c r="P219" i="5"/>
  <c r="J219" i="5"/>
  <c r="BK215" i="5"/>
  <c r="BI215" i="5"/>
  <c r="BH215" i="5"/>
  <c r="BG215" i="5"/>
  <c r="BF215" i="5"/>
  <c r="BE215" i="5"/>
  <c r="T215" i="5"/>
  <c r="R215" i="5"/>
  <c r="P215" i="5"/>
  <c r="J215" i="5"/>
  <c r="BK211" i="5"/>
  <c r="BI211" i="5"/>
  <c r="BH211" i="5"/>
  <c r="BG211" i="5"/>
  <c r="BE211" i="5"/>
  <c r="T211" i="5"/>
  <c r="R211" i="5"/>
  <c r="P211" i="5"/>
  <c r="J211" i="5"/>
  <c r="BF211" i="5" s="1"/>
  <c r="BK207" i="5"/>
  <c r="BI207" i="5"/>
  <c r="BH207" i="5"/>
  <c r="BG207" i="5"/>
  <c r="BF207" i="5"/>
  <c r="BE207" i="5"/>
  <c r="T207" i="5"/>
  <c r="R207" i="5"/>
  <c r="P207" i="5"/>
  <c r="J207" i="5"/>
  <c r="BK201" i="5"/>
  <c r="BI201" i="5"/>
  <c r="BH201" i="5"/>
  <c r="BG201" i="5"/>
  <c r="BF201" i="5"/>
  <c r="BE201" i="5"/>
  <c r="T201" i="5"/>
  <c r="R201" i="5"/>
  <c r="P201" i="5"/>
  <c r="J201" i="5"/>
  <c r="BK197" i="5"/>
  <c r="BI197" i="5"/>
  <c r="BH197" i="5"/>
  <c r="BG197" i="5"/>
  <c r="BE197" i="5"/>
  <c r="T197" i="5"/>
  <c r="R197" i="5"/>
  <c r="P197" i="5"/>
  <c r="J197" i="5"/>
  <c r="BF197" i="5" s="1"/>
  <c r="BK193" i="5"/>
  <c r="BI193" i="5"/>
  <c r="BH193" i="5"/>
  <c r="BG193" i="5"/>
  <c r="BF193" i="5"/>
  <c r="BE193" i="5"/>
  <c r="T193" i="5"/>
  <c r="R193" i="5"/>
  <c r="P193" i="5"/>
  <c r="J193" i="5"/>
  <c r="BK189" i="5"/>
  <c r="BI189" i="5"/>
  <c r="BH189" i="5"/>
  <c r="BG189" i="5"/>
  <c r="BF189" i="5"/>
  <c r="BE189" i="5"/>
  <c r="T189" i="5"/>
  <c r="R189" i="5"/>
  <c r="R184" i="5" s="1"/>
  <c r="P189" i="5"/>
  <c r="J189" i="5"/>
  <c r="BK185" i="5"/>
  <c r="BI185" i="5"/>
  <c r="BH185" i="5"/>
  <c r="BG185" i="5"/>
  <c r="BE185" i="5"/>
  <c r="T185" i="5"/>
  <c r="T184" i="5" s="1"/>
  <c r="R185" i="5"/>
  <c r="P185" i="5"/>
  <c r="P184" i="5" s="1"/>
  <c r="J185" i="5"/>
  <c r="BF185" i="5" s="1"/>
  <c r="BK180" i="5"/>
  <c r="BI180" i="5"/>
  <c r="BH180" i="5"/>
  <c r="BG180" i="5"/>
  <c r="BE180" i="5"/>
  <c r="T180" i="5"/>
  <c r="R180" i="5"/>
  <c r="P180" i="5"/>
  <c r="J180" i="5"/>
  <c r="BF180" i="5" s="1"/>
  <c r="BK176" i="5"/>
  <c r="BI176" i="5"/>
  <c r="BH176" i="5"/>
  <c r="BG176" i="5"/>
  <c r="BE176" i="5"/>
  <c r="T176" i="5"/>
  <c r="R176" i="5"/>
  <c r="P176" i="5"/>
  <c r="J176" i="5"/>
  <c r="BF176" i="5" s="1"/>
  <c r="BK172" i="5"/>
  <c r="BI172" i="5"/>
  <c r="BH172" i="5"/>
  <c r="BG172" i="5"/>
  <c r="BE172" i="5"/>
  <c r="T172" i="5"/>
  <c r="R172" i="5"/>
  <c r="P172" i="5"/>
  <c r="J172" i="5"/>
  <c r="BF172" i="5" s="1"/>
  <c r="BK168" i="5"/>
  <c r="BI168" i="5"/>
  <c r="BH168" i="5"/>
  <c r="BG168" i="5"/>
  <c r="BE168" i="5"/>
  <c r="T168" i="5"/>
  <c r="R168" i="5"/>
  <c r="P168" i="5"/>
  <c r="J168" i="5"/>
  <c r="BF168" i="5" s="1"/>
  <c r="BK164" i="5"/>
  <c r="BI164" i="5"/>
  <c r="BH164" i="5"/>
  <c r="BG164" i="5"/>
  <c r="BF164" i="5"/>
  <c r="BE164" i="5"/>
  <c r="T164" i="5"/>
  <c r="R164" i="5"/>
  <c r="P164" i="5"/>
  <c r="J164" i="5"/>
  <c r="BK160" i="5"/>
  <c r="BI160" i="5"/>
  <c r="BH160" i="5"/>
  <c r="BG160" i="5"/>
  <c r="BF160" i="5"/>
  <c r="BE160" i="5"/>
  <c r="T160" i="5"/>
  <c r="R160" i="5"/>
  <c r="P160" i="5"/>
  <c r="J160" i="5"/>
  <c r="BK156" i="5"/>
  <c r="BI156" i="5"/>
  <c r="BH156" i="5"/>
  <c r="BG156" i="5"/>
  <c r="BE156" i="5"/>
  <c r="T156" i="5"/>
  <c r="R156" i="5"/>
  <c r="P156" i="5"/>
  <c r="J156" i="5"/>
  <c r="BF156" i="5" s="1"/>
  <c r="BK152" i="5"/>
  <c r="BI152" i="5"/>
  <c r="BH152" i="5"/>
  <c r="BG152" i="5"/>
  <c r="BE152" i="5"/>
  <c r="T152" i="5"/>
  <c r="R152" i="5"/>
  <c r="P152" i="5"/>
  <c r="J152" i="5"/>
  <c r="BF152" i="5" s="1"/>
  <c r="BK148" i="5"/>
  <c r="BI148" i="5"/>
  <c r="BH148" i="5"/>
  <c r="BG148" i="5"/>
  <c r="BE148" i="5"/>
  <c r="T148" i="5"/>
  <c r="R148" i="5"/>
  <c r="P148" i="5"/>
  <c r="J148" i="5"/>
  <c r="BF148" i="5" s="1"/>
  <c r="BK144" i="5"/>
  <c r="BI144" i="5"/>
  <c r="BH144" i="5"/>
  <c r="BG144" i="5"/>
  <c r="BE144" i="5"/>
  <c r="T144" i="5"/>
  <c r="R144" i="5"/>
  <c r="P144" i="5"/>
  <c r="J144" i="5"/>
  <c r="BF144" i="5" s="1"/>
  <c r="BK143" i="5"/>
  <c r="BI143" i="5"/>
  <c r="BH143" i="5"/>
  <c r="BG143" i="5"/>
  <c r="BF143" i="5"/>
  <c r="BE143" i="5"/>
  <c r="T143" i="5"/>
  <c r="R143" i="5"/>
  <c r="P143" i="5"/>
  <c r="J143" i="5"/>
  <c r="BK137" i="5"/>
  <c r="BI137" i="5"/>
  <c r="BH137" i="5"/>
  <c r="BG137" i="5"/>
  <c r="BF137" i="5"/>
  <c r="BE137" i="5"/>
  <c r="T137" i="5"/>
  <c r="R137" i="5"/>
  <c r="P137" i="5"/>
  <c r="J137" i="5"/>
  <c r="BK136" i="5"/>
  <c r="BI136" i="5"/>
  <c r="BH136" i="5"/>
  <c r="BG136" i="5"/>
  <c r="BE136" i="5"/>
  <c r="T136" i="5"/>
  <c r="R136" i="5"/>
  <c r="P136" i="5"/>
  <c r="J136" i="5"/>
  <c r="BF136" i="5" s="1"/>
  <c r="BK132" i="5"/>
  <c r="BI132" i="5"/>
  <c r="BH132" i="5"/>
  <c r="BG132" i="5"/>
  <c r="BE132" i="5"/>
  <c r="T132" i="5"/>
  <c r="T131" i="5" s="1"/>
  <c r="R132" i="5"/>
  <c r="R131" i="5" s="1"/>
  <c r="P132" i="5"/>
  <c r="P131" i="5" s="1"/>
  <c r="P130" i="5" s="1"/>
  <c r="P129" i="5" s="1"/>
  <c r="J132" i="5"/>
  <c r="BF132" i="5" s="1"/>
  <c r="J126" i="5"/>
  <c r="J125" i="5"/>
  <c r="F125" i="5"/>
  <c r="F123" i="5"/>
  <c r="E121" i="5"/>
  <c r="J96" i="5"/>
  <c r="J95" i="5"/>
  <c r="F95" i="5"/>
  <c r="J93" i="5"/>
  <c r="F93" i="5"/>
  <c r="E91" i="5"/>
  <c r="J41" i="5"/>
  <c r="J40" i="5"/>
  <c r="J39" i="5"/>
  <c r="J22" i="5"/>
  <c r="E22" i="5"/>
  <c r="F126" i="5" s="1"/>
  <c r="J21" i="5"/>
  <c r="J123" i="5"/>
  <c r="E7" i="5"/>
  <c r="E85" i="5" s="1"/>
  <c r="BK326" i="4"/>
  <c r="BK325" i="4" s="1"/>
  <c r="J325" i="4" s="1"/>
  <c r="J106" i="4" s="1"/>
  <c r="BI326" i="4"/>
  <c r="BH326" i="4"/>
  <c r="BG326" i="4"/>
  <c r="BF326" i="4"/>
  <c r="BE326" i="4"/>
  <c r="T326" i="4"/>
  <c r="R326" i="4"/>
  <c r="R325" i="4" s="1"/>
  <c r="P326" i="4"/>
  <c r="J326" i="4"/>
  <c r="T325" i="4"/>
  <c r="P325" i="4"/>
  <c r="BK319" i="4"/>
  <c r="BI319" i="4"/>
  <c r="BH319" i="4"/>
  <c r="BG319" i="4"/>
  <c r="BF319" i="4"/>
  <c r="BE319" i="4"/>
  <c r="T319" i="4"/>
  <c r="R319" i="4"/>
  <c r="P319" i="4"/>
  <c r="J319" i="4"/>
  <c r="BK313" i="4"/>
  <c r="BI313" i="4"/>
  <c r="BH313" i="4"/>
  <c r="BG313" i="4"/>
  <c r="BE313" i="4"/>
  <c r="T313" i="4"/>
  <c r="R313" i="4"/>
  <c r="P313" i="4"/>
  <c r="J313" i="4"/>
  <c r="BF313" i="4" s="1"/>
  <c r="BK312" i="4"/>
  <c r="BI312" i="4"/>
  <c r="BH312" i="4"/>
  <c r="BG312" i="4"/>
  <c r="BE312" i="4"/>
  <c r="T312" i="4"/>
  <c r="R312" i="4"/>
  <c r="P312" i="4"/>
  <c r="J312" i="4"/>
  <c r="BF312" i="4" s="1"/>
  <c r="BK311" i="4"/>
  <c r="BI311" i="4"/>
  <c r="BH311" i="4"/>
  <c r="BG311" i="4"/>
  <c r="BF311" i="4"/>
  <c r="BE311" i="4"/>
  <c r="T311" i="4"/>
  <c r="R311" i="4"/>
  <c r="P311" i="4"/>
  <c r="J311" i="4"/>
  <c r="BK310" i="4"/>
  <c r="BI310" i="4"/>
  <c r="BH310" i="4"/>
  <c r="BG310" i="4"/>
  <c r="BF310" i="4"/>
  <c r="BE310" i="4"/>
  <c r="T310" i="4"/>
  <c r="R310" i="4"/>
  <c r="P310" i="4"/>
  <c r="J310" i="4"/>
  <c r="BK309" i="4"/>
  <c r="BI309" i="4"/>
  <c r="BH309" i="4"/>
  <c r="BG309" i="4"/>
  <c r="BE309" i="4"/>
  <c r="T309" i="4"/>
  <c r="R309" i="4"/>
  <c r="P309" i="4"/>
  <c r="J309" i="4"/>
  <c r="BF309" i="4" s="1"/>
  <c r="BK308" i="4"/>
  <c r="BI308" i="4"/>
  <c r="BH308" i="4"/>
  <c r="BG308" i="4"/>
  <c r="BF308" i="4"/>
  <c r="BE308" i="4"/>
  <c r="T308" i="4"/>
  <c r="R308" i="4"/>
  <c r="P308" i="4"/>
  <c r="J308" i="4"/>
  <c r="BK298" i="4"/>
  <c r="BI298" i="4"/>
  <c r="BH298" i="4"/>
  <c r="BG298" i="4"/>
  <c r="BE298" i="4"/>
  <c r="T298" i="4"/>
  <c r="R298" i="4"/>
  <c r="P298" i="4"/>
  <c r="J298" i="4"/>
  <c r="BF298" i="4" s="1"/>
  <c r="BK292" i="4"/>
  <c r="BI292" i="4"/>
  <c r="BH292" i="4"/>
  <c r="BG292" i="4"/>
  <c r="BE292" i="4"/>
  <c r="T292" i="4"/>
  <c r="R292" i="4"/>
  <c r="P292" i="4"/>
  <c r="J292" i="4"/>
  <c r="BF292" i="4" s="1"/>
  <c r="BK286" i="4"/>
  <c r="BI286" i="4"/>
  <c r="BH286" i="4"/>
  <c r="BG286" i="4"/>
  <c r="BF286" i="4"/>
  <c r="BE286" i="4"/>
  <c r="T286" i="4"/>
  <c r="R286" i="4"/>
  <c r="P286" i="4"/>
  <c r="J286" i="4"/>
  <c r="BK285" i="4"/>
  <c r="BI285" i="4"/>
  <c r="BH285" i="4"/>
  <c r="BG285" i="4"/>
  <c r="BF285" i="4"/>
  <c r="BE285" i="4"/>
  <c r="T285" i="4"/>
  <c r="R285" i="4"/>
  <c r="P285" i="4"/>
  <c r="J285" i="4"/>
  <c r="BK284" i="4"/>
  <c r="BI284" i="4"/>
  <c r="BH284" i="4"/>
  <c r="BG284" i="4"/>
  <c r="BE284" i="4"/>
  <c r="T284" i="4"/>
  <c r="T279" i="4" s="1"/>
  <c r="R284" i="4"/>
  <c r="P284" i="4"/>
  <c r="J284" i="4"/>
  <c r="BF284" i="4" s="1"/>
  <c r="BK280" i="4"/>
  <c r="BI280" i="4"/>
  <c r="BH280" i="4"/>
  <c r="BG280" i="4"/>
  <c r="BE280" i="4"/>
  <c r="T280" i="4"/>
  <c r="R280" i="4"/>
  <c r="R279" i="4" s="1"/>
  <c r="P280" i="4"/>
  <c r="P279" i="4" s="1"/>
  <c r="J280" i="4"/>
  <c r="BF280" i="4" s="1"/>
  <c r="BK273" i="4"/>
  <c r="BI273" i="4"/>
  <c r="BH273" i="4"/>
  <c r="BG273" i="4"/>
  <c r="BF273" i="4"/>
  <c r="BE273" i="4"/>
  <c r="T273" i="4"/>
  <c r="R273" i="4"/>
  <c r="P273" i="4"/>
  <c r="J273" i="4"/>
  <c r="BK269" i="4"/>
  <c r="BI269" i="4"/>
  <c r="BH269" i="4"/>
  <c r="BG269" i="4"/>
  <c r="BE269" i="4"/>
  <c r="T269" i="4"/>
  <c r="R269" i="4"/>
  <c r="P269" i="4"/>
  <c r="J269" i="4"/>
  <c r="BF269" i="4" s="1"/>
  <c r="BK265" i="4"/>
  <c r="BI265" i="4"/>
  <c r="BH265" i="4"/>
  <c r="BG265" i="4"/>
  <c r="BE265" i="4"/>
  <c r="T265" i="4"/>
  <c r="R265" i="4"/>
  <c r="P265" i="4"/>
  <c r="J265" i="4"/>
  <c r="BF265" i="4" s="1"/>
  <c r="BK259" i="4"/>
  <c r="BI259" i="4"/>
  <c r="BH259" i="4"/>
  <c r="BG259" i="4"/>
  <c r="BF259" i="4"/>
  <c r="BE259" i="4"/>
  <c r="T259" i="4"/>
  <c r="R259" i="4"/>
  <c r="P259" i="4"/>
  <c r="J259" i="4"/>
  <c r="BK255" i="4"/>
  <c r="BI255" i="4"/>
  <c r="BH255" i="4"/>
  <c r="BG255" i="4"/>
  <c r="BF255" i="4"/>
  <c r="BE255" i="4"/>
  <c r="T255" i="4"/>
  <c r="R255" i="4"/>
  <c r="P255" i="4"/>
  <c r="J255" i="4"/>
  <c r="BK251" i="4"/>
  <c r="BI251" i="4"/>
  <c r="BH251" i="4"/>
  <c r="BG251" i="4"/>
  <c r="BE251" i="4"/>
  <c r="T251" i="4"/>
  <c r="R251" i="4"/>
  <c r="P251" i="4"/>
  <c r="J251" i="4"/>
  <c r="BF251" i="4" s="1"/>
  <c r="BK247" i="4"/>
  <c r="BI247" i="4"/>
  <c r="BH247" i="4"/>
  <c r="BG247" i="4"/>
  <c r="BF247" i="4"/>
  <c r="BE247" i="4"/>
  <c r="T247" i="4"/>
  <c r="R247" i="4"/>
  <c r="P247" i="4"/>
  <c r="J247" i="4"/>
  <c r="BK239" i="4"/>
  <c r="BI239" i="4"/>
  <c r="BH239" i="4"/>
  <c r="BG239" i="4"/>
  <c r="BE239" i="4"/>
  <c r="T239" i="4"/>
  <c r="R239" i="4"/>
  <c r="P239" i="4"/>
  <c r="J239" i="4"/>
  <c r="BF239" i="4" s="1"/>
  <c r="BK231" i="4"/>
  <c r="BI231" i="4"/>
  <c r="BH231" i="4"/>
  <c r="BG231" i="4"/>
  <c r="BE231" i="4"/>
  <c r="T231" i="4"/>
  <c r="R231" i="4"/>
  <c r="P231" i="4"/>
  <c r="P226" i="4" s="1"/>
  <c r="J231" i="4"/>
  <c r="BF231" i="4" s="1"/>
  <c r="BK227" i="4"/>
  <c r="BI227" i="4"/>
  <c r="BH227" i="4"/>
  <c r="BG227" i="4"/>
  <c r="BF227" i="4"/>
  <c r="BE227" i="4"/>
  <c r="T227" i="4"/>
  <c r="R227" i="4"/>
  <c r="R226" i="4" s="1"/>
  <c r="P227" i="4"/>
  <c r="J227" i="4"/>
  <c r="T226" i="4"/>
  <c r="BK222" i="4"/>
  <c r="BI222" i="4"/>
  <c r="BH222" i="4"/>
  <c r="BG222" i="4"/>
  <c r="BE222" i="4"/>
  <c r="T222" i="4"/>
  <c r="R222" i="4"/>
  <c r="R217" i="4" s="1"/>
  <c r="P222" i="4"/>
  <c r="P217" i="4" s="1"/>
  <c r="J222" i="4"/>
  <c r="BF222" i="4" s="1"/>
  <c r="BK218" i="4"/>
  <c r="BK217" i="4" s="1"/>
  <c r="J217" i="4" s="1"/>
  <c r="J103" i="4" s="1"/>
  <c r="BI218" i="4"/>
  <c r="BH218" i="4"/>
  <c r="BG218" i="4"/>
  <c r="BE218" i="4"/>
  <c r="T218" i="4"/>
  <c r="T217" i="4" s="1"/>
  <c r="R218" i="4"/>
  <c r="P218" i="4"/>
  <c r="J218" i="4"/>
  <c r="BF218" i="4" s="1"/>
  <c r="BK209" i="4"/>
  <c r="BI209" i="4"/>
  <c r="BH209" i="4"/>
  <c r="BG209" i="4"/>
  <c r="BE209" i="4"/>
  <c r="T209" i="4"/>
  <c r="R209" i="4"/>
  <c r="P209" i="4"/>
  <c r="J209" i="4"/>
  <c r="BF209" i="4" s="1"/>
  <c r="BK205" i="4"/>
  <c r="BI205" i="4"/>
  <c r="BH205" i="4"/>
  <c r="BG205" i="4"/>
  <c r="BE205" i="4"/>
  <c r="T205" i="4"/>
  <c r="R205" i="4"/>
  <c r="P205" i="4"/>
  <c r="J205" i="4"/>
  <c r="BF205" i="4" s="1"/>
  <c r="BK201" i="4"/>
  <c r="BI201" i="4"/>
  <c r="BH201" i="4"/>
  <c r="BG201" i="4"/>
  <c r="BF201" i="4"/>
  <c r="BE201" i="4"/>
  <c r="T201" i="4"/>
  <c r="R201" i="4"/>
  <c r="P201" i="4"/>
  <c r="J201" i="4"/>
  <c r="BK197" i="4"/>
  <c r="BI197" i="4"/>
  <c r="BH197" i="4"/>
  <c r="BG197" i="4"/>
  <c r="BF197" i="4"/>
  <c r="BE197" i="4"/>
  <c r="T197" i="4"/>
  <c r="R197" i="4"/>
  <c r="P197" i="4"/>
  <c r="J197" i="4"/>
  <c r="BK193" i="4"/>
  <c r="BI193" i="4"/>
  <c r="BH193" i="4"/>
  <c r="BG193" i="4"/>
  <c r="BE193" i="4"/>
  <c r="T193" i="4"/>
  <c r="R193" i="4"/>
  <c r="P193" i="4"/>
  <c r="J193" i="4"/>
  <c r="BF193" i="4" s="1"/>
  <c r="BK189" i="4"/>
  <c r="BI189" i="4"/>
  <c r="BH189" i="4"/>
  <c r="BG189" i="4"/>
  <c r="BF189" i="4"/>
  <c r="BE189" i="4"/>
  <c r="T189" i="4"/>
  <c r="R189" i="4"/>
  <c r="P189" i="4"/>
  <c r="J189" i="4"/>
  <c r="BK185" i="4"/>
  <c r="BI185" i="4"/>
  <c r="BH185" i="4"/>
  <c r="BG185" i="4"/>
  <c r="BE185" i="4"/>
  <c r="T185" i="4"/>
  <c r="R185" i="4"/>
  <c r="P185" i="4"/>
  <c r="J185" i="4"/>
  <c r="BF185" i="4" s="1"/>
  <c r="BK181" i="4"/>
  <c r="BI181" i="4"/>
  <c r="BH181" i="4"/>
  <c r="BG181" i="4"/>
  <c r="BE181" i="4"/>
  <c r="T181" i="4"/>
  <c r="R181" i="4"/>
  <c r="P181" i="4"/>
  <c r="J181" i="4"/>
  <c r="BF181" i="4" s="1"/>
  <c r="BK177" i="4"/>
  <c r="BI177" i="4"/>
  <c r="BH177" i="4"/>
  <c r="BG177" i="4"/>
  <c r="BF177" i="4"/>
  <c r="BE177" i="4"/>
  <c r="T177" i="4"/>
  <c r="R177" i="4"/>
  <c r="P177" i="4"/>
  <c r="J177" i="4"/>
  <c r="BK169" i="4"/>
  <c r="BI169" i="4"/>
  <c r="BH169" i="4"/>
  <c r="BG169" i="4"/>
  <c r="BF169" i="4"/>
  <c r="BE169" i="4"/>
  <c r="T169" i="4"/>
  <c r="R169" i="4"/>
  <c r="P169" i="4"/>
  <c r="J169" i="4"/>
  <c r="BK163" i="4"/>
  <c r="BI163" i="4"/>
  <c r="BH163" i="4"/>
  <c r="BG163" i="4"/>
  <c r="BE163" i="4"/>
  <c r="T163" i="4"/>
  <c r="R163" i="4"/>
  <c r="P163" i="4"/>
  <c r="J163" i="4"/>
  <c r="BF163" i="4" s="1"/>
  <c r="BK159" i="4"/>
  <c r="BI159" i="4"/>
  <c r="BH159" i="4"/>
  <c r="BG159" i="4"/>
  <c r="BF159" i="4"/>
  <c r="BE159" i="4"/>
  <c r="T159" i="4"/>
  <c r="R159" i="4"/>
  <c r="P159" i="4"/>
  <c r="J159" i="4"/>
  <c r="BK155" i="4"/>
  <c r="BI155" i="4"/>
  <c r="BH155" i="4"/>
  <c r="BG155" i="4"/>
  <c r="BE155" i="4"/>
  <c r="T155" i="4"/>
  <c r="R155" i="4"/>
  <c r="P155" i="4"/>
  <c r="J155" i="4"/>
  <c r="BF155" i="4" s="1"/>
  <c r="BK151" i="4"/>
  <c r="BI151" i="4"/>
  <c r="BH151" i="4"/>
  <c r="BG151" i="4"/>
  <c r="BE151" i="4"/>
  <c r="T151" i="4"/>
  <c r="R151" i="4"/>
  <c r="P151" i="4"/>
  <c r="J151" i="4"/>
  <c r="BF151" i="4" s="1"/>
  <c r="BK147" i="4"/>
  <c r="BI147" i="4"/>
  <c r="BH147" i="4"/>
  <c r="BG147" i="4"/>
  <c r="BF147" i="4"/>
  <c r="BE147" i="4"/>
  <c r="T147" i="4"/>
  <c r="R147" i="4"/>
  <c r="P147" i="4"/>
  <c r="J147" i="4"/>
  <c r="BK146" i="4"/>
  <c r="BI146" i="4"/>
  <c r="BH146" i="4"/>
  <c r="BG146" i="4"/>
  <c r="BF146" i="4"/>
  <c r="BE146" i="4"/>
  <c r="T146" i="4"/>
  <c r="R146" i="4"/>
  <c r="P146" i="4"/>
  <c r="J146" i="4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F139" i="4"/>
  <c r="BE139" i="4"/>
  <c r="T139" i="4"/>
  <c r="R139" i="4"/>
  <c r="P139" i="4"/>
  <c r="P132" i="4" s="1"/>
  <c r="J139" i="4"/>
  <c r="BK133" i="4"/>
  <c r="BI133" i="4"/>
  <c r="BH133" i="4"/>
  <c r="BG133" i="4"/>
  <c r="BE133" i="4"/>
  <c r="T133" i="4"/>
  <c r="T132" i="4" s="1"/>
  <c r="R133" i="4"/>
  <c r="R132" i="4" s="1"/>
  <c r="P133" i="4"/>
  <c r="J133" i="4"/>
  <c r="BF133" i="4" s="1"/>
  <c r="J127" i="4"/>
  <c r="J126" i="4"/>
  <c r="F126" i="4"/>
  <c r="F124" i="4"/>
  <c r="E122" i="4"/>
  <c r="J96" i="4"/>
  <c r="J95" i="4"/>
  <c r="F95" i="4"/>
  <c r="F93" i="4"/>
  <c r="E91" i="4"/>
  <c r="J41" i="4"/>
  <c r="J40" i="4"/>
  <c r="J39" i="4"/>
  <c r="J22" i="4"/>
  <c r="E22" i="4"/>
  <c r="F127" i="4" s="1"/>
  <c r="J21" i="4"/>
  <c r="J93" i="4"/>
  <c r="E7" i="4"/>
  <c r="E116" i="4" s="1"/>
  <c r="BK258" i="3"/>
  <c r="BK257" i="3" s="1"/>
  <c r="J257" i="3" s="1"/>
  <c r="J105" i="3" s="1"/>
  <c r="BI258" i="3"/>
  <c r="BH258" i="3"/>
  <c r="BG258" i="3"/>
  <c r="BE258" i="3"/>
  <c r="T258" i="3"/>
  <c r="R258" i="3"/>
  <c r="R257" i="3" s="1"/>
  <c r="P258" i="3"/>
  <c r="J258" i="3"/>
  <c r="BF258" i="3" s="1"/>
  <c r="T257" i="3"/>
  <c r="P257" i="3"/>
  <c r="BK253" i="3"/>
  <c r="BI253" i="3"/>
  <c r="BH253" i="3"/>
  <c r="BG253" i="3"/>
  <c r="BF253" i="3"/>
  <c r="BE253" i="3"/>
  <c r="T253" i="3"/>
  <c r="R253" i="3"/>
  <c r="P253" i="3"/>
  <c r="J253" i="3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F246" i="3"/>
  <c r="BE246" i="3"/>
  <c r="T246" i="3"/>
  <c r="R246" i="3"/>
  <c r="P246" i="3"/>
  <c r="J246" i="3"/>
  <c r="BK245" i="3"/>
  <c r="BI245" i="3"/>
  <c r="BH245" i="3"/>
  <c r="BG245" i="3"/>
  <c r="BF245" i="3"/>
  <c r="BE245" i="3"/>
  <c r="T245" i="3"/>
  <c r="R245" i="3"/>
  <c r="P245" i="3"/>
  <c r="J245" i="3"/>
  <c r="BK244" i="3"/>
  <c r="BI244" i="3"/>
  <c r="BH244" i="3"/>
  <c r="BG244" i="3"/>
  <c r="BF244" i="3"/>
  <c r="BE244" i="3"/>
  <c r="T244" i="3"/>
  <c r="R244" i="3"/>
  <c r="P244" i="3"/>
  <c r="J244" i="3"/>
  <c r="BK238" i="3"/>
  <c r="BI238" i="3"/>
  <c r="BH238" i="3"/>
  <c r="BG238" i="3"/>
  <c r="BE238" i="3"/>
  <c r="T238" i="3"/>
  <c r="R238" i="3"/>
  <c r="P238" i="3"/>
  <c r="J238" i="3"/>
  <c r="BF238" i="3" s="1"/>
  <c r="BK234" i="3"/>
  <c r="BI234" i="3"/>
  <c r="BH234" i="3"/>
  <c r="BG234" i="3"/>
  <c r="BF234" i="3"/>
  <c r="BE234" i="3"/>
  <c r="T234" i="3"/>
  <c r="R234" i="3"/>
  <c r="P234" i="3"/>
  <c r="J234" i="3"/>
  <c r="BK230" i="3"/>
  <c r="BI230" i="3"/>
  <c r="BH230" i="3"/>
  <c r="BG230" i="3"/>
  <c r="BE230" i="3"/>
  <c r="T230" i="3"/>
  <c r="R230" i="3"/>
  <c r="P230" i="3"/>
  <c r="J230" i="3"/>
  <c r="BF230" i="3" s="1"/>
  <c r="BK229" i="3"/>
  <c r="BI229" i="3"/>
  <c r="BH229" i="3"/>
  <c r="BG229" i="3"/>
  <c r="BF229" i="3"/>
  <c r="BE229" i="3"/>
  <c r="T229" i="3"/>
  <c r="R229" i="3"/>
  <c r="P229" i="3"/>
  <c r="J229" i="3"/>
  <c r="BK228" i="3"/>
  <c r="BI228" i="3"/>
  <c r="BH228" i="3"/>
  <c r="BG228" i="3"/>
  <c r="BF228" i="3"/>
  <c r="BE228" i="3"/>
  <c r="T228" i="3"/>
  <c r="R228" i="3"/>
  <c r="P228" i="3"/>
  <c r="J228" i="3"/>
  <c r="BK224" i="3"/>
  <c r="BI224" i="3"/>
  <c r="BH224" i="3"/>
  <c r="BG224" i="3"/>
  <c r="BF224" i="3"/>
  <c r="BE224" i="3"/>
  <c r="T224" i="3"/>
  <c r="T223" i="3" s="1"/>
  <c r="R224" i="3"/>
  <c r="R223" i="3" s="1"/>
  <c r="P224" i="3"/>
  <c r="P223" i="3" s="1"/>
  <c r="J224" i="3"/>
  <c r="BK219" i="3"/>
  <c r="BI219" i="3"/>
  <c r="BH219" i="3"/>
  <c r="BG219" i="3"/>
  <c r="BF219" i="3"/>
  <c r="BE219" i="3"/>
  <c r="T219" i="3"/>
  <c r="R219" i="3"/>
  <c r="P219" i="3"/>
  <c r="J219" i="3"/>
  <c r="BK215" i="3"/>
  <c r="BI215" i="3"/>
  <c r="BH215" i="3"/>
  <c r="BG215" i="3"/>
  <c r="BE215" i="3"/>
  <c r="T215" i="3"/>
  <c r="R215" i="3"/>
  <c r="P215" i="3"/>
  <c r="J215" i="3"/>
  <c r="BF215" i="3" s="1"/>
  <c r="BK211" i="3"/>
  <c r="BI211" i="3"/>
  <c r="BH211" i="3"/>
  <c r="BG211" i="3"/>
  <c r="BE211" i="3"/>
  <c r="T211" i="3"/>
  <c r="R211" i="3"/>
  <c r="P211" i="3"/>
  <c r="J211" i="3"/>
  <c r="BF211" i="3" s="1"/>
  <c r="BK207" i="3"/>
  <c r="BI207" i="3"/>
  <c r="BH207" i="3"/>
  <c r="BG207" i="3"/>
  <c r="BE207" i="3"/>
  <c r="T207" i="3"/>
  <c r="R207" i="3"/>
  <c r="P207" i="3"/>
  <c r="J207" i="3"/>
  <c r="BF207" i="3" s="1"/>
  <c r="BK201" i="3"/>
  <c r="BI201" i="3"/>
  <c r="BH201" i="3"/>
  <c r="BG201" i="3"/>
  <c r="BE201" i="3"/>
  <c r="T201" i="3"/>
  <c r="R201" i="3"/>
  <c r="P201" i="3"/>
  <c r="J201" i="3"/>
  <c r="BF201" i="3" s="1"/>
  <c r="BK197" i="3"/>
  <c r="BI197" i="3"/>
  <c r="BH197" i="3"/>
  <c r="BG197" i="3"/>
  <c r="BE197" i="3"/>
  <c r="T197" i="3"/>
  <c r="R197" i="3"/>
  <c r="P197" i="3"/>
  <c r="J197" i="3"/>
  <c r="BF197" i="3" s="1"/>
  <c r="BK193" i="3"/>
  <c r="BI193" i="3"/>
  <c r="BH193" i="3"/>
  <c r="BG193" i="3"/>
  <c r="BF193" i="3"/>
  <c r="BE193" i="3"/>
  <c r="T193" i="3"/>
  <c r="R193" i="3"/>
  <c r="P193" i="3"/>
  <c r="J193" i="3"/>
  <c r="BK189" i="3"/>
  <c r="BI189" i="3"/>
  <c r="BH189" i="3"/>
  <c r="BG189" i="3"/>
  <c r="BE189" i="3"/>
  <c r="T189" i="3"/>
  <c r="T184" i="3" s="1"/>
  <c r="R189" i="3"/>
  <c r="P189" i="3"/>
  <c r="J189" i="3"/>
  <c r="BF189" i="3" s="1"/>
  <c r="BK185" i="3"/>
  <c r="BI185" i="3"/>
  <c r="BH185" i="3"/>
  <c r="BG185" i="3"/>
  <c r="BF185" i="3"/>
  <c r="BE185" i="3"/>
  <c r="T185" i="3"/>
  <c r="R185" i="3"/>
  <c r="R184" i="3" s="1"/>
  <c r="P185" i="3"/>
  <c r="P184" i="3" s="1"/>
  <c r="J185" i="3"/>
  <c r="BK180" i="3"/>
  <c r="BI180" i="3"/>
  <c r="BH180" i="3"/>
  <c r="BG180" i="3"/>
  <c r="BF180" i="3"/>
  <c r="BE180" i="3"/>
  <c r="T180" i="3"/>
  <c r="R180" i="3"/>
  <c r="P180" i="3"/>
  <c r="J180" i="3"/>
  <c r="BK176" i="3"/>
  <c r="BI176" i="3"/>
  <c r="BH176" i="3"/>
  <c r="BG176" i="3"/>
  <c r="BE176" i="3"/>
  <c r="T176" i="3"/>
  <c r="R176" i="3"/>
  <c r="P176" i="3"/>
  <c r="J176" i="3"/>
  <c r="BF176" i="3" s="1"/>
  <c r="BK172" i="3"/>
  <c r="BI172" i="3"/>
  <c r="BH172" i="3"/>
  <c r="BG172" i="3"/>
  <c r="BE172" i="3"/>
  <c r="T172" i="3"/>
  <c r="R172" i="3"/>
  <c r="P172" i="3"/>
  <c r="J172" i="3"/>
  <c r="BF172" i="3" s="1"/>
  <c r="BK168" i="3"/>
  <c r="BI168" i="3"/>
  <c r="BH168" i="3"/>
  <c r="BG168" i="3"/>
  <c r="BF168" i="3"/>
  <c r="BE168" i="3"/>
  <c r="T168" i="3"/>
  <c r="R168" i="3"/>
  <c r="P168" i="3"/>
  <c r="J168" i="3"/>
  <c r="BK164" i="3"/>
  <c r="BI164" i="3"/>
  <c r="BH164" i="3"/>
  <c r="BG164" i="3"/>
  <c r="BE164" i="3"/>
  <c r="T164" i="3"/>
  <c r="R164" i="3"/>
  <c r="P164" i="3"/>
  <c r="J164" i="3"/>
  <c r="BF164" i="3" s="1"/>
  <c r="BK160" i="3"/>
  <c r="BI160" i="3"/>
  <c r="BH160" i="3"/>
  <c r="BG160" i="3"/>
  <c r="BF160" i="3"/>
  <c r="BE160" i="3"/>
  <c r="T160" i="3"/>
  <c r="R160" i="3"/>
  <c r="P160" i="3"/>
  <c r="J160" i="3"/>
  <c r="BK156" i="3"/>
  <c r="BI156" i="3"/>
  <c r="BH156" i="3"/>
  <c r="BG156" i="3"/>
  <c r="BF156" i="3"/>
  <c r="BE156" i="3"/>
  <c r="T156" i="3"/>
  <c r="R156" i="3"/>
  <c r="P156" i="3"/>
  <c r="J156" i="3"/>
  <c r="BK152" i="3"/>
  <c r="BI152" i="3"/>
  <c r="BH152" i="3"/>
  <c r="BG152" i="3"/>
  <c r="BE152" i="3"/>
  <c r="T152" i="3"/>
  <c r="R152" i="3"/>
  <c r="P152" i="3"/>
  <c r="J152" i="3"/>
  <c r="BF152" i="3" s="1"/>
  <c r="BK148" i="3"/>
  <c r="BI148" i="3"/>
  <c r="BH148" i="3"/>
  <c r="BG148" i="3"/>
  <c r="BE148" i="3"/>
  <c r="T148" i="3"/>
  <c r="R148" i="3"/>
  <c r="P148" i="3"/>
  <c r="J148" i="3"/>
  <c r="BF148" i="3" s="1"/>
  <c r="BK144" i="3"/>
  <c r="BI144" i="3"/>
  <c r="BH144" i="3"/>
  <c r="BG144" i="3"/>
  <c r="BF144" i="3"/>
  <c r="BE144" i="3"/>
  <c r="T144" i="3"/>
  <c r="R144" i="3"/>
  <c r="P144" i="3"/>
  <c r="J144" i="3"/>
  <c r="BK143" i="3"/>
  <c r="BI143" i="3"/>
  <c r="BH143" i="3"/>
  <c r="BG143" i="3"/>
  <c r="BE143" i="3"/>
  <c r="T143" i="3"/>
  <c r="R143" i="3"/>
  <c r="P143" i="3"/>
  <c r="J143" i="3"/>
  <c r="BF143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F136" i="3"/>
  <c r="BE136" i="3"/>
  <c r="T136" i="3"/>
  <c r="R136" i="3"/>
  <c r="P136" i="3"/>
  <c r="J136" i="3"/>
  <c r="BK132" i="3"/>
  <c r="BI132" i="3"/>
  <c r="BH132" i="3"/>
  <c r="BG132" i="3"/>
  <c r="BE132" i="3"/>
  <c r="T132" i="3"/>
  <c r="T131" i="3" s="1"/>
  <c r="R132" i="3"/>
  <c r="R131" i="3" s="1"/>
  <c r="R130" i="3" s="1"/>
  <c r="R129" i="3" s="1"/>
  <c r="P132" i="3"/>
  <c r="P131" i="3" s="1"/>
  <c r="P130" i="3" s="1"/>
  <c r="P129" i="3" s="1"/>
  <c r="J132" i="3"/>
  <c r="BF132" i="3" s="1"/>
  <c r="J126" i="3"/>
  <c r="J125" i="3"/>
  <c r="F125" i="3"/>
  <c r="F123" i="3"/>
  <c r="E121" i="3"/>
  <c r="J96" i="3"/>
  <c r="J95" i="3"/>
  <c r="F95" i="3"/>
  <c r="J93" i="3"/>
  <c r="F93" i="3"/>
  <c r="E91" i="3"/>
  <c r="J41" i="3"/>
  <c r="J40" i="3"/>
  <c r="J39" i="3"/>
  <c r="J22" i="3"/>
  <c r="E22" i="3"/>
  <c r="F126" i="3" s="1"/>
  <c r="J21" i="3"/>
  <c r="J123" i="3"/>
  <c r="E7" i="3"/>
  <c r="E85" i="3" s="1"/>
  <c r="BK304" i="2"/>
  <c r="BK303" i="2" s="1"/>
  <c r="J303" i="2" s="1"/>
  <c r="J105" i="2" s="1"/>
  <c r="BI304" i="2"/>
  <c r="BH304" i="2"/>
  <c r="BG304" i="2"/>
  <c r="BF304" i="2"/>
  <c r="BE304" i="2"/>
  <c r="T304" i="2"/>
  <c r="T303" i="2" s="1"/>
  <c r="R304" i="2"/>
  <c r="P304" i="2"/>
  <c r="J304" i="2"/>
  <c r="R303" i="2"/>
  <c r="P303" i="2"/>
  <c r="BK297" i="2"/>
  <c r="BI297" i="2"/>
  <c r="BH297" i="2"/>
  <c r="BG297" i="2"/>
  <c r="BE297" i="2"/>
  <c r="T297" i="2"/>
  <c r="R297" i="2"/>
  <c r="P297" i="2"/>
  <c r="J297" i="2"/>
  <c r="BF297" i="2" s="1"/>
  <c r="BK293" i="2"/>
  <c r="BI293" i="2"/>
  <c r="BH293" i="2"/>
  <c r="BG293" i="2"/>
  <c r="BF293" i="2"/>
  <c r="BE293" i="2"/>
  <c r="T293" i="2"/>
  <c r="R293" i="2"/>
  <c r="P293" i="2"/>
  <c r="J293" i="2"/>
  <c r="BK292" i="2"/>
  <c r="BI292" i="2"/>
  <c r="BH292" i="2"/>
  <c r="BG292" i="2"/>
  <c r="BF292" i="2"/>
  <c r="BE292" i="2"/>
  <c r="T292" i="2"/>
  <c r="R292" i="2"/>
  <c r="P292" i="2"/>
  <c r="J292" i="2"/>
  <c r="BK291" i="2"/>
  <c r="BI291" i="2"/>
  <c r="BH291" i="2"/>
  <c r="BG291" i="2"/>
  <c r="BF291" i="2"/>
  <c r="BE291" i="2"/>
  <c r="T291" i="2"/>
  <c r="R291" i="2"/>
  <c r="P291" i="2"/>
  <c r="J291" i="2"/>
  <c r="BK290" i="2"/>
  <c r="BI290" i="2"/>
  <c r="BH290" i="2"/>
  <c r="BG290" i="2"/>
  <c r="BE290" i="2"/>
  <c r="T290" i="2"/>
  <c r="R290" i="2"/>
  <c r="P290" i="2"/>
  <c r="J290" i="2"/>
  <c r="BF290" i="2" s="1"/>
  <c r="BK289" i="2"/>
  <c r="BI289" i="2"/>
  <c r="BH289" i="2"/>
  <c r="BG289" i="2"/>
  <c r="BE289" i="2"/>
  <c r="T289" i="2"/>
  <c r="R289" i="2"/>
  <c r="P289" i="2"/>
  <c r="J289" i="2"/>
  <c r="BF289" i="2" s="1"/>
  <c r="BK288" i="2"/>
  <c r="BI288" i="2"/>
  <c r="BH288" i="2"/>
  <c r="BG288" i="2"/>
  <c r="BE288" i="2"/>
  <c r="T288" i="2"/>
  <c r="R288" i="2"/>
  <c r="P288" i="2"/>
  <c r="J288" i="2"/>
  <c r="BF288" i="2" s="1"/>
  <c r="BK280" i="2"/>
  <c r="BI280" i="2"/>
  <c r="BH280" i="2"/>
  <c r="BG280" i="2"/>
  <c r="BE280" i="2"/>
  <c r="T280" i="2"/>
  <c r="R280" i="2"/>
  <c r="P280" i="2"/>
  <c r="J280" i="2"/>
  <c r="BF280" i="2" s="1"/>
  <c r="BK276" i="2"/>
  <c r="BI276" i="2"/>
  <c r="BH276" i="2"/>
  <c r="BG276" i="2"/>
  <c r="BF276" i="2"/>
  <c r="BE276" i="2"/>
  <c r="T276" i="2"/>
  <c r="R276" i="2"/>
  <c r="P276" i="2"/>
  <c r="J276" i="2"/>
  <c r="BK270" i="2"/>
  <c r="BI270" i="2"/>
  <c r="BH270" i="2"/>
  <c r="BG270" i="2"/>
  <c r="BF270" i="2"/>
  <c r="BE270" i="2"/>
  <c r="T270" i="2"/>
  <c r="R270" i="2"/>
  <c r="P270" i="2"/>
  <c r="J270" i="2"/>
  <c r="BK266" i="2"/>
  <c r="BI266" i="2"/>
  <c r="BH266" i="2"/>
  <c r="BG266" i="2"/>
  <c r="BE266" i="2"/>
  <c r="T266" i="2"/>
  <c r="T265" i="2" s="1"/>
  <c r="R266" i="2"/>
  <c r="R265" i="2" s="1"/>
  <c r="P266" i="2"/>
  <c r="P265" i="2" s="1"/>
  <c r="J266" i="2"/>
  <c r="BF266" i="2" s="1"/>
  <c r="BK261" i="2"/>
  <c r="BI261" i="2"/>
  <c r="BH261" i="2"/>
  <c r="BG261" i="2"/>
  <c r="BF261" i="2"/>
  <c r="BE261" i="2"/>
  <c r="T261" i="2"/>
  <c r="R261" i="2"/>
  <c r="P261" i="2"/>
  <c r="J261" i="2"/>
  <c r="BK257" i="2"/>
  <c r="BI257" i="2"/>
  <c r="BH257" i="2"/>
  <c r="BG257" i="2"/>
  <c r="BF257" i="2"/>
  <c r="BE257" i="2"/>
  <c r="T257" i="2"/>
  <c r="R257" i="2"/>
  <c r="P257" i="2"/>
  <c r="J257" i="2"/>
  <c r="BK253" i="2"/>
  <c r="BI253" i="2"/>
  <c r="BH253" i="2"/>
  <c r="BG253" i="2"/>
  <c r="BE253" i="2"/>
  <c r="T253" i="2"/>
  <c r="R253" i="2"/>
  <c r="P253" i="2"/>
  <c r="J253" i="2"/>
  <c r="BF253" i="2" s="1"/>
  <c r="BK249" i="2"/>
  <c r="BI249" i="2"/>
  <c r="BH249" i="2"/>
  <c r="BG249" i="2"/>
  <c r="BE249" i="2"/>
  <c r="T249" i="2"/>
  <c r="R249" i="2"/>
  <c r="P249" i="2"/>
  <c r="J249" i="2"/>
  <c r="BF249" i="2" s="1"/>
  <c r="BK245" i="2"/>
  <c r="BI245" i="2"/>
  <c r="BH245" i="2"/>
  <c r="BG245" i="2"/>
  <c r="BE245" i="2"/>
  <c r="T245" i="2"/>
  <c r="R245" i="2"/>
  <c r="P245" i="2"/>
  <c r="J245" i="2"/>
  <c r="BF245" i="2" s="1"/>
  <c r="BK241" i="2"/>
  <c r="BI241" i="2"/>
  <c r="BH241" i="2"/>
  <c r="BG241" i="2"/>
  <c r="BE241" i="2"/>
  <c r="T241" i="2"/>
  <c r="R241" i="2"/>
  <c r="P241" i="2"/>
  <c r="J241" i="2"/>
  <c r="BF241" i="2" s="1"/>
  <c r="BK237" i="2"/>
  <c r="BI237" i="2"/>
  <c r="BH237" i="2"/>
  <c r="BG237" i="2"/>
  <c r="BF237" i="2"/>
  <c r="BE237" i="2"/>
  <c r="T237" i="2"/>
  <c r="R237" i="2"/>
  <c r="P237" i="2"/>
  <c r="J237" i="2"/>
  <c r="BK233" i="2"/>
  <c r="BI233" i="2"/>
  <c r="BH233" i="2"/>
  <c r="BG233" i="2"/>
  <c r="BF233" i="2"/>
  <c r="BE233" i="2"/>
  <c r="T233" i="2"/>
  <c r="R233" i="2"/>
  <c r="P233" i="2"/>
  <c r="J233" i="2"/>
  <c r="BK229" i="2"/>
  <c r="BI229" i="2"/>
  <c r="BH229" i="2"/>
  <c r="BG229" i="2"/>
  <c r="BE229" i="2"/>
  <c r="T229" i="2"/>
  <c r="R229" i="2"/>
  <c r="P229" i="2"/>
  <c r="J229" i="2"/>
  <c r="BF229" i="2" s="1"/>
  <c r="BK225" i="2"/>
  <c r="BI225" i="2"/>
  <c r="BH225" i="2"/>
  <c r="BG225" i="2"/>
  <c r="BE225" i="2"/>
  <c r="T225" i="2"/>
  <c r="R225" i="2"/>
  <c r="P225" i="2"/>
  <c r="J225" i="2"/>
  <c r="BF225" i="2" s="1"/>
  <c r="BK221" i="2"/>
  <c r="BI221" i="2"/>
  <c r="BH221" i="2"/>
  <c r="BG221" i="2"/>
  <c r="BE221" i="2"/>
  <c r="T221" i="2"/>
  <c r="R221" i="2"/>
  <c r="P221" i="2"/>
  <c r="J221" i="2"/>
  <c r="BF221" i="2" s="1"/>
  <c r="BK215" i="2"/>
  <c r="BI215" i="2"/>
  <c r="BH215" i="2"/>
  <c r="BG215" i="2"/>
  <c r="BF215" i="2"/>
  <c r="BE215" i="2"/>
  <c r="T215" i="2"/>
  <c r="R215" i="2"/>
  <c r="P215" i="2"/>
  <c r="J215" i="2"/>
  <c r="BK211" i="2"/>
  <c r="BI211" i="2"/>
  <c r="BH211" i="2"/>
  <c r="BG211" i="2"/>
  <c r="BF211" i="2"/>
  <c r="BE211" i="2"/>
  <c r="T211" i="2"/>
  <c r="R211" i="2"/>
  <c r="P211" i="2"/>
  <c r="J211" i="2"/>
  <c r="BK205" i="2"/>
  <c r="BI205" i="2"/>
  <c r="BH205" i="2"/>
  <c r="BG205" i="2"/>
  <c r="BF205" i="2"/>
  <c r="BE205" i="2"/>
  <c r="T205" i="2"/>
  <c r="R205" i="2"/>
  <c r="P205" i="2"/>
  <c r="J205" i="2"/>
  <c r="BK201" i="2"/>
  <c r="BI201" i="2"/>
  <c r="BH201" i="2"/>
  <c r="BG201" i="2"/>
  <c r="BE201" i="2"/>
  <c r="T201" i="2"/>
  <c r="T200" i="2" s="1"/>
  <c r="R201" i="2"/>
  <c r="R200" i="2" s="1"/>
  <c r="P201" i="2"/>
  <c r="P200" i="2" s="1"/>
  <c r="J201" i="2"/>
  <c r="BF201" i="2" s="1"/>
  <c r="BK192" i="2"/>
  <c r="BI192" i="2"/>
  <c r="BH192" i="2"/>
  <c r="BG192" i="2"/>
  <c r="BF192" i="2"/>
  <c r="BE192" i="2"/>
  <c r="T192" i="2"/>
  <c r="R192" i="2"/>
  <c r="P192" i="2"/>
  <c r="J192" i="2"/>
  <c r="BK188" i="2"/>
  <c r="BI188" i="2"/>
  <c r="BH188" i="2"/>
  <c r="BG188" i="2"/>
  <c r="BF188" i="2"/>
  <c r="BE188" i="2"/>
  <c r="T188" i="2"/>
  <c r="R188" i="2"/>
  <c r="P188" i="2"/>
  <c r="J188" i="2"/>
  <c r="BK184" i="2"/>
  <c r="BI184" i="2"/>
  <c r="BH184" i="2"/>
  <c r="BG184" i="2"/>
  <c r="BE184" i="2"/>
  <c r="T184" i="2"/>
  <c r="R184" i="2"/>
  <c r="P184" i="2"/>
  <c r="J184" i="2"/>
  <c r="BF184" i="2" s="1"/>
  <c r="BK180" i="2"/>
  <c r="BI180" i="2"/>
  <c r="BH180" i="2"/>
  <c r="BG180" i="2"/>
  <c r="BE180" i="2"/>
  <c r="T180" i="2"/>
  <c r="R180" i="2"/>
  <c r="P180" i="2"/>
  <c r="J180" i="2"/>
  <c r="BF180" i="2" s="1"/>
  <c r="BK176" i="2"/>
  <c r="BI176" i="2"/>
  <c r="BH176" i="2"/>
  <c r="BG176" i="2"/>
  <c r="BE176" i="2"/>
  <c r="T176" i="2"/>
  <c r="R176" i="2"/>
  <c r="P176" i="2"/>
  <c r="J176" i="2"/>
  <c r="BF176" i="2" s="1"/>
  <c r="BK168" i="2"/>
  <c r="BI168" i="2"/>
  <c r="BH168" i="2"/>
  <c r="BG168" i="2"/>
  <c r="BF168" i="2"/>
  <c r="BE168" i="2"/>
  <c r="T168" i="2"/>
  <c r="R168" i="2"/>
  <c r="P168" i="2"/>
  <c r="J168" i="2"/>
  <c r="BK162" i="2"/>
  <c r="BI162" i="2"/>
  <c r="BH162" i="2"/>
  <c r="BG162" i="2"/>
  <c r="BF162" i="2"/>
  <c r="BE162" i="2"/>
  <c r="T162" i="2"/>
  <c r="R162" i="2"/>
  <c r="P162" i="2"/>
  <c r="J162" i="2"/>
  <c r="BK158" i="2"/>
  <c r="BI158" i="2"/>
  <c r="BH158" i="2"/>
  <c r="BG158" i="2"/>
  <c r="BF158" i="2"/>
  <c r="BE158" i="2"/>
  <c r="T158" i="2"/>
  <c r="R158" i="2"/>
  <c r="P158" i="2"/>
  <c r="J158" i="2"/>
  <c r="BK154" i="2"/>
  <c r="BI154" i="2"/>
  <c r="BH154" i="2"/>
  <c r="BG154" i="2"/>
  <c r="BE154" i="2"/>
  <c r="T154" i="2"/>
  <c r="R154" i="2"/>
  <c r="P154" i="2"/>
  <c r="J154" i="2"/>
  <c r="BF154" i="2" s="1"/>
  <c r="BK150" i="2"/>
  <c r="BI150" i="2"/>
  <c r="BH150" i="2"/>
  <c r="BG150" i="2"/>
  <c r="BE150" i="2"/>
  <c r="T150" i="2"/>
  <c r="R150" i="2"/>
  <c r="P150" i="2"/>
  <c r="J150" i="2"/>
  <c r="BF150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F145" i="2"/>
  <c r="BE145" i="2"/>
  <c r="T145" i="2"/>
  <c r="R145" i="2"/>
  <c r="P145" i="2"/>
  <c r="J145" i="2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F138" i="2"/>
  <c r="BE138" i="2"/>
  <c r="T138" i="2"/>
  <c r="R138" i="2"/>
  <c r="P138" i="2"/>
  <c r="J138" i="2"/>
  <c r="BK132" i="2"/>
  <c r="BI132" i="2"/>
  <c r="BH132" i="2"/>
  <c r="BG132" i="2"/>
  <c r="BE132" i="2"/>
  <c r="T132" i="2"/>
  <c r="T131" i="2" s="1"/>
  <c r="R132" i="2"/>
  <c r="R131" i="2" s="1"/>
  <c r="R130" i="2" s="1"/>
  <c r="R129" i="2" s="1"/>
  <c r="P132" i="2"/>
  <c r="P131" i="2" s="1"/>
  <c r="J132" i="2"/>
  <c r="BF132" i="2" s="1"/>
  <c r="J126" i="2"/>
  <c r="J125" i="2"/>
  <c r="F125" i="2"/>
  <c r="J123" i="2"/>
  <c r="F123" i="2"/>
  <c r="E121" i="2"/>
  <c r="J96" i="2"/>
  <c r="J95" i="2"/>
  <c r="F95" i="2"/>
  <c r="J93" i="2"/>
  <c r="F93" i="2"/>
  <c r="E91" i="2"/>
  <c r="J41" i="2"/>
  <c r="J40" i="2"/>
  <c r="J39" i="2"/>
  <c r="J22" i="2"/>
  <c r="E22" i="2"/>
  <c r="F126" i="2" s="1"/>
  <c r="J21" i="2"/>
  <c r="E7" i="2"/>
  <c r="E85" i="2" s="1"/>
  <c r="BK216" i="11" l="1"/>
  <c r="J216" i="11" s="1"/>
  <c r="J108" i="11" s="1"/>
  <c r="BK210" i="11"/>
  <c r="J210" i="11" s="1"/>
  <c r="J107" i="11" s="1"/>
  <c r="BK203" i="11"/>
  <c r="J203" i="11" s="1"/>
  <c r="J106" i="11" s="1"/>
  <c r="BK165" i="11"/>
  <c r="J165" i="11" s="1"/>
  <c r="J105" i="11" s="1"/>
  <c r="BK146" i="11"/>
  <c r="J146" i="11" s="1"/>
  <c r="J103" i="11" s="1"/>
  <c r="BK141" i="11"/>
  <c r="J141" i="11" s="1"/>
  <c r="J102" i="11" s="1"/>
  <c r="F38" i="11"/>
  <c r="BK133" i="11"/>
  <c r="F39" i="11"/>
  <c r="J35" i="11"/>
  <c r="F37" i="11"/>
  <c r="BK227" i="10"/>
  <c r="J227" i="10" s="1"/>
  <c r="J108" i="10" s="1"/>
  <c r="BK221" i="10"/>
  <c r="J221" i="10" s="1"/>
  <c r="J107" i="10" s="1"/>
  <c r="BK210" i="10"/>
  <c r="J210" i="10" s="1"/>
  <c r="J106" i="10" s="1"/>
  <c r="BK169" i="10"/>
  <c r="BK149" i="10"/>
  <c r="J149" i="10" s="1"/>
  <c r="J103" i="10" s="1"/>
  <c r="J35" i="10"/>
  <c r="F37" i="10"/>
  <c r="F39" i="10"/>
  <c r="F38" i="10"/>
  <c r="BK133" i="10"/>
  <c r="J133" i="10" s="1"/>
  <c r="J101" i="10" s="1"/>
  <c r="BK197" i="9"/>
  <c r="J197" i="9" s="1"/>
  <c r="J105" i="9" s="1"/>
  <c r="BK153" i="9"/>
  <c r="J153" i="9" s="1"/>
  <c r="J101" i="9" s="1"/>
  <c r="F37" i="9"/>
  <c r="J35" i="9"/>
  <c r="F39" i="9"/>
  <c r="BK129" i="9"/>
  <c r="F38" i="9"/>
  <c r="J35" i="7"/>
  <c r="F39" i="7"/>
  <c r="BK193" i="6"/>
  <c r="J193" i="6" s="1"/>
  <c r="J104" i="6" s="1"/>
  <c r="BK168" i="6"/>
  <c r="J168" i="6" s="1"/>
  <c r="J103" i="6" s="1"/>
  <c r="BK131" i="6"/>
  <c r="F40" i="6"/>
  <c r="F39" i="6"/>
  <c r="F41" i="6"/>
  <c r="F37" i="6"/>
  <c r="BK223" i="5"/>
  <c r="J223" i="5" s="1"/>
  <c r="J104" i="5" s="1"/>
  <c r="BK184" i="5"/>
  <c r="J184" i="5" s="1"/>
  <c r="J103" i="5" s="1"/>
  <c r="BK131" i="5"/>
  <c r="J131" i="5" s="1"/>
  <c r="J102" i="5" s="1"/>
  <c r="F40" i="5"/>
  <c r="J37" i="5"/>
  <c r="F39" i="5"/>
  <c r="F41" i="5"/>
  <c r="F37" i="5"/>
  <c r="BK279" i="4"/>
  <c r="J279" i="4" s="1"/>
  <c r="J105" i="4" s="1"/>
  <c r="BK226" i="4"/>
  <c r="J226" i="4" s="1"/>
  <c r="J104" i="4" s="1"/>
  <c r="F41" i="4"/>
  <c r="F40" i="4"/>
  <c r="BK132" i="4"/>
  <c r="J132" i="4" s="1"/>
  <c r="J102" i="4" s="1"/>
  <c r="F39" i="4"/>
  <c r="J37" i="4"/>
  <c r="BK223" i="3"/>
  <c r="J223" i="3" s="1"/>
  <c r="J104" i="3" s="1"/>
  <c r="BK184" i="3"/>
  <c r="J184" i="3" s="1"/>
  <c r="J103" i="3" s="1"/>
  <c r="F39" i="3"/>
  <c r="F40" i="3"/>
  <c r="BK131" i="3"/>
  <c r="J131" i="3" s="1"/>
  <c r="J102" i="3" s="1"/>
  <c r="J37" i="3"/>
  <c r="F41" i="3"/>
  <c r="BK265" i="2"/>
  <c r="J265" i="2" s="1"/>
  <c r="J104" i="2" s="1"/>
  <c r="J37" i="2"/>
  <c r="BK200" i="2"/>
  <c r="J200" i="2" s="1"/>
  <c r="J103" i="2" s="1"/>
  <c r="F37" i="2"/>
  <c r="F40" i="2"/>
  <c r="F39" i="2"/>
  <c r="F41" i="2"/>
  <c r="BK131" i="2"/>
  <c r="J131" i="2" s="1"/>
  <c r="J102" i="2" s="1"/>
  <c r="F94" i="11"/>
  <c r="E85" i="4"/>
  <c r="J94" i="11"/>
  <c r="F93" i="10"/>
  <c r="E115" i="2"/>
  <c r="J93" i="10"/>
  <c r="E85" i="9"/>
  <c r="E115" i="5"/>
  <c r="J36" i="11"/>
  <c r="F36" i="11"/>
  <c r="P132" i="11"/>
  <c r="P131" i="11" s="1"/>
  <c r="P130" i="11" s="1"/>
  <c r="T132" i="11"/>
  <c r="T131" i="11" s="1"/>
  <c r="T130" i="11" s="1"/>
  <c r="J124" i="11"/>
  <c r="F126" i="11"/>
  <c r="J126" i="11"/>
  <c r="F35" i="11"/>
  <c r="T168" i="10"/>
  <c r="J36" i="10"/>
  <c r="F36" i="10"/>
  <c r="R131" i="10"/>
  <c r="R130" i="10" s="1"/>
  <c r="T132" i="10"/>
  <c r="T131" i="10" s="1"/>
  <c r="T130" i="10" s="1"/>
  <c r="P168" i="10"/>
  <c r="P131" i="10" s="1"/>
  <c r="P130" i="10" s="1"/>
  <c r="J124" i="10"/>
  <c r="E85" i="10"/>
  <c r="F35" i="10"/>
  <c r="F127" i="10"/>
  <c r="J127" i="10"/>
  <c r="P128" i="9"/>
  <c r="P127" i="9" s="1"/>
  <c r="J36" i="9"/>
  <c r="F36" i="9"/>
  <c r="R128" i="9"/>
  <c r="R127" i="9" s="1"/>
  <c r="T128" i="9"/>
  <c r="T127" i="9" s="1"/>
  <c r="J121" i="9"/>
  <c r="F124" i="9"/>
  <c r="F35" i="9"/>
  <c r="F93" i="9"/>
  <c r="J93" i="9"/>
  <c r="BK125" i="8"/>
  <c r="J125" i="8" s="1"/>
  <c r="P125" i="8"/>
  <c r="P124" i="8" s="1"/>
  <c r="P123" i="8" s="1"/>
  <c r="R125" i="8"/>
  <c r="R124" i="8" s="1"/>
  <c r="R123" i="8" s="1"/>
  <c r="T125" i="8"/>
  <c r="T124" i="8" s="1"/>
  <c r="T123" i="8" s="1"/>
  <c r="J35" i="8"/>
  <c r="F37" i="8"/>
  <c r="F39" i="8"/>
  <c r="F38" i="8"/>
  <c r="J36" i="8"/>
  <c r="F36" i="8"/>
  <c r="E85" i="8"/>
  <c r="J91" i="8"/>
  <c r="F35" i="8"/>
  <c r="F94" i="8"/>
  <c r="P124" i="7"/>
  <c r="P123" i="7" s="1"/>
  <c r="P122" i="7" s="1"/>
  <c r="T124" i="7"/>
  <c r="T123" i="7" s="1"/>
  <c r="T122" i="7" s="1"/>
  <c r="BK124" i="7"/>
  <c r="J124" i="7" s="1"/>
  <c r="J100" i="7" s="1"/>
  <c r="F38" i="7"/>
  <c r="F37" i="7"/>
  <c r="J36" i="7"/>
  <c r="F36" i="7"/>
  <c r="E110" i="7"/>
  <c r="F35" i="7"/>
  <c r="J116" i="7"/>
  <c r="F119" i="7"/>
  <c r="J38" i="6"/>
  <c r="F38" i="6"/>
  <c r="P130" i="6"/>
  <c r="P129" i="6" s="1"/>
  <c r="R130" i="6"/>
  <c r="R129" i="6" s="1"/>
  <c r="T130" i="6"/>
  <c r="T129" i="6" s="1"/>
  <c r="J131" i="6"/>
  <c r="J102" i="6" s="1"/>
  <c r="J37" i="6"/>
  <c r="E115" i="6"/>
  <c r="F96" i="6"/>
  <c r="F38" i="5"/>
  <c r="J38" i="5"/>
  <c r="R130" i="5"/>
  <c r="R129" i="5" s="1"/>
  <c r="T130" i="5"/>
  <c r="T129" i="5" s="1"/>
  <c r="F96" i="5"/>
  <c r="P131" i="4"/>
  <c r="P130" i="4" s="1"/>
  <c r="R131" i="4"/>
  <c r="R130" i="4" s="1"/>
  <c r="F38" i="4"/>
  <c r="J38" i="4"/>
  <c r="T131" i="4"/>
  <c r="T130" i="4" s="1"/>
  <c r="F96" i="4"/>
  <c r="J124" i="4"/>
  <c r="F37" i="4"/>
  <c r="J38" i="3"/>
  <c r="F38" i="3"/>
  <c r="T130" i="3"/>
  <c r="T129" i="3" s="1"/>
  <c r="F37" i="3"/>
  <c r="E115" i="3"/>
  <c r="F96" i="3"/>
  <c r="P130" i="2"/>
  <c r="P129" i="2" s="1"/>
  <c r="J38" i="2"/>
  <c r="F38" i="2"/>
  <c r="T130" i="2"/>
  <c r="T129" i="2" s="1"/>
  <c r="F96" i="2"/>
  <c r="BK164" i="11" l="1"/>
  <c r="J164" i="11" s="1"/>
  <c r="J104" i="11" s="1"/>
  <c r="BK132" i="11"/>
  <c r="J132" i="11" s="1"/>
  <c r="J100" i="11" s="1"/>
  <c r="J133" i="11"/>
  <c r="J101" i="11" s="1"/>
  <c r="BK168" i="10"/>
  <c r="J168" i="10" s="1"/>
  <c r="J104" i="10" s="1"/>
  <c r="J169" i="10"/>
  <c r="J105" i="10" s="1"/>
  <c r="BK132" i="10"/>
  <c r="BK128" i="9"/>
  <c r="J128" i="9" s="1"/>
  <c r="J99" i="9" s="1"/>
  <c r="J129" i="9"/>
  <c r="J100" i="9" s="1"/>
  <c r="J100" i="8"/>
  <c r="J123" i="8"/>
  <c r="J124" i="8" s="1"/>
  <c r="BK130" i="6"/>
  <c r="J130" i="6" s="1"/>
  <c r="J101" i="6" s="1"/>
  <c r="BK130" i="5"/>
  <c r="BK129" i="5" s="1"/>
  <c r="J129" i="5" s="1"/>
  <c r="BK131" i="4"/>
  <c r="BK130" i="4" s="1"/>
  <c r="J130" i="4" s="1"/>
  <c r="BK130" i="3"/>
  <c r="J130" i="3" s="1"/>
  <c r="J101" i="3" s="1"/>
  <c r="BK130" i="2"/>
  <c r="BK129" i="2" s="1"/>
  <c r="J129" i="2" s="1"/>
  <c r="J132" i="10"/>
  <c r="J100" i="10" s="1"/>
  <c r="BK124" i="8"/>
  <c r="J99" i="8" s="1"/>
  <c r="BK123" i="7"/>
  <c r="J123" i="7" s="1"/>
  <c r="J99" i="7" s="1"/>
  <c r="BK122" i="7"/>
  <c r="J122" i="7" s="1"/>
  <c r="BK131" i="11" l="1"/>
  <c r="J131" i="11" s="1"/>
  <c r="J99" i="11" s="1"/>
  <c r="BK131" i="10"/>
  <c r="J131" i="10" s="1"/>
  <c r="J99" i="10" s="1"/>
  <c r="BK127" i="9"/>
  <c r="J127" i="9" s="1"/>
  <c r="J32" i="9" s="1"/>
  <c r="BK129" i="6"/>
  <c r="J129" i="6" s="1"/>
  <c r="J100" i="6" s="1"/>
  <c r="J130" i="5"/>
  <c r="J101" i="5" s="1"/>
  <c r="J131" i="4"/>
  <c r="J101" i="4" s="1"/>
  <c r="BK129" i="3"/>
  <c r="J129" i="3" s="1"/>
  <c r="J34" i="3" s="1"/>
  <c r="J130" i="2"/>
  <c r="J101" i="2" s="1"/>
  <c r="BK123" i="8"/>
  <c r="J98" i="8" s="1"/>
  <c r="J32" i="8"/>
  <c r="J32" i="7"/>
  <c r="J98" i="7"/>
  <c r="J34" i="5"/>
  <c r="J100" i="5"/>
  <c r="J34" i="4"/>
  <c r="J100" i="4"/>
  <c r="J34" i="2"/>
  <c r="J100" i="2"/>
  <c r="J41" i="9" l="1"/>
  <c r="AN104" i="15" s="1"/>
  <c r="AG104" i="15"/>
  <c r="J41" i="8"/>
  <c r="AN103" i="15" s="1"/>
  <c r="AG103" i="15"/>
  <c r="J41" i="7"/>
  <c r="AN102" i="15" s="1"/>
  <c r="AG102" i="15"/>
  <c r="J43" i="5"/>
  <c r="AN100" i="15" s="1"/>
  <c r="AG100" i="15"/>
  <c r="J43" i="4"/>
  <c r="AN99" i="15" s="1"/>
  <c r="AG99" i="15"/>
  <c r="J43" i="3"/>
  <c r="AN98" i="15" s="1"/>
  <c r="AG98" i="15"/>
  <c r="J43" i="2"/>
  <c r="AN97" i="15" s="1"/>
  <c r="AG97" i="15"/>
  <c r="BK130" i="11"/>
  <c r="J130" i="11" s="1"/>
  <c r="J98" i="11" s="1"/>
  <c r="BK130" i="10"/>
  <c r="J130" i="10" s="1"/>
  <c r="J98" i="10" s="1"/>
  <c r="J98" i="9"/>
  <c r="J34" i="6"/>
  <c r="J100" i="3"/>
  <c r="J43" i="6" l="1"/>
  <c r="AN101" i="15" s="1"/>
  <c r="AG101" i="15"/>
  <c r="J32" i="11"/>
  <c r="J32" i="10"/>
  <c r="J41" i="11" l="1"/>
  <c r="AN106" i="15" s="1"/>
  <c r="AG106" i="15"/>
  <c r="J41" i="10"/>
  <c r="AN105" i="15" s="1"/>
  <c r="AN94" i="15" s="1"/>
  <c r="AG105" i="15"/>
  <c r="AG94" i="15" l="1"/>
  <c r="AK26" i="15" s="1"/>
  <c r="W30" i="15" l="1"/>
  <c r="AK30" i="15" s="1"/>
  <c r="AK35" i="15" s="1"/>
</calcChain>
</file>

<file path=xl/sharedStrings.xml><?xml version="1.0" encoding="utf-8"?>
<sst xmlns="http://schemas.openxmlformats.org/spreadsheetml/2006/main" count="15203" uniqueCount="1149">
  <si>
    <t>&gt;&gt;  skryté stĺpce  &lt;&lt;</t>
  </si>
  <si>
    <t>{0fd080dc-d9d8-4310-9df6-0c455e757657}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</si>
  <si>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</si>
  <si>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</si>
  <si>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</si>
  <si>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</si>
  <si>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</si>
  <si>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</si>
  <si>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1 - Spevnené plochy, terénne úpravy</t>
  </si>
  <si>
    <t>Časť:</t>
  </si>
  <si>
    <t>SO 1.1 - Spevnené plochy, terénne úpravy - časť 1</t>
  </si>
  <si>
    <t>Úroveň 3:</t>
  </si>
  <si>
    <t>SO 1.1.2 - Podpora budovania prvkov zelenej a modrej infraštruktúry v obciach a mestách - časť 1.1</t>
  </si>
  <si>
    <t>JKSO:</t>
  </si>
  <si>
    <t/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</si>
  <si>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</si>
  <si>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</si>
  <si>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</si>
  <si>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</si>
  <si>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</si>
  <si>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</si>
  <si>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</si>
  <si>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</si>
  <si>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</si>
  <si>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</si>
  <si>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Boris Aresta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</si>
  <si>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</si>
  <si>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</si>
  <si>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</si>
  <si>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</si>
  <si>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</si>
  <si>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</si>
  <si>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</si>
  <si>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</si>
  <si>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</si>
  <si>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</si>
  <si>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</si>
  <si>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</si>
  <si>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</si>
  <si>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</si>
  <si>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</si>
  <si>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</si>
  <si>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</si>
  <si>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</si>
  <si>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</si>
  <si>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</si>
  <si>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</si>
  <si>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</si>
  <si>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</si>
  <si>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</si>
  <si>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</si>
  <si>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</si>
  <si>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D1 - Práce HSV</t>
  </si>
  <si>
    <t xml:space="preserve">    1 - ZEMNÉ PRÁCE</t>
  </si>
  <si>
    <t xml:space="preserve">    5 - SPEVNENÉ PLOCHY</t>
  </si>
  <si>
    <t xml:space="preserve">    9 - OSTATNÉ KONŠTRUKCIE A PRÁCE</t>
  </si>
  <si>
    <t xml:space="preserve">    99 - PRESUNY HMÔT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</si>
  <si>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</si>
  <si>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</si>
  <si>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</si>
  <si>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</si>
  <si>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</si>
  <si>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</si>
  <si>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</si>
  <si>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</si>
  <si>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</si>
  <si>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</si>
  <si>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</si>
  <si>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</si>
  <si>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</si>
  <si>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</si>
  <si>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</si>
  <si>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</si>
  <si>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D1</t>
  </si>
  <si>
    <t>Práce HSV</t>
  </si>
  <si>
    <t>1</t>
  </si>
  <si>
    <t>ROZPOCET</t>
  </si>
  <si>
    <t>ZEMNÉ PRÁCE</t>
  </si>
  <si>
    <t>K</t>
  </si>
  <si>
    <t>131201103</t>
  </si>
  <si>
    <t>Výkop nezapaženej jamy v hornine 3, nad 1000 do 10000 m3</t>
  </si>
  <si>
    <t>m3</t>
  </si>
  <si>
    <t>4</t>
  </si>
  <si>
    <t>2</t>
  </si>
  <si>
    <t>VV</t>
  </si>
  <si>
    <t>"nové konštrukcie - priepustné alebo odvod do zelene</t>
  </si>
  <si>
    <t>True</t>
  </si>
  <si>
    <t>101</t>
  </si>
  <si>
    <t>"výmena konštrukcie - odvázdanie povrch.vody do priepustných plôch a zelene</t>
  </si>
  <si>
    <t>113</t>
  </si>
  <si>
    <t>Súčet</t>
  </si>
  <si>
    <t>131201109</t>
  </si>
  <si>
    <t>Hĺbenie nezapažených jám a zárezov. Príplatok za lepivosť horniny 3</t>
  </si>
  <si>
    <t>3</t>
  </si>
  <si>
    <t>162601102</t>
  </si>
  <si>
    <t>Vodorovné premiestnenie výkopku tr.1-4 do 5000 m</t>
  </si>
  <si>
    <t>6</t>
  </si>
  <si>
    <t>"komplet výkopy - odvoz na skládku odpadov a medziskládku</t>
  </si>
  <si>
    <t>101+113</t>
  </si>
  <si>
    <t>"dovoz zeminy z medziskládky na spätné násypy</t>
  </si>
  <si>
    <t>12+26</t>
  </si>
  <si>
    <t>162701109</t>
  </si>
  <si>
    <t>Vodorovné premiestnenie výkopku po spevnenej ceste, hor.tr.1-4 príplatok k cene za každých ďalších i začatých 1000 m</t>
  </si>
  <si>
    <t>8</t>
  </si>
  <si>
    <t>5</t>
  </si>
  <si>
    <t>167101101</t>
  </si>
  <si>
    <t>Nakladanie neuľahnutého výkopku z hornín tr.1-4 do 100 m3</t>
  </si>
  <si>
    <t>10</t>
  </si>
  <si>
    <t>167101102</t>
  </si>
  <si>
    <t>Nakladanie neuľahnutého výkopku z hornín tr.1-4 nad 100 do 1000 m3</t>
  </si>
  <si>
    <t>12</t>
  </si>
  <si>
    <t>214</t>
  </si>
  <si>
    <t>7</t>
  </si>
  <si>
    <t>171201202</t>
  </si>
  <si>
    <t>Uloženie sypaniny na skládky nad 100 do 1000 m3</t>
  </si>
  <si>
    <t>14</t>
  </si>
  <si>
    <t>"skládka odpadov + medziskládka</t>
  </si>
  <si>
    <t>171209001</t>
  </si>
  <si>
    <t>Poplatok za skladovanie - zemina a kamenivo (17 05) nebezpečné</t>
  </si>
  <si>
    <t>t</t>
  </si>
  <si>
    <t>16</t>
  </si>
  <si>
    <t>"skládka odpadov</t>
  </si>
  <si>
    <t>(214-38)*1.8</t>
  </si>
  <si>
    <t>9</t>
  </si>
  <si>
    <t>174101001</t>
  </si>
  <si>
    <t>Zásyp sypaninou zhutnený jám, šachiet, rýh, zárezov alebo okolo objektu do 100 m3</t>
  </si>
  <si>
    <t>18</t>
  </si>
  <si>
    <t>"nové konštrukcie - priepustné alebo odvod vody do zelene</t>
  </si>
  <si>
    <t>26</t>
  </si>
  <si>
    <t>181201102</t>
  </si>
  <si>
    <t>Úprava pláne v násypoch v hornine 1-4 so zhutnením</t>
  </si>
  <si>
    <t>m2</t>
  </si>
  <si>
    <t>20</t>
  </si>
  <si>
    <t>"výmena povrchu asfalt - odvodnenie vpusty - dorovnanie terénu, zavalcovanie (2x valec)</t>
  </si>
  <si>
    <t>158</t>
  </si>
  <si>
    <t>129</t>
  </si>
  <si>
    <t>58</t>
  </si>
  <si>
    <t>11</t>
  </si>
  <si>
    <t>113107222</t>
  </si>
  <si>
    <t>Odstránenie krytu v ploche nad 200 m2 z kameniva hrubého drveného, hr.100 do 200 mm,  -0,23500t</t>
  </si>
  <si>
    <t>22</t>
  </si>
  <si>
    <t>755</t>
  </si>
  <si>
    <t>113107231</t>
  </si>
  <si>
    <t>Odstránenie krytu v ploche nad 200 m2 z betónu prostého, hr. vrstvy do 150 mm,  -0,22500t</t>
  </si>
  <si>
    <t>24</t>
  </si>
  <si>
    <t>13</t>
  </si>
  <si>
    <t>113107241</t>
  </si>
  <si>
    <t>Odstránenie krytu v ploche nad 200 m2 asfaltového, hr. vrstvy do 50 mm,  -0,09800t</t>
  </si>
  <si>
    <t>"výmena povrchu asfalt - odvodnenie do zelene</t>
  </si>
  <si>
    <t>550</t>
  </si>
  <si>
    <t>28</t>
  </si>
  <si>
    <t>15</t>
  </si>
  <si>
    <t>113206111</t>
  </si>
  <si>
    <t>Vytrhanie obrúb betónových, s vybúraním lôžka, z krajníkov alebo obrubníkov stojatých,  -0,14500t</t>
  </si>
  <si>
    <t>m</t>
  </si>
  <si>
    <t>30</t>
  </si>
  <si>
    <t>284</t>
  </si>
  <si>
    <t>23</t>
  </si>
  <si>
    <t>"výmena konštrukcie - odvádzanie povrch.vody do priepustných plôch a zelene</t>
  </si>
  <si>
    <t>81</t>
  </si>
  <si>
    <t>SPEVNENÉ PLOCHY</t>
  </si>
  <si>
    <t>564722111</t>
  </si>
  <si>
    <t>Podklad alebo kryt z kameniva hrubého drveného veľ. 16-32mm po zhut.hr. 50 mm</t>
  </si>
  <si>
    <t>32</t>
  </si>
  <si>
    <t>"nové konštrukcie - priepustné alebo odvod vody do zelene - navrh.povrch - dlažba (60mm) - chodník</t>
  </si>
  <si>
    <t>17</t>
  </si>
  <si>
    <t>564762111</t>
  </si>
  <si>
    <t>Podklad alebo kryt z kameniva hrubého drveného veľ. 0-63mm po zhut.hr. 200 mm</t>
  </si>
  <si>
    <t>34</t>
  </si>
  <si>
    <t>"nové konštrukcie - priepustné alebo odvod vody do zelene - navrh.povrch - dlažba (60mm)</t>
  </si>
  <si>
    <t>564782111</t>
  </si>
  <si>
    <t>Podklad alebo kryt z kameniva hrubého drveného veľ. 0-32 po zhut.hr. 300 mm</t>
  </si>
  <si>
    <t>36</t>
  </si>
  <si>
    <t>"nové konštrukcie - priepustné alebo odvod vody do zelene - navrh.povrch - mlat</t>
  </si>
  <si>
    <t>239</t>
  </si>
  <si>
    <t>19</t>
  </si>
  <si>
    <t>564801111</t>
  </si>
  <si>
    <t>Podklad zo štrkodrviny s rozprestrením a zhutnením, hr.po zhutnení 30 mm</t>
  </si>
  <si>
    <t>38</t>
  </si>
  <si>
    <t>564801112</t>
  </si>
  <si>
    <t>Podklad zo štrkodrviny s rozprestrením a zhutnením, hr.po zhutnení 40 mm</t>
  </si>
  <si>
    <t>40</t>
  </si>
  <si>
    <t>"nové konštrukcie - priepustné alebo odvod vody do zelene - navrh.povrch - mlat (0/4)</t>
  </si>
  <si>
    <t>21</t>
  </si>
  <si>
    <t>564811112</t>
  </si>
  <si>
    <t>Podklad zo štrkodrviny s rozprestrením a zhutnením, hr.po zhutnení 60 mm</t>
  </si>
  <si>
    <t>42</t>
  </si>
  <si>
    <t>"nové konštrukcie - priepustné alebo odvod vody do zelene - navrh.povrch - mlat (0/16)</t>
  </si>
  <si>
    <t>567123114</t>
  </si>
  <si>
    <t>Podklad z kameniva spevneného cementom s rozprestrením a zhutnením, CBGM  C5/6, po zhutnení hr. 150 mm</t>
  </si>
  <si>
    <t>44</t>
  </si>
  <si>
    <t>573111112</t>
  </si>
  <si>
    <t>Postrek asfaltový infiltračný s posypom kamenivom z asfaltu cestného v množstve 1, 00 kg/m2</t>
  </si>
  <si>
    <t>46</t>
  </si>
  <si>
    <t>573211111</t>
  </si>
  <si>
    <t>Postrek asfaltový spojovací bez posypu kamenivom z asfaltu cestného v množstve od 0, 50 do 0,70 kg/m2</t>
  </si>
  <si>
    <t>48</t>
  </si>
  <si>
    <t>25</t>
  </si>
  <si>
    <t>577131311</t>
  </si>
  <si>
    <t>Betón asfaltový po zhutnení I.tr. strednozrnný AC 11O hr.40mm</t>
  </si>
  <si>
    <t>50</t>
  </si>
  <si>
    <t>577141212</t>
  </si>
  <si>
    <t>Betón asfaltový po zhutnení I.tr.ložný AC 16L hr.50 mm</t>
  </si>
  <si>
    <t>52</t>
  </si>
  <si>
    <t>27</t>
  </si>
  <si>
    <t>596911111</t>
  </si>
  <si>
    <t>Kladenie zámkovej dlažby hr.6cm pre peších do 20 m2, vrátane dorezávania</t>
  </si>
  <si>
    <t>54</t>
  </si>
  <si>
    <t>596911212</t>
  </si>
  <si>
    <t>Kladenie zámkovej dlažby  hr.8cm pre peších nad 20 m2, vrátane dorezávania</t>
  </si>
  <si>
    <t>56</t>
  </si>
  <si>
    <t>29</t>
  </si>
  <si>
    <t>M</t>
  </si>
  <si>
    <t>592036018711</t>
  </si>
  <si>
    <t>Dlažba Haka 6, hrúbka 6 cm, normál, 20 x 16,5 cm, farba sivá - ekvivalent</t>
  </si>
  <si>
    <t>13*1.02</t>
  </si>
  <si>
    <t>592036018731</t>
  </si>
  <si>
    <t>Dlažba Haka 8, hrúbka 8 cm, normál, 20 x 16,5 cm, farba sivá - ekvivalent</t>
  </si>
  <si>
    <t>60</t>
  </si>
  <si>
    <t>755*1.02</t>
  </si>
  <si>
    <t>OSTATNÉ KONŠTRUKCIE A PRÁCE</t>
  </si>
  <si>
    <t>31</t>
  </si>
  <si>
    <t>916531111.9</t>
  </si>
  <si>
    <t>D+M+O oceľového obrubníka fixačnými tyčami - obruba z oceľového plátu</t>
  </si>
  <si>
    <t>62</t>
  </si>
  <si>
    <t>235</t>
  </si>
  <si>
    <t>916561111</t>
  </si>
  <si>
    <t>Osadenie záhon. obrubníka betón., do lôžka z bet. pros. tr. C 10/12,5 s bočnou oporou</t>
  </si>
  <si>
    <t>64</t>
  </si>
  <si>
    <t>315</t>
  </si>
  <si>
    <t>33</t>
  </si>
  <si>
    <t>917762111</t>
  </si>
  <si>
    <t>Osadenie chodník. obrubníka betónového s oporou z betónu prostého tr. C 10/12, 5 do lôžka</t>
  </si>
  <si>
    <t>66</t>
  </si>
  <si>
    <t>115</t>
  </si>
  <si>
    <t>918101111</t>
  </si>
  <si>
    <t>Lôžko pod obrub., krajníky alebo obruby z dlažob. kociek z betónu prostého tr. C 10/12,5</t>
  </si>
  <si>
    <t>68</t>
  </si>
  <si>
    <t>"výmena povrchu asfalt - odvodnenie vpusty (parkový obrubník)</t>
  </si>
  <si>
    <t>315*0.20*0.15</t>
  </si>
  <si>
    <t>"nové konštrukcie - priepustné alebo odvod vody do zelene (parkový obrubník)</t>
  </si>
  <si>
    <t>23*0.20*0.15</t>
  </si>
  <si>
    <t>"zelene (cestný obrubník)</t>
  </si>
  <si>
    <t>115*0.30*0.20</t>
  </si>
  <si>
    <t>35</t>
  </si>
  <si>
    <t>979084216</t>
  </si>
  <si>
    <t>Vodorovná doprava vybúraných hmôt po suchu bez naloženia, ale so zložením na vzdialenosť do 5 km</t>
  </si>
  <si>
    <t>70</t>
  </si>
  <si>
    <t>979084219</t>
  </si>
  <si>
    <t>Príplatok k cene za každých ďalších aj začatých 5 km nad 5 km</t>
  </si>
  <si>
    <t>72</t>
  </si>
  <si>
    <t>37</t>
  </si>
  <si>
    <t>979087212</t>
  </si>
  <si>
    <t>Nakladanie na dopravné prostriedky pre vodorovnú dopravu sutiny</t>
  </si>
  <si>
    <t>74</t>
  </si>
  <si>
    <t>979089212.0</t>
  </si>
  <si>
    <t>Poplatok za skladovanie - betón, tehly, dlaždice (17 01 ), ostatné</t>
  </si>
  <si>
    <t>76</t>
  </si>
  <si>
    <t>39</t>
  </si>
  <si>
    <t>979089212.1</t>
  </si>
  <si>
    <t>Poplatok za skladovanie - bitúmenové zmesi, uholný decht, dechtové výrobky (17 03 ), ostatné</t>
  </si>
  <si>
    <t>78</t>
  </si>
  <si>
    <t>592036040401</t>
  </si>
  <si>
    <t>Obrubník cestný so skosením 12/4 cm, 100 x 15 x 26 cm, farba sivá</t>
  </si>
  <si>
    <t>kus</t>
  </si>
  <si>
    <t>80</t>
  </si>
  <si>
    <t>118</t>
  </si>
  <si>
    <t>41</t>
  </si>
  <si>
    <t>592036040731</t>
  </si>
  <si>
    <t>Obrubník parkový hrana rovná 100 x 5 x 20 cm, farba sivá</t>
  </si>
  <si>
    <t>82</t>
  </si>
  <si>
    <t>322</t>
  </si>
  <si>
    <t>99</t>
  </si>
  <si>
    <t>PRESUNY HMÔT</t>
  </si>
  <si>
    <t>998223011</t>
  </si>
  <si>
    <t>Presun hmôt pre pozemné komunikácie s krytom dláždeným (822 2.3, 822 5.3) akejkoľvek dĺžky objektu</t>
  </si>
  <si>
    <t>84</t>
  </si>
  <si>
    <t>{71b8cd09-bc86-4490-8d61-9f262b77fe55}</t>
  </si>
  <si>
    <t>SO 1.1.3 - Podpora budovania prvkov zelenej a modrej infraštruktúry v obciach a mestách - časť 1.2</t>
  </si>
  <si>
    <t>"výmena konštrukcie - zmena na priepustnú</t>
  </si>
  <si>
    <t>119</t>
  </si>
  <si>
    <t>171101103</t>
  </si>
  <si>
    <t>Uloženie sypaniny do násypu  súdržnej horniny s mierou zhutnenia nad 96 do 100 % podľa Proctor-Standard</t>
  </si>
  <si>
    <t>(119-13)*1.8</t>
  </si>
  <si>
    <t>"výmena konštrukcie - zmena na priepustnú - dorovnanie terénu, zavalcovanie (2x valec)</t>
  </si>
  <si>
    <t>307</t>
  </si>
  <si>
    <t>"výmena konštrukcie - zmena nepriepustnej na priepustnú</t>
  </si>
  <si>
    <t>604</t>
  </si>
  <si>
    <t>480</t>
  </si>
  <si>
    <t>564751111</t>
  </si>
  <si>
    <t>Podklad alebo kryt z kameniva hrubého drveného veľ. 16-32mm po zhut.hr. 150 mm</t>
  </si>
  <si>
    <t>"výmena konštrukcie - zmena nepriepustnej na priepustnú - navrh. povrch - dlažba - chodník</t>
  </si>
  <si>
    <t>350</t>
  </si>
  <si>
    <t>564752111</t>
  </si>
  <si>
    <t>Podklad alebo kryt z kameniva hrubého drveného veľ. 16-36mm po zhut.hr. 150 mm</t>
  </si>
  <si>
    <t>"výmena konštrukcie - zmena nepriepustnej na priepustnú - navrh. povrch - vsakovacie rošty</t>
  </si>
  <si>
    <t>254</t>
  </si>
  <si>
    <t>564772111</t>
  </si>
  <si>
    <t>Podklad alebo kryt z kameniva hrubého drveného veľ. 0-63mm po zhut.hr. 250 mm</t>
  </si>
  <si>
    <t>596911112</t>
  </si>
  <si>
    <t>Kladenie zámkovej dlažby  hr.6cm pre peších nad 20 m2, vrátane dorezávania</t>
  </si>
  <si>
    <t>596911221</t>
  </si>
  <si>
    <t>Kladenie plastových vsakovacích roštov</t>
  </si>
  <si>
    <t>592036011801</t>
  </si>
  <si>
    <t>Dlažba Rettango kombi, hrúbka 6 cm, farba sivá - ekvivalent</t>
  </si>
  <si>
    <t>350*1.02</t>
  </si>
  <si>
    <t>592036020501</t>
  </si>
  <si>
    <t>Vsakovacie zasakovacie rošty - AS-TTE ROŠTY® - ekvivalent</t>
  </si>
  <si>
    <t>M2</t>
  </si>
  <si>
    <t>254*1.02</t>
  </si>
  <si>
    <t>915721111</t>
  </si>
  <si>
    <t>Vodorovné značenie krytu striekané farbou stopčiar, zebier, tieňov, šípok nápisov, prechodov a pod.</t>
  </si>
  <si>
    <t>915729111</t>
  </si>
  <si>
    <t>Príplatok za reflexnú úpravu balotinovú stopčiar, zebier, tieňov, šípok nápisov, prechodov a pod.</t>
  </si>
  <si>
    <t>915791112</t>
  </si>
  <si>
    <t>Predznačenie pre vodorovné značenie striekané farbou alebo vykonávané z náterových hmôt</t>
  </si>
  <si>
    <t>"výmena konštrukcie - zmena na priepustnú - obrubník cestný</t>
  </si>
  <si>
    <t>133</t>
  </si>
  <si>
    <t>"výmena konštrukcie - zmena nepriepustnej na priepustnú - záhonové obrubníky</t>
  </si>
  <si>
    <t>480*0.20*0.15</t>
  </si>
  <si>
    <t>133*0.30*0.20</t>
  </si>
  <si>
    <t>140</t>
  </si>
  <si>
    <t>490</t>
  </si>
  <si>
    <t>{3279712e-65f8-4adb-a56b-553f8f4c3f10}</t>
  </si>
  <si>
    <t>SO 1.2 - Spevnené plochy, terénne úpravy - časť 2</t>
  </si>
  <si>
    <t>SO 1.2.2 - Podpora budovania prvkov zelenej a modrej infraštruktúry v obciach a mestách - časť 2.1</t>
  </si>
  <si>
    <t xml:space="preserve">    2 - ZÁKLADY</t>
  </si>
  <si>
    <t>131201102</t>
  </si>
  <si>
    <t>Výkop nezapaženej jamy v hornine 3, nad 100 do 1000 m3</t>
  </si>
  <si>
    <t>327</t>
  </si>
  <si>
    <t>"výmena konštrukcie - odvádzanie povrch.vody do priepsutných plôch a zelene</t>
  </si>
  <si>
    <t>98</t>
  </si>
  <si>
    <t>327+98</t>
  </si>
  <si>
    <t>70+10</t>
  </si>
  <si>
    <t>((327+98)-(70+10))*1.8</t>
  </si>
  <si>
    <t>174101002</t>
  </si>
  <si>
    <t>Zásyp sypaninou so zhutnením jám, šachiet, rýh, zárezov alebo okolo objektov nad 100 do 1000 m3</t>
  </si>
  <si>
    <t>"výmena povrchu dlažba - odvodnenie do zelene</t>
  </si>
  <si>
    <t>349</t>
  </si>
  <si>
    <t>"výmena konštrukcie - odvádzanie povrch.vody do priepustných plôcha a zelene</t>
  </si>
  <si>
    <t>113106612</t>
  </si>
  <si>
    <t>Rozoberanie zámkovej dlažby všetkých druhov v ploche nad 20 m2,  -0,26000t</t>
  </si>
  <si>
    <t>"výmena povrchu - dlažba - odvodnenie do zelene</t>
  </si>
  <si>
    <t>212</t>
  </si>
  <si>
    <t>113107112</t>
  </si>
  <si>
    <t>Odstránenie krytu v ploche do 200m2 z kameniva ťaženého, hr.100-200mm,  -0,24000t</t>
  </si>
  <si>
    <t xml:space="preserve">"nové konštrukcie - priepustné alebo odvod vody do zelene - povrch - piesok </t>
  </si>
  <si>
    <t>170</t>
  </si>
  <si>
    <t>"nové konštrukcie - priepustné alebo odvod vody do zelene (piesok hr. 150 mm)</t>
  </si>
  <si>
    <t>113107221</t>
  </si>
  <si>
    <t>Odstránenie krytu v ploche nad 200 m2 z kameniva hrubého drveného, hr. do 100 mm,  -0,13000t</t>
  </si>
  <si>
    <t>650</t>
  </si>
  <si>
    <t>488</t>
  </si>
  <si>
    <t>"výmena kontrukcie - odvázdanie povrch.vody do priepustných plôch a zelene</t>
  </si>
  <si>
    <t>73</t>
  </si>
  <si>
    <t>ZÁKLADY</t>
  </si>
  <si>
    <t>289971211</t>
  </si>
  <si>
    <t>Zhotovenie vrstvy z geotextílie na upravenom povrchu v sklone do 1 : 5 , šírky od 0 do 3 m</t>
  </si>
  <si>
    <t>"nové konštrukcie - priepustné alebo odvod vody do zelene - navrh.povrch - bežecký okruh ihrisko</t>
  </si>
  <si>
    <t>231</t>
  </si>
  <si>
    <t>6936651000</t>
  </si>
  <si>
    <t>Geotextília netkaná polypropylénová Tatratex PP   200</t>
  </si>
  <si>
    <t>231*1.15</t>
  </si>
  <si>
    <t>235+336</t>
  </si>
  <si>
    <t>"výmena konštrukcie - odvádzanie povrch.vody do priepsutných plôch a zelene - navrh.povrch - dlažba (80mm) - cesta</t>
  </si>
  <si>
    <t>"výmena konštrukcie - odvádzanie povrch.vody do priepustných plôch a zelene - navrh.povrch - dlažba (80mm) - cesta</t>
  </si>
  <si>
    <t>581133316</t>
  </si>
  <si>
    <t>Kryt cementobetónový vozoviek, vodopriepustný betón hr. 100mm</t>
  </si>
  <si>
    <t>336*1.02</t>
  </si>
  <si>
    <t>235*1.02</t>
  </si>
  <si>
    <t>212*1.02</t>
  </si>
  <si>
    <t>650*1.02</t>
  </si>
  <si>
    <t>"zelene</t>
  </si>
  <si>
    <t>697</t>
  </si>
  <si>
    <t>697*0.20*0.15</t>
  </si>
  <si>
    <t>"výmena povrchu dlažba - odvodnenie vpusty (cestný obrubník)</t>
  </si>
  <si>
    <t>60*0.30*0.20</t>
  </si>
  <si>
    <t>"výmena konštrukcie - odvádzanie povrch.vody do priepustných plôcha a zelene (cestný obrubník)</t>
  </si>
  <si>
    <t>52*0.30*0.20</t>
  </si>
  <si>
    <t>"výmena konštrukcie - odvádzanie povrch.vody do priepustných plôcha a zelene (parkový obrubník)</t>
  </si>
  <si>
    <t>52*0.20*0.15</t>
  </si>
  <si>
    <t>43</t>
  </si>
  <si>
    <t>86</t>
  </si>
  <si>
    <t>63</t>
  </si>
  <si>
    <t>55</t>
  </si>
  <si>
    <t>88</t>
  </si>
  <si>
    <t>732</t>
  </si>
  <si>
    <t>45</t>
  </si>
  <si>
    <t>90</t>
  </si>
  <si>
    <t>{97bb6fe1-3935-4864-a2f7-2603758db707}</t>
  </si>
  <si>
    <t>SO 1.2.3 - Podpora budovania prvkov zelenej a modrej infraštruktúry v obciach a mestách - časť 2.2</t>
  </si>
  <si>
    <t>151</t>
  </si>
  <si>
    <t>(151-17)*1.8</t>
  </si>
  <si>
    <t>184</t>
  </si>
  <si>
    <t>529</t>
  </si>
  <si>
    <t>208</t>
  </si>
  <si>
    <t>321</t>
  </si>
  <si>
    <t>208*1.02</t>
  </si>
  <si>
    <t>321*1.02</t>
  </si>
  <si>
    <t>193</t>
  </si>
  <si>
    <t>174</t>
  </si>
  <si>
    <t>193*0.20*0.15</t>
  </si>
  <si>
    <t>174*0.30*0.20</t>
  </si>
  <si>
    <t>183</t>
  </si>
  <si>
    <t>203</t>
  </si>
  <si>
    <t>{a36898bf-0e5d-4d57-81de-51eddaea21cc}</t>
  </si>
  <si>
    <t>SO 1.3 - Spevnené plochy, terénne úpravy - časť 3</t>
  </si>
  <si>
    <t>SO 1.3.2 - Podpora budovania prvkov zelenej a modrej infraštruktúry v obciach a mestách - časť 3</t>
  </si>
  <si>
    <t>169</t>
  </si>
  <si>
    <t>169+27</t>
  </si>
  <si>
    <t>(169-27)*1.8</t>
  </si>
  <si>
    <t>135</t>
  </si>
  <si>
    <t>413</t>
  </si>
  <si>
    <t>567122111</t>
  </si>
  <si>
    <t>Podklad z kameniva spevneného cementom s rozprestrením a zhutnením, CBGM  C5/6, po zhutnení hr. 120 mm</t>
  </si>
  <si>
    <t>260</t>
  </si>
  <si>
    <t>260*0.20*0.15</t>
  </si>
  <si>
    <t>"nové konštrukcie - priepustné alebo odvod vody do zelene (cestný obrubník)</t>
  </si>
  <si>
    <t>10*0.30*0.20</t>
  </si>
  <si>
    <t>273</t>
  </si>
  <si>
    <t>{00872efe-c997-4e05-a99d-504d4637c7e1}</t>
  </si>
  <si>
    <t>SO 3 - Parkový mobiliár</t>
  </si>
  <si>
    <t>SO 3.1 - Parkový mobiliár - časť 1</t>
  </si>
  <si>
    <t>Ing. Júlia Straňáková</t>
  </si>
  <si>
    <t>Milan Straňák</t>
  </si>
  <si>
    <t>HSV - HSV</t>
  </si>
  <si>
    <t xml:space="preserve">    1. - Parkový mobiliár</t>
  </si>
  <si>
    <t>HSV</t>
  </si>
  <si>
    <t>1.</t>
  </si>
  <si>
    <t>Parkový mobiliár</t>
  </si>
  <si>
    <t>M1</t>
  </si>
  <si>
    <t>Lavička s operadlom a podrúčkami</t>
  </si>
  <si>
    <t>ks</t>
  </si>
  <si>
    <t>512</t>
  </si>
  <si>
    <t>1050218636</t>
  </si>
  <si>
    <t>PM1</t>
  </si>
  <si>
    <t>1870402392</t>
  </si>
  <si>
    <t>581563382</t>
  </si>
  <si>
    <t>MOB1</t>
  </si>
  <si>
    <t>Dopravné a režijné náklady</t>
  </si>
  <si>
    <t>{fd199c8f-8dd6-4d84-93ba-009c09e616d4}</t>
  </si>
  <si>
    <t>SO 3.2 - Parkový mobiliár - časť 2</t>
  </si>
  <si>
    <t xml:space="preserve">    2. - Herné prvky v rámci oddychových plôch</t>
  </si>
  <si>
    <t>M10</t>
  </si>
  <si>
    <t>Altánok so zelenou strechou</t>
  </si>
  <si>
    <t>401124228</t>
  </si>
  <si>
    <t>-449050482</t>
  </si>
  <si>
    <t>"spodná stavba + montáž + doprava"3</t>
  </si>
  <si>
    <t>{c4006ba4-40c1-47e2-a9b4-52fc66c42652}</t>
  </si>
  <si>
    <t>SO 5 - Drobná architektúra</t>
  </si>
  <si>
    <t xml:space="preserve"> 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</si>
  <si>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</si>
  <si>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</si>
  <si>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</si>
  <si>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</si>
  <si>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</si>
  <si>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99 - Presun hmôt HSV</t>
  </si>
  <si>
    <t>VRN - Investičné náklady neobsiahnuté v cenách</t>
  </si>
  <si>
    <t>Práce a dodávky HSV</t>
  </si>
  <si>
    <t>Zemné práce</t>
  </si>
  <si>
    <t>122301101.S</t>
  </si>
  <si>
    <t>Odkopávka a prekopávka nezapažená v hornine 4, do 100 m3</t>
  </si>
  <si>
    <t>(3,85*1+5,19*1+5,83*0,9+1,55*0,9+2,665*1+3,325*1,1)*0,7</t>
  </si>
  <si>
    <t>1,3*1,55*0,3</t>
  </si>
  <si>
    <t>6,55*1,3*0,4</t>
  </si>
  <si>
    <t>122301109.S</t>
  </si>
  <si>
    <t>Odkopávky a prekopávky nezapažené. Príplatok za lepivosť horniny 4</t>
  </si>
  <si>
    <t>162301101.S</t>
  </si>
  <si>
    <t>Vodorovné premiestnenie výkopku po spevnenej ceste z horniny tr.1-4, do 100 m3 na vzdialenosť do 500 m</t>
  </si>
  <si>
    <t>167101101.S</t>
  </si>
  <si>
    <t>171201101.S</t>
  </si>
  <si>
    <t>Uloženie sypaniny do násypov s rozprestretím sypaniny vo vrstvách a s hrubým urovnaním nezhutnených, zásypová zemina bude prvotne použitá v mieste vzniku na modulárne úpravy terénu</t>
  </si>
  <si>
    <t>171211001.S</t>
  </si>
  <si>
    <t>Poplatok za zhodnocovanie stavebného odpadu - zemina a kamenivo, osievanie zeminy pre využitie na povrchovú úpravu a zatrávnenie</t>
  </si>
  <si>
    <t>171211101.S</t>
  </si>
  <si>
    <t>Poplatok za zneškodňovanie stavebného odpadu - zemina a kamenivo, zemina nevhodná na moduláciu terénu v mieste vzniku</t>
  </si>
  <si>
    <t>175101202.S</t>
  </si>
  <si>
    <t>Obsyp objektov sypaninou z vhodných hornín 1 až 4 s prehodením sypaniny</t>
  </si>
  <si>
    <t>1,55*1,3*0,3</t>
  </si>
  <si>
    <t>180402111.S</t>
  </si>
  <si>
    <t>Založenie trávnika parkového výsevom v rovine do 1:5</t>
  </si>
  <si>
    <t>005720001400.S</t>
  </si>
  <si>
    <t>Osivá tráv - semená parkovej zmesi</t>
  </si>
  <si>
    <t>kg</t>
  </si>
  <si>
    <t>30*0,0309 "Prepočítané koeficientom množstva</t>
  </si>
  <si>
    <t>181301101.S</t>
  </si>
  <si>
    <t>Rozprestretie ornice v rovine, plocha do 500 m2, hr.do 100 mm</t>
  </si>
  <si>
    <t>182101101.S</t>
  </si>
  <si>
    <t>Svahovanie trvalých svahov v zárezoch v hornine triedy 1-4</t>
  </si>
  <si>
    <t>182301123.S</t>
  </si>
  <si>
    <t>Rozprestretie ornice na svaho so sklonom nad 1:5, plocha do 500 m2, hr.nad 150 do 200 mm</t>
  </si>
  <si>
    <t>183403153.S</t>
  </si>
  <si>
    <t>Obrobenie pôdy hrabaním v rovine alebo na svahu do 1:5</t>
  </si>
  <si>
    <t>185804312.S</t>
  </si>
  <si>
    <t>Zaliatie rastlín vodou, plochy jednotlivo nad 20 m2</t>
  </si>
  <si>
    <t>Zakladanie</t>
  </si>
  <si>
    <t>233954131.S</t>
  </si>
  <si>
    <t>Dočasné odhradenie vodného toku, zriadenie</t>
  </si>
  <si>
    <t>233954231.S</t>
  </si>
  <si>
    <t>Dočasné odhradenie vodného toku, odstránenie</t>
  </si>
  <si>
    <t>274321411.S</t>
  </si>
  <si>
    <t>Betón základových pásov, železový (bez výstuže), tr. C 25/30</t>
  </si>
  <si>
    <t>(3,85+5,19+5,83+2,665+3,325+3)*0,7*0,3</t>
  </si>
  <si>
    <t>(3,85+1,55)*0,5*0,15</t>
  </si>
  <si>
    <t>1,2*0,5*0,15*4</t>
  </si>
  <si>
    <t>274351215.S</t>
  </si>
  <si>
    <t>Debnenie stien základových pásov, zhotovenie-dielce</t>
  </si>
  <si>
    <t>(3,85+5,19+5,83+2,665+3,325+3)*0,7*2+0,3*0,7*6*2</t>
  </si>
  <si>
    <t>(3,85+1,55)*0,5*2+0,2*0,5*2*2</t>
  </si>
  <si>
    <t>1,2*0,5*2*4+0,2*0,5*4*2</t>
  </si>
  <si>
    <t>274351216.S</t>
  </si>
  <si>
    <t>Debnenie stien základových pásov, odstránenie-dielce</t>
  </si>
  <si>
    <t>275362412.S</t>
  </si>
  <si>
    <t>Výstuž základových pásov zo zvár. sietí KARI, priemer drôtu 5/5 mm, veľkosť oka 150x150 mm</t>
  </si>
  <si>
    <t>(3,85+5,19+5,83+2,665+3,325+3)*0,7*2</t>
  </si>
  <si>
    <t>(3,85+1,55)*0,5</t>
  </si>
  <si>
    <t>1,2*0,5*4</t>
  </si>
  <si>
    <t>Medzisúčet</t>
  </si>
  <si>
    <t>38,504*0,1"10% na previazanie výstuže"</t>
  </si>
  <si>
    <t>Vodorovné konštrukcie</t>
  </si>
  <si>
    <t>411362411.S</t>
  </si>
  <si>
    <t>Výstuž schodiskových stupňov, zo sietí KARI, priemer drôtu 5/5 mm, veľkosť oka 100x100 mm</t>
  </si>
  <si>
    <t>430321414.S</t>
  </si>
  <si>
    <t>Schodiskové konštrukcie, betón železový tr. C 25/30, vodeodolný</t>
  </si>
  <si>
    <t>6,55*1,2*0,3"schody"</t>
  </si>
  <si>
    <t>16,14*0,2"stupne na sedenie"</t>
  </si>
  <si>
    <t>582137111.S</t>
  </si>
  <si>
    <t>Príplatok za protišmykovú povrchovú metličkovú úpravu</t>
  </si>
  <si>
    <t>433351131.S</t>
  </si>
  <si>
    <t>Debnenie - schodiskových ramien a bočníc zhotovenie</t>
  </si>
  <si>
    <t>6,55*3*0,3</t>
  </si>
  <si>
    <t>433351132.S</t>
  </si>
  <si>
    <t>Debnenie - bočníc odstránenie</t>
  </si>
  <si>
    <t>434351141.S</t>
  </si>
  <si>
    <t>Debnenie stupňov na podstupňovej doske alebo na teréne pôdorysne priamočiarych zhotovenie</t>
  </si>
  <si>
    <t>1,2*0,16*15</t>
  </si>
  <si>
    <t>(3,85+5,19+5,83+2,665+3,325+3)*0,2</t>
  </si>
  <si>
    <t>434351142.S</t>
  </si>
  <si>
    <t>Debnenie stupňov na podstupňovej doske alebo na teréne pôdorysne priamočiarych odstránenie</t>
  </si>
  <si>
    <t>416351115.S</t>
  </si>
  <si>
    <t>Príplatok za debnenie okapu, schodov na sedenie</t>
  </si>
  <si>
    <t>(3,85+5,19+5,83+2,665+3,325)</t>
  </si>
  <si>
    <t>Úpravy povrchov, podlahy, osadenie</t>
  </si>
  <si>
    <t>631501111.S</t>
  </si>
  <si>
    <t>Násyp s utlačením a urovnaním povrchu z kameniva ťaženého hrubého a drobného</t>
  </si>
  <si>
    <t>Presun hmôt HSV</t>
  </si>
  <si>
    <t>998012021.S</t>
  </si>
  <si>
    <t>Presun hmôt pre budovy (801, 803, 812), zvislá konštr. monolit. betónová výšky do 6 m</t>
  </si>
  <si>
    <t>VRN</t>
  </si>
  <si>
    <t>Investičné náklady neobsiahnuté v cenách</t>
  </si>
  <si>
    <t>000300015.S</t>
  </si>
  <si>
    <t>Geodetické práce - vykonávané pred výstavbou meranie profilov, meranie a výpočet plôch a objemov</t>
  </si>
  <si>
    <t>eur</t>
  </si>
  <si>
    <t>000300031.S</t>
  </si>
  <si>
    <t>Geodetické práce - vykonávané po výstavbe zameranie skutočného vyhotovenia stavby</t>
  </si>
  <si>
    <t>{d48770b2-d49a-400d-9a59-68c50c1eee51}</t>
  </si>
  <si>
    <t>SO 6 - Verejné osvetlenie a prípojky NN</t>
  </si>
  <si>
    <t>SO 6.1.1 - Verejné osvetlenie - časť 1</t>
  </si>
  <si>
    <t xml:space="preserve">    21-M-1 - Elektroištalačné práce</t>
  </si>
  <si>
    <t xml:space="preserve">      21-M-1-1 - Svietidlá</t>
  </si>
  <si>
    <t xml:space="preserve">      21-M-1-2 - Rozvádzače</t>
  </si>
  <si>
    <t xml:space="preserve">    22-M - Stožiare a príslušenstvo</t>
  </si>
  <si>
    <t xml:space="preserve">    21-M-2 - Zemné práce a demontáže</t>
  </si>
  <si>
    <t xml:space="preserve">      46-22 - Zemné práce, položenie kabeláže</t>
  </si>
  <si>
    <t xml:space="preserve">      21-M-3 - Demontáže</t>
  </si>
  <si>
    <t xml:space="preserve">    VRN - Investičné náklady neobsiahnuté v cenách</t>
  </si>
  <si>
    <t>VP -   Práce naviac</t>
  </si>
  <si>
    <t>21-M-1</t>
  </si>
  <si>
    <t>Elektroištalačné práce</t>
  </si>
  <si>
    <t>21-M-1-1</t>
  </si>
  <si>
    <t>Svietidlá</t>
  </si>
  <si>
    <t>210201964.S-10</t>
  </si>
  <si>
    <t>Montáž svietidla na stožiar  do 10m</t>
  </si>
  <si>
    <t>210201964.S-6</t>
  </si>
  <si>
    <t>Montáž svietidla na stožiar  do 6m</t>
  </si>
  <si>
    <t>210201964.S-5</t>
  </si>
  <si>
    <t>Montáž svietidla na stožiar  do 5m</t>
  </si>
  <si>
    <t>210201964.S-4</t>
  </si>
  <si>
    <t>Montáž svietidla na stožiar  do 4m</t>
  </si>
  <si>
    <t>348370001600.S-L3A</t>
  </si>
  <si>
    <t>Svietidlo L3A, cca 3580lm; 25W; 3000K podľa TS</t>
  </si>
  <si>
    <t>348370001600.S-L3B</t>
  </si>
  <si>
    <t>Svietidlo L3B, cca 1860lm; 12W; 3000K podľa TS</t>
  </si>
  <si>
    <t>348370001600.S-A1</t>
  </si>
  <si>
    <t>Svietidlo A1, cca 3100lm; 35W; 3000K podľa TS</t>
  </si>
  <si>
    <t>348370001600.S-R1</t>
  </si>
  <si>
    <t>Svietidlo R1, cca 28000lm; cca 200W; 4000K reflektor podľa TS</t>
  </si>
  <si>
    <t>21-M-1-2</t>
  </si>
  <si>
    <t>Rozvádzače</t>
  </si>
  <si>
    <t>210191563.S-R</t>
  </si>
  <si>
    <t>Rozvádzač verejného osvetlenia (montáž plastovej rozvodnice, úpravy v rozvádzači, montáž výzbroje RVO)</t>
  </si>
  <si>
    <t>357120022150.S-R</t>
  </si>
  <si>
    <t>Rozvádzač verejného osvetlenia podľa TS</t>
  </si>
  <si>
    <t>210191563.S-R2</t>
  </si>
  <si>
    <t>Rozvádzač osvetlenia (montáž oceľovej rozvodnice na sožiar, montáž výzbroje RO)</t>
  </si>
  <si>
    <t>357120022150.S-R2</t>
  </si>
  <si>
    <t>Rozvádzač osvetlenia xx.RO1 podľa TS</t>
  </si>
  <si>
    <t>HZS000111.S</t>
  </si>
  <si>
    <t>Stavebno montážne práce menej náročne, pomocné alebo manupulačné (Tr. 1) v rozsahu viac ako 8 hodín</t>
  </si>
  <si>
    <t>hod</t>
  </si>
  <si>
    <t>999000000100.S</t>
  </si>
  <si>
    <t>Ostatný materiál</t>
  </si>
  <si>
    <t>22-M</t>
  </si>
  <si>
    <t>Stožiare a príslušenstvo</t>
  </si>
  <si>
    <t>210202021.S-R</t>
  </si>
  <si>
    <t>Montáž stožiara oceľového výšky nad 8 do 12 m</t>
  </si>
  <si>
    <t>STK 76/100/3PK12</t>
  </si>
  <si>
    <t>Ohraňovaný stožiar kužeľový D76,h=10m, pozink</t>
  </si>
  <si>
    <t>256</t>
  </si>
  <si>
    <t>210201853.S</t>
  </si>
  <si>
    <t>Montáž stožiara oceľového výšky 6 m so zemným koncom pre uličné svietidlá</t>
  </si>
  <si>
    <t>STK 76/60/3PK12</t>
  </si>
  <si>
    <t>Ohraňovaný stožiar kužeľový D76, 6m, pozink</t>
  </si>
  <si>
    <t>210201852.S</t>
  </si>
  <si>
    <t>Montáž stožiara oceľového výšky 5 m so zemným koncom pre uličné svietidlá</t>
  </si>
  <si>
    <t>STK 76/50/3PK12</t>
  </si>
  <si>
    <t>Ohraňovaný stožiar kužeľový D76, 5m, pozink</t>
  </si>
  <si>
    <t>210201851.S</t>
  </si>
  <si>
    <t>Montáž stožiara oceľového výšky 4 m so zemným koncom pre uličné svietidlá</t>
  </si>
  <si>
    <t>STK 76/40/3PK12</t>
  </si>
  <si>
    <t>Ohraňovaný stožiar kužeľový D76, 4m, pozink</t>
  </si>
  <si>
    <t>210204201.S</t>
  </si>
  <si>
    <t>Elektrovýstroj stožiara pre 1 okruh</t>
  </si>
  <si>
    <t>GURO EKM 2020</t>
  </si>
  <si>
    <t>Svorkovnica GURO EKM 2020</t>
  </si>
  <si>
    <t>210800186.S</t>
  </si>
  <si>
    <t>Kábel medený uložený v rúrke CYKY 450/750 V 3x1,5</t>
  </si>
  <si>
    <t>341110000700.S</t>
  </si>
  <si>
    <t>Kábel medený CYKY 3x1,5 mm2</t>
  </si>
  <si>
    <t>210204103.S</t>
  </si>
  <si>
    <t>Výložník oceľový - do hmotn. 35 kg</t>
  </si>
  <si>
    <t>NK 500/60</t>
  </si>
  <si>
    <t>Konzola 0,5m, D60</t>
  </si>
  <si>
    <t>V1T-10-76-Z</t>
  </si>
  <si>
    <t>Výložník 1m, D76</t>
  </si>
  <si>
    <t>V2T-05-76-Z 180°</t>
  </si>
  <si>
    <t>Výložník 0,5m, D76</t>
  </si>
  <si>
    <t>HZS000111.S.1</t>
  </si>
  <si>
    <t>Stavebno montážne práce menej náročne, pomocné alebo manipulačné (Tr. 1) v rozsahu viac ako 8 hodín</t>
  </si>
  <si>
    <t>999000000100.S.1</t>
  </si>
  <si>
    <t>Ostatný materiál (redukcie...)</t>
  </si>
  <si>
    <t>21-M-2</t>
  </si>
  <si>
    <t>Zemné práce a demontáže</t>
  </si>
  <si>
    <t>46-22</t>
  </si>
  <si>
    <t>Zemné práce, položenie kabeláže</t>
  </si>
  <si>
    <t>460030112.S</t>
  </si>
  <si>
    <t>Rúbanie stromov hrúbky nad 30 cmm, odrezanie vetiev, odtiahnutie stromu do 50 m - orez stromov</t>
  </si>
  <si>
    <t>566902123.S</t>
  </si>
  <si>
    <t>Zriadenie, rekonšt. káblového lôžka z piesku bez zakrytia, v ryhe šír. do 65 cm, hrúbky vrstvy 5 cm</t>
  </si>
  <si>
    <t>583410004400.S</t>
  </si>
  <si>
    <t>Piesok technický triedený</t>
  </si>
  <si>
    <t>460070613.S - R</t>
  </si>
  <si>
    <t>Hĺbenie a zásyp štartovacej/cieľovej jamy ručne 150x150x120cm  v zemine triedy 3</t>
  </si>
  <si>
    <t>460300202.S</t>
  </si>
  <si>
    <t>Pretlačovanie otvorov strojovo do D 150 mm so zatiahnutím chráničky, bez výkopu,zásypu a bez šácht, sypké steny</t>
  </si>
  <si>
    <t>460200163.S</t>
  </si>
  <si>
    <t>Hĺbenie káblovej ryhy ručne 35 cm širokej a 80 cm hlbokej, v zemine triedy 3</t>
  </si>
  <si>
    <t>460560163.S</t>
  </si>
  <si>
    <t>Zásyp nezap. káblovej ryhy bez zhutn. zeminy, 35 cm širokej, 80 cm hlbokej v zemine tr. 3</t>
  </si>
  <si>
    <t>460490011.S</t>
  </si>
  <si>
    <t>Rozvinutie a uloženie výstražnej fólie z PE do ryhy, šírka do 22 cm</t>
  </si>
  <si>
    <t>283230008000.S</t>
  </si>
  <si>
    <t>Výstražná fóla PE, š. 300, farba červená</t>
  </si>
  <si>
    <t>210010091.S</t>
  </si>
  <si>
    <t>Rúrka ohybná elektroinštalačná z HDPE, D 63 uložená voľne</t>
  </si>
  <si>
    <t>286530129800.S</t>
  </si>
  <si>
    <t>Spojka nasúvacia 02063 pre korudované elektroinštal. rúrky z HDPE, D 63 mm</t>
  </si>
  <si>
    <t>345710005700.S</t>
  </si>
  <si>
    <t>Rúrka ohybná 09063 dvojplášťová korugovaná z HDPE, bezhalogénová, D 63 mm</t>
  </si>
  <si>
    <t>210010094.S</t>
  </si>
  <si>
    <t>Rúrka ohybná elektroinštalačná z HDPE, D 110 uložená voľne</t>
  </si>
  <si>
    <t>92</t>
  </si>
  <si>
    <t>345710006000.S</t>
  </si>
  <si>
    <t>Rúrka ohybná 09110 dvojplášťová korugovaná z HDPE, bezhalogénová, D 110 mm</t>
  </si>
  <si>
    <t>94</t>
  </si>
  <si>
    <t>47</t>
  </si>
  <si>
    <t>210220020.S</t>
  </si>
  <si>
    <t>Uzemňovacie vedenie v zemi FeZn do 120 mm2 vrátane izolácie spojov</t>
  </si>
  <si>
    <t>96</t>
  </si>
  <si>
    <t>354410058800.S</t>
  </si>
  <si>
    <t>Pásovina uzemňovacia FeZn 30 x 4 mm</t>
  </si>
  <si>
    <t>49</t>
  </si>
  <si>
    <t>210220021.S</t>
  </si>
  <si>
    <t>Uzemňovacie vedenie v zemi FeZn vrátane izolácie spojov O 10 mm</t>
  </si>
  <si>
    <t>100</t>
  </si>
  <si>
    <t>354410054800.S</t>
  </si>
  <si>
    <t>Drôt bleskozvodový FeZn, d 10 mm</t>
  </si>
  <si>
    <t>102</t>
  </si>
  <si>
    <t>51</t>
  </si>
  <si>
    <t>210220253.S</t>
  </si>
  <si>
    <t>Svorka FeZn uzemňovacia SR02</t>
  </si>
  <si>
    <t>104</t>
  </si>
  <si>
    <t>354410001000.S</t>
  </si>
  <si>
    <t>Svorka FeZn uzemňovacia označenie SR 02 B</t>
  </si>
  <si>
    <t>106</t>
  </si>
  <si>
    <t>53</t>
  </si>
  <si>
    <t>210220253.S.1</t>
  </si>
  <si>
    <t>Svorka FeZn uzemňovacia SR03</t>
  </si>
  <si>
    <t>108</t>
  </si>
  <si>
    <t>354410001000.S.1</t>
  </si>
  <si>
    <t>Svorka FeZn uzemňovacia označenie SR 03 B</t>
  </si>
  <si>
    <t>110</t>
  </si>
  <si>
    <t>210800197.S</t>
  </si>
  <si>
    <t>Kábel medený uložený v rúrke CYKY 450/750 V 5x16</t>
  </si>
  <si>
    <t>112</t>
  </si>
  <si>
    <t>341110001800.S</t>
  </si>
  <si>
    <t>Kábel medený CYKY 5x16 mm2</t>
  </si>
  <si>
    <t>114</t>
  </si>
  <si>
    <t>57</t>
  </si>
  <si>
    <t>210800197.S.1</t>
  </si>
  <si>
    <t>Kábel medený uložený v rúrke CYKY 450/750 V 3x2,5</t>
  </si>
  <si>
    <t>116</t>
  </si>
  <si>
    <t>341110001800.S.1</t>
  </si>
  <si>
    <t>Kábel medený CYKY 3x2,5 mm2</t>
  </si>
  <si>
    <t>59</t>
  </si>
  <si>
    <t>210110401.S-R</t>
  </si>
  <si>
    <t>Montáž káblovej spojky NN</t>
  </si>
  <si>
    <t>120</t>
  </si>
  <si>
    <t>385520000400.S-R2</t>
  </si>
  <si>
    <t>Káblová spojka NN SVCZ M-25 (4x6-35)</t>
  </si>
  <si>
    <t>122</t>
  </si>
  <si>
    <t>61</t>
  </si>
  <si>
    <t>388795501.S</t>
  </si>
  <si>
    <t>Multirúra HDPE voľne položená vr. boxov</t>
  </si>
  <si>
    <t>124</t>
  </si>
  <si>
    <t>286130067300.S - R</t>
  </si>
  <si>
    <t>DuraMulti DB, Multizväzok 4x 12/8mm</t>
  </si>
  <si>
    <t>126</t>
  </si>
  <si>
    <t>286130067300.S - B</t>
  </si>
  <si>
    <t>Zemná telekomunikačná šachta, s vekom</t>
  </si>
  <si>
    <t>128</t>
  </si>
  <si>
    <t>210251517.S</t>
  </si>
  <si>
    <t>Vybudovanie betónovho základu pod oceľový stožiar AP, BP</t>
  </si>
  <si>
    <t>130</t>
  </si>
  <si>
    <t>65</t>
  </si>
  <si>
    <t>589310004200.S-1</t>
  </si>
  <si>
    <t>Betón STN EN 206-1-C 20/25-XC2 (SK)-Cl 0,4-Dmax 8 - pre základ (Z4) 0,5x0,5m x 1,0m</t>
  </si>
  <si>
    <t>132</t>
  </si>
  <si>
    <t>589310004200.S-2</t>
  </si>
  <si>
    <t>Betón STN EN 206-1-C 20/25-XC2 (SK)-Cl 0,4-Dmax 8 -  pre základ (Z5) 0,5x0,5m x 1,0m</t>
  </si>
  <si>
    <t>134</t>
  </si>
  <si>
    <t>67</t>
  </si>
  <si>
    <t>589310004200.S-3</t>
  </si>
  <si>
    <t>Betón STN EN 206-1-C 20/25-XC2 (SK)-Cl 0,4-Dmax 8 - pre základ  (Z6) 0,6x0,6m x 1,2m</t>
  </si>
  <si>
    <t>136</t>
  </si>
  <si>
    <t>589310004200.S-5</t>
  </si>
  <si>
    <t>Betón STN EN 206-1-C 20/25-XC2 (SK)-Cl 0,4-Dmax 8 - pre základ (Z10) 0,6x0,6m x 1,8m</t>
  </si>
  <si>
    <t>138</t>
  </si>
  <si>
    <t>69</t>
  </si>
  <si>
    <t>589310004200.S-6</t>
  </si>
  <si>
    <t>Základový rošt ZR 1-5</t>
  </si>
  <si>
    <t>229370031.S - R1</t>
  </si>
  <si>
    <t>Demontáž existujúcich zariadení na stožiaroch VO nesúvisiacich s VO</t>
  </si>
  <si>
    <t>142</t>
  </si>
  <si>
    <t>71</t>
  </si>
  <si>
    <t>000600024.S - R</t>
  </si>
  <si>
    <t>Montáž stĺpika dopravného značenie so základom</t>
  </si>
  <si>
    <t>144</t>
  </si>
  <si>
    <t>404490008500.S-R</t>
  </si>
  <si>
    <t>Stĺpik dopravného značenie so základom</t>
  </si>
  <si>
    <t>146</t>
  </si>
  <si>
    <t>21-M-3</t>
  </si>
  <si>
    <t>Demontáže</t>
  </si>
  <si>
    <t>210204042.S-10</t>
  </si>
  <si>
    <t>Demontáž stožiara do h=10m</t>
  </si>
  <si>
    <t>148</t>
  </si>
  <si>
    <t>210204112.S-10</t>
  </si>
  <si>
    <t>Demontáž výložníka do h=10m</t>
  </si>
  <si>
    <t>150</t>
  </si>
  <si>
    <t>75</t>
  </si>
  <si>
    <t>210204042.S-6</t>
  </si>
  <si>
    <t>Demontáž stožiara do h=6m</t>
  </si>
  <si>
    <t>152</t>
  </si>
  <si>
    <t>210204112.S-6</t>
  </si>
  <si>
    <t>Demontáž výložníka do h=6m</t>
  </si>
  <si>
    <t>154</t>
  </si>
  <si>
    <t>77</t>
  </si>
  <si>
    <t>210204042.S-4</t>
  </si>
  <si>
    <t>Demontáž stožiara do h=4m</t>
  </si>
  <si>
    <t>156</t>
  </si>
  <si>
    <t>229370041.S</t>
  </si>
  <si>
    <t>Demontáž betónového základu</t>
  </si>
  <si>
    <t>79</t>
  </si>
  <si>
    <t>210203809.S-10</t>
  </si>
  <si>
    <t>Demontáž svietidla do h=10m</t>
  </si>
  <si>
    <t>160</t>
  </si>
  <si>
    <t>210203809.S-6</t>
  </si>
  <si>
    <t>Demontáž svietidla do h=6m</t>
  </si>
  <si>
    <t>162</t>
  </si>
  <si>
    <t>210203809.S-4</t>
  </si>
  <si>
    <t>Demontáž svietidla do h=4m</t>
  </si>
  <si>
    <t>164</t>
  </si>
  <si>
    <t>979081111.S</t>
  </si>
  <si>
    <t>Odvoz sutiny a vybúraných hmôt na skládku do 1 km</t>
  </si>
  <si>
    <t>166</t>
  </si>
  <si>
    <t>83</t>
  </si>
  <si>
    <t>000700011.S</t>
  </si>
  <si>
    <t>Dopravné náklady - mimostavenisková doprava objektivizácia dopravných nákladov materiálov</t>
  </si>
  <si>
    <t>168</t>
  </si>
  <si>
    <t>001000034.S</t>
  </si>
  <si>
    <t>Východisková odborná prehliadka (OP) a odborná skúška (OS) elektrického zariadenia</t>
  </si>
  <si>
    <t>85</t>
  </si>
  <si>
    <t>000400022.S</t>
  </si>
  <si>
    <t>Projektové práce - stavebná časť (stavebné objekty vrátane ich technického vybavenia). náklady na dokumentáciu skutočného zhotovenia stavby</t>
  </si>
  <si>
    <t>172</t>
  </si>
  <si>
    <t>001300031.S</t>
  </si>
  <si>
    <t>Kompletačná a koordinačná činnosť - koordinačná činnosť bez rozlíšenia</t>
  </si>
  <si>
    <t>87</t>
  </si>
  <si>
    <t>001400043.S</t>
  </si>
  <si>
    <t>Ostatné náklady stavby - práce na ťažko prístupných miestach práce vo výškach resp. hĺbkach - náklady na výškovú techniku</t>
  </si>
  <si>
    <t>176</t>
  </si>
  <si>
    <t>VP</t>
  </si>
  <si>
    <t xml:space="preserve">  Práce naviac</t>
  </si>
  <si>
    <t>178</t>
  </si>
  <si>
    <t>89</t>
  </si>
  <si>
    <t>HZS000112.S</t>
  </si>
  <si>
    <t>Elektro montážne práce odborné</t>
  </si>
  <si>
    <t>180</t>
  </si>
  <si>
    <t>999000000100.S.2</t>
  </si>
  <si>
    <t>Ostatný montážny materiál</t>
  </si>
  <si>
    <t>182</t>
  </si>
  <si>
    <t>{2b49d3f5-6afd-4a48-b66d-5029b407007f}</t>
  </si>
  <si>
    <t>SO 6.1.2 - Verejné osvetlenie - časť 2</t>
  </si>
  <si>
    <t>210201964.S-8</t>
  </si>
  <si>
    <t>Montáž svietidla na stožiar  do 8m</t>
  </si>
  <si>
    <t>348370001600.S-L2A</t>
  </si>
  <si>
    <t>Svietidlo L2A, cca 8200lm; 58W; 3000K podľa TS</t>
  </si>
  <si>
    <t>210201855.S</t>
  </si>
  <si>
    <t>Montáž stožiara oceľového výšky 8 m so zemným koncom pre uličné svietidlá</t>
  </si>
  <si>
    <t>STK 76/80/3PK12</t>
  </si>
  <si>
    <t>Ohraňovaný stožiar kužeľový 8m, D-76, pozinkovany</t>
  </si>
  <si>
    <t>V1T-05-76-Z</t>
  </si>
  <si>
    <t>589310004200.S-4</t>
  </si>
  <si>
    <t>Betón STN EN 206-1-C 20/25-XC2 (SK)-Cl 0,4-Dmax 8 - pre základ (Z8) 0,6x0,6m x 1,5m</t>
  </si>
  <si>
    <t>229370031.S - R2</t>
  </si>
  <si>
    <t>Opätovná montáž  zariadení nesúvisiacich s VO na stožiare VO</t>
  </si>
  <si>
    <t>J. materiál [EUR]</t>
  </si>
  <si>
    <t>J. montáž [EUR]</t>
  </si>
  <si>
    <t>C. materiál [EUR]</t>
  </si>
  <si>
    <t>C. montáž [EUR]</t>
  </si>
  <si>
    <t>Prípojky NN a rozvody NN</t>
  </si>
  <si>
    <t>21-M</t>
  </si>
  <si>
    <t>Rozvody NN</t>
  </si>
  <si>
    <t>460200153.S</t>
  </si>
  <si>
    <t>460560153.S</t>
  </si>
  <si>
    <t>Ručný zásyp nezap. káblovej ryhy bez zhutn. zeminy, 35 cm širokej, 80 cm hlbokej v zemine tr. 3</t>
  </si>
  <si>
    <t>210902222.S</t>
  </si>
  <si>
    <t>Kábel hliníkový silový uložený pevne NAYY 0,6/1 kV 4x25 pre vonkajšie práce</t>
  </si>
  <si>
    <t>341110031300.S</t>
  </si>
  <si>
    <t>Kábel hliníkový NAYY 4x25 mm2</t>
  </si>
  <si>
    <t>210010080.S</t>
  </si>
  <si>
    <t>345710005500.S</t>
  </si>
  <si>
    <t>Rúrka ohybná 09040 dvojplášťová korugovaná z HDPE, bezhalogénová, D 63 mm</t>
  </si>
  <si>
    <t>460420021.S</t>
  </si>
  <si>
    <t>581530000300.S</t>
  </si>
  <si>
    <t>283230008000</t>
  </si>
  <si>
    <t>Výstražná fóla PE, šxhr 300x0,08 mm, dĺ. 250 m, farba červená, HAGARD</t>
  </si>
  <si>
    <t>388995051.S</t>
  </si>
  <si>
    <t>Montáž krycích dosiek káblových žľabov dĺžky 1 m</t>
  </si>
  <si>
    <t>283130000100.S</t>
  </si>
  <si>
    <t>Krycia doska z PVC pre káble, šxhrxv 120x2x7 mm, farba červená</t>
  </si>
  <si>
    <t>210120104.S</t>
  </si>
  <si>
    <t>Poistka nožová veľkost 2 do 400 A 500 V</t>
  </si>
  <si>
    <t>345290007700.S</t>
  </si>
  <si>
    <t>Poistková vložka nožová PNA2 63A gG, veľkosť 2</t>
  </si>
  <si>
    <t>210222020.S</t>
  </si>
  <si>
    <t>Uzemňovacie vedenie v zemi FeZn do 120 mm2 vrátane izolácie spojov, pre vonkajšie práce</t>
  </si>
  <si>
    <t>Inžinierska činnosť - skúšky a revízie ostatné skúšky</t>
  </si>
  <si>
    <t>{ecd097c9-85c8-4385-b055-ef3f23fb10ea}</t>
  </si>
  <si>
    <t>SO 7 - Prípojky vody</t>
  </si>
  <si>
    <t>SO 7.1 - Prípojky vody - časť 1</t>
  </si>
  <si>
    <t>Ing. Jozef Vršanský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</si>
  <si>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</si>
  <si>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</si>
  <si>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</si>
  <si>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</si>
  <si>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    99 - Presun hmôt HSV   </t>
  </si>
  <si>
    <t xml:space="preserve">M - Práce a dodávky M   </t>
  </si>
  <si>
    <t xml:space="preserve">    23-M - Montáže potrubia   </t>
  </si>
  <si>
    <t xml:space="preserve">Práce a dodávky HSV   </t>
  </si>
  <si>
    <t xml:space="preserve">Zemné práce   </t>
  </si>
  <si>
    <t>131201101</t>
  </si>
  <si>
    <t>Výkop nezapaženej jamy v hornine 3, do 100 m3</t>
  </si>
  <si>
    <t>132201201.S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</si>
  <si>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</si>
  <si>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</si>
  <si>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</si>
  <si>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</si>
  <si>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</si>
  <si>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</si>
  <si>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</si>
  <si>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</si>
  <si>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</si>
  <si>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</si>
  <si>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</si>
  <si>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</si>
  <si>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</si>
  <si>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</t>
  </si>
  <si>
    <t>Poplatok za skladovanie - zemina a kamenivo (17 05) ostatné</t>
  </si>
  <si>
    <t>174101001.S</t>
  </si>
  <si>
    <t>Zásyp sypaninou so zhutnením jám, šachiet, rýh, zárezov alebo okolo objektov do 100 m3</t>
  </si>
  <si>
    <t>175101101</t>
  </si>
  <si>
    <t>Obsyp potrubia sypaninou z vhodných hornín 1 až 4 bez prehodenia sypaniny</t>
  </si>
  <si>
    <t>5833773800</t>
  </si>
  <si>
    <t>Štrkopiesok drvený 0-8 n</t>
  </si>
  <si>
    <t xml:space="preserve">Vodorovné konštrukcie   </t>
  </si>
  <si>
    <t>451573111</t>
  </si>
  <si>
    <t>Lôžko pod potrubie, stoky a drobné objekty, v otvorenom výkope z piesku a štrkopiesku do 63 mm</t>
  </si>
  <si>
    <t>452311141</t>
  </si>
  <si>
    <t>Dosky, bloky, sedlá z betónu v otvorenom výkope tr. C 16/20</t>
  </si>
  <si>
    <t>452351101</t>
  </si>
  <si>
    <t>Debnenie v otvorenom výkope dosiek, sedlových lôžok a blokov pod potrubie,stoky a drobné objekty</t>
  </si>
  <si>
    <t xml:space="preserve">Rúrové vedenie   </t>
  </si>
  <si>
    <t>871171112</t>
  </si>
  <si>
    <t>Montáž vodovodného potrubia z dvojvsrtvového PE 100 SDR11, SDR17 zváraných elektrotvarovkami D 32x3,0 mm</t>
  </si>
  <si>
    <t>2861302790</t>
  </si>
  <si>
    <t>Rúra HDPE na vodu PE 100, PN 16, SDR 11, d 32x3,0 mm, dĺ. 100 m, WAVIN</t>
  </si>
  <si>
    <t>2865300120</t>
  </si>
  <si>
    <t>Elektrospojka PE 100, na vodu, plyn a kanalizáciu, SDR 11, d 32 mm, WAVIN</t>
  </si>
  <si>
    <t>286220029800</t>
  </si>
  <si>
    <t>Prechodka MUM PE/bronz s vnútorným závitom PE 100 SDR 11 D 32/1", FRIALEN</t>
  </si>
  <si>
    <t>286530186900</t>
  </si>
  <si>
    <t>Koleno 90° elektrotvarovkové W 90° PE 100 SDR 11 D 32 mm, FRIALEN</t>
  </si>
  <si>
    <t>891181111</t>
  </si>
  <si>
    <t>Montáž vodovodného posúvača v otvorenom výkope s osadením zemnej súpravy (bez poklopov) do DN 40</t>
  </si>
  <si>
    <t>4229120000</t>
  </si>
  <si>
    <t>Zemná súprava posúvačová Y 1020 do D 40 mm</t>
  </si>
  <si>
    <t>4222520207</t>
  </si>
  <si>
    <t>Posúvač pre domové prípojky 1", PN 16 na vodu, HAWLE</t>
  </si>
  <si>
    <t>4229150019</t>
  </si>
  <si>
    <t>Poklop uličný "tuhý" pre posúvače</t>
  </si>
  <si>
    <t>4222520203</t>
  </si>
  <si>
    <t>Podkladová doska pre posúvače   voda</t>
  </si>
  <si>
    <t>891184121</t>
  </si>
  <si>
    <t>Montáž vodomernej zostavy alebo montážnej vložky do DN 40</t>
  </si>
  <si>
    <t>891184195</t>
  </si>
  <si>
    <t>Montáž vodomernej zostavy alebo montážnej vložky - príplatok k cene za montáž v objektoch DN od 40 do 1200</t>
  </si>
  <si>
    <t>3882122820</t>
  </si>
  <si>
    <t>Vodomerná zostava s vodomerom MN QN 2,5 XN, 2,5 m3/h, 1/2"</t>
  </si>
  <si>
    <t>891319111.S</t>
  </si>
  <si>
    <t>Montáž navrtávacieho pásu s ventilom menovitého tlaku 1 MPa na potr. z rúr liat., oceľ., plast., DN 150</t>
  </si>
  <si>
    <t>551180001900</t>
  </si>
  <si>
    <t>Navrtávaci pás Hacom uzáverový DN 150 - 1" na vodu, z tvárnej liatiny, HAWLE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</si>
  <si>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</si>
  <si>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</si>
  <si>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</si>
  <si>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</si>
  <si>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892372111</t>
  </si>
  <si>
    <t>Zabezpečenie koncov vodovodného potrubia pri tlakových skúškach DN do 300 mm</t>
  </si>
  <si>
    <t>893301001</t>
  </si>
  <si>
    <t>Osadenie vodomernej šachty železobetónovej, hmotnosti do 3 t</t>
  </si>
  <si>
    <t>5922438250</t>
  </si>
  <si>
    <t>Pref. betónový, kompl. vodomerná šachta bez dna 1400x1200x1500</t>
  </si>
  <si>
    <t>899721121.S</t>
  </si>
  <si>
    <t>Signalizačný vodič na potrubí PE, PVC DN do 150</t>
  </si>
  <si>
    <t>899721131.S</t>
  </si>
  <si>
    <t>Označenie vodovodného potrubia bielou výstražnou fóliou</t>
  </si>
  <si>
    <t>M17</t>
  </si>
  <si>
    <t>Fontánka na pitie</t>
  </si>
  <si>
    <t>-1985370637</t>
  </si>
  <si>
    <t>"spodná stavba + montáž"1</t>
  </si>
  <si>
    <t xml:space="preserve">Presun hmôt HSV   </t>
  </si>
  <si>
    <t>998276101</t>
  </si>
  <si>
    <t>Presun hmôt pre rúrové vedenie hĺbené z rúr z plast., hmôt alebo sklolamin. v otvorenom výkope</t>
  </si>
  <si>
    <t xml:space="preserve">Práce a dodávky M   </t>
  </si>
  <si>
    <t>23-M</t>
  </si>
  <si>
    <t xml:space="preserve">Montáže potrubia   </t>
  </si>
  <si>
    <t>230120095.S</t>
  </si>
  <si>
    <t>Montáž  vývodu signalizačného vodiča</t>
  </si>
  <si>
    <t>{680cce6f-c899-4885-8167-1050d01d4fc1}</t>
  </si>
  <si>
    <t>SO 7.2 - Prípojky vody - časť 2</t>
  </si>
  <si>
    <t xml:space="preserve">    A - Picia fontána 2 - napájanie</t>
  </si>
  <si>
    <t xml:space="preserve">      1 - Zemné práce   </t>
  </si>
  <si>
    <t xml:space="preserve">      4 - Vodorovné konštrukcie   </t>
  </si>
  <si>
    <t xml:space="preserve">      8 - Rúrové vedenie</t>
  </si>
  <si>
    <t xml:space="preserve">      99 - Presun hmôt HSV   </t>
  </si>
  <si>
    <t xml:space="preserve">      23-M - Montáže potrubia   </t>
  </si>
  <si>
    <t xml:space="preserve">    B - Picia fontána 3 - napájanie</t>
  </si>
  <si>
    <t xml:space="preserve">    C - Vodný prvok - napájanie</t>
  </si>
  <si>
    <t>A</t>
  </si>
  <si>
    <t>Picia fontána 2 - napájanie</t>
  </si>
  <si>
    <t>-1141248089</t>
  </si>
  <si>
    <t>-127986895</t>
  </si>
  <si>
    <t>1711175278</t>
  </si>
  <si>
    <t>1657283565</t>
  </si>
  <si>
    <t>-491467266</t>
  </si>
  <si>
    <t>-1123040229</t>
  </si>
  <si>
    <t>1364473681</t>
  </si>
  <si>
    <t>-1404280252</t>
  </si>
  <si>
    <t>884290942</t>
  </si>
  <si>
    <t>-1278540498</t>
  </si>
  <si>
    <t>-968927259</t>
  </si>
  <si>
    <t>-2063264043</t>
  </si>
  <si>
    <t>-547155502</t>
  </si>
  <si>
    <t>1225509928</t>
  </si>
  <si>
    <t>541458031</t>
  </si>
  <si>
    <t>-1020679692</t>
  </si>
  <si>
    <t>30414657</t>
  </si>
  <si>
    <t>Rúrové vedenie</t>
  </si>
  <si>
    <t>486649383</t>
  </si>
  <si>
    <t>-562822420</t>
  </si>
  <si>
    <t>530102685</t>
  </si>
  <si>
    <t>96433924</t>
  </si>
  <si>
    <t>-1229384150</t>
  </si>
  <si>
    <t>1331894171</t>
  </si>
  <si>
    <t>325368881</t>
  </si>
  <si>
    <t>-886677510</t>
  </si>
  <si>
    <t>853176838</t>
  </si>
  <si>
    <t>1663716499</t>
  </si>
  <si>
    <t>-1649392405</t>
  </si>
  <si>
    <t>1376902866</t>
  </si>
  <si>
    <t>-668344512</t>
  </si>
  <si>
    <t>1980400925</t>
  </si>
  <si>
    <t>858999834</t>
  </si>
  <si>
    <t>-1709617274</t>
  </si>
  <si>
    <t>1684508714</t>
  </si>
  <si>
    <t>1040082326</t>
  </si>
  <si>
    <t>-842086778</t>
  </si>
  <si>
    <t>1906814076</t>
  </si>
  <si>
    <t>-946567299</t>
  </si>
  <si>
    <t>-1266372936</t>
  </si>
  <si>
    <t>-778500246</t>
  </si>
  <si>
    <t>-1817937781</t>
  </si>
  <si>
    <t>-1488879538</t>
  </si>
  <si>
    <t>B</t>
  </si>
  <si>
    <t>Picia fontána 3 - napájanie</t>
  </si>
  <si>
    <t>-1848065819</t>
  </si>
  <si>
    <t>922703089</t>
  </si>
  <si>
    <t>277823823</t>
  </si>
  <si>
    <t>1429309183</t>
  </si>
  <si>
    <t>719205265</t>
  </si>
  <si>
    <t>-810996744</t>
  </si>
  <si>
    <t>-1712612556</t>
  </si>
  <si>
    <t>819209364</t>
  </si>
  <si>
    <t>-1273075685</t>
  </si>
  <si>
    <t>-146043350</t>
  </si>
  <si>
    <t>-1519816550</t>
  </si>
  <si>
    <t>-564187700</t>
  </si>
  <si>
    <t>1823732913</t>
  </si>
  <si>
    <t>120203593</t>
  </si>
  <si>
    <t>93232571</t>
  </si>
  <si>
    <t>-1563944912</t>
  </si>
  <si>
    <t>2053267741</t>
  </si>
  <si>
    <t>1992393045</t>
  </si>
  <si>
    <t>1079825075</t>
  </si>
  <si>
    <t>2039947571</t>
  </si>
  <si>
    <t>-1756357557</t>
  </si>
  <si>
    <t>297185606</t>
  </si>
  <si>
    <t>-458595743</t>
  </si>
  <si>
    <t>-159548897</t>
  </si>
  <si>
    <t>-1585541251</t>
  </si>
  <si>
    <t>984981769</t>
  </si>
  <si>
    <t>-154498733</t>
  </si>
  <si>
    <t>138452978</t>
  </si>
  <si>
    <t>-1384235363</t>
  </si>
  <si>
    <t>2027191928</t>
  </si>
  <si>
    <t>-898646129</t>
  </si>
  <si>
    <t>-1437209629</t>
  </si>
  <si>
    <t>1904668545</t>
  </si>
  <si>
    <t>2021013323</t>
  </si>
  <si>
    <t>-1880813656</t>
  </si>
  <si>
    <t>935918869</t>
  </si>
  <si>
    <t>1677856759</t>
  </si>
  <si>
    <t>781174381</t>
  </si>
  <si>
    <t>-955437480</t>
  </si>
  <si>
    <t>-189064093</t>
  </si>
  <si>
    <t>-1998945946</t>
  </si>
  <si>
    <t>-95562100</t>
  </si>
  <si>
    <t>-1283292536</t>
  </si>
  <si>
    <t>-784075331</t>
  </si>
  <si>
    <t>-2028084364</t>
  </si>
  <si>
    <t>1669492449</t>
  </si>
  <si>
    <t>-943190677</t>
  </si>
  <si>
    <t>1939366650</t>
  </si>
  <si>
    <t>935428542</t>
  </si>
  <si>
    <t>1396252761</t>
  </si>
  <si>
    <t>1288285015</t>
  </si>
  <si>
    <t>-437817504</t>
  </si>
  <si>
    <t>-1847937652</t>
  </si>
  <si>
    <t>1501042083</t>
  </si>
  <si>
    <t>-771607867</t>
  </si>
  <si>
    <t>-174687521</t>
  </si>
  <si>
    <t>2.0</t>
  </si>
  <si>
    <t>{682e9d02-972c-4b1e-b812-1aeed262ba5b}</t>
  </si>
  <si>
    <t>0,001</t>
  </si>
  <si>
    <t>REKAPITULÁCIA STAVBY</t>
  </si>
  <si>
    <t>Kód:</t>
  </si>
  <si>
    <t>25-02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</si>
  <si>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</si>
  <si>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</si>
  <si>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</si>
  <si>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</si>
  <si>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</si>
  <si>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</si>
  <si>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</si>
  <si>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</si>
  <si>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</si>
  <si>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</si>
  <si>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</si>
  <si>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</si>
  <si>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</si>
  <si>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</si>
  <si>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</si>
  <si>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</si>
  <si>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</si>
  <si>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</si>
  <si>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</si>
  <si>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</si>
  <si>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</si>
  <si>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</si>
  <si>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{bc5f582e-5c98-4732-8de7-49b834262f29}</t>
  </si>
  <si>
    <t>Časť</t>
  </si>
  <si>
    <t>{c7353b4d-adaa-402c-9d12-32fb13b7c40f}</t>
  </si>
  <si>
    <t>SO 1.1.2</t>
  </si>
  <si>
    <t>Podpora budovania prvkov zelenej a modrej infraštruktúry v obciach a mestách - časť 1.1</t>
  </si>
  <si>
    <t>SO 1.1.3</t>
  </si>
  <si>
    <t>Podpora budovania prvkov zelenej a modrej infraštruktúry v obciach a mestách - časť 1.2</t>
  </si>
  <si>
    <t>{6d7b402e-ebe1-403d-99a1-bc4f53653417}</t>
  </si>
  <si>
    <t>SO 1.2.2</t>
  </si>
  <si>
    <t>Podpora budovania prvkov zelenej a modrej infraštruktúry v obciach a mestách - časť 2.1</t>
  </si>
  <si>
    <t>SO 1.2.3</t>
  </si>
  <si>
    <t>Podpora budovania prvkov zelenej a modrej infraštruktúry v obciach a mestách - časť 2.2</t>
  </si>
  <si>
    <t>{81085cae-22ed-4fae-9e05-7466c84ac3ba}</t>
  </si>
  <si>
    <t>SO 1.3.2</t>
  </si>
  <si>
    <t>Podpora budovania prvkov zelenej a modrej infraštruktúry v obciach a mestách - časť 3</t>
  </si>
  <si>
    <t>{3fb0b6c6-1c10-418c-9466-f22b19b7ea1a}</t>
  </si>
  <si>
    <t>SO 3.1</t>
  </si>
  <si>
    <t>Parkový mobiliár - časť 1</t>
  </si>
  <si>
    <t>SO 3.2</t>
  </si>
  <si>
    <t>Parkový mobiliár - časť 2</t>
  </si>
  <si>
    <t>{3f13f1d0-cf3c-49b0-a74f-9cbe74ea4c5b}</t>
  </si>
  <si>
    <t>Schody s posedením - časť 3</t>
  </si>
  <si>
    <t>{65f185fe-a681-4be1-96d3-2984222cbab4}</t>
  </si>
  <si>
    <t>SO 6.1.1</t>
  </si>
  <si>
    <t>Verejné osvetlenie - časť 1</t>
  </si>
  <si>
    <t>SO 6.1.2</t>
  </si>
  <si>
    <t>Verejné osvetlenie - časť 2</t>
  </si>
  <si>
    <t>SO 6.2.2</t>
  </si>
  <si>
    <t>Areálové rozvody NN - časť 1</t>
  </si>
  <si>
    <t>{f5cd4f2b-d0ca-4d58-b960-f1265b5a2174}</t>
  </si>
  <si>
    <t>{ecbb7737-2423-435e-8f19-68be05f8b3c1}</t>
  </si>
  <si>
    <t>SO 7.1</t>
  </si>
  <si>
    <t>Prípojky vody - časť 1</t>
  </si>
  <si>
    <t>SO 7.2</t>
  </si>
  <si>
    <t>Prípojky vody - časť 2</t>
  </si>
  <si>
    <t>Zelené sídliská / lokalita SEVERNÁ – stavebné práce</t>
  </si>
  <si>
    <t>Montáž+ spodná stavba+doprava´3</t>
  </si>
  <si>
    <t>SO 5.1</t>
  </si>
  <si>
    <t>SO 5.1 - Schody s posedením - 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</si>
</sst>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43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A8"/>
      <name val="Arial CE"/>
    </font>
    <font>
      <b/>
      <sz val="8"/>
      <color rgb="FF003366"/>
      <name val="Arial CE"/>
      <charset val="238"/>
    </font>
    <font>
      <b/>
      <sz val="10"/>
      <color rgb="FF003366"/>
      <name val="Arial CE"/>
      <charset val="238"/>
    </font>
    <font>
      <u/>
      <sz val="11"/>
      <color theme="10"/>
      <name val="Aptos Narrow"/>
      <family val="2"/>
      <charset val="238"/>
      <scheme val="minor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2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66" fontId="10" fillId="0" borderId="0" xfId="1" applyNumberFormat="1" applyFont="1"/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0" xfId="1" applyFont="1"/>
    <xf numFmtId="0" fontId="22" fillId="0" borderId="3" xfId="1" applyFont="1" applyBorder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166" fontId="17" fillId="0" borderId="0" xfId="1" applyNumberFormat="1" applyFont="1"/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166" fontId="18" fillId="0" borderId="0" xfId="1" applyNumberFormat="1" applyFont="1"/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0" xfId="1" applyFont="1" applyAlignment="1">
      <alignment vertical="center"/>
    </xf>
    <xf numFmtId="0" fontId="23" fillId="0" borderId="3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0" fontId="23" fillId="0" borderId="18" xfId="1" applyFont="1" applyBorder="1" applyAlignment="1">
      <alignment vertical="center"/>
    </xf>
    <xf numFmtId="0" fontId="23" fillId="0" borderId="19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6" fillId="0" borderId="3" xfId="1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166" fontId="26" fillId="0" borderId="0" xfId="1" applyNumberFormat="1" applyFont="1" applyAlignment="1">
      <alignment vertical="center"/>
    </xf>
    <xf numFmtId="0" fontId="26" fillId="0" borderId="18" xfId="1" applyFont="1" applyBorder="1" applyAlignment="1">
      <alignment vertical="center"/>
    </xf>
    <xf numFmtId="0" fontId="26" fillId="0" borderId="19" xfId="1" applyFont="1" applyBorder="1" applyAlignment="1">
      <alignment vertical="center"/>
    </xf>
    <xf numFmtId="0" fontId="27" fillId="0" borderId="20" xfId="1" applyFont="1" applyBorder="1" applyAlignment="1" applyProtection="1">
      <alignment horizontal="center" vertical="center"/>
      <protection locked="0"/>
    </xf>
    <xf numFmtId="49" fontId="27" fillId="0" borderId="20" xfId="1" applyNumberFormat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left" vertical="center" wrapText="1"/>
      <protection locked="0"/>
    </xf>
    <xf numFmtId="0" fontId="27" fillId="0" borderId="20" xfId="1" applyFont="1" applyBorder="1" applyAlignment="1" applyProtection="1">
      <alignment horizontal="center" vertical="center" wrapText="1"/>
      <protection locked="0"/>
    </xf>
    <xf numFmtId="166" fontId="27" fillId="0" borderId="20" xfId="1" applyNumberFormat="1" applyFont="1" applyBorder="1" applyAlignment="1" applyProtection="1">
      <alignment vertical="center"/>
      <protection locked="0"/>
    </xf>
    <xf numFmtId="0" fontId="28" fillId="0" borderId="20" xfId="1" applyFont="1" applyBorder="1" applyAlignment="1" applyProtection="1">
      <alignment vertical="center"/>
      <protection locked="0"/>
    </xf>
    <xf numFmtId="0" fontId="28" fillId="0" borderId="3" xfId="1" applyFont="1" applyBorder="1" applyAlignment="1">
      <alignment vertical="center"/>
    </xf>
    <xf numFmtId="0" fontId="27" fillId="0" borderId="18" xfId="1" applyFont="1" applyBorder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29" fillId="0" borderId="0" xfId="1" applyFont="1" applyAlignment="1">
      <alignment vertical="center"/>
    </xf>
    <xf numFmtId="0" fontId="29" fillId="0" borderId="3" xfId="1" applyFont="1" applyBorder="1" applyAlignment="1">
      <alignment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 wrapText="1"/>
    </xf>
    <xf numFmtId="166" fontId="29" fillId="0" borderId="0" xfId="1" applyNumberFormat="1" applyFont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7" fillId="0" borderId="21" xfId="1" applyFont="1" applyBorder="1" applyAlignment="1">
      <alignment horizontal="left" vertical="center"/>
    </xf>
    <xf numFmtId="0" fontId="27" fillId="0" borderId="12" xfId="1" applyFont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4" fontId="10" fillId="0" borderId="0" xfId="1" applyNumberFormat="1" applyFont="1"/>
    <xf numFmtId="0" fontId="22" fillId="0" borderId="26" xfId="1" applyFont="1" applyBorder="1"/>
    <xf numFmtId="0" fontId="22" fillId="0" borderId="0" xfId="1" applyFont="1" applyProtection="1">
      <protection locked="0"/>
    </xf>
    <xf numFmtId="4" fontId="17" fillId="0" borderId="0" xfId="1" applyNumberFormat="1" applyFont="1"/>
    <xf numFmtId="0" fontId="22" fillId="0" borderId="27" xfId="1" applyFont="1" applyBorder="1"/>
    <xf numFmtId="0" fontId="30" fillId="0" borderId="0" xfId="1" applyFont="1" applyAlignment="1">
      <alignment horizontal="left"/>
    </xf>
    <xf numFmtId="0" fontId="31" fillId="0" borderId="0" xfId="1" applyFont="1" applyAlignment="1">
      <alignment horizontal="left"/>
    </xf>
    <xf numFmtId="0" fontId="30" fillId="0" borderId="0" xfId="1" applyFont="1"/>
    <xf numFmtId="0" fontId="30" fillId="0" borderId="0" xfId="1" applyFont="1" applyProtection="1">
      <protection locked="0"/>
    </xf>
    <xf numFmtId="4" fontId="31" fillId="0" borderId="0" xfId="1" applyNumberFormat="1" applyFont="1"/>
    <xf numFmtId="0" fontId="30" fillId="0" borderId="27" xfId="1" applyFont="1" applyBorder="1"/>
    <xf numFmtId="166" fontId="22" fillId="0" borderId="0" xfId="1" applyNumberFormat="1" applyFont="1"/>
    <xf numFmtId="0" fontId="1" fillId="0" borderId="26" xfId="1" applyBorder="1" applyAlignment="1" applyProtection="1">
      <alignment vertical="center"/>
      <protection locked="0"/>
    </xf>
    <xf numFmtId="3" fontId="15" fillId="0" borderId="20" xfId="1" applyNumberFormat="1" applyFont="1" applyBorder="1" applyAlignment="1" applyProtection="1">
      <alignment horizontal="center" vertical="center"/>
      <protection locked="0"/>
    </xf>
    <xf numFmtId="4" fontId="15" fillId="0" borderId="20" xfId="1" applyNumberFormat="1" applyFont="1" applyBorder="1" applyAlignment="1" applyProtection="1">
      <alignment vertical="center"/>
      <protection locked="0"/>
    </xf>
    <xf numFmtId="4" fontId="27" fillId="0" borderId="20" xfId="1" applyNumberFormat="1" applyFont="1" applyBorder="1" applyAlignment="1" applyProtection="1">
      <alignment vertical="center"/>
      <protection locked="0"/>
    </xf>
    <xf numFmtId="0" fontId="31" fillId="0" borderId="0" xfId="1" applyFont="1" applyAlignment="1">
      <alignment horizontal="left" wrapText="1"/>
    </xf>
    <xf numFmtId="0" fontId="17" fillId="0" borderId="0" xfId="1" applyFont="1" applyAlignment="1">
      <alignment horizontal="left" wrapText="1"/>
    </xf>
    <xf numFmtId="0" fontId="1" fillId="0" borderId="20" xfId="1" applyBorder="1" applyAlignment="1" applyProtection="1">
      <alignment horizontal="center" vertical="center"/>
      <protection locked="0"/>
    </xf>
    <xf numFmtId="49" fontId="1" fillId="0" borderId="20" xfId="1" applyNumberFormat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center" vertical="center" wrapText="1"/>
      <protection locked="0"/>
    </xf>
    <xf numFmtId="166" fontId="1" fillId="0" borderId="20" xfId="1" applyNumberFormat="1" applyBorder="1" applyAlignment="1" applyProtection="1">
      <alignment vertical="center"/>
      <protection locked="0"/>
    </xf>
    <xf numFmtId="4" fontId="1" fillId="0" borderId="20" xfId="1" applyNumberFormat="1" applyBorder="1" applyAlignment="1">
      <alignment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30" xfId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" fillId="0" borderId="8" xfId="1" applyBorder="1"/>
    <xf numFmtId="0" fontId="9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5" fillId="0" borderId="18" xfId="1" applyNumberFormat="1" applyFont="1" applyBorder="1" applyAlignment="1">
      <alignment vertical="center"/>
    </xf>
    <xf numFmtId="4" fontId="35" fillId="0" borderId="0" xfId="1" applyNumberFormat="1" applyFont="1" applyAlignment="1">
      <alignment vertical="center"/>
    </xf>
    <xf numFmtId="167" fontId="35" fillId="0" borderId="0" xfId="1" applyNumberFormat="1" applyFont="1" applyAlignment="1">
      <alignment vertical="center"/>
    </xf>
    <xf numFmtId="4" fontId="35" fillId="0" borderId="19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37" fillId="0" borderId="3" xfId="1" applyFont="1" applyBorder="1" applyAlignment="1">
      <alignment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40" fillId="0" borderId="18" xfId="1" applyNumberFormat="1" applyFont="1" applyBorder="1" applyAlignment="1">
      <alignment vertical="center"/>
    </xf>
    <xf numFmtId="4" fontId="40" fillId="0" borderId="0" xfId="1" applyNumberFormat="1" applyFont="1" applyAlignment="1">
      <alignment vertical="center"/>
    </xf>
    <xf numFmtId="167" fontId="40" fillId="0" borderId="0" xfId="1" applyNumberFormat="1" applyFont="1" applyAlignment="1">
      <alignment vertical="center"/>
    </xf>
    <xf numFmtId="4" fontId="40" fillId="0" borderId="19" xfId="1" applyNumberFormat="1" applyFont="1" applyBorder="1" applyAlignment="1">
      <alignment vertical="center"/>
    </xf>
    <xf numFmtId="0" fontId="3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42" fillId="0" borderId="0" xfId="2" applyFont="1" applyAlignment="1">
      <alignment horizontal="center" vertical="center"/>
    </xf>
    <xf numFmtId="4" fontId="5" fillId="0" borderId="21" xfId="1" applyNumberFormat="1" applyFont="1" applyBorder="1" applyAlignment="1">
      <alignment vertical="center"/>
    </xf>
    <xf numFmtId="4" fontId="5" fillId="0" borderId="12" xfId="1" applyNumberFormat="1" applyFont="1" applyBorder="1" applyAlignment="1">
      <alignment vertical="center"/>
    </xf>
    <xf numFmtId="167" fontId="5" fillId="0" borderId="12" xfId="1" applyNumberFormat="1" applyFont="1" applyBorder="1" applyAlignment="1">
      <alignment vertical="center"/>
    </xf>
    <xf numFmtId="4" fontId="5" fillId="0" borderId="22" xfId="1" applyNumberFormat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14" fontId="8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4" fontId="9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33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34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5" fillId="0" borderId="16" xfId="1" applyFont="1" applyBorder="1" applyAlignment="1">
      <alignment horizontal="center" vertical="center"/>
    </xf>
    <xf numFmtId="0" fontId="35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0" fontId="41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vertical="center"/>
    </xf>
    <xf numFmtId="4" fontId="18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0" fontId="38" fillId="0" borderId="0" xfId="1" applyFont="1" applyAlignment="1">
      <alignment horizontal="left" vertical="center" wrapText="1"/>
    </xf>
    <xf numFmtId="4" fontId="39" fillId="0" borderId="0" xfId="1" applyNumberFormat="1" applyFont="1" applyAlignment="1">
      <alignment horizontal="right" vertical="center"/>
    </xf>
    <xf numFmtId="0" fontId="39" fillId="0" borderId="0" xfId="1" applyFont="1" applyAlignment="1">
      <alignment vertical="center"/>
    </xf>
    <xf numFmtId="4" fontId="39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</cellXfs>
  <cellStyles count="3">
    <cellStyle name="Hypertextové prepojenie 2" xfId="2" xr:uid="{DFAE66AD-A455-40AE-BA69-B82DAE8B38EA}"/>
    <cellStyle name="Normálna" xfId="0" builtinId="0"/>
    <cellStyle name="Normálna 2" xfId="1" xr:uid="{D7997355-0737-47F6-8BC7-44AA2D28A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41695REMx%20SO6.2%20NN_VV+R%201E%20pr&#237;pRVO220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41695REMx%20SO6.2%20NN_VV+R%201E%20pr&#237;pRVO220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41695REMx%20SO6.2%20NN_VV+R%201E%20pr&#237;pRVO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>Ing. Júlia Straňáková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>Milan Straňák</v>
          </cell>
          <cell r="AN20" t="str">
            <v/>
          </cell>
        </row>
      </sheetData>
      <sheetData sheetId="1"/>
      <sheetData sheetId="2">
        <row r="34">
          <cell r="J34">
            <v>180979.66</v>
          </cell>
        </row>
        <row r="37">
          <cell r="F37">
            <v>0</v>
          </cell>
          <cell r="J37">
            <v>0</v>
          </cell>
        </row>
        <row r="38">
          <cell r="F38">
            <v>180979.66</v>
          </cell>
          <cell r="J38">
            <v>41625.32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3">
        <row r="34">
          <cell r="J34">
            <v>119839.3</v>
          </cell>
        </row>
        <row r="37">
          <cell r="F37">
            <v>0</v>
          </cell>
          <cell r="J37">
            <v>0</v>
          </cell>
        </row>
        <row r="38">
          <cell r="F38">
            <v>119839.3</v>
          </cell>
          <cell r="J38">
            <v>27563.040000000001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4"/>
      <sheetData sheetId="5">
        <row r="34">
          <cell r="J34">
            <v>237153.31</v>
          </cell>
        </row>
        <row r="37">
          <cell r="F37">
            <v>0</v>
          </cell>
          <cell r="J37">
            <v>0</v>
          </cell>
        </row>
        <row r="38">
          <cell r="F38">
            <v>237153.31</v>
          </cell>
          <cell r="J38">
            <v>54545.26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0">
          <cell r="P130">
            <v>0</v>
          </cell>
        </row>
      </sheetData>
      <sheetData sheetId="6">
        <row r="34">
          <cell r="J34">
            <v>112052.99</v>
          </cell>
        </row>
        <row r="37">
          <cell r="F37">
            <v>0</v>
          </cell>
          <cell r="J37">
            <v>0</v>
          </cell>
        </row>
        <row r="38">
          <cell r="F38">
            <v>112052.99</v>
          </cell>
          <cell r="J38">
            <v>25772.19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7"/>
      <sheetData sheetId="8">
        <row r="34">
          <cell r="J34">
            <v>45682.83</v>
          </cell>
        </row>
        <row r="37">
          <cell r="F37">
            <v>0</v>
          </cell>
          <cell r="J37">
            <v>0</v>
          </cell>
        </row>
        <row r="38">
          <cell r="F38">
            <v>45682.83</v>
          </cell>
          <cell r="J38">
            <v>10507.05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5">
          <cell r="F35">
            <v>0</v>
          </cell>
          <cell r="J35">
            <v>0</v>
          </cell>
        </row>
        <row r="36">
          <cell r="F36">
            <v>15772</v>
          </cell>
          <cell r="J36">
            <v>3627.56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2">
          <cell r="P122">
            <v>0</v>
          </cell>
        </row>
      </sheetData>
      <sheetData sheetId="18">
        <row r="35">
          <cell r="F35">
            <v>0</v>
          </cell>
          <cell r="J35">
            <v>0</v>
          </cell>
        </row>
        <row r="36">
          <cell r="F36">
            <v>78748</v>
          </cell>
          <cell r="J36">
            <v>18112.04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3">
          <cell r="P123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7554.17</v>
          </cell>
        </row>
        <row r="35">
          <cell r="F35">
            <v>0</v>
          </cell>
          <cell r="J35">
            <v>0</v>
          </cell>
        </row>
        <row r="36">
          <cell r="F36">
            <v>7554.17</v>
          </cell>
          <cell r="J36">
            <v>1737.46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7">
          <cell r="P127">
            <v>0</v>
          </cell>
        </row>
      </sheetData>
      <sheetData sheetId="26">
        <row r="32">
          <cell r="J32">
            <v>154708.38</v>
          </cell>
        </row>
        <row r="35">
          <cell r="F35">
            <v>0</v>
          </cell>
          <cell r="J35">
            <v>0</v>
          </cell>
        </row>
        <row r="36">
          <cell r="F36">
            <v>154708.38</v>
          </cell>
          <cell r="J36">
            <v>35582.93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0">
          <cell r="P130">
            <v>0</v>
          </cell>
        </row>
      </sheetData>
      <sheetData sheetId="27">
        <row r="32">
          <cell r="J32">
            <v>141697.67000000001</v>
          </cell>
        </row>
        <row r="35">
          <cell r="F35">
            <v>0</v>
          </cell>
          <cell r="J35">
            <v>0</v>
          </cell>
        </row>
        <row r="36">
          <cell r="F36">
            <v>141697.67000000001</v>
          </cell>
          <cell r="J36">
            <v>32590.46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0">
          <cell r="P130">
            <v>0</v>
          </cell>
        </row>
      </sheetData>
      <sheetData sheetId="28"/>
      <sheetData sheetId="29">
        <row r="35">
          <cell r="F35">
            <v>0</v>
          </cell>
          <cell r="J35">
            <v>0</v>
          </cell>
        </row>
        <row r="36">
          <cell r="F36">
            <v>12776.76</v>
          </cell>
          <cell r="J36">
            <v>2938.66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4">
          <cell r="P124">
            <v>0</v>
          </cell>
        </row>
      </sheetData>
      <sheetData sheetId="30"/>
      <sheetData sheetId="31">
        <row r="32">
          <cell r="J32">
            <v>4286.1499999999996</v>
          </cell>
        </row>
        <row r="35">
          <cell r="F35">
            <v>0</v>
          </cell>
          <cell r="J35">
            <v>0</v>
          </cell>
        </row>
        <row r="36">
          <cell r="F36">
            <v>4286.1499999999996</v>
          </cell>
          <cell r="J36">
            <v>985.81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27">
          <cell r="P127">
            <v>0</v>
          </cell>
        </row>
      </sheetData>
      <sheetData sheetId="32">
        <row r="35">
          <cell r="F35">
            <v>0</v>
          </cell>
          <cell r="J35">
            <v>0</v>
          </cell>
        </row>
        <row r="36">
          <cell r="F36">
            <v>18404.669999999998</v>
          </cell>
          <cell r="J36">
            <v>4233.07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</row>
        <row r="134">
          <cell r="P1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601 Areálové rozvody NN"/>
      <sheetName val="SO601 Areálové rozvody NN R"/>
      <sheetName val="SO601 Areálové rozvody NN VV"/>
    </sheetNames>
    <sheetDataSet>
      <sheetData sheetId="0"/>
      <sheetData sheetId="1">
        <row r="7">
          <cell r="E7" t="str">
            <v>Zelené sídliská  Banská Bystrica
Lokalita Severná</v>
          </cell>
          <cell r="F7"/>
          <cell r="G7"/>
          <cell r="H7"/>
        </row>
        <row r="9">
          <cell r="E9" t="str">
            <v>SO 6.2 PRÍPOJKY NN  1.etapa;  časť prípojka NN pre RVO220</v>
          </cell>
          <cell r="F9"/>
          <cell r="G9"/>
          <cell r="H9"/>
        </row>
        <row r="12">
          <cell r="F12" t="str">
            <v>Banská Bystrica</v>
          </cell>
        </row>
        <row r="15">
          <cell r="E15" t="str">
            <v>Mesto Banská Bystrica, Československej armády 26, 97401 Banská Bystrica</v>
          </cell>
        </row>
        <row r="21">
          <cell r="E21" t="str">
            <v>Edecon, s.r.o.</v>
          </cell>
        </row>
        <row r="24">
          <cell r="E24" t="str">
            <v>Ing. Chorvatovič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A45D-D0B1-4FE3-9B76-ABB928028051}">
  <sheetPr>
    <pageSetUpPr fitToPage="1"/>
  </sheetPr>
  <dimension ref="A1:CM111"/>
  <sheetViews>
    <sheetView showGridLines="0" topLeftCell="A97" workbookViewId="0">
      <selection activeCell="E105" sqref="E105:I105"/>
    </sheetView>
  </sheetViews>
  <sheetFormatPr defaultRowHeight="11.25" x14ac:dyDescent="0.2"/>
  <cols>
    <col min="1" max="1" width="7.140625" style="1" customWidth="1"/>
    <col min="2" max="2" width="1.42578125" style="1" customWidth="1"/>
    <col min="3" max="3" width="3.5703125" style="1" customWidth="1"/>
    <col min="4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11.710937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 x14ac:dyDescent="0.2">
      <c r="A1" s="175"/>
      <c r="AZ1" s="175" t="s">
        <v>14</v>
      </c>
      <c r="BA1" s="175" t="s">
        <v>1082</v>
      </c>
      <c r="BB1" s="175" t="s">
        <v>14</v>
      </c>
      <c r="BT1" s="175" t="s">
        <v>5</v>
      </c>
      <c r="BU1" s="175" t="s">
        <v>5</v>
      </c>
      <c r="BV1" s="175" t="s">
        <v>1083</v>
      </c>
    </row>
    <row r="2" spans="1:74" ht="36.950000000000003" customHeight="1" x14ac:dyDescent="0.2">
      <c r="AR2" s="231" t="s">
        <v>0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2" t="s">
        <v>1084</v>
      </c>
      <c r="BT2" s="2" t="s">
        <v>157</v>
      </c>
    </row>
    <row r="3" spans="1:74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1084</v>
      </c>
      <c r="BT3" s="2" t="s">
        <v>157</v>
      </c>
    </row>
    <row r="4" spans="1:74" ht="24.95" customHeight="1" x14ac:dyDescent="0.2">
      <c r="B4" s="5"/>
      <c r="D4" s="6" t="s">
        <v>1085</v>
      </c>
      <c r="AR4" s="5"/>
      <c r="AS4" s="176" t="s">
        <v>4</v>
      </c>
      <c r="BS4" s="2" t="s">
        <v>1084</v>
      </c>
    </row>
    <row r="5" spans="1:74" ht="12" customHeight="1" x14ac:dyDescent="0.2">
      <c r="B5" s="5"/>
      <c r="D5" s="177" t="s">
        <v>1086</v>
      </c>
      <c r="K5" s="233" t="s">
        <v>1087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R5" s="5"/>
      <c r="BS5" s="2" t="s">
        <v>1084</v>
      </c>
    </row>
    <row r="6" spans="1:74" ht="36.950000000000003" customHeight="1" x14ac:dyDescent="0.2">
      <c r="B6" s="5"/>
      <c r="D6" s="178" t="s">
        <v>6</v>
      </c>
      <c r="K6" s="234" t="s">
        <v>1145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R6" s="5"/>
      <c r="BS6" s="2" t="s">
        <v>1084</v>
      </c>
    </row>
    <row r="7" spans="1:74" ht="12" customHeight="1" x14ac:dyDescent="0.2">
      <c r="B7" s="5"/>
      <c r="D7" s="8" t="s">
        <v>13</v>
      </c>
      <c r="K7" s="12" t="s">
        <v>14</v>
      </c>
      <c r="AK7" s="8" t="s">
        <v>15</v>
      </c>
      <c r="AN7" s="12" t="s">
        <v>14</v>
      </c>
      <c r="AR7" s="5"/>
      <c r="BS7" s="2" t="s">
        <v>1084</v>
      </c>
    </row>
    <row r="8" spans="1:74" ht="12" customHeight="1" x14ac:dyDescent="0.2">
      <c r="B8" s="5"/>
      <c r="D8" s="8" t="s">
        <v>16</v>
      </c>
      <c r="K8" s="12" t="s">
        <v>17</v>
      </c>
      <c r="AK8" s="8" t="s">
        <v>18</v>
      </c>
      <c r="AN8" s="229">
        <v>46099</v>
      </c>
      <c r="AR8" s="5"/>
      <c r="BS8" s="2" t="s">
        <v>1084</v>
      </c>
    </row>
    <row r="9" spans="1:74" ht="14.45" customHeight="1" x14ac:dyDescent="0.2">
      <c r="B9" s="5"/>
      <c r="AR9" s="5"/>
      <c r="BS9" s="2" t="s">
        <v>1084</v>
      </c>
    </row>
    <row r="10" spans="1:74" ht="12" customHeight="1" x14ac:dyDescent="0.2">
      <c r="B10" s="5"/>
      <c r="D10" s="8" t="s">
        <v>19</v>
      </c>
      <c r="AK10" s="8" t="s">
        <v>20</v>
      </c>
      <c r="AN10" s="12" t="s">
        <v>14</v>
      </c>
      <c r="AR10" s="5"/>
      <c r="BS10" s="2" t="s">
        <v>1084</v>
      </c>
    </row>
    <row r="11" spans="1:74" ht="18.399999999999999" customHeight="1" x14ac:dyDescent="0.2">
      <c r="B11" s="5"/>
      <c r="E11" s="12" t="s">
        <v>21</v>
      </c>
      <c r="AK11" s="8" t="s">
        <v>22</v>
      </c>
      <c r="AN11" s="12" t="s">
        <v>14</v>
      </c>
      <c r="AR11" s="5"/>
      <c r="BS11" s="2" t="s">
        <v>1084</v>
      </c>
    </row>
    <row r="12" spans="1:74" ht="6.95" customHeight="1" x14ac:dyDescent="0.2">
      <c r="B12" s="5"/>
      <c r="AR12" s="5"/>
      <c r="BS12" s="2" t="s">
        <v>1084</v>
      </c>
    </row>
    <row r="13" spans="1:74" ht="12" customHeight="1" x14ac:dyDescent="0.2">
      <c r="B13" s="5"/>
      <c r="D13" s="8" t="s">
        <v>23</v>
      </c>
      <c r="AK13" s="8" t="s">
        <v>20</v>
      </c>
      <c r="AN13" s="12" t="s">
        <v>14</v>
      </c>
      <c r="AR13" s="5"/>
      <c r="BS13" s="2" t="s">
        <v>1084</v>
      </c>
    </row>
    <row r="14" spans="1:74" ht="12.75" x14ac:dyDescent="0.2">
      <c r="B14" s="5"/>
      <c r="E14" s="12" t="s">
        <v>450</v>
      </c>
      <c r="AK14" s="8" t="s">
        <v>22</v>
      </c>
      <c r="AN14" s="12" t="s">
        <v>14</v>
      </c>
      <c r="AR14" s="5"/>
      <c r="BS14" s="2" t="s">
        <v>1084</v>
      </c>
    </row>
    <row r="15" spans="1:74" ht="6.95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24</v>
      </c>
      <c r="AK16" s="8" t="s">
        <v>20</v>
      </c>
      <c r="AN16" s="12" t="s">
        <v>14</v>
      </c>
      <c r="AR16" s="5"/>
      <c r="BS16" s="2" t="s">
        <v>5</v>
      </c>
    </row>
    <row r="17" spans="2:71" ht="18.399999999999999" customHeight="1" x14ac:dyDescent="0.2">
      <c r="B17" s="5"/>
      <c r="E17" s="12" t="s">
        <v>423</v>
      </c>
      <c r="AK17" s="8" t="s">
        <v>22</v>
      </c>
      <c r="AN17" s="12" t="s">
        <v>14</v>
      </c>
      <c r="AR17" s="5"/>
      <c r="BS17" s="2" t="s">
        <v>86</v>
      </c>
    </row>
    <row r="18" spans="2:71" ht="6.95" customHeight="1" x14ac:dyDescent="0.2">
      <c r="B18" s="5"/>
      <c r="AR18" s="5"/>
      <c r="BS18" s="2" t="s">
        <v>1088</v>
      </c>
    </row>
    <row r="19" spans="2:71" ht="12" customHeight="1" x14ac:dyDescent="0.2">
      <c r="B19" s="5"/>
      <c r="D19" s="8" t="s">
        <v>26</v>
      </c>
      <c r="AK19" s="8" t="s">
        <v>20</v>
      </c>
      <c r="AN19" s="12" t="s">
        <v>14</v>
      </c>
      <c r="AR19" s="5"/>
      <c r="BS19" s="2" t="s">
        <v>1088</v>
      </c>
    </row>
    <row r="20" spans="2:71" ht="18.399999999999999" customHeight="1" x14ac:dyDescent="0.2">
      <c r="B20" s="5"/>
      <c r="E20" s="12" t="s">
        <v>424</v>
      </c>
      <c r="AK20" s="8" t="s">
        <v>22</v>
      </c>
      <c r="AN20" s="12" t="s">
        <v>14</v>
      </c>
      <c r="AR20" s="5"/>
      <c r="BS20" s="2" t="s">
        <v>86</v>
      </c>
    </row>
    <row r="21" spans="2:71" ht="6.95" customHeight="1" x14ac:dyDescent="0.2">
      <c r="B21" s="5"/>
      <c r="AR21" s="5"/>
    </row>
    <row r="22" spans="2:71" ht="12" customHeight="1" x14ac:dyDescent="0.2">
      <c r="B22" s="5"/>
      <c r="D22" s="8" t="s">
        <v>27</v>
      </c>
      <c r="AR22" s="5"/>
    </row>
    <row r="23" spans="2:71" ht="16.5" customHeight="1" x14ac:dyDescent="0.2">
      <c r="B23" s="5"/>
      <c r="E23" s="235" t="s">
        <v>14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5"/>
    </row>
    <row r="24" spans="2:71" ht="6.95" customHeight="1" x14ac:dyDescent="0.2">
      <c r="B24" s="5"/>
      <c r="AR24" s="5"/>
    </row>
    <row r="25" spans="2:71" ht="6.95" customHeight="1" x14ac:dyDescent="0.2">
      <c r="B25" s="5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R25" s="5"/>
    </row>
    <row r="26" spans="2:71" s="9" customFormat="1" ht="25.9" customHeight="1" x14ac:dyDescent="0.25">
      <c r="B26" s="10"/>
      <c r="D26" s="180" t="s">
        <v>28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6">
        <f>ROUND(AG94,2)</f>
        <v>0</v>
      </c>
      <c r="AL26" s="237"/>
      <c r="AM26" s="237"/>
      <c r="AN26" s="237"/>
      <c r="AO26" s="237"/>
      <c r="AR26" s="10"/>
    </row>
    <row r="27" spans="2:71" s="9" customFormat="1" ht="6.95" customHeight="1" x14ac:dyDescent="0.25">
      <c r="B27" s="10"/>
      <c r="AR27" s="10"/>
    </row>
    <row r="28" spans="2:71" s="9" customFormat="1" ht="12.75" x14ac:dyDescent="0.25">
      <c r="B28" s="10"/>
      <c r="L28" s="230" t="s">
        <v>30</v>
      </c>
      <c r="M28" s="230"/>
      <c r="N28" s="230"/>
      <c r="O28" s="230"/>
      <c r="P28" s="230"/>
      <c r="W28" s="230" t="s">
        <v>29</v>
      </c>
      <c r="X28" s="230"/>
      <c r="Y28" s="230"/>
      <c r="Z28" s="230"/>
      <c r="AA28" s="230"/>
      <c r="AB28" s="230"/>
      <c r="AC28" s="230"/>
      <c r="AD28" s="230"/>
      <c r="AE28" s="230"/>
      <c r="AK28" s="230" t="s">
        <v>31</v>
      </c>
      <c r="AL28" s="230"/>
      <c r="AM28" s="230"/>
      <c r="AN28" s="230"/>
      <c r="AO28" s="230"/>
      <c r="AR28" s="10"/>
    </row>
    <row r="29" spans="2:71" s="181" customFormat="1" ht="14.45" customHeight="1" x14ac:dyDescent="0.25">
      <c r="B29" s="182"/>
      <c r="D29" s="8" t="s">
        <v>32</v>
      </c>
      <c r="F29" s="21" t="s">
        <v>33</v>
      </c>
      <c r="L29" s="238">
        <v>0.23</v>
      </c>
      <c r="M29" s="239"/>
      <c r="N29" s="239"/>
      <c r="O29" s="239"/>
      <c r="P29" s="239"/>
      <c r="Q29" s="183"/>
      <c r="R29" s="183"/>
      <c r="S29" s="183"/>
      <c r="T29" s="183"/>
      <c r="U29" s="183"/>
      <c r="V29" s="183"/>
      <c r="W29" s="240"/>
      <c r="X29" s="239"/>
      <c r="Y29" s="239"/>
      <c r="Z29" s="239"/>
      <c r="AA29" s="239"/>
      <c r="AB29" s="239"/>
      <c r="AC29" s="239"/>
      <c r="AD29" s="239"/>
      <c r="AE29" s="239"/>
      <c r="AF29" s="183"/>
      <c r="AG29" s="183"/>
      <c r="AH29" s="183"/>
      <c r="AI29" s="183"/>
      <c r="AJ29" s="183"/>
      <c r="AK29" s="240"/>
      <c r="AL29" s="239"/>
      <c r="AM29" s="239"/>
      <c r="AN29" s="239"/>
      <c r="AO29" s="239"/>
      <c r="AP29" s="183"/>
      <c r="AQ29" s="183"/>
      <c r="AR29" s="184"/>
      <c r="AS29" s="183"/>
      <c r="AT29" s="183"/>
      <c r="AU29" s="183"/>
      <c r="AV29" s="183"/>
      <c r="AW29" s="183"/>
      <c r="AX29" s="183"/>
      <c r="AY29" s="183"/>
      <c r="AZ29" s="183"/>
    </row>
    <row r="30" spans="2:71" s="181" customFormat="1" ht="14.45" customHeight="1" x14ac:dyDescent="0.25">
      <c r="B30" s="182"/>
      <c r="F30" s="21"/>
      <c r="L30" s="241">
        <v>0.23</v>
      </c>
      <c r="M30" s="242"/>
      <c r="N30" s="242"/>
      <c r="O30" s="242"/>
      <c r="P30" s="242"/>
      <c r="W30" s="243">
        <f>AK26</f>
        <v>0</v>
      </c>
      <c r="X30" s="242"/>
      <c r="Y30" s="242"/>
      <c r="Z30" s="242"/>
      <c r="AA30" s="242"/>
      <c r="AB30" s="242"/>
      <c r="AC30" s="242"/>
      <c r="AD30" s="242"/>
      <c r="AE30" s="242"/>
      <c r="AK30" s="243">
        <f>ROUND(W30/100*23,2)</f>
        <v>0</v>
      </c>
      <c r="AL30" s="242"/>
      <c r="AM30" s="242"/>
      <c r="AN30" s="242"/>
      <c r="AO30" s="242"/>
      <c r="AR30" s="182"/>
    </row>
    <row r="31" spans="2:71" s="181" customFormat="1" ht="14.45" hidden="1" customHeight="1" x14ac:dyDescent="0.25">
      <c r="B31" s="182"/>
      <c r="F31" s="8" t="s">
        <v>35</v>
      </c>
      <c r="L31" s="241">
        <v>0.23</v>
      </c>
      <c r="M31" s="242"/>
      <c r="N31" s="242"/>
      <c r="O31" s="242"/>
      <c r="P31" s="242"/>
      <c r="W31" s="243" t="e">
        <f>ROUND(BB94, 2)</f>
        <v>#REF!</v>
      </c>
      <c r="X31" s="242"/>
      <c r="Y31" s="242"/>
      <c r="Z31" s="242"/>
      <c r="AA31" s="242"/>
      <c r="AB31" s="242"/>
      <c r="AC31" s="242"/>
      <c r="AD31" s="242"/>
      <c r="AE31" s="242"/>
      <c r="AK31" s="243">
        <v>0</v>
      </c>
      <c r="AL31" s="242"/>
      <c r="AM31" s="242"/>
      <c r="AN31" s="242"/>
      <c r="AO31" s="242"/>
      <c r="AR31" s="182"/>
    </row>
    <row r="32" spans="2:71" s="181" customFormat="1" ht="14.45" hidden="1" customHeight="1" x14ac:dyDescent="0.25">
      <c r="B32" s="182"/>
      <c r="F32" s="8" t="s">
        <v>36</v>
      </c>
      <c r="L32" s="241">
        <v>0.23</v>
      </c>
      <c r="M32" s="242"/>
      <c r="N32" s="242"/>
      <c r="O32" s="242"/>
      <c r="P32" s="242"/>
      <c r="W32" s="243" t="e">
        <f>ROUND(BC94, 2)</f>
        <v>#REF!</v>
      </c>
      <c r="X32" s="242"/>
      <c r="Y32" s="242"/>
      <c r="Z32" s="242"/>
      <c r="AA32" s="242"/>
      <c r="AB32" s="242"/>
      <c r="AC32" s="242"/>
      <c r="AD32" s="242"/>
      <c r="AE32" s="242"/>
      <c r="AK32" s="243">
        <v>0</v>
      </c>
      <c r="AL32" s="242"/>
      <c r="AM32" s="242"/>
      <c r="AN32" s="242"/>
      <c r="AO32" s="242"/>
      <c r="AR32" s="182"/>
    </row>
    <row r="33" spans="2:52" s="181" customFormat="1" ht="14.45" hidden="1" customHeight="1" x14ac:dyDescent="0.25">
      <c r="B33" s="182"/>
      <c r="F33" s="21" t="s">
        <v>37</v>
      </c>
      <c r="L33" s="238">
        <v>0</v>
      </c>
      <c r="M33" s="239"/>
      <c r="N33" s="239"/>
      <c r="O33" s="239"/>
      <c r="P33" s="239"/>
      <c r="Q33" s="183"/>
      <c r="R33" s="183"/>
      <c r="S33" s="183"/>
      <c r="T33" s="183"/>
      <c r="U33" s="183"/>
      <c r="V33" s="183"/>
      <c r="W33" s="240" t="e">
        <f>ROUND(BD94, 2)</f>
        <v>#REF!</v>
      </c>
      <c r="X33" s="239"/>
      <c r="Y33" s="239"/>
      <c r="Z33" s="239"/>
      <c r="AA33" s="239"/>
      <c r="AB33" s="239"/>
      <c r="AC33" s="239"/>
      <c r="AD33" s="239"/>
      <c r="AE33" s="239"/>
      <c r="AF33" s="183"/>
      <c r="AG33" s="183"/>
      <c r="AH33" s="183"/>
      <c r="AI33" s="183"/>
      <c r="AJ33" s="183"/>
      <c r="AK33" s="240">
        <v>0</v>
      </c>
      <c r="AL33" s="239"/>
      <c r="AM33" s="239"/>
      <c r="AN33" s="239"/>
      <c r="AO33" s="239"/>
      <c r="AP33" s="183"/>
      <c r="AQ33" s="183"/>
      <c r="AR33" s="184"/>
      <c r="AS33" s="183"/>
      <c r="AT33" s="183"/>
      <c r="AU33" s="183"/>
      <c r="AV33" s="183"/>
      <c r="AW33" s="183"/>
      <c r="AX33" s="183"/>
      <c r="AY33" s="183"/>
      <c r="AZ33" s="183"/>
    </row>
    <row r="34" spans="2:52" s="9" customFormat="1" ht="6.95" customHeight="1" x14ac:dyDescent="0.25">
      <c r="B34" s="10"/>
      <c r="AR34" s="10"/>
    </row>
    <row r="35" spans="2:52" s="9" customFormat="1" ht="25.9" customHeight="1" x14ac:dyDescent="0.25">
      <c r="B35" s="10"/>
      <c r="C35" s="185"/>
      <c r="D35" s="186" t="s">
        <v>38</v>
      </c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 t="s">
        <v>39</v>
      </c>
      <c r="U35" s="187"/>
      <c r="V35" s="187"/>
      <c r="W35" s="187"/>
      <c r="X35" s="246" t="s">
        <v>40</v>
      </c>
      <c r="Y35" s="247"/>
      <c r="Z35" s="247"/>
      <c r="AA35" s="247"/>
      <c r="AB35" s="247"/>
      <c r="AC35" s="187"/>
      <c r="AD35" s="187"/>
      <c r="AE35" s="187"/>
      <c r="AF35" s="187"/>
      <c r="AG35" s="187"/>
      <c r="AH35" s="187"/>
      <c r="AI35" s="187"/>
      <c r="AJ35" s="187"/>
      <c r="AK35" s="248">
        <f>AK26+AK30</f>
        <v>0</v>
      </c>
      <c r="AL35" s="247"/>
      <c r="AM35" s="247"/>
      <c r="AN35" s="247"/>
      <c r="AO35" s="249"/>
      <c r="AP35" s="185"/>
      <c r="AQ35" s="185"/>
      <c r="AR35" s="10"/>
    </row>
    <row r="36" spans="2:52" s="9" customFormat="1" ht="6.95" customHeight="1" x14ac:dyDescent="0.25">
      <c r="B36" s="10"/>
      <c r="AR36" s="10"/>
    </row>
    <row r="37" spans="2:52" s="9" customFormat="1" ht="14.45" customHeight="1" x14ac:dyDescent="0.25">
      <c r="B37" s="10"/>
      <c r="AR37" s="10"/>
    </row>
    <row r="38" spans="2:52" ht="14.45" customHeight="1" x14ac:dyDescent="0.2">
      <c r="B38" s="5"/>
      <c r="AR38" s="5"/>
    </row>
    <row r="39" spans="2:52" ht="14.45" customHeight="1" x14ac:dyDescent="0.2">
      <c r="B39" s="5"/>
      <c r="AR39" s="5"/>
    </row>
    <row r="40" spans="2:52" ht="14.45" customHeight="1" x14ac:dyDescent="0.2">
      <c r="B40" s="5"/>
      <c r="AR40" s="5"/>
    </row>
    <row r="41" spans="2:52" ht="14.45" customHeight="1" x14ac:dyDescent="0.2">
      <c r="B41" s="5"/>
      <c r="AR41" s="5"/>
    </row>
    <row r="42" spans="2:52" ht="14.45" customHeight="1" x14ac:dyDescent="0.2">
      <c r="B42" s="5"/>
      <c r="AR42" s="5"/>
    </row>
    <row r="43" spans="2:52" ht="14.45" customHeight="1" x14ac:dyDescent="0.2">
      <c r="B43" s="5"/>
      <c r="AR43" s="5"/>
    </row>
    <row r="44" spans="2:52" ht="14.45" customHeight="1" x14ac:dyDescent="0.2">
      <c r="B44" s="5"/>
      <c r="AR44" s="5"/>
    </row>
    <row r="45" spans="2:52" ht="14.45" customHeight="1" x14ac:dyDescent="0.2">
      <c r="B45" s="5"/>
      <c r="AR45" s="5"/>
    </row>
    <row r="46" spans="2:52" ht="14.45" customHeight="1" x14ac:dyDescent="0.2">
      <c r="B46" s="5"/>
      <c r="AR46" s="5"/>
    </row>
    <row r="47" spans="2:52" ht="14.45" customHeight="1" x14ac:dyDescent="0.2">
      <c r="B47" s="5"/>
      <c r="AR47" s="5"/>
    </row>
    <row r="48" spans="2:52" ht="14.45" customHeight="1" x14ac:dyDescent="0.2">
      <c r="B48" s="5"/>
      <c r="AR48" s="5"/>
    </row>
    <row r="49" spans="2:44" s="9" customFormat="1" ht="14.45" customHeight="1" x14ac:dyDescent="0.25">
      <c r="B49" s="10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10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9" customFormat="1" ht="12.75" x14ac:dyDescent="0.25">
      <c r="B60" s="10"/>
      <c r="D60" s="36" t="s">
        <v>43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44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43</v>
      </c>
      <c r="AI60" s="37"/>
      <c r="AJ60" s="37"/>
      <c r="AK60" s="37"/>
      <c r="AL60" s="37"/>
      <c r="AM60" s="36" t="s">
        <v>44</v>
      </c>
      <c r="AN60" s="37"/>
      <c r="AO60" s="37"/>
      <c r="AR60" s="10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9" customFormat="1" ht="12.75" x14ac:dyDescent="0.25">
      <c r="B64" s="10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10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9" customFormat="1" ht="12.75" x14ac:dyDescent="0.25">
      <c r="B75" s="10"/>
      <c r="D75" s="36" t="s">
        <v>43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44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43</v>
      </c>
      <c r="AI75" s="37"/>
      <c r="AJ75" s="37"/>
      <c r="AK75" s="37"/>
      <c r="AL75" s="37"/>
      <c r="AM75" s="36" t="s">
        <v>44</v>
      </c>
      <c r="AN75" s="37"/>
      <c r="AO75" s="37"/>
      <c r="AR75" s="10"/>
    </row>
    <row r="76" spans="2:44" s="9" customFormat="1" x14ac:dyDescent="0.25">
      <c r="B76" s="10"/>
      <c r="AR76" s="10"/>
    </row>
    <row r="77" spans="2:44" s="9" customFormat="1" ht="6.9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10"/>
    </row>
    <row r="81" spans="2:91" s="9" customFormat="1" ht="6.9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0"/>
    </row>
    <row r="82" spans="2:91" s="9" customFormat="1" ht="24.95" customHeight="1" x14ac:dyDescent="0.25">
      <c r="B82" s="10"/>
      <c r="C82" s="6" t="s">
        <v>1089</v>
      </c>
      <c r="AR82" s="10"/>
    </row>
    <row r="83" spans="2:91" s="9" customFormat="1" ht="6.95" customHeight="1" x14ac:dyDescent="0.25">
      <c r="B83" s="10"/>
      <c r="AR83" s="10"/>
    </row>
    <row r="84" spans="2:91" s="189" customFormat="1" ht="12" customHeight="1" x14ac:dyDescent="0.25">
      <c r="B84" s="190"/>
      <c r="C84" s="8" t="s">
        <v>1086</v>
      </c>
      <c r="L84" s="189" t="str">
        <f>K5</f>
        <v>25-02</v>
      </c>
      <c r="AR84" s="190"/>
    </row>
    <row r="85" spans="2:91" s="191" customFormat="1" ht="36.950000000000003" customHeight="1" x14ac:dyDescent="0.25">
      <c r="B85" s="192"/>
      <c r="C85" s="193" t="s">
        <v>6</v>
      </c>
      <c r="L85" s="244" t="str">
        <f>K6</f>
        <v>Zelené sídliská / lokalita SEVERNÁ – stavebné práce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R85" s="192"/>
    </row>
    <row r="86" spans="2:91" s="9" customFormat="1" ht="6.95" customHeight="1" x14ac:dyDescent="0.25">
      <c r="B86" s="10"/>
      <c r="AR86" s="10"/>
    </row>
    <row r="87" spans="2:91" s="9" customFormat="1" ht="12" customHeight="1" x14ac:dyDescent="0.25">
      <c r="B87" s="10"/>
      <c r="C87" s="8" t="s">
        <v>16</v>
      </c>
      <c r="L87" s="194" t="str">
        <f>IF(K8="","",K8)</f>
        <v>Severná</v>
      </c>
      <c r="AI87" s="8" t="s">
        <v>18</v>
      </c>
      <c r="AM87" s="250">
        <f>IF(AN8= "","",AN8)</f>
        <v>46099</v>
      </c>
      <c r="AN87" s="250"/>
      <c r="AR87" s="10"/>
    </row>
    <row r="88" spans="2:91" s="9" customFormat="1" ht="6.95" customHeight="1" x14ac:dyDescent="0.25">
      <c r="B88" s="10"/>
      <c r="AR88" s="10"/>
    </row>
    <row r="89" spans="2:91" s="9" customFormat="1" ht="15.2" customHeight="1" x14ac:dyDescent="0.25">
      <c r="B89" s="10"/>
      <c r="C89" s="8" t="s">
        <v>19</v>
      </c>
      <c r="L89" s="189" t="str">
        <f>IF(E11= "","",E11)</f>
        <v>Mesto Banská Bystrica</v>
      </c>
      <c r="AI89" s="8" t="s">
        <v>24</v>
      </c>
      <c r="AM89" s="251" t="str">
        <f>IF(E17="","",E17)</f>
        <v>Ing. Júlia Straňáková</v>
      </c>
      <c r="AN89" s="252"/>
      <c r="AO89" s="252"/>
      <c r="AP89" s="252"/>
      <c r="AR89" s="10"/>
      <c r="AS89" s="253" t="s">
        <v>1090</v>
      </c>
      <c r="AT89" s="254"/>
      <c r="AU89" s="17"/>
      <c r="AV89" s="17"/>
      <c r="AW89" s="17"/>
      <c r="AX89" s="17"/>
      <c r="AY89" s="17"/>
      <c r="AZ89" s="17"/>
      <c r="BA89" s="17"/>
      <c r="BB89" s="17"/>
      <c r="BC89" s="17"/>
      <c r="BD89" s="195"/>
    </row>
    <row r="90" spans="2:91" s="9" customFormat="1" ht="15.2" customHeight="1" x14ac:dyDescent="0.25">
      <c r="B90" s="10"/>
      <c r="C90" s="8" t="s">
        <v>23</v>
      </c>
      <c r="L90" s="189" t="str">
        <f>IF(E14="","",E14)</f>
        <v xml:space="preserve"> </v>
      </c>
      <c r="AI90" s="8" t="s">
        <v>26</v>
      </c>
      <c r="AM90" s="251" t="str">
        <f>IF(E20="","",E20)</f>
        <v>Milan Straňák</v>
      </c>
      <c r="AN90" s="252"/>
      <c r="AO90" s="252"/>
      <c r="AP90" s="252"/>
      <c r="AR90" s="10"/>
      <c r="AS90" s="255"/>
      <c r="AT90" s="256"/>
      <c r="BD90" s="196"/>
    </row>
    <row r="91" spans="2:91" s="9" customFormat="1" ht="10.9" customHeight="1" x14ac:dyDescent="0.25">
      <c r="B91" s="10"/>
      <c r="AR91" s="10"/>
      <c r="AS91" s="255"/>
      <c r="AT91" s="256"/>
      <c r="BD91" s="196"/>
    </row>
    <row r="92" spans="2:91" s="9" customFormat="1" ht="29.25" customHeight="1" x14ac:dyDescent="0.25">
      <c r="B92" s="10"/>
      <c r="C92" s="257" t="s">
        <v>60</v>
      </c>
      <c r="D92" s="258"/>
      <c r="E92" s="258"/>
      <c r="F92" s="258"/>
      <c r="G92" s="258"/>
      <c r="H92" s="29"/>
      <c r="I92" s="259" t="s">
        <v>61</v>
      </c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60" t="s">
        <v>1091</v>
      </c>
      <c r="AH92" s="258"/>
      <c r="AI92" s="258"/>
      <c r="AJ92" s="258"/>
      <c r="AK92" s="258"/>
      <c r="AL92" s="258"/>
      <c r="AM92" s="258"/>
      <c r="AN92" s="259" t="s">
        <v>1092</v>
      </c>
      <c r="AO92" s="258"/>
      <c r="AP92" s="261"/>
      <c r="AQ92" s="197" t="s">
        <v>59</v>
      </c>
      <c r="AR92" s="10"/>
      <c r="AS92" s="63" t="s">
        <v>1093</v>
      </c>
      <c r="AT92" s="64" t="s">
        <v>1094</v>
      </c>
      <c r="AU92" s="64" t="s">
        <v>1095</v>
      </c>
      <c r="AV92" s="64" t="s">
        <v>1096</v>
      </c>
      <c r="AW92" s="64" t="s">
        <v>1097</v>
      </c>
      <c r="AX92" s="64" t="s">
        <v>1098</v>
      </c>
      <c r="AY92" s="64" t="s">
        <v>1099</v>
      </c>
      <c r="AZ92" s="64" t="s">
        <v>1100</v>
      </c>
      <c r="BA92" s="64" t="s">
        <v>1101</v>
      </c>
      <c r="BB92" s="64" t="s">
        <v>1102</v>
      </c>
      <c r="BC92" s="64" t="s">
        <v>1103</v>
      </c>
      <c r="BD92" s="65" t="s">
        <v>1104</v>
      </c>
    </row>
    <row r="93" spans="2:91" s="9" customFormat="1" ht="10.9" customHeight="1" x14ac:dyDescent="0.25">
      <c r="B93" s="10"/>
      <c r="AR93" s="10"/>
      <c r="AS93" s="68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95"/>
    </row>
    <row r="94" spans="2:91" s="198" customFormat="1" ht="32.450000000000003" customHeight="1" x14ac:dyDescent="0.25">
      <c r="B94" s="199"/>
      <c r="C94" s="66" t="s">
        <v>1105</v>
      </c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66">
        <f>ROUND(AG97+AG98+AG99+AG100+AG101+AG102+AG103+AG104+AG105+AG106+AG107+AG108+AG109,2)</f>
        <v>0</v>
      </c>
      <c r="AH94" s="266"/>
      <c r="AI94" s="266"/>
      <c r="AJ94" s="266"/>
      <c r="AK94" s="266"/>
      <c r="AL94" s="266"/>
      <c r="AM94" s="266"/>
      <c r="AN94" s="267">
        <f>ROUND(AN97+AN98+AN99+AN100+AN101+AN102+AN103+AN104+AN105+AN106+AN107+AN108+AN109,2)</f>
        <v>0</v>
      </c>
      <c r="AO94" s="267"/>
      <c r="AP94" s="267"/>
      <c r="AQ94" s="201" t="s">
        <v>14</v>
      </c>
      <c r="AR94" s="199"/>
      <c r="AS94" s="202" t="e">
        <f>ROUND(AS95+#REF!+#REF!+#REF!+#REF!+#REF!+#REF!,2)</f>
        <v>#REF!</v>
      </c>
      <c r="AT94" s="203" t="e">
        <f t="shared" ref="AT94:AT109" si="0">ROUND(SUM(AV94:AW94),2)</f>
        <v>#REF!</v>
      </c>
      <c r="AU94" s="204" t="e">
        <f>ROUND(AU95+#REF!+#REF!+#REF!+#REF!+#REF!+#REF!,5)</f>
        <v>#REF!</v>
      </c>
      <c r="AV94" s="203" t="e">
        <f>ROUND(AZ94*L29,2)</f>
        <v>#REF!</v>
      </c>
      <c r="AW94" s="203" t="e">
        <f>ROUND(BA94*L30,2)</f>
        <v>#REF!</v>
      </c>
      <c r="AX94" s="203" t="e">
        <f>ROUND(BB94*L29,2)</f>
        <v>#REF!</v>
      </c>
      <c r="AY94" s="203" t="e">
        <f>ROUND(BC94*L30,2)</f>
        <v>#REF!</v>
      </c>
      <c r="AZ94" s="203" t="e">
        <f>ROUND(AZ95+#REF!+#REF!+#REF!+#REF!+#REF!+#REF!,2)</f>
        <v>#REF!</v>
      </c>
      <c r="BA94" s="203" t="e">
        <f>ROUND(BA95+#REF!+#REF!+#REF!+#REF!+#REF!+#REF!,2)</f>
        <v>#REF!</v>
      </c>
      <c r="BB94" s="203" t="e">
        <f>ROUND(BB95+#REF!+#REF!+#REF!+#REF!+#REF!+#REF!,2)</f>
        <v>#REF!</v>
      </c>
      <c r="BC94" s="203" t="e">
        <f>ROUND(BC95+#REF!+#REF!+#REF!+#REF!+#REF!+#REF!,2)</f>
        <v>#REF!</v>
      </c>
      <c r="BD94" s="205" t="e">
        <f>ROUND(BD95+#REF!+#REF!+#REF!+#REF!+#REF!+#REF!,2)</f>
        <v>#REF!</v>
      </c>
      <c r="BS94" s="206" t="s">
        <v>72</v>
      </c>
      <c r="BT94" s="206" t="s">
        <v>2</v>
      </c>
      <c r="BU94" s="207" t="s">
        <v>1106</v>
      </c>
      <c r="BV94" s="206" t="s">
        <v>1107</v>
      </c>
      <c r="BW94" s="206" t="s">
        <v>1083</v>
      </c>
      <c r="BX94" s="206" t="s">
        <v>1108</v>
      </c>
      <c r="CL94" s="206" t="s">
        <v>14</v>
      </c>
    </row>
    <row r="95" spans="2:91" s="208" customFormat="1" ht="16.5" customHeight="1" x14ac:dyDescent="0.25">
      <c r="B95" s="209"/>
      <c r="C95" s="210"/>
      <c r="D95" s="268"/>
      <c r="E95" s="268"/>
      <c r="F95" s="268"/>
      <c r="G95" s="268"/>
      <c r="H95" s="268"/>
      <c r="I95" s="211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9"/>
      <c r="AH95" s="270"/>
      <c r="AI95" s="270"/>
      <c r="AJ95" s="270"/>
      <c r="AK95" s="270"/>
      <c r="AL95" s="270"/>
      <c r="AM95" s="270"/>
      <c r="AN95" s="271"/>
      <c r="AO95" s="270"/>
      <c r="AP95" s="270"/>
      <c r="AQ95" s="212" t="s">
        <v>1109</v>
      </c>
      <c r="AR95" s="209"/>
      <c r="AS95" s="213" t="e">
        <f>ROUND(AS96+#REF!+#REF!,2)</f>
        <v>#REF!</v>
      </c>
      <c r="AT95" s="214" t="e">
        <f t="shared" si="0"/>
        <v>#REF!</v>
      </c>
      <c r="AU95" s="215" t="e">
        <f>ROUND(AU96+#REF!+#REF!,5)</f>
        <v>#REF!</v>
      </c>
      <c r="AV95" s="214" t="e">
        <f>ROUND(AZ95*L29,2)</f>
        <v>#REF!</v>
      </c>
      <c r="AW95" s="214" t="e">
        <f>ROUND(BA95*L30,2)</f>
        <v>#REF!</v>
      </c>
      <c r="AX95" s="214" t="e">
        <f>ROUND(BB95*L29,2)</f>
        <v>#REF!</v>
      </c>
      <c r="AY95" s="214" t="e">
        <f>ROUND(BC95*L30,2)</f>
        <v>#REF!</v>
      </c>
      <c r="AZ95" s="214" t="e">
        <f>ROUND(AZ96+#REF!+#REF!,2)</f>
        <v>#REF!</v>
      </c>
      <c r="BA95" s="214" t="e">
        <f>ROUND(BA96+#REF!+#REF!,2)</f>
        <v>#REF!</v>
      </c>
      <c r="BB95" s="214" t="e">
        <f>ROUND(BB96+#REF!+#REF!,2)</f>
        <v>#REF!</v>
      </c>
      <c r="BC95" s="214" t="e">
        <f>ROUND(BC96+#REF!+#REF!,2)</f>
        <v>#REF!</v>
      </c>
      <c r="BD95" s="216" t="e">
        <f>ROUND(BD96+#REF!+#REF!,2)</f>
        <v>#REF!</v>
      </c>
      <c r="BS95" s="217" t="s">
        <v>72</v>
      </c>
      <c r="BT95" s="217" t="s">
        <v>75</v>
      </c>
      <c r="BU95" s="217" t="s">
        <v>1106</v>
      </c>
      <c r="BV95" s="217" t="s">
        <v>1107</v>
      </c>
      <c r="BW95" s="217" t="s">
        <v>1110</v>
      </c>
      <c r="BX95" s="217" t="s">
        <v>1083</v>
      </c>
      <c r="CL95" s="217" t="s">
        <v>14</v>
      </c>
      <c r="CM95" s="217" t="s">
        <v>2</v>
      </c>
    </row>
    <row r="96" spans="2:91" s="189" customFormat="1" ht="23.25" customHeight="1" x14ac:dyDescent="0.25">
      <c r="B96" s="190"/>
      <c r="C96" s="52"/>
      <c r="D96" s="52"/>
      <c r="E96" s="262"/>
      <c r="F96" s="262"/>
      <c r="G96" s="262"/>
      <c r="H96" s="262"/>
      <c r="I96" s="262"/>
      <c r="J96" s="5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3"/>
      <c r="AH96" s="264"/>
      <c r="AI96" s="264"/>
      <c r="AJ96" s="264"/>
      <c r="AK96" s="264"/>
      <c r="AL96" s="264"/>
      <c r="AM96" s="264"/>
      <c r="AN96" s="265"/>
      <c r="AO96" s="264"/>
      <c r="AP96" s="264"/>
      <c r="AQ96" s="218" t="s">
        <v>1111</v>
      </c>
      <c r="AR96" s="190"/>
      <c r="AS96" s="219">
        <f>ROUND(SUM(AS97:AS98),2)</f>
        <v>0</v>
      </c>
      <c r="AT96" s="25">
        <f t="shared" si="0"/>
        <v>69188.36</v>
      </c>
      <c r="AU96" s="220">
        <f>ROUND(SUM(AU97:AU98),5)</f>
        <v>0</v>
      </c>
      <c r="AV96" s="25">
        <f>ROUND(AZ96*L29,2)</f>
        <v>0</v>
      </c>
      <c r="AW96" s="25">
        <f>ROUND(BA96*L30,2)</f>
        <v>69188.36</v>
      </c>
      <c r="AX96" s="25">
        <f>ROUND(BB96*L29,2)</f>
        <v>0</v>
      </c>
      <c r="AY96" s="25">
        <f>ROUND(BC96*L30,2)</f>
        <v>0</v>
      </c>
      <c r="AZ96" s="25">
        <f>ROUND(SUM(AZ97:AZ98),2)</f>
        <v>0</v>
      </c>
      <c r="BA96" s="25">
        <f>ROUND(SUM(BA97:BA98),2)</f>
        <v>300818.96000000002</v>
      </c>
      <c r="BB96" s="25">
        <f>ROUND(SUM(BB97:BB98),2)</f>
        <v>0</v>
      </c>
      <c r="BC96" s="25">
        <f>ROUND(SUM(BC97:BC98),2)</f>
        <v>0</v>
      </c>
      <c r="BD96" s="221">
        <f>ROUND(SUM(BD97:BD98),2)</f>
        <v>0</v>
      </c>
      <c r="BS96" s="12" t="s">
        <v>72</v>
      </c>
      <c r="BT96" s="12" t="s">
        <v>83</v>
      </c>
      <c r="BU96" s="12" t="s">
        <v>1106</v>
      </c>
      <c r="BV96" s="12" t="s">
        <v>1107</v>
      </c>
      <c r="BW96" s="12" t="s">
        <v>1112</v>
      </c>
      <c r="BX96" s="12" t="s">
        <v>1110</v>
      </c>
      <c r="CL96" s="12" t="s">
        <v>14</v>
      </c>
    </row>
    <row r="97" spans="1:90" s="189" customFormat="1" ht="35.25" customHeight="1" x14ac:dyDescent="0.25">
      <c r="A97" s="222"/>
      <c r="B97" s="190"/>
      <c r="C97" s="52"/>
      <c r="D97" s="52"/>
      <c r="E97" s="228"/>
      <c r="F97" s="262" t="s">
        <v>1113</v>
      </c>
      <c r="G97" s="262"/>
      <c r="H97" s="262"/>
      <c r="I97" s="262"/>
      <c r="J97" s="262"/>
      <c r="K97" s="52"/>
      <c r="L97" s="262" t="s">
        <v>1114</v>
      </c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65">
        <f>'SO 1.1.2 - Podpora budova...'!J34</f>
        <v>0</v>
      </c>
      <c r="AH97" s="264"/>
      <c r="AI97" s="264"/>
      <c r="AJ97" s="264"/>
      <c r="AK97" s="264"/>
      <c r="AL97" s="264"/>
      <c r="AM97" s="264"/>
      <c r="AN97" s="265">
        <f>'SO 1.1.2 - Podpora budova...'!J43</f>
        <v>0</v>
      </c>
      <c r="AO97" s="264"/>
      <c r="AP97" s="264"/>
      <c r="AQ97" s="218" t="s">
        <v>1111</v>
      </c>
      <c r="AR97" s="190"/>
      <c r="AS97" s="219">
        <v>0</v>
      </c>
      <c r="AT97" s="25">
        <f t="shared" si="0"/>
        <v>41625.32</v>
      </c>
      <c r="AU97" s="220">
        <f>'[1]SO 1.1.2 - Podpora budova...'!P129</f>
        <v>0</v>
      </c>
      <c r="AV97" s="25">
        <f>'[1]SO 1.1.2 - Podpora budova...'!J37</f>
        <v>0</v>
      </c>
      <c r="AW97" s="25">
        <f>'[1]SO 1.1.2 - Podpora budova...'!J38</f>
        <v>41625.32</v>
      </c>
      <c r="AX97" s="25">
        <f>'[1]SO 1.1.2 - Podpora budova...'!J39</f>
        <v>0</v>
      </c>
      <c r="AY97" s="25">
        <f>'[1]SO 1.1.2 - Podpora budova...'!J40</f>
        <v>0</v>
      </c>
      <c r="AZ97" s="25">
        <f>'[1]SO 1.1.2 - Podpora budova...'!F37</f>
        <v>0</v>
      </c>
      <c r="BA97" s="25">
        <f>'[1]SO 1.1.2 - Podpora budova...'!F38</f>
        <v>180979.66</v>
      </c>
      <c r="BB97" s="25">
        <f>'[1]SO 1.1.2 - Podpora budova...'!F39</f>
        <v>0</v>
      </c>
      <c r="BC97" s="25">
        <f>'[1]SO 1.1.2 - Podpora budova...'!F40</f>
        <v>0</v>
      </c>
      <c r="BD97" s="221">
        <f>'[1]SO 1.1.2 - Podpora budova...'!F41</f>
        <v>0</v>
      </c>
      <c r="BT97" s="12" t="s">
        <v>93</v>
      </c>
      <c r="BV97" s="12" t="s">
        <v>1107</v>
      </c>
      <c r="BW97" s="12" t="s">
        <v>1</v>
      </c>
      <c r="BX97" s="12" t="s">
        <v>1112</v>
      </c>
      <c r="CL97" s="12" t="s">
        <v>14</v>
      </c>
    </row>
    <row r="98" spans="1:90" s="189" customFormat="1" ht="35.25" customHeight="1" x14ac:dyDescent="0.25">
      <c r="A98" s="222"/>
      <c r="B98" s="190"/>
      <c r="C98" s="52"/>
      <c r="D98" s="52"/>
      <c r="E98" s="228"/>
      <c r="F98" s="262" t="s">
        <v>1115</v>
      </c>
      <c r="G98" s="262"/>
      <c r="H98" s="262"/>
      <c r="I98" s="262"/>
      <c r="J98" s="262"/>
      <c r="K98" s="52"/>
      <c r="L98" s="262" t="s">
        <v>1116</v>
      </c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5">
        <f>'SO 1.1.3 - Podpora budova...'!J34</f>
        <v>0</v>
      </c>
      <c r="AH98" s="264"/>
      <c r="AI98" s="264"/>
      <c r="AJ98" s="264"/>
      <c r="AK98" s="264"/>
      <c r="AL98" s="264"/>
      <c r="AM98" s="264"/>
      <c r="AN98" s="265">
        <f>'SO 1.1.3 - Podpora budova...'!J43</f>
        <v>0</v>
      </c>
      <c r="AO98" s="264"/>
      <c r="AP98" s="264"/>
      <c r="AQ98" s="218" t="s">
        <v>1111</v>
      </c>
      <c r="AR98" s="190"/>
      <c r="AS98" s="219">
        <v>0</v>
      </c>
      <c r="AT98" s="25">
        <f t="shared" si="0"/>
        <v>27563.040000000001</v>
      </c>
      <c r="AU98" s="220">
        <f>'[1]SO 1.1.3 - Podpora budova...'!P129</f>
        <v>0</v>
      </c>
      <c r="AV98" s="25">
        <f>'[1]SO 1.1.3 - Podpora budova...'!J37</f>
        <v>0</v>
      </c>
      <c r="AW98" s="25">
        <f>'[1]SO 1.1.3 - Podpora budova...'!J38</f>
        <v>27563.040000000001</v>
      </c>
      <c r="AX98" s="25">
        <f>'[1]SO 1.1.3 - Podpora budova...'!J39</f>
        <v>0</v>
      </c>
      <c r="AY98" s="25">
        <f>'[1]SO 1.1.3 - Podpora budova...'!J40</f>
        <v>0</v>
      </c>
      <c r="AZ98" s="25">
        <f>'[1]SO 1.1.3 - Podpora budova...'!F37</f>
        <v>0</v>
      </c>
      <c r="BA98" s="25">
        <f>'[1]SO 1.1.3 - Podpora budova...'!F38</f>
        <v>119839.3</v>
      </c>
      <c r="BB98" s="25">
        <f>'[1]SO 1.1.3 - Podpora budova...'!F39</f>
        <v>0</v>
      </c>
      <c r="BC98" s="25">
        <f>'[1]SO 1.1.3 - Podpora budova...'!F40</f>
        <v>0</v>
      </c>
      <c r="BD98" s="221">
        <f>'[1]SO 1.1.3 - Podpora budova...'!F41</f>
        <v>0</v>
      </c>
      <c r="BT98" s="12" t="s">
        <v>93</v>
      </c>
      <c r="BV98" s="12" t="s">
        <v>1107</v>
      </c>
      <c r="BW98" s="12" t="s">
        <v>277</v>
      </c>
      <c r="BX98" s="12" t="s">
        <v>1112</v>
      </c>
      <c r="CL98" s="12" t="s">
        <v>14</v>
      </c>
    </row>
    <row r="99" spans="1:90" s="189" customFormat="1" ht="35.25" customHeight="1" x14ac:dyDescent="0.25">
      <c r="A99" s="222"/>
      <c r="B99" s="190"/>
      <c r="C99" s="52"/>
      <c r="D99" s="52"/>
      <c r="E99" s="228"/>
      <c r="F99" s="262" t="s">
        <v>1118</v>
      </c>
      <c r="G99" s="262"/>
      <c r="H99" s="262"/>
      <c r="I99" s="262"/>
      <c r="J99" s="262"/>
      <c r="K99" s="52"/>
      <c r="L99" s="262" t="s">
        <v>1119</v>
      </c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5">
        <f>'SO 1.2.2 - Podpora budova...'!J34</f>
        <v>0</v>
      </c>
      <c r="AH99" s="264"/>
      <c r="AI99" s="264"/>
      <c r="AJ99" s="264"/>
      <c r="AK99" s="264"/>
      <c r="AL99" s="264"/>
      <c r="AM99" s="264"/>
      <c r="AN99" s="265">
        <f>'SO 1.2.2 - Podpora budova...'!J43</f>
        <v>0</v>
      </c>
      <c r="AO99" s="264"/>
      <c r="AP99" s="264"/>
      <c r="AQ99" s="218" t="s">
        <v>1111</v>
      </c>
      <c r="AR99" s="190"/>
      <c r="AS99" s="219">
        <v>0</v>
      </c>
      <c r="AT99" s="25">
        <f t="shared" si="0"/>
        <v>54545.26</v>
      </c>
      <c r="AU99" s="220">
        <f>'[1]SO 1.2.2 - Podpora budova...'!P130</f>
        <v>0</v>
      </c>
      <c r="AV99" s="25">
        <f>'[1]SO 1.2.2 - Podpora budova...'!J37</f>
        <v>0</v>
      </c>
      <c r="AW99" s="25">
        <f>'[1]SO 1.2.2 - Podpora budova...'!J38</f>
        <v>54545.26</v>
      </c>
      <c r="AX99" s="25">
        <f>'[1]SO 1.2.2 - Podpora budova...'!J39</f>
        <v>0</v>
      </c>
      <c r="AY99" s="25">
        <f>'[1]SO 1.2.2 - Podpora budova...'!J40</f>
        <v>0</v>
      </c>
      <c r="AZ99" s="25">
        <f>'[1]SO 1.2.2 - Podpora budova...'!F37</f>
        <v>0</v>
      </c>
      <c r="BA99" s="25">
        <f>'[1]SO 1.2.2 - Podpora budova...'!F38</f>
        <v>237153.31</v>
      </c>
      <c r="BB99" s="25">
        <f>'[1]SO 1.2.2 - Podpora budova...'!F39</f>
        <v>0</v>
      </c>
      <c r="BC99" s="25">
        <f>'[1]SO 1.2.2 - Podpora budova...'!F40</f>
        <v>0</v>
      </c>
      <c r="BD99" s="221">
        <f>'[1]SO 1.2.2 - Podpora budova...'!F41</f>
        <v>0</v>
      </c>
      <c r="BT99" s="12" t="s">
        <v>93</v>
      </c>
      <c r="BV99" s="12" t="s">
        <v>1107</v>
      </c>
      <c r="BW99" s="12" t="s">
        <v>323</v>
      </c>
      <c r="BX99" s="12" t="s">
        <v>1117</v>
      </c>
      <c r="CL99" s="12" t="s">
        <v>14</v>
      </c>
    </row>
    <row r="100" spans="1:90" s="189" customFormat="1" ht="35.25" customHeight="1" x14ac:dyDescent="0.25">
      <c r="A100" s="222"/>
      <c r="B100" s="190"/>
      <c r="C100" s="52"/>
      <c r="D100" s="52"/>
      <c r="E100" s="228"/>
      <c r="F100" s="262" t="s">
        <v>1120</v>
      </c>
      <c r="G100" s="262"/>
      <c r="H100" s="262"/>
      <c r="I100" s="262"/>
      <c r="J100" s="262"/>
      <c r="K100" s="52"/>
      <c r="L100" s="262" t="s">
        <v>1121</v>
      </c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5">
        <f>'SO 1.2.3 - Podpora budova...'!J34</f>
        <v>0</v>
      </c>
      <c r="AH100" s="264"/>
      <c r="AI100" s="264"/>
      <c r="AJ100" s="264"/>
      <c r="AK100" s="264"/>
      <c r="AL100" s="264"/>
      <c r="AM100" s="264"/>
      <c r="AN100" s="265">
        <f>'SO 1.2.3 - Podpora budova...'!J43</f>
        <v>0</v>
      </c>
      <c r="AO100" s="264"/>
      <c r="AP100" s="264"/>
      <c r="AQ100" s="218" t="s">
        <v>1111</v>
      </c>
      <c r="AR100" s="190"/>
      <c r="AS100" s="219">
        <v>0</v>
      </c>
      <c r="AT100" s="25">
        <f t="shared" si="0"/>
        <v>25772.19</v>
      </c>
      <c r="AU100" s="220">
        <f>'[1]SO 1.2.3 - Podpora budova...'!P129</f>
        <v>0</v>
      </c>
      <c r="AV100" s="25">
        <f>'[1]SO 1.2.3 - Podpora budova...'!J37</f>
        <v>0</v>
      </c>
      <c r="AW100" s="25">
        <f>'[1]SO 1.2.3 - Podpora budova...'!J38</f>
        <v>25772.19</v>
      </c>
      <c r="AX100" s="25">
        <f>'[1]SO 1.2.3 - Podpora budova...'!J39</f>
        <v>0</v>
      </c>
      <c r="AY100" s="25">
        <f>'[1]SO 1.2.3 - Podpora budova...'!J40</f>
        <v>0</v>
      </c>
      <c r="AZ100" s="25">
        <f>'[1]SO 1.2.3 - Podpora budova...'!F37</f>
        <v>0</v>
      </c>
      <c r="BA100" s="25">
        <f>'[1]SO 1.2.3 - Podpora budova...'!F38</f>
        <v>112052.99</v>
      </c>
      <c r="BB100" s="25">
        <f>'[1]SO 1.2.3 - Podpora budova...'!F39</f>
        <v>0</v>
      </c>
      <c r="BC100" s="25">
        <f>'[1]SO 1.2.3 - Podpora budova...'!F40</f>
        <v>0</v>
      </c>
      <c r="BD100" s="221">
        <f>'[1]SO 1.2.3 - Podpora budova...'!F41</f>
        <v>0</v>
      </c>
      <c r="BT100" s="12" t="s">
        <v>93</v>
      </c>
      <c r="BV100" s="12" t="s">
        <v>1107</v>
      </c>
      <c r="BW100" s="12" t="s">
        <v>389</v>
      </c>
      <c r="BX100" s="12" t="s">
        <v>1117</v>
      </c>
      <c r="CL100" s="12" t="s">
        <v>14</v>
      </c>
    </row>
    <row r="101" spans="1:90" s="189" customFormat="1" ht="35.25" customHeight="1" x14ac:dyDescent="0.25">
      <c r="A101" s="222"/>
      <c r="B101" s="190"/>
      <c r="C101" s="52"/>
      <c r="D101" s="52"/>
      <c r="E101" s="228"/>
      <c r="F101" s="262" t="s">
        <v>1123</v>
      </c>
      <c r="G101" s="262"/>
      <c r="H101" s="262"/>
      <c r="I101" s="262"/>
      <c r="J101" s="262"/>
      <c r="K101" s="52"/>
      <c r="L101" s="262" t="s">
        <v>1124</v>
      </c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5">
        <f>'SO 1.3.2 - Podpora budova...'!J34</f>
        <v>0</v>
      </c>
      <c r="AH101" s="264"/>
      <c r="AI101" s="264"/>
      <c r="AJ101" s="264"/>
      <c r="AK101" s="264"/>
      <c r="AL101" s="264"/>
      <c r="AM101" s="264"/>
      <c r="AN101" s="265">
        <f>'SO 1.3.2 - Podpora budova...'!J43</f>
        <v>0</v>
      </c>
      <c r="AO101" s="264"/>
      <c r="AP101" s="264"/>
      <c r="AQ101" s="218" t="s">
        <v>1111</v>
      </c>
      <c r="AR101" s="190"/>
      <c r="AS101" s="219">
        <v>0</v>
      </c>
      <c r="AT101" s="25">
        <f t="shared" si="0"/>
        <v>10507.05</v>
      </c>
      <c r="AU101" s="220">
        <f>'[1]SO 1.3.2 - Podpora budova...'!P129</f>
        <v>0</v>
      </c>
      <c r="AV101" s="25">
        <f>'[1]SO 1.3.2 - Podpora budova...'!J37</f>
        <v>0</v>
      </c>
      <c r="AW101" s="25">
        <f>'[1]SO 1.3.2 - Podpora budova...'!J38</f>
        <v>10507.05</v>
      </c>
      <c r="AX101" s="25">
        <f>'[1]SO 1.3.2 - Podpora budova...'!J39</f>
        <v>0</v>
      </c>
      <c r="AY101" s="25">
        <f>'[1]SO 1.3.2 - Podpora budova...'!J40</f>
        <v>0</v>
      </c>
      <c r="AZ101" s="25">
        <f>'[1]SO 1.3.2 - Podpora budova...'!F37</f>
        <v>0</v>
      </c>
      <c r="BA101" s="25">
        <f>'[1]SO 1.3.2 - Podpora budova...'!F38</f>
        <v>45682.83</v>
      </c>
      <c r="BB101" s="25">
        <f>'[1]SO 1.3.2 - Podpora budova...'!F39</f>
        <v>0</v>
      </c>
      <c r="BC101" s="25">
        <f>'[1]SO 1.3.2 - Podpora budova...'!F40</f>
        <v>0</v>
      </c>
      <c r="BD101" s="221">
        <f>'[1]SO 1.3.2 - Podpora budova...'!F41</f>
        <v>0</v>
      </c>
      <c r="BT101" s="12" t="s">
        <v>93</v>
      </c>
      <c r="BV101" s="12" t="s">
        <v>1107</v>
      </c>
      <c r="BW101" s="12" t="s">
        <v>405</v>
      </c>
      <c r="BX101" s="12" t="s">
        <v>1122</v>
      </c>
      <c r="CL101" s="12" t="s">
        <v>14</v>
      </c>
    </row>
    <row r="102" spans="1:90" s="189" customFormat="1" ht="16.5" customHeight="1" x14ac:dyDescent="0.25">
      <c r="A102" s="222"/>
      <c r="B102" s="190"/>
      <c r="C102" s="52"/>
      <c r="D102" s="52"/>
      <c r="E102" s="262" t="s">
        <v>1126</v>
      </c>
      <c r="F102" s="262"/>
      <c r="G102" s="262"/>
      <c r="H102" s="262"/>
      <c r="I102" s="262"/>
      <c r="J102" s="228"/>
      <c r="K102" s="262" t="s">
        <v>1127</v>
      </c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5">
        <f>'SO 3.1 - Parkový mobiliár...'!J32</f>
        <v>0</v>
      </c>
      <c r="AH102" s="264"/>
      <c r="AI102" s="264"/>
      <c r="AJ102" s="264"/>
      <c r="AK102" s="264"/>
      <c r="AL102" s="264"/>
      <c r="AM102" s="264"/>
      <c r="AN102" s="265">
        <f>'SO 3.1 - Parkový mobiliár...'!J41</f>
        <v>0</v>
      </c>
      <c r="AO102" s="264"/>
      <c r="AP102" s="264"/>
      <c r="AQ102" s="218" t="s">
        <v>1111</v>
      </c>
      <c r="AR102" s="190"/>
      <c r="AS102" s="219">
        <v>0</v>
      </c>
      <c r="AT102" s="25">
        <f t="shared" si="0"/>
        <v>3627.56</v>
      </c>
      <c r="AU102" s="220">
        <f>'[1]SO 3.1 - Parkový mobiliár...'!P122</f>
        <v>0</v>
      </c>
      <c r="AV102" s="25">
        <f>'[1]SO 3.1 - Parkový mobiliár...'!J35</f>
        <v>0</v>
      </c>
      <c r="AW102" s="25">
        <f>'[1]SO 3.1 - Parkový mobiliár...'!J36</f>
        <v>3627.56</v>
      </c>
      <c r="AX102" s="25">
        <f>'[1]SO 3.1 - Parkový mobiliár...'!J37</f>
        <v>0</v>
      </c>
      <c r="AY102" s="25">
        <f>'[1]SO 3.1 - Parkový mobiliár...'!J38</f>
        <v>0</v>
      </c>
      <c r="AZ102" s="25">
        <f>'[1]SO 3.1 - Parkový mobiliár...'!F35</f>
        <v>0</v>
      </c>
      <c r="BA102" s="25">
        <f>'[1]SO 3.1 - Parkový mobiliár...'!F36</f>
        <v>15772</v>
      </c>
      <c r="BB102" s="25">
        <f>'[1]SO 3.1 - Parkový mobiliár...'!F37</f>
        <v>0</v>
      </c>
      <c r="BC102" s="25">
        <f>'[1]SO 3.1 - Parkový mobiliár...'!F38</f>
        <v>0</v>
      </c>
      <c r="BD102" s="221">
        <f>'[1]SO 3.1 - Parkový mobiliár...'!F39</f>
        <v>0</v>
      </c>
      <c r="BT102" s="12" t="s">
        <v>83</v>
      </c>
      <c r="BV102" s="12" t="s">
        <v>1107</v>
      </c>
      <c r="BW102" s="12" t="s">
        <v>420</v>
      </c>
      <c r="BX102" s="12" t="s">
        <v>1125</v>
      </c>
      <c r="CL102" s="12" t="s">
        <v>14</v>
      </c>
    </row>
    <row r="103" spans="1:90" s="189" customFormat="1" ht="16.5" customHeight="1" x14ac:dyDescent="0.25">
      <c r="A103" s="222"/>
      <c r="B103" s="190"/>
      <c r="C103" s="52"/>
      <c r="D103" s="52"/>
      <c r="E103" s="262" t="s">
        <v>1128</v>
      </c>
      <c r="F103" s="262"/>
      <c r="G103" s="262"/>
      <c r="H103" s="262"/>
      <c r="I103" s="262"/>
      <c r="J103" s="228"/>
      <c r="K103" s="262" t="s">
        <v>1129</v>
      </c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5">
        <f>'SO 3.2 - Parkový mobiliár...'!J32</f>
        <v>0</v>
      </c>
      <c r="AH103" s="264"/>
      <c r="AI103" s="264"/>
      <c r="AJ103" s="264"/>
      <c r="AK103" s="264"/>
      <c r="AL103" s="264"/>
      <c r="AM103" s="264"/>
      <c r="AN103" s="265">
        <f>'SO 3.2 - Parkový mobiliár...'!J41</f>
        <v>0</v>
      </c>
      <c r="AO103" s="264"/>
      <c r="AP103" s="264"/>
      <c r="AQ103" s="218" t="s">
        <v>1111</v>
      </c>
      <c r="AR103" s="190"/>
      <c r="AS103" s="219">
        <v>0</v>
      </c>
      <c r="AT103" s="25">
        <f t="shared" si="0"/>
        <v>18112.04</v>
      </c>
      <c r="AU103" s="220">
        <f>'[1]SO 3.2 - Parkový mobiliár...'!P123</f>
        <v>0</v>
      </c>
      <c r="AV103" s="25">
        <f>'[1]SO 3.2 - Parkový mobiliár...'!J35</f>
        <v>0</v>
      </c>
      <c r="AW103" s="25">
        <f>'[1]SO 3.2 - Parkový mobiliár...'!J36</f>
        <v>18112.04</v>
      </c>
      <c r="AX103" s="25">
        <f>'[1]SO 3.2 - Parkový mobiliár...'!J37</f>
        <v>0</v>
      </c>
      <c r="AY103" s="25">
        <f>'[1]SO 3.2 - Parkový mobiliár...'!J38</f>
        <v>0</v>
      </c>
      <c r="AZ103" s="25">
        <f>'[1]SO 3.2 - Parkový mobiliár...'!F35</f>
        <v>0</v>
      </c>
      <c r="BA103" s="25">
        <f>'[1]SO 3.2 - Parkový mobiliár...'!F36</f>
        <v>78748</v>
      </c>
      <c r="BB103" s="25">
        <f>'[1]SO 3.2 - Parkový mobiliár...'!F37</f>
        <v>0</v>
      </c>
      <c r="BC103" s="25">
        <f>'[1]SO 3.2 - Parkový mobiliár...'!F38</f>
        <v>0</v>
      </c>
      <c r="BD103" s="221">
        <f>'[1]SO 3.2 - Parkový mobiliár...'!F39</f>
        <v>0</v>
      </c>
      <c r="BT103" s="12" t="s">
        <v>83</v>
      </c>
      <c r="BV103" s="12" t="s">
        <v>1107</v>
      </c>
      <c r="BW103" s="12" t="s">
        <v>440</v>
      </c>
      <c r="BX103" s="12" t="s">
        <v>1125</v>
      </c>
      <c r="CL103" s="12" t="s">
        <v>14</v>
      </c>
    </row>
    <row r="104" spans="1:90" s="189" customFormat="1" ht="16.5" customHeight="1" x14ac:dyDescent="0.25">
      <c r="A104" s="222"/>
      <c r="B104" s="190"/>
      <c r="C104" s="52"/>
      <c r="D104" s="227"/>
      <c r="E104" s="262" t="s">
        <v>1147</v>
      </c>
      <c r="F104" s="262"/>
      <c r="G104" s="262"/>
      <c r="H104" s="262"/>
      <c r="I104" s="262"/>
      <c r="J104" s="228"/>
      <c r="K104" s="262" t="s">
        <v>1131</v>
      </c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2"/>
      <c r="AG104" s="265">
        <f>'SO 5.1 - Schody s poseden...'!J32</f>
        <v>0</v>
      </c>
      <c r="AH104" s="264"/>
      <c r="AI104" s="264"/>
      <c r="AJ104" s="264"/>
      <c r="AK104" s="264"/>
      <c r="AL104" s="264"/>
      <c r="AM104" s="264"/>
      <c r="AN104" s="265">
        <f>'SO 5.1 - Schody s poseden...'!J41</f>
        <v>0</v>
      </c>
      <c r="AO104" s="264"/>
      <c r="AP104" s="264"/>
      <c r="AQ104" s="218" t="s">
        <v>1111</v>
      </c>
      <c r="AR104" s="190"/>
      <c r="AS104" s="219">
        <v>0</v>
      </c>
      <c r="AT104" s="25">
        <f t="shared" si="0"/>
        <v>1737.46</v>
      </c>
      <c r="AU104" s="220">
        <f>'[1]SO 5.3 - Schody s poseden...'!P127</f>
        <v>0</v>
      </c>
      <c r="AV104" s="25">
        <f>'[1]SO 5.3 - Schody s poseden...'!J35</f>
        <v>0</v>
      </c>
      <c r="AW104" s="25">
        <f>'[1]SO 5.3 - Schody s poseden...'!J36</f>
        <v>1737.46</v>
      </c>
      <c r="AX104" s="25">
        <f>'[1]SO 5.3 - Schody s poseden...'!J37</f>
        <v>0</v>
      </c>
      <c r="AY104" s="25">
        <f>'[1]SO 5.3 - Schody s poseden...'!J38</f>
        <v>0</v>
      </c>
      <c r="AZ104" s="25">
        <f>'[1]SO 5.3 - Schody s poseden...'!F35</f>
        <v>0</v>
      </c>
      <c r="BA104" s="25">
        <f>'[1]SO 5.3 - Schody s poseden...'!F36</f>
        <v>7554.17</v>
      </c>
      <c r="BB104" s="25">
        <f>'[1]SO 5.3 - Schody s poseden...'!F37</f>
        <v>0</v>
      </c>
      <c r="BC104" s="25">
        <f>'[1]SO 5.3 - Schody s poseden...'!F38</f>
        <v>0</v>
      </c>
      <c r="BD104" s="221">
        <f>'[1]SO 5.3 - Schody s poseden...'!F39</f>
        <v>0</v>
      </c>
      <c r="BT104" s="12" t="s">
        <v>83</v>
      </c>
      <c r="BV104" s="12" t="s">
        <v>1107</v>
      </c>
      <c r="BW104" s="12" t="s">
        <v>448</v>
      </c>
      <c r="BX104" s="12" t="s">
        <v>1130</v>
      </c>
      <c r="CL104" s="12" t="s">
        <v>14</v>
      </c>
    </row>
    <row r="105" spans="1:90" s="189" customFormat="1" ht="23.25" customHeight="1" x14ac:dyDescent="0.25">
      <c r="A105" s="222"/>
      <c r="B105" s="190"/>
      <c r="C105" s="52"/>
      <c r="D105" s="227"/>
      <c r="E105" s="262" t="s">
        <v>1133</v>
      </c>
      <c r="F105" s="262"/>
      <c r="G105" s="262"/>
      <c r="H105" s="262"/>
      <c r="I105" s="262"/>
      <c r="J105" s="228"/>
      <c r="K105" s="262" t="s">
        <v>1134</v>
      </c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5">
        <f>'SO 6.1.1 - Verejné osvetl...'!J32</f>
        <v>0</v>
      </c>
      <c r="AH105" s="264"/>
      <c r="AI105" s="264"/>
      <c r="AJ105" s="264"/>
      <c r="AK105" s="264"/>
      <c r="AL105" s="264"/>
      <c r="AM105" s="264"/>
      <c r="AN105" s="265">
        <f>'SO 6.1.1 - Verejné osvetl...'!J41</f>
        <v>0</v>
      </c>
      <c r="AO105" s="264"/>
      <c r="AP105" s="264"/>
      <c r="AQ105" s="218" t="s">
        <v>1111</v>
      </c>
      <c r="AR105" s="190"/>
      <c r="AS105" s="219">
        <v>0</v>
      </c>
      <c r="AT105" s="25">
        <f t="shared" si="0"/>
        <v>35582.93</v>
      </c>
      <c r="AU105" s="220">
        <f>'[1]SO 6.1.1 - Verejné osvetl...'!P130</f>
        <v>0</v>
      </c>
      <c r="AV105" s="25">
        <f>'[1]SO 6.1.1 - Verejné osvetl...'!J35</f>
        <v>0</v>
      </c>
      <c r="AW105" s="25">
        <f>'[1]SO 6.1.1 - Verejné osvetl...'!J36</f>
        <v>35582.93</v>
      </c>
      <c r="AX105" s="25">
        <f>'[1]SO 6.1.1 - Verejné osvetl...'!J37</f>
        <v>0</v>
      </c>
      <c r="AY105" s="25">
        <f>'[1]SO 6.1.1 - Verejné osvetl...'!J38</f>
        <v>0</v>
      </c>
      <c r="AZ105" s="25">
        <f>'[1]SO 6.1.1 - Verejné osvetl...'!F35</f>
        <v>0</v>
      </c>
      <c r="BA105" s="25">
        <f>'[1]SO 6.1.1 - Verejné osvetl...'!F36</f>
        <v>154708.38</v>
      </c>
      <c r="BB105" s="25">
        <f>'[1]SO 6.1.1 - Verejné osvetl...'!F37</f>
        <v>0</v>
      </c>
      <c r="BC105" s="25">
        <f>'[1]SO 6.1.1 - Verejné osvetl...'!F38</f>
        <v>0</v>
      </c>
      <c r="BD105" s="221">
        <f>'[1]SO 6.1.1 - Verejné osvetl...'!F39</f>
        <v>0</v>
      </c>
      <c r="BT105" s="12" t="s">
        <v>83</v>
      </c>
      <c r="BV105" s="12" t="s">
        <v>1107</v>
      </c>
      <c r="BW105" s="12" t="s">
        <v>555</v>
      </c>
      <c r="BX105" s="12" t="s">
        <v>1132</v>
      </c>
      <c r="CL105" s="12" t="s">
        <v>14</v>
      </c>
    </row>
    <row r="106" spans="1:90" s="189" customFormat="1" ht="23.25" customHeight="1" x14ac:dyDescent="0.25">
      <c r="A106" s="222"/>
      <c r="B106" s="190"/>
      <c r="C106" s="52"/>
      <c r="D106" s="227"/>
      <c r="E106" s="262" t="s">
        <v>1135</v>
      </c>
      <c r="F106" s="262"/>
      <c r="G106" s="262"/>
      <c r="H106" s="262"/>
      <c r="I106" s="262"/>
      <c r="J106" s="228"/>
      <c r="K106" s="262" t="s">
        <v>1136</v>
      </c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5">
        <f>'SO 6.1.2 - Verejné osvetl...'!J32</f>
        <v>0</v>
      </c>
      <c r="AH106" s="264"/>
      <c r="AI106" s="264"/>
      <c r="AJ106" s="264"/>
      <c r="AK106" s="264"/>
      <c r="AL106" s="264"/>
      <c r="AM106" s="264"/>
      <c r="AN106" s="265">
        <f>'SO 6.1.2 - Verejné osvetl...'!J41</f>
        <v>0</v>
      </c>
      <c r="AO106" s="264"/>
      <c r="AP106" s="264"/>
      <c r="AQ106" s="218" t="s">
        <v>1111</v>
      </c>
      <c r="AR106" s="190"/>
      <c r="AS106" s="219">
        <v>0</v>
      </c>
      <c r="AT106" s="25">
        <f t="shared" si="0"/>
        <v>32590.46</v>
      </c>
      <c r="AU106" s="220">
        <f>'[1]SO 6.1.2 - Verejné osvetl...'!P130</f>
        <v>0</v>
      </c>
      <c r="AV106" s="25">
        <f>'[1]SO 6.1.2 - Verejné osvetl...'!J35</f>
        <v>0</v>
      </c>
      <c r="AW106" s="25">
        <f>'[1]SO 6.1.2 - Verejné osvetl...'!J36</f>
        <v>32590.46</v>
      </c>
      <c r="AX106" s="25">
        <f>'[1]SO 6.1.2 - Verejné osvetl...'!J37</f>
        <v>0</v>
      </c>
      <c r="AY106" s="25">
        <f>'[1]SO 6.1.2 - Verejné osvetl...'!J38</f>
        <v>0</v>
      </c>
      <c r="AZ106" s="25">
        <f>'[1]SO 6.1.2 - Verejné osvetl...'!F35</f>
        <v>0</v>
      </c>
      <c r="BA106" s="25">
        <f>'[1]SO 6.1.2 - Verejné osvetl...'!F36</f>
        <v>141697.67000000001</v>
      </c>
      <c r="BB106" s="25">
        <f>'[1]SO 6.1.2 - Verejné osvetl...'!F37</f>
        <v>0</v>
      </c>
      <c r="BC106" s="25">
        <f>'[1]SO 6.1.2 - Verejné osvetl...'!F38</f>
        <v>0</v>
      </c>
      <c r="BD106" s="221">
        <f>'[1]SO 6.1.2 - Verejné osvetl...'!F39</f>
        <v>0</v>
      </c>
      <c r="BT106" s="12" t="s">
        <v>83</v>
      </c>
      <c r="BV106" s="12" t="s">
        <v>1107</v>
      </c>
      <c r="BW106" s="12" t="s">
        <v>821</v>
      </c>
      <c r="BX106" s="12" t="s">
        <v>1132</v>
      </c>
      <c r="CL106" s="12" t="s">
        <v>14</v>
      </c>
    </row>
    <row r="107" spans="1:90" s="189" customFormat="1" ht="23.25" customHeight="1" x14ac:dyDescent="0.25">
      <c r="A107" s="222"/>
      <c r="B107" s="190"/>
      <c r="C107" s="52"/>
      <c r="D107" s="227"/>
      <c r="E107" s="262" t="s">
        <v>1137</v>
      </c>
      <c r="F107" s="262"/>
      <c r="G107" s="262"/>
      <c r="H107" s="262"/>
      <c r="I107" s="262"/>
      <c r="J107" s="228"/>
      <c r="K107" s="262" t="s">
        <v>1138</v>
      </c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2"/>
      <c r="AC107" s="262"/>
      <c r="AD107" s="262"/>
      <c r="AE107" s="262"/>
      <c r="AF107" s="262"/>
      <c r="AG107" s="265">
        <f>'SO601 Areálové rozvody NN R'!M16</f>
        <v>0</v>
      </c>
      <c r="AH107" s="264"/>
      <c r="AI107" s="264"/>
      <c r="AJ107" s="264"/>
      <c r="AK107" s="264"/>
      <c r="AL107" s="264"/>
      <c r="AM107" s="264"/>
      <c r="AN107" s="265">
        <f t="shared" ref="AN107" si="1">AG107*1.23</f>
        <v>0</v>
      </c>
      <c r="AO107" s="264"/>
      <c r="AP107" s="264"/>
      <c r="AQ107" s="218" t="s">
        <v>1111</v>
      </c>
      <c r="AR107" s="190"/>
      <c r="AS107" s="219">
        <v>0</v>
      </c>
      <c r="AT107" s="25">
        <f t="shared" si="0"/>
        <v>2938.66</v>
      </c>
      <c r="AU107" s="220">
        <f>'[1]SO 6.2.2 - Areálové rozvo...'!P124</f>
        <v>0</v>
      </c>
      <c r="AV107" s="25">
        <f>'[1]SO 6.2.2 - Areálové rozvo...'!J35</f>
        <v>0</v>
      </c>
      <c r="AW107" s="25">
        <f>'[1]SO 6.2.2 - Areálové rozvo...'!J36</f>
        <v>2938.66</v>
      </c>
      <c r="AX107" s="25">
        <f>'[1]SO 6.2.2 - Areálové rozvo...'!J37</f>
        <v>0</v>
      </c>
      <c r="AY107" s="25">
        <f>'[1]SO 6.2.2 - Areálové rozvo...'!J38</f>
        <v>0</v>
      </c>
      <c r="AZ107" s="25">
        <f>'[1]SO 6.2.2 - Areálové rozvo...'!F35</f>
        <v>0</v>
      </c>
      <c r="BA107" s="25">
        <f>'[1]SO 6.2.2 - Areálové rozvo...'!F36</f>
        <v>12776.76</v>
      </c>
      <c r="BB107" s="25">
        <f>'[1]SO 6.2.2 - Areálové rozvo...'!F37</f>
        <v>0</v>
      </c>
      <c r="BC107" s="25">
        <f>'[1]SO 6.2.2 - Areálové rozvo...'!F38</f>
        <v>0</v>
      </c>
      <c r="BD107" s="221">
        <f>'[1]SO 6.2.2 - Areálové rozvo...'!F39</f>
        <v>0</v>
      </c>
      <c r="BT107" s="12" t="s">
        <v>83</v>
      </c>
      <c r="BV107" s="12" t="s">
        <v>1107</v>
      </c>
      <c r="BW107" s="12" t="s">
        <v>1139</v>
      </c>
      <c r="BX107" s="12" t="s">
        <v>1132</v>
      </c>
      <c r="CL107" s="12" t="s">
        <v>14</v>
      </c>
    </row>
    <row r="108" spans="1:90" s="189" customFormat="1" ht="16.5" customHeight="1" x14ac:dyDescent="0.25">
      <c r="A108" s="222"/>
      <c r="B108" s="190"/>
      <c r="C108" s="52"/>
      <c r="D108" s="52"/>
      <c r="E108" s="262" t="s">
        <v>1141</v>
      </c>
      <c r="F108" s="262"/>
      <c r="G108" s="262"/>
      <c r="H108" s="262"/>
      <c r="I108" s="262"/>
      <c r="J108" s="228"/>
      <c r="K108" s="262" t="s">
        <v>1142</v>
      </c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F108" s="262"/>
      <c r="AG108" s="265">
        <f>'SO 7.1 - Prípojky vody - ...'!J32</f>
        <v>0</v>
      </c>
      <c r="AH108" s="264"/>
      <c r="AI108" s="264"/>
      <c r="AJ108" s="264"/>
      <c r="AK108" s="264"/>
      <c r="AL108" s="264"/>
      <c r="AM108" s="264"/>
      <c r="AN108" s="265">
        <f>'SO 7.1 - Prípojky vody - ...'!J41</f>
        <v>0</v>
      </c>
      <c r="AO108" s="264"/>
      <c r="AP108" s="264"/>
      <c r="AQ108" s="218" t="s">
        <v>1111</v>
      </c>
      <c r="AR108" s="190"/>
      <c r="AS108" s="219">
        <v>0</v>
      </c>
      <c r="AT108" s="25">
        <f t="shared" si="0"/>
        <v>985.81</v>
      </c>
      <c r="AU108" s="220">
        <f>'[1]SO 7.1 - Prípojky vody - ...'!P127</f>
        <v>0</v>
      </c>
      <c r="AV108" s="25">
        <f>'[1]SO 7.1 - Prípojky vody - ...'!J35</f>
        <v>0</v>
      </c>
      <c r="AW108" s="25">
        <f>'[1]SO 7.1 - Prípojky vody - ...'!J36</f>
        <v>985.81</v>
      </c>
      <c r="AX108" s="25">
        <f>'[1]SO 7.1 - Prípojky vody - ...'!J37</f>
        <v>0</v>
      </c>
      <c r="AY108" s="25">
        <f>'[1]SO 7.1 - Prípojky vody - ...'!J38</f>
        <v>0</v>
      </c>
      <c r="AZ108" s="25">
        <f>'[1]SO 7.1 - Prípojky vody - ...'!F35</f>
        <v>0</v>
      </c>
      <c r="BA108" s="25">
        <f>'[1]SO 7.1 - Prípojky vody - ...'!F36</f>
        <v>4286.1499999999996</v>
      </c>
      <c r="BB108" s="25">
        <f>'[1]SO 7.1 - Prípojky vody - ...'!F37</f>
        <v>0</v>
      </c>
      <c r="BC108" s="25">
        <f>'[1]SO 7.1 - Prípojky vody - ...'!F38</f>
        <v>0</v>
      </c>
      <c r="BD108" s="221">
        <f>'[1]SO 7.1 - Prípojky vody - ...'!F39</f>
        <v>0</v>
      </c>
      <c r="BT108" s="12" t="s">
        <v>83</v>
      </c>
      <c r="BV108" s="12" t="s">
        <v>1107</v>
      </c>
      <c r="BW108" s="12" t="s">
        <v>868</v>
      </c>
      <c r="BX108" s="12" t="s">
        <v>1140</v>
      </c>
      <c r="CL108" s="12" t="s">
        <v>14</v>
      </c>
    </row>
    <row r="109" spans="1:90" s="189" customFormat="1" ht="16.5" customHeight="1" x14ac:dyDescent="0.25">
      <c r="A109" s="222"/>
      <c r="B109" s="190"/>
      <c r="C109" s="52"/>
      <c r="D109" s="52"/>
      <c r="E109" s="262" t="s">
        <v>1143</v>
      </c>
      <c r="F109" s="262"/>
      <c r="G109" s="262"/>
      <c r="H109" s="262"/>
      <c r="I109" s="262"/>
      <c r="J109" s="228"/>
      <c r="K109" s="262" t="s">
        <v>1144</v>
      </c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5">
        <f>'SO 7.2 - Prípojky vody - ...'!J32</f>
        <v>0</v>
      </c>
      <c r="AH109" s="264"/>
      <c r="AI109" s="264"/>
      <c r="AJ109" s="264"/>
      <c r="AK109" s="264"/>
      <c r="AL109" s="264"/>
      <c r="AM109" s="264"/>
      <c r="AN109" s="265">
        <f>'SO 7.2 - Prípojky vody - ...'!J41</f>
        <v>0</v>
      </c>
      <c r="AO109" s="264"/>
      <c r="AP109" s="264"/>
      <c r="AQ109" s="218" t="s">
        <v>1111</v>
      </c>
      <c r="AR109" s="190"/>
      <c r="AS109" s="223">
        <v>0</v>
      </c>
      <c r="AT109" s="224">
        <f t="shared" si="0"/>
        <v>4233.07</v>
      </c>
      <c r="AU109" s="225">
        <f>'[1]SO 7.2 - Prípojky vody - ...'!P134</f>
        <v>0</v>
      </c>
      <c r="AV109" s="224">
        <f>'[1]SO 7.2 - Prípojky vody - ...'!J35</f>
        <v>0</v>
      </c>
      <c r="AW109" s="224">
        <f>'[1]SO 7.2 - Prípojky vody - ...'!J36</f>
        <v>4233.07</v>
      </c>
      <c r="AX109" s="224">
        <f>'[1]SO 7.2 - Prípojky vody - ...'!J37</f>
        <v>0</v>
      </c>
      <c r="AY109" s="224">
        <f>'[1]SO 7.2 - Prípojky vody - ...'!J38</f>
        <v>0</v>
      </c>
      <c r="AZ109" s="224">
        <f>'[1]SO 7.2 - Prípojky vody - ...'!F35</f>
        <v>0</v>
      </c>
      <c r="BA109" s="224">
        <f>'[1]SO 7.2 - Prípojky vody - ...'!F36</f>
        <v>18404.669999999998</v>
      </c>
      <c r="BB109" s="224">
        <f>'[1]SO 7.2 - Prípojky vody - ...'!F37</f>
        <v>0</v>
      </c>
      <c r="BC109" s="224">
        <f>'[1]SO 7.2 - Prípojky vody - ...'!F38</f>
        <v>0</v>
      </c>
      <c r="BD109" s="226">
        <f>'[1]SO 7.2 - Prípojky vody - ...'!F39</f>
        <v>0</v>
      </c>
      <c r="BT109" s="12" t="s">
        <v>83</v>
      </c>
      <c r="BV109" s="12" t="s">
        <v>1107</v>
      </c>
      <c r="BW109" s="12" t="s">
        <v>969</v>
      </c>
      <c r="BX109" s="12" t="s">
        <v>1140</v>
      </c>
      <c r="CL109" s="12" t="s">
        <v>14</v>
      </c>
    </row>
    <row r="110" spans="1:90" s="9" customFormat="1" ht="30" customHeight="1" x14ac:dyDescent="0.25">
      <c r="B110" s="10"/>
      <c r="AR110" s="10"/>
    </row>
    <row r="111" spans="1:90" s="9" customFormat="1" ht="6.95" customHeight="1" x14ac:dyDescent="0.25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10"/>
    </row>
  </sheetData>
  <mergeCells count="96">
    <mergeCell ref="E109:I109"/>
    <mergeCell ref="K109:AF109"/>
    <mergeCell ref="AG109:AM109"/>
    <mergeCell ref="AN109:AP109"/>
    <mergeCell ref="E108:I108"/>
    <mergeCell ref="K108:AF108"/>
    <mergeCell ref="AG108:AM108"/>
    <mergeCell ref="AN108:AP108"/>
    <mergeCell ref="E107:I107"/>
    <mergeCell ref="K107:AF107"/>
    <mergeCell ref="AG107:AM107"/>
    <mergeCell ref="AN107:AP107"/>
    <mergeCell ref="E106:I106"/>
    <mergeCell ref="K106:AF106"/>
    <mergeCell ref="AG106:AM106"/>
    <mergeCell ref="AN106:AP106"/>
    <mergeCell ref="E105:I105"/>
    <mergeCell ref="K105:AF105"/>
    <mergeCell ref="AG105:AM105"/>
    <mergeCell ref="AN105:AP105"/>
    <mergeCell ref="E104:I104"/>
    <mergeCell ref="K104:AF104"/>
    <mergeCell ref="AG104:AM104"/>
    <mergeCell ref="AN104:AP104"/>
    <mergeCell ref="E103:I103"/>
    <mergeCell ref="K103:AF103"/>
    <mergeCell ref="AG103:AM103"/>
    <mergeCell ref="AN103:AP103"/>
    <mergeCell ref="E102:I102"/>
    <mergeCell ref="K102:AF102"/>
    <mergeCell ref="AG102:AM102"/>
    <mergeCell ref="AN102:AP102"/>
    <mergeCell ref="F101:J101"/>
    <mergeCell ref="L101:AF101"/>
    <mergeCell ref="AG101:AM101"/>
    <mergeCell ref="AN101:AP101"/>
    <mergeCell ref="F99:J99"/>
    <mergeCell ref="L99:AF99"/>
    <mergeCell ref="AG99:AM99"/>
    <mergeCell ref="AN99:AP99"/>
    <mergeCell ref="F100:J100"/>
    <mergeCell ref="L100:AF100"/>
    <mergeCell ref="AG100:AM100"/>
    <mergeCell ref="AN100:AP100"/>
    <mergeCell ref="F97:J97"/>
    <mergeCell ref="L97:AF97"/>
    <mergeCell ref="AG97:AM97"/>
    <mergeCell ref="AN97:AP97"/>
    <mergeCell ref="F98:J98"/>
    <mergeCell ref="L98:AF98"/>
    <mergeCell ref="AG98:AM98"/>
    <mergeCell ref="AN98:AP98"/>
    <mergeCell ref="E96:I96"/>
    <mergeCell ref="K96:AF96"/>
    <mergeCell ref="AG96:AM96"/>
    <mergeCell ref="AN96:AP96"/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2732-673D-4A83-993A-2BC8CE7CB139}">
  <sheetPr>
    <pageSetUpPr fitToPage="1"/>
  </sheetPr>
  <dimension ref="B2:BM231"/>
  <sheetViews>
    <sheetView showGridLines="0" workbookViewId="0">
      <selection activeCell="E36" sqref="E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555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556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557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450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25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tr">
        <f>IF('[1]Rekapitulácia stavby'!AN16="","",'[1]Rekapitulácia stavby'!AN16)</f>
        <v/>
      </c>
      <c r="L22" s="10"/>
    </row>
    <row r="23" spans="2:12" s="9" customFormat="1" ht="18" customHeight="1" x14ac:dyDescent="0.25">
      <c r="B23" s="10"/>
      <c r="E23" s="12" t="str">
        <f>IF('[1]Rekapitulácia stavby'!E17="","",'[1]Rekapitulácia stavby'!E17)</f>
        <v>Ing. Júlia Straňáková</v>
      </c>
      <c r="I23" s="8" t="s">
        <v>22</v>
      </c>
      <c r="J23" s="12" t="str">
        <f>IF('[1]Rekapitulácia stavby'!AN17="","",'[1]Rekapitulácia stavby'!AN17)</f>
        <v/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tr">
        <f>IF('[1]Rekapitulácia stavby'!AN19="","",'[1]Rekapitulácia stavby'!AN19)</f>
        <v/>
      </c>
      <c r="L25" s="10"/>
    </row>
    <row r="26" spans="2:12" s="9" customFormat="1" ht="18" customHeight="1" x14ac:dyDescent="0.25">
      <c r="B26" s="10"/>
      <c r="E26" s="12" t="str">
        <f>IF('[1]Rekapitulácia stavby'!E20="","",'[1]Rekapitulácia stavby'!E20)</f>
        <v>Milan Straňák</v>
      </c>
      <c r="I26" s="8" t="s">
        <v>22</v>
      </c>
      <c r="J26" s="12" t="str">
        <f>IF('[1]Rekapitulácia stavby'!AN20="","",'[1]Rekapitulácia stavby'!AN20)</f>
        <v/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ROUND(J130,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ROUND((SUM(BE130:BE230)),  2)</f>
        <v>0</v>
      </c>
      <c r="G35" s="23"/>
      <c r="H35" s="23"/>
      <c r="I35" s="24">
        <v>0.23</v>
      </c>
      <c r="J35" s="22">
        <f>ROUND(((SUM(BE130:BE230))*I35),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ROUND((SUM(BF130:BF230)),  2)</f>
        <v>0</v>
      </c>
      <c r="I36" s="26">
        <v>0.23</v>
      </c>
      <c r="J36" s="25">
        <f>ROUND(((SUM(BF130:BF230))*I36),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ROUND((SUM(BG130:BG230)),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ROUND((SUM(BH130:BH230)),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ROUND((SUM(BI130:BI230)),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556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6.1.1 - Verejné osvetlenie - časť 1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 xml:space="preserve"> 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J130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451</v>
      </c>
      <c r="E99" s="50"/>
      <c r="F99" s="50"/>
      <c r="G99" s="50"/>
      <c r="H99" s="50"/>
      <c r="I99" s="50"/>
      <c r="J99" s="51">
        <f>J131</f>
        <v>0</v>
      </c>
      <c r="L99" s="48"/>
    </row>
    <row r="100" spans="2:47" s="52" customFormat="1" ht="19.899999999999999" hidden="1" customHeight="1" x14ac:dyDescent="0.25">
      <c r="B100" s="53"/>
      <c r="D100" s="54" t="s">
        <v>558</v>
      </c>
      <c r="E100" s="55"/>
      <c r="F100" s="55"/>
      <c r="G100" s="55"/>
      <c r="H100" s="55"/>
      <c r="I100" s="55"/>
      <c r="J100" s="56">
        <f>J132</f>
        <v>0</v>
      </c>
      <c r="L100" s="53"/>
    </row>
    <row r="101" spans="2:47" s="52" customFormat="1" ht="14.85" hidden="1" customHeight="1" x14ac:dyDescent="0.25">
      <c r="B101" s="53"/>
      <c r="D101" s="54" t="s">
        <v>559</v>
      </c>
      <c r="E101" s="55"/>
      <c r="F101" s="55"/>
      <c r="G101" s="55"/>
      <c r="H101" s="55"/>
      <c r="I101" s="55"/>
      <c r="J101" s="56">
        <f>J133</f>
        <v>0</v>
      </c>
      <c r="L101" s="53"/>
    </row>
    <row r="102" spans="2:47" s="52" customFormat="1" ht="14.85" hidden="1" customHeight="1" x14ac:dyDescent="0.25">
      <c r="B102" s="53"/>
      <c r="D102" s="54" t="s">
        <v>560</v>
      </c>
      <c r="E102" s="55"/>
      <c r="F102" s="55"/>
      <c r="G102" s="55"/>
      <c r="H102" s="55"/>
      <c r="I102" s="55"/>
      <c r="J102" s="56">
        <f>J142</f>
        <v>0</v>
      </c>
      <c r="L102" s="53"/>
    </row>
    <row r="103" spans="2:47" s="52" customFormat="1" ht="19.899999999999999" hidden="1" customHeight="1" x14ac:dyDescent="0.25">
      <c r="B103" s="53"/>
      <c r="D103" s="54" t="s">
        <v>561</v>
      </c>
      <c r="E103" s="55"/>
      <c r="F103" s="55"/>
      <c r="G103" s="55"/>
      <c r="H103" s="55"/>
      <c r="I103" s="55"/>
      <c r="J103" s="56">
        <f>J149</f>
        <v>0</v>
      </c>
      <c r="L103" s="53"/>
    </row>
    <row r="104" spans="2:47" s="52" customFormat="1" ht="19.899999999999999" hidden="1" customHeight="1" x14ac:dyDescent="0.25">
      <c r="B104" s="53"/>
      <c r="D104" s="54" t="s">
        <v>562</v>
      </c>
      <c r="E104" s="55"/>
      <c r="F104" s="55"/>
      <c r="G104" s="55"/>
      <c r="H104" s="55"/>
      <c r="I104" s="55"/>
      <c r="J104" s="56">
        <f>J168</f>
        <v>0</v>
      </c>
      <c r="L104" s="53"/>
    </row>
    <row r="105" spans="2:47" s="52" customFormat="1" ht="14.85" hidden="1" customHeight="1" x14ac:dyDescent="0.25">
      <c r="B105" s="53"/>
      <c r="D105" s="54" t="s">
        <v>563</v>
      </c>
      <c r="E105" s="55"/>
      <c r="F105" s="55"/>
      <c r="G105" s="55"/>
      <c r="H105" s="55"/>
      <c r="I105" s="55"/>
      <c r="J105" s="56">
        <f>J169</f>
        <v>0</v>
      </c>
      <c r="L105" s="53"/>
    </row>
    <row r="106" spans="2:47" s="52" customFormat="1" ht="14.85" hidden="1" customHeight="1" x14ac:dyDescent="0.25">
      <c r="B106" s="53"/>
      <c r="D106" s="54" t="s">
        <v>564</v>
      </c>
      <c r="E106" s="55"/>
      <c r="F106" s="55"/>
      <c r="G106" s="55"/>
      <c r="H106" s="55"/>
      <c r="I106" s="55"/>
      <c r="J106" s="56">
        <f>J210</f>
        <v>0</v>
      </c>
      <c r="L106" s="53"/>
    </row>
    <row r="107" spans="2:47" s="52" customFormat="1" ht="19.899999999999999" hidden="1" customHeight="1" x14ac:dyDescent="0.25">
      <c r="B107" s="53"/>
      <c r="D107" s="54" t="s">
        <v>565</v>
      </c>
      <c r="E107" s="55"/>
      <c r="F107" s="55"/>
      <c r="G107" s="55"/>
      <c r="H107" s="55"/>
      <c r="I107" s="55"/>
      <c r="J107" s="56">
        <f>J221</f>
        <v>0</v>
      </c>
      <c r="L107" s="53"/>
    </row>
    <row r="108" spans="2:47" s="47" customFormat="1" ht="24.95" hidden="1" customHeight="1" x14ac:dyDescent="0.25">
      <c r="B108" s="48"/>
      <c r="D108" s="49" t="s">
        <v>566</v>
      </c>
      <c r="E108" s="50"/>
      <c r="F108" s="50"/>
      <c r="G108" s="50"/>
      <c r="H108" s="50"/>
      <c r="I108" s="50"/>
      <c r="J108" s="51">
        <f>J227</f>
        <v>0</v>
      </c>
      <c r="L108" s="48"/>
    </row>
    <row r="109" spans="2:47" s="9" customFormat="1" ht="21.75" hidden="1" customHeight="1" x14ac:dyDescent="0.25">
      <c r="B109" s="10"/>
      <c r="L109" s="10"/>
    </row>
    <row r="110" spans="2:47" s="9" customFormat="1" ht="6.95" hidden="1" customHeight="1" x14ac:dyDescent="0.2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0"/>
    </row>
    <row r="111" spans="2:47" hidden="1" x14ac:dyDescent="0.2"/>
    <row r="112" spans="2:47" hidden="1" x14ac:dyDescent="0.2"/>
    <row r="113" spans="2:12" hidden="1" x14ac:dyDescent="0.2"/>
    <row r="114" spans="2:12" s="9" customFormat="1" ht="6.95" customHeight="1" x14ac:dyDescent="0.25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0"/>
    </row>
    <row r="115" spans="2:12" s="9" customFormat="1" ht="24.95" customHeight="1" x14ac:dyDescent="0.25">
      <c r="B115" s="10"/>
      <c r="C115" s="6" t="s">
        <v>57</v>
      </c>
      <c r="L115" s="10"/>
    </row>
    <row r="116" spans="2:12" s="9" customFormat="1" ht="6.95" customHeight="1" x14ac:dyDescent="0.25">
      <c r="B116" s="10"/>
      <c r="L116" s="10"/>
    </row>
    <row r="117" spans="2:12" s="9" customFormat="1" ht="12" customHeight="1" x14ac:dyDescent="0.25">
      <c r="B117" s="10"/>
      <c r="C117" s="8" t="s">
        <v>6</v>
      </c>
      <c r="L117" s="10"/>
    </row>
    <row r="118" spans="2:12" s="9" customFormat="1" ht="16.5" customHeight="1" x14ac:dyDescent="0.25">
      <c r="B118" s="10"/>
      <c r="E118" s="272" t="str">
        <f>E7</f>
        <v>Zelené sídliská - lokalita SEVERNÁ - revízia 2</v>
      </c>
      <c r="F118" s="273"/>
      <c r="G118" s="273"/>
      <c r="H118" s="273"/>
      <c r="L118" s="10"/>
    </row>
    <row r="119" spans="2:12" ht="12" customHeight="1" x14ac:dyDescent="0.2">
      <c r="B119" s="5"/>
      <c r="C119" s="8" t="s">
        <v>7</v>
      </c>
      <c r="L119" s="5"/>
    </row>
    <row r="120" spans="2:12" s="9" customFormat="1" ht="16.5" customHeight="1" x14ac:dyDescent="0.25">
      <c r="B120" s="10"/>
      <c r="E120" s="272" t="s">
        <v>556</v>
      </c>
      <c r="F120" s="274"/>
      <c r="G120" s="274"/>
      <c r="H120" s="274"/>
      <c r="L120" s="10"/>
    </row>
    <row r="121" spans="2:12" s="9" customFormat="1" ht="12" customHeight="1" x14ac:dyDescent="0.25">
      <c r="B121" s="10"/>
      <c r="C121" s="8" t="s">
        <v>9</v>
      </c>
      <c r="L121" s="10"/>
    </row>
    <row r="122" spans="2:12" s="9" customFormat="1" ht="16.5" customHeight="1" x14ac:dyDescent="0.25">
      <c r="B122" s="10"/>
      <c r="E122" s="244" t="str">
        <f>E11</f>
        <v>SO 6.1.1 - Verejné osvetlenie - časť 1</v>
      </c>
      <c r="F122" s="274"/>
      <c r="G122" s="274"/>
      <c r="H122" s="274"/>
      <c r="L122" s="10"/>
    </row>
    <row r="123" spans="2:12" s="9" customFormat="1" ht="6.95" customHeight="1" x14ac:dyDescent="0.25">
      <c r="B123" s="10"/>
      <c r="L123" s="10"/>
    </row>
    <row r="124" spans="2:12" s="9" customFormat="1" ht="12" customHeight="1" x14ac:dyDescent="0.25">
      <c r="B124" s="10"/>
      <c r="C124" s="8" t="s">
        <v>16</v>
      </c>
      <c r="F124" s="12" t="str">
        <f>F14</f>
        <v xml:space="preserve"> </v>
      </c>
      <c r="I124" s="8" t="s">
        <v>18</v>
      </c>
      <c r="J124" s="13">
        <f>IF(J14="","",J14)</f>
        <v>46099</v>
      </c>
      <c r="L124" s="10"/>
    </row>
    <row r="125" spans="2:12" s="9" customFormat="1" ht="6.95" customHeight="1" x14ac:dyDescent="0.25">
      <c r="B125" s="10"/>
      <c r="L125" s="10"/>
    </row>
    <row r="126" spans="2:12" s="9" customFormat="1" ht="15.2" customHeight="1" x14ac:dyDescent="0.25">
      <c r="B126" s="10"/>
      <c r="C126" s="8" t="s">
        <v>19</v>
      </c>
      <c r="F126" s="12" t="str">
        <f>E17</f>
        <v>Mesto Banská Bystrica</v>
      </c>
      <c r="I126" s="8" t="s">
        <v>24</v>
      </c>
      <c r="J126" s="16" t="str">
        <f>E23</f>
        <v>Ing. Júlia Straňáková</v>
      </c>
      <c r="L126" s="10"/>
    </row>
    <row r="127" spans="2:12" s="9" customFormat="1" ht="15.2" customHeight="1" x14ac:dyDescent="0.25">
      <c r="B127" s="10"/>
      <c r="C127" s="8" t="s">
        <v>23</v>
      </c>
      <c r="F127" s="12" t="str">
        <f>IF(E20="","",E20)</f>
        <v xml:space="preserve"> </v>
      </c>
      <c r="I127" s="8" t="s">
        <v>26</v>
      </c>
      <c r="J127" s="16" t="str">
        <f>E26</f>
        <v>Milan Straňák</v>
      </c>
      <c r="L127" s="10"/>
    </row>
    <row r="128" spans="2:12" s="9" customFormat="1" ht="10.35" customHeight="1" x14ac:dyDescent="0.25">
      <c r="B128" s="10"/>
      <c r="L128" s="10"/>
    </row>
    <row r="129" spans="2:65" s="57" customFormat="1" ht="29.25" customHeight="1" x14ac:dyDescent="0.25">
      <c r="B129" s="58"/>
      <c r="C129" s="59" t="s">
        <v>58</v>
      </c>
      <c r="D129" s="60" t="s">
        <v>59</v>
      </c>
      <c r="E129" s="60" t="s">
        <v>60</v>
      </c>
      <c r="F129" s="60" t="s">
        <v>61</v>
      </c>
      <c r="G129" s="60" t="s">
        <v>62</v>
      </c>
      <c r="H129" s="60" t="s">
        <v>63</v>
      </c>
      <c r="I129" s="60" t="s">
        <v>64</v>
      </c>
      <c r="J129" s="61" t="s">
        <v>49</v>
      </c>
      <c r="K129" s="62" t="s">
        <v>65</v>
      </c>
      <c r="L129" s="58"/>
      <c r="M129" s="63" t="s">
        <v>14</v>
      </c>
      <c r="N129" s="64" t="s">
        <v>32</v>
      </c>
      <c r="O129" s="64" t="s">
        <v>66</v>
      </c>
      <c r="P129" s="64" t="s">
        <v>67</v>
      </c>
      <c r="Q129" s="64" t="s">
        <v>68</v>
      </c>
      <c r="R129" s="64" t="s">
        <v>69</v>
      </c>
      <c r="S129" s="64" t="s">
        <v>70</v>
      </c>
      <c r="T129" s="65" t="s">
        <v>71</v>
      </c>
    </row>
    <row r="130" spans="2:65" s="9" customFormat="1" ht="22.9" customHeight="1" x14ac:dyDescent="0.25">
      <c r="B130" s="10"/>
      <c r="C130" s="66" t="s">
        <v>50</v>
      </c>
      <c r="J130" s="67">
        <f>BK130</f>
        <v>0</v>
      </c>
      <c r="L130" s="10"/>
      <c r="M130" s="68"/>
      <c r="N130" s="17"/>
      <c r="O130" s="17"/>
      <c r="P130" s="69">
        <f>P131+P227</f>
        <v>0</v>
      </c>
      <c r="Q130" s="17"/>
      <c r="R130" s="69">
        <f>R131+R227</f>
        <v>0</v>
      </c>
      <c r="S130" s="17"/>
      <c r="T130" s="70">
        <f>T131+T227</f>
        <v>0</v>
      </c>
      <c r="AT130" s="2" t="s">
        <v>72</v>
      </c>
      <c r="AU130" s="2" t="s">
        <v>51</v>
      </c>
      <c r="BK130" s="71">
        <f>BK131+BK227</f>
        <v>0</v>
      </c>
    </row>
    <row r="131" spans="2:65" s="72" customFormat="1" ht="25.9" customHeight="1" x14ac:dyDescent="0.2">
      <c r="B131" s="73"/>
      <c r="D131" s="74" t="s">
        <v>72</v>
      </c>
      <c r="E131" s="75" t="s">
        <v>427</v>
      </c>
      <c r="F131" s="75" t="s">
        <v>458</v>
      </c>
      <c r="J131" s="76">
        <f>BK131</f>
        <v>0</v>
      </c>
      <c r="L131" s="73"/>
      <c r="M131" s="77"/>
      <c r="P131" s="78">
        <f>P132+P149+P168+P221</f>
        <v>0</v>
      </c>
      <c r="R131" s="78">
        <f>R132+R149+R168+R221</f>
        <v>0</v>
      </c>
      <c r="T131" s="79">
        <f>T132+T149+T168+T221</f>
        <v>0</v>
      </c>
      <c r="AR131" s="74" t="s">
        <v>75</v>
      </c>
      <c r="AT131" s="80" t="s">
        <v>72</v>
      </c>
      <c r="AU131" s="80" t="s">
        <v>2</v>
      </c>
      <c r="AY131" s="74" t="s">
        <v>76</v>
      </c>
      <c r="BK131" s="81">
        <f>BK132+BK149+BK168+BK221</f>
        <v>0</v>
      </c>
    </row>
    <row r="132" spans="2:65" s="72" customFormat="1" ht="22.9" customHeight="1" x14ac:dyDescent="0.2">
      <c r="B132" s="73"/>
      <c r="D132" s="74" t="s">
        <v>72</v>
      </c>
      <c r="E132" s="82" t="s">
        <v>567</v>
      </c>
      <c r="F132" s="82" t="s">
        <v>568</v>
      </c>
      <c r="J132" s="83">
        <f>BK132</f>
        <v>0</v>
      </c>
      <c r="L132" s="73"/>
      <c r="M132" s="77"/>
      <c r="P132" s="78">
        <f>P133+P142</f>
        <v>0</v>
      </c>
      <c r="R132" s="78">
        <f>R133+R142</f>
        <v>0</v>
      </c>
      <c r="T132" s="79">
        <f>T133+T142</f>
        <v>0</v>
      </c>
      <c r="AR132" s="74" t="s">
        <v>75</v>
      </c>
      <c r="AT132" s="80" t="s">
        <v>72</v>
      </c>
      <c r="AU132" s="80" t="s">
        <v>75</v>
      </c>
      <c r="AY132" s="74" t="s">
        <v>76</v>
      </c>
      <c r="BK132" s="81">
        <f>BK133+BK142</f>
        <v>0</v>
      </c>
    </row>
    <row r="133" spans="2:65" s="72" customFormat="1" ht="20.85" customHeight="1" x14ac:dyDescent="0.2">
      <c r="B133" s="73"/>
      <c r="D133" s="74" t="s">
        <v>72</v>
      </c>
      <c r="E133" s="82" t="s">
        <v>569</v>
      </c>
      <c r="F133" s="82" t="s">
        <v>570</v>
      </c>
      <c r="J133" s="83">
        <f>BK133</f>
        <v>0</v>
      </c>
      <c r="L133" s="73"/>
      <c r="M133" s="77"/>
      <c r="P133" s="78">
        <f>SUM(P134:P141)</f>
        <v>0</v>
      </c>
      <c r="R133" s="78">
        <f>SUM(R134:R141)</f>
        <v>0</v>
      </c>
      <c r="T133" s="79">
        <f>SUM(T134:T141)</f>
        <v>0</v>
      </c>
      <c r="AR133" s="74" t="s">
        <v>75</v>
      </c>
      <c r="AT133" s="80" t="s">
        <v>72</v>
      </c>
      <c r="AU133" s="80" t="s">
        <v>83</v>
      </c>
      <c r="AY133" s="74" t="s">
        <v>76</v>
      </c>
      <c r="BK133" s="81">
        <f>SUM(BK134:BK141)</f>
        <v>0</v>
      </c>
    </row>
    <row r="134" spans="2:65" s="9" customFormat="1" ht="16.5" customHeight="1" x14ac:dyDescent="0.25">
      <c r="B134" s="84"/>
      <c r="C134" s="85" t="s">
        <v>75</v>
      </c>
      <c r="D134" s="85" t="s">
        <v>78</v>
      </c>
      <c r="E134" s="86" t="s">
        <v>571</v>
      </c>
      <c r="F134" s="87" t="s">
        <v>572</v>
      </c>
      <c r="G134" s="88" t="s">
        <v>432</v>
      </c>
      <c r="H134" s="89">
        <v>4</v>
      </c>
      <c r="I134" s="89">
        <v>0</v>
      </c>
      <c r="J134" s="89">
        <f t="shared" ref="J134:J141" si="0">ROUND(I134*H134,3)</f>
        <v>0</v>
      </c>
      <c r="K134" s="90"/>
      <c r="L134" s="10"/>
      <c r="M134" s="91" t="s">
        <v>14</v>
      </c>
      <c r="N134" s="92" t="s">
        <v>34</v>
      </c>
      <c r="O134" s="93">
        <v>0</v>
      </c>
      <c r="P134" s="93">
        <f t="shared" ref="P134:P141" si="1">O134*H134</f>
        <v>0</v>
      </c>
      <c r="Q134" s="93">
        <v>0</v>
      </c>
      <c r="R134" s="93">
        <f t="shared" ref="R134:R141" si="2">Q134*H134</f>
        <v>0</v>
      </c>
      <c r="S134" s="93">
        <v>0</v>
      </c>
      <c r="T134" s="94">
        <f t="shared" ref="T134:T141" si="3">S134*H134</f>
        <v>0</v>
      </c>
      <c r="AR134" s="95" t="s">
        <v>82</v>
      </c>
      <c r="AT134" s="95" t="s">
        <v>78</v>
      </c>
      <c r="AU134" s="95" t="s">
        <v>93</v>
      </c>
      <c r="AY134" s="2" t="s">
        <v>76</v>
      </c>
      <c r="BE134" s="96">
        <f t="shared" ref="BE134:BE141" si="4">IF(N134="základná",J134,0)</f>
        <v>0</v>
      </c>
      <c r="BF134" s="96">
        <f t="shared" ref="BF134:BF141" si="5">IF(N134="znížená",J134,0)</f>
        <v>0</v>
      </c>
      <c r="BG134" s="96">
        <f t="shared" ref="BG134:BG141" si="6">IF(N134="zákl. prenesená",J134,0)</f>
        <v>0</v>
      </c>
      <c r="BH134" s="96">
        <f t="shared" ref="BH134:BH141" si="7">IF(N134="zníž. prenesená",J134,0)</f>
        <v>0</v>
      </c>
      <c r="BI134" s="96">
        <f t="shared" ref="BI134:BI141" si="8">IF(N134="nulová",J134,0)</f>
        <v>0</v>
      </c>
      <c r="BJ134" s="2" t="s">
        <v>83</v>
      </c>
      <c r="BK134" s="97">
        <f t="shared" ref="BK134:BK141" si="9">ROUND(I134*H134,3)</f>
        <v>0</v>
      </c>
      <c r="BL134" s="2" t="s">
        <v>82</v>
      </c>
      <c r="BM134" s="95" t="s">
        <v>82</v>
      </c>
    </row>
    <row r="135" spans="2:65" s="9" customFormat="1" ht="16.5" customHeight="1" x14ac:dyDescent="0.25">
      <c r="B135" s="84"/>
      <c r="C135" s="85" t="s">
        <v>83</v>
      </c>
      <c r="D135" s="85" t="s">
        <v>78</v>
      </c>
      <c r="E135" s="86" t="s">
        <v>573</v>
      </c>
      <c r="F135" s="87" t="s">
        <v>574</v>
      </c>
      <c r="G135" s="88" t="s">
        <v>432</v>
      </c>
      <c r="H135" s="89">
        <v>3</v>
      </c>
      <c r="I135" s="89">
        <v>0</v>
      </c>
      <c r="J135" s="89">
        <f t="shared" si="0"/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si="1"/>
        <v>0</v>
      </c>
      <c r="Q135" s="93">
        <v>0</v>
      </c>
      <c r="R135" s="93">
        <f t="shared" si="2"/>
        <v>0</v>
      </c>
      <c r="S135" s="93">
        <v>0</v>
      </c>
      <c r="T135" s="94">
        <f t="shared" si="3"/>
        <v>0</v>
      </c>
      <c r="AR135" s="95" t="s">
        <v>82</v>
      </c>
      <c r="AT135" s="95" t="s">
        <v>78</v>
      </c>
      <c r="AU135" s="95" t="s">
        <v>93</v>
      </c>
      <c r="AY135" s="2" t="s">
        <v>76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2" t="s">
        <v>83</v>
      </c>
      <c r="BK135" s="97">
        <f t="shared" si="9"/>
        <v>0</v>
      </c>
      <c r="BL135" s="2" t="s">
        <v>82</v>
      </c>
      <c r="BM135" s="95" t="s">
        <v>96</v>
      </c>
    </row>
    <row r="136" spans="2:65" s="9" customFormat="1" ht="16.5" customHeight="1" x14ac:dyDescent="0.25">
      <c r="B136" s="84"/>
      <c r="C136" s="85" t="s">
        <v>93</v>
      </c>
      <c r="D136" s="85" t="s">
        <v>78</v>
      </c>
      <c r="E136" s="86" t="s">
        <v>575</v>
      </c>
      <c r="F136" s="87" t="s">
        <v>576</v>
      </c>
      <c r="G136" s="88" t="s">
        <v>432</v>
      </c>
      <c r="H136" s="89">
        <v>10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93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103</v>
      </c>
    </row>
    <row r="137" spans="2:65" s="9" customFormat="1" ht="16.5" customHeight="1" x14ac:dyDescent="0.25">
      <c r="B137" s="84"/>
      <c r="C137" s="85" t="s">
        <v>82</v>
      </c>
      <c r="D137" s="85" t="s">
        <v>78</v>
      </c>
      <c r="E137" s="86" t="s">
        <v>577</v>
      </c>
      <c r="F137" s="87" t="s">
        <v>578</v>
      </c>
      <c r="G137" s="88" t="s">
        <v>432</v>
      </c>
      <c r="H137" s="89">
        <v>16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93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107</v>
      </c>
    </row>
    <row r="138" spans="2:65" s="9" customFormat="1" ht="24.2" customHeight="1" x14ac:dyDescent="0.25">
      <c r="B138" s="84"/>
      <c r="C138" s="119" t="s">
        <v>104</v>
      </c>
      <c r="D138" s="119" t="s">
        <v>212</v>
      </c>
      <c r="E138" s="120" t="s">
        <v>579</v>
      </c>
      <c r="F138" s="121" t="s">
        <v>580</v>
      </c>
      <c r="G138" s="122" t="s">
        <v>432</v>
      </c>
      <c r="H138" s="123">
        <v>16</v>
      </c>
      <c r="I138" s="123">
        <v>0</v>
      </c>
      <c r="J138" s="123">
        <f t="shared" si="0"/>
        <v>0</v>
      </c>
      <c r="K138" s="124"/>
      <c r="L138" s="125"/>
      <c r="M138" s="126" t="s">
        <v>14</v>
      </c>
      <c r="N138" s="127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103</v>
      </c>
      <c r="AT138" s="95" t="s">
        <v>212</v>
      </c>
      <c r="AU138" s="95" t="s">
        <v>93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110</v>
      </c>
    </row>
    <row r="139" spans="2:65" s="9" customFormat="1" ht="24.2" customHeight="1" x14ac:dyDescent="0.25">
      <c r="B139" s="84"/>
      <c r="C139" s="119" t="s">
        <v>96</v>
      </c>
      <c r="D139" s="119" t="s">
        <v>212</v>
      </c>
      <c r="E139" s="120" t="s">
        <v>581</v>
      </c>
      <c r="F139" s="121" t="s">
        <v>582</v>
      </c>
      <c r="G139" s="122" t="s">
        <v>432</v>
      </c>
      <c r="H139" s="123">
        <v>10</v>
      </c>
      <c r="I139" s="123">
        <v>0</v>
      </c>
      <c r="J139" s="123">
        <f t="shared" si="0"/>
        <v>0</v>
      </c>
      <c r="K139" s="124"/>
      <c r="L139" s="125"/>
      <c r="M139" s="126" t="s">
        <v>14</v>
      </c>
      <c r="N139" s="127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103</v>
      </c>
      <c r="AT139" s="95" t="s">
        <v>212</v>
      </c>
      <c r="AU139" s="95" t="s">
        <v>93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115</v>
      </c>
    </row>
    <row r="140" spans="2:65" s="9" customFormat="1" ht="24.2" customHeight="1" x14ac:dyDescent="0.25">
      <c r="B140" s="84"/>
      <c r="C140" s="119" t="s">
        <v>112</v>
      </c>
      <c r="D140" s="119" t="s">
        <v>212</v>
      </c>
      <c r="E140" s="120" t="s">
        <v>583</v>
      </c>
      <c r="F140" s="121" t="s">
        <v>584</v>
      </c>
      <c r="G140" s="122" t="s">
        <v>432</v>
      </c>
      <c r="H140" s="123">
        <v>6</v>
      </c>
      <c r="I140" s="123">
        <v>0</v>
      </c>
      <c r="J140" s="123">
        <f t="shared" si="0"/>
        <v>0</v>
      </c>
      <c r="K140" s="124"/>
      <c r="L140" s="125"/>
      <c r="M140" s="126" t="s">
        <v>14</v>
      </c>
      <c r="N140" s="127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103</v>
      </c>
      <c r="AT140" s="95" t="s">
        <v>212</v>
      </c>
      <c r="AU140" s="95" t="s">
        <v>93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120</v>
      </c>
    </row>
    <row r="141" spans="2:65" s="9" customFormat="1" ht="24.2" customHeight="1" x14ac:dyDescent="0.25">
      <c r="B141" s="84"/>
      <c r="C141" s="119" t="s">
        <v>103</v>
      </c>
      <c r="D141" s="119" t="s">
        <v>212</v>
      </c>
      <c r="E141" s="120" t="s">
        <v>585</v>
      </c>
      <c r="F141" s="121" t="s">
        <v>586</v>
      </c>
      <c r="G141" s="122" t="s">
        <v>432</v>
      </c>
      <c r="H141" s="123">
        <v>4</v>
      </c>
      <c r="I141" s="123">
        <v>0</v>
      </c>
      <c r="J141" s="123">
        <f t="shared" si="0"/>
        <v>0</v>
      </c>
      <c r="K141" s="124"/>
      <c r="L141" s="125"/>
      <c r="M141" s="126" t="s">
        <v>14</v>
      </c>
      <c r="N141" s="127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103</v>
      </c>
      <c r="AT141" s="95" t="s">
        <v>212</v>
      </c>
      <c r="AU141" s="95" t="s">
        <v>93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126</v>
      </c>
    </row>
    <row r="142" spans="2:65" s="72" customFormat="1" ht="20.85" customHeight="1" x14ac:dyDescent="0.2">
      <c r="B142" s="73"/>
      <c r="D142" s="74" t="s">
        <v>72</v>
      </c>
      <c r="E142" s="82" t="s">
        <v>587</v>
      </c>
      <c r="F142" s="82" t="s">
        <v>588</v>
      </c>
      <c r="J142" s="83">
        <f>BK142</f>
        <v>0</v>
      </c>
      <c r="L142" s="73"/>
      <c r="M142" s="77"/>
      <c r="P142" s="78">
        <f>SUM(P143:P148)</f>
        <v>0</v>
      </c>
      <c r="R142" s="78">
        <f>SUM(R143:R148)</f>
        <v>0</v>
      </c>
      <c r="T142" s="79">
        <f>SUM(T143:T148)</f>
        <v>0</v>
      </c>
      <c r="AR142" s="74" t="s">
        <v>75</v>
      </c>
      <c r="AT142" s="80" t="s">
        <v>72</v>
      </c>
      <c r="AU142" s="80" t="s">
        <v>83</v>
      </c>
      <c r="AY142" s="74" t="s">
        <v>76</v>
      </c>
      <c r="BK142" s="81">
        <f>SUM(BK143:BK148)</f>
        <v>0</v>
      </c>
    </row>
    <row r="143" spans="2:65" s="9" customFormat="1" ht="33" customHeight="1" x14ac:dyDescent="0.25">
      <c r="B143" s="84"/>
      <c r="C143" s="85" t="s">
        <v>123</v>
      </c>
      <c r="D143" s="85" t="s">
        <v>78</v>
      </c>
      <c r="E143" s="86" t="s">
        <v>589</v>
      </c>
      <c r="F143" s="87" t="s">
        <v>590</v>
      </c>
      <c r="G143" s="88" t="s">
        <v>432</v>
      </c>
      <c r="H143" s="89">
        <v>1</v>
      </c>
      <c r="I143" s="89">
        <v>0</v>
      </c>
      <c r="J143" s="89">
        <f t="shared" ref="J143:J148" si="10"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 t="shared" ref="P143:P148" si="11">O143*H143</f>
        <v>0</v>
      </c>
      <c r="Q143" s="93">
        <v>0</v>
      </c>
      <c r="R143" s="93">
        <f t="shared" ref="R143:R148" si="12">Q143*H143</f>
        <v>0</v>
      </c>
      <c r="S143" s="93">
        <v>0</v>
      </c>
      <c r="T143" s="94">
        <f t="shared" ref="T143:T148" si="13">S143*H143</f>
        <v>0</v>
      </c>
      <c r="AR143" s="95" t="s">
        <v>82</v>
      </c>
      <c r="AT143" s="95" t="s">
        <v>78</v>
      </c>
      <c r="AU143" s="95" t="s">
        <v>93</v>
      </c>
      <c r="AY143" s="2" t="s">
        <v>76</v>
      </c>
      <c r="BE143" s="96">
        <f t="shared" ref="BE143:BE148" si="14">IF(N143="základná",J143,0)</f>
        <v>0</v>
      </c>
      <c r="BF143" s="96">
        <f t="shared" ref="BF143:BF148" si="15">IF(N143="znížená",J143,0)</f>
        <v>0</v>
      </c>
      <c r="BG143" s="96">
        <f t="shared" ref="BG143:BG148" si="16">IF(N143="zákl. prenesená",J143,0)</f>
        <v>0</v>
      </c>
      <c r="BH143" s="96">
        <f t="shared" ref="BH143:BH148" si="17">IF(N143="zníž. prenesená",J143,0)</f>
        <v>0</v>
      </c>
      <c r="BI143" s="96">
        <f t="shared" ref="BI143:BI148" si="18">IF(N143="nulová",J143,0)</f>
        <v>0</v>
      </c>
      <c r="BJ143" s="2" t="s">
        <v>83</v>
      </c>
      <c r="BK143" s="97">
        <f t="shared" ref="BK143:BK148" si="19">ROUND(I143*H143,3)</f>
        <v>0</v>
      </c>
      <c r="BL143" s="2" t="s">
        <v>82</v>
      </c>
      <c r="BM143" s="95" t="s">
        <v>132</v>
      </c>
    </row>
    <row r="144" spans="2:65" s="9" customFormat="1" ht="24.2" customHeight="1" x14ac:dyDescent="0.25">
      <c r="B144" s="84"/>
      <c r="C144" s="119" t="s">
        <v>107</v>
      </c>
      <c r="D144" s="119" t="s">
        <v>212</v>
      </c>
      <c r="E144" s="120" t="s">
        <v>591</v>
      </c>
      <c r="F144" s="121" t="s">
        <v>592</v>
      </c>
      <c r="G144" s="122" t="s">
        <v>432</v>
      </c>
      <c r="H144" s="123">
        <v>1</v>
      </c>
      <c r="I144" s="123">
        <v>0</v>
      </c>
      <c r="J144" s="123">
        <f t="shared" si="10"/>
        <v>0</v>
      </c>
      <c r="K144" s="124"/>
      <c r="L144" s="125"/>
      <c r="M144" s="126" t="s">
        <v>14</v>
      </c>
      <c r="N144" s="127" t="s">
        <v>34</v>
      </c>
      <c r="O144" s="93">
        <v>0</v>
      </c>
      <c r="P144" s="93">
        <f t="shared" si="11"/>
        <v>0</v>
      </c>
      <c r="Q144" s="93">
        <v>0</v>
      </c>
      <c r="R144" s="93">
        <f t="shared" si="12"/>
        <v>0</v>
      </c>
      <c r="S144" s="93">
        <v>0</v>
      </c>
      <c r="T144" s="94">
        <f t="shared" si="13"/>
        <v>0</v>
      </c>
      <c r="AR144" s="95" t="s">
        <v>103</v>
      </c>
      <c r="AT144" s="95" t="s">
        <v>212</v>
      </c>
      <c r="AU144" s="95" t="s">
        <v>93</v>
      </c>
      <c r="AY144" s="2" t="s">
        <v>76</v>
      </c>
      <c r="BE144" s="96">
        <f t="shared" si="14"/>
        <v>0</v>
      </c>
      <c r="BF144" s="96">
        <f t="shared" si="15"/>
        <v>0</v>
      </c>
      <c r="BG144" s="96">
        <f t="shared" si="16"/>
        <v>0</v>
      </c>
      <c r="BH144" s="96">
        <f t="shared" si="17"/>
        <v>0</v>
      </c>
      <c r="BI144" s="96">
        <f t="shared" si="18"/>
        <v>0</v>
      </c>
      <c r="BJ144" s="2" t="s">
        <v>83</v>
      </c>
      <c r="BK144" s="97">
        <f t="shared" si="19"/>
        <v>0</v>
      </c>
      <c r="BL144" s="2" t="s">
        <v>82</v>
      </c>
      <c r="BM144" s="95" t="s">
        <v>140</v>
      </c>
    </row>
    <row r="145" spans="2:65" s="9" customFormat="1" ht="24.2" customHeight="1" x14ac:dyDescent="0.25">
      <c r="B145" s="84"/>
      <c r="C145" s="85" t="s">
        <v>137</v>
      </c>
      <c r="D145" s="85" t="s">
        <v>78</v>
      </c>
      <c r="E145" s="86" t="s">
        <v>593</v>
      </c>
      <c r="F145" s="87" t="s">
        <v>594</v>
      </c>
      <c r="G145" s="88" t="s">
        <v>432</v>
      </c>
      <c r="H145" s="89">
        <v>1</v>
      </c>
      <c r="I145" s="89">
        <v>0</v>
      </c>
      <c r="J145" s="89">
        <f t="shared" si="10"/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 t="shared" si="11"/>
        <v>0</v>
      </c>
      <c r="Q145" s="93">
        <v>0</v>
      </c>
      <c r="R145" s="93">
        <f t="shared" si="12"/>
        <v>0</v>
      </c>
      <c r="S145" s="93">
        <v>0</v>
      </c>
      <c r="T145" s="94">
        <f t="shared" si="13"/>
        <v>0</v>
      </c>
      <c r="AR145" s="95" t="s">
        <v>82</v>
      </c>
      <c r="AT145" s="95" t="s">
        <v>78</v>
      </c>
      <c r="AU145" s="95" t="s">
        <v>93</v>
      </c>
      <c r="AY145" s="2" t="s">
        <v>76</v>
      </c>
      <c r="BE145" s="96">
        <f t="shared" si="14"/>
        <v>0</v>
      </c>
      <c r="BF145" s="96">
        <f t="shared" si="15"/>
        <v>0</v>
      </c>
      <c r="BG145" s="96">
        <f t="shared" si="16"/>
        <v>0</v>
      </c>
      <c r="BH145" s="96">
        <f t="shared" si="17"/>
        <v>0</v>
      </c>
      <c r="BI145" s="96">
        <f t="shared" si="18"/>
        <v>0</v>
      </c>
      <c r="BJ145" s="2" t="s">
        <v>83</v>
      </c>
      <c r="BK145" s="97">
        <f t="shared" si="19"/>
        <v>0</v>
      </c>
      <c r="BL145" s="2" t="s">
        <v>82</v>
      </c>
      <c r="BM145" s="95" t="s">
        <v>144</v>
      </c>
    </row>
    <row r="146" spans="2:65" s="9" customFormat="1" ht="24.2" customHeight="1" x14ac:dyDescent="0.25">
      <c r="B146" s="84"/>
      <c r="C146" s="119" t="s">
        <v>110</v>
      </c>
      <c r="D146" s="119" t="s">
        <v>212</v>
      </c>
      <c r="E146" s="120" t="s">
        <v>595</v>
      </c>
      <c r="F146" s="121" t="s">
        <v>596</v>
      </c>
      <c r="G146" s="122" t="s">
        <v>432</v>
      </c>
      <c r="H146" s="123">
        <v>1</v>
      </c>
      <c r="I146" s="123">
        <v>0</v>
      </c>
      <c r="J146" s="123">
        <f t="shared" si="10"/>
        <v>0</v>
      </c>
      <c r="K146" s="124"/>
      <c r="L146" s="125"/>
      <c r="M146" s="126" t="s">
        <v>14</v>
      </c>
      <c r="N146" s="127" t="s">
        <v>34</v>
      </c>
      <c r="O146" s="93">
        <v>0</v>
      </c>
      <c r="P146" s="93">
        <f t="shared" si="11"/>
        <v>0</v>
      </c>
      <c r="Q146" s="93">
        <v>0</v>
      </c>
      <c r="R146" s="93">
        <f t="shared" si="12"/>
        <v>0</v>
      </c>
      <c r="S146" s="93">
        <v>0</v>
      </c>
      <c r="T146" s="94">
        <f t="shared" si="13"/>
        <v>0</v>
      </c>
      <c r="AR146" s="95" t="s">
        <v>103</v>
      </c>
      <c r="AT146" s="95" t="s">
        <v>212</v>
      </c>
      <c r="AU146" s="95" t="s">
        <v>93</v>
      </c>
      <c r="AY146" s="2" t="s">
        <v>76</v>
      </c>
      <c r="BE146" s="96">
        <f t="shared" si="14"/>
        <v>0</v>
      </c>
      <c r="BF146" s="96">
        <f t="shared" si="15"/>
        <v>0</v>
      </c>
      <c r="BG146" s="96">
        <f t="shared" si="16"/>
        <v>0</v>
      </c>
      <c r="BH146" s="96">
        <f t="shared" si="17"/>
        <v>0</v>
      </c>
      <c r="BI146" s="96">
        <f t="shared" si="18"/>
        <v>0</v>
      </c>
      <c r="BJ146" s="2" t="s">
        <v>83</v>
      </c>
      <c r="BK146" s="97">
        <f t="shared" si="19"/>
        <v>0</v>
      </c>
      <c r="BL146" s="2" t="s">
        <v>82</v>
      </c>
      <c r="BM146" s="95" t="s">
        <v>128</v>
      </c>
    </row>
    <row r="147" spans="2:65" s="9" customFormat="1" ht="33" customHeight="1" x14ac:dyDescent="0.25">
      <c r="B147" s="84"/>
      <c r="C147" s="85" t="s">
        <v>145</v>
      </c>
      <c r="D147" s="85" t="s">
        <v>78</v>
      </c>
      <c r="E147" s="86" t="s">
        <v>597</v>
      </c>
      <c r="F147" s="87" t="s">
        <v>598</v>
      </c>
      <c r="G147" s="88" t="s">
        <v>599</v>
      </c>
      <c r="H147" s="89">
        <v>20</v>
      </c>
      <c r="I147" s="89">
        <v>0</v>
      </c>
      <c r="J147" s="89">
        <f t="shared" si="10"/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 t="shared" si="11"/>
        <v>0</v>
      </c>
      <c r="Q147" s="93">
        <v>0</v>
      </c>
      <c r="R147" s="93">
        <f t="shared" si="12"/>
        <v>0</v>
      </c>
      <c r="S147" s="93">
        <v>0</v>
      </c>
      <c r="T147" s="94">
        <f t="shared" si="13"/>
        <v>0</v>
      </c>
      <c r="AR147" s="95" t="s">
        <v>82</v>
      </c>
      <c r="AT147" s="95" t="s">
        <v>78</v>
      </c>
      <c r="AU147" s="95" t="s">
        <v>93</v>
      </c>
      <c r="AY147" s="2" t="s">
        <v>76</v>
      </c>
      <c r="BE147" s="96">
        <f t="shared" si="14"/>
        <v>0</v>
      </c>
      <c r="BF147" s="96">
        <f t="shared" si="15"/>
        <v>0</v>
      </c>
      <c r="BG147" s="96">
        <f t="shared" si="16"/>
        <v>0</v>
      </c>
      <c r="BH147" s="96">
        <f t="shared" si="17"/>
        <v>0</v>
      </c>
      <c r="BI147" s="96">
        <f t="shared" si="18"/>
        <v>0</v>
      </c>
      <c r="BJ147" s="2" t="s">
        <v>83</v>
      </c>
      <c r="BK147" s="97">
        <f t="shared" si="19"/>
        <v>0</v>
      </c>
      <c r="BL147" s="2" t="s">
        <v>82</v>
      </c>
      <c r="BM147" s="95" t="s">
        <v>150</v>
      </c>
    </row>
    <row r="148" spans="2:65" s="9" customFormat="1" ht="16.5" customHeight="1" x14ac:dyDescent="0.25">
      <c r="B148" s="84"/>
      <c r="C148" s="119" t="s">
        <v>115</v>
      </c>
      <c r="D148" s="119" t="s">
        <v>212</v>
      </c>
      <c r="E148" s="120" t="s">
        <v>600</v>
      </c>
      <c r="F148" s="121" t="s">
        <v>601</v>
      </c>
      <c r="G148" s="122" t="s">
        <v>552</v>
      </c>
      <c r="H148" s="123">
        <v>0.2</v>
      </c>
      <c r="I148" s="123">
        <v>0</v>
      </c>
      <c r="J148" s="123">
        <f t="shared" si="10"/>
        <v>0</v>
      </c>
      <c r="K148" s="124"/>
      <c r="L148" s="125"/>
      <c r="M148" s="126" t="s">
        <v>14</v>
      </c>
      <c r="N148" s="127" t="s">
        <v>34</v>
      </c>
      <c r="O148" s="93">
        <v>0</v>
      </c>
      <c r="P148" s="93">
        <f t="shared" si="11"/>
        <v>0</v>
      </c>
      <c r="Q148" s="93">
        <v>0</v>
      </c>
      <c r="R148" s="93">
        <f t="shared" si="12"/>
        <v>0</v>
      </c>
      <c r="S148" s="93">
        <v>0</v>
      </c>
      <c r="T148" s="94">
        <f t="shared" si="13"/>
        <v>0</v>
      </c>
      <c r="AR148" s="95" t="s">
        <v>103</v>
      </c>
      <c r="AT148" s="95" t="s">
        <v>212</v>
      </c>
      <c r="AU148" s="95" t="s">
        <v>93</v>
      </c>
      <c r="AY148" s="2" t="s">
        <v>76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2" t="s">
        <v>83</v>
      </c>
      <c r="BK148" s="97">
        <f t="shared" si="19"/>
        <v>0</v>
      </c>
      <c r="BL148" s="2" t="s">
        <v>82</v>
      </c>
      <c r="BM148" s="95" t="s">
        <v>155</v>
      </c>
    </row>
    <row r="149" spans="2:65" s="72" customFormat="1" ht="22.9" customHeight="1" x14ac:dyDescent="0.2">
      <c r="B149" s="73"/>
      <c r="D149" s="74" t="s">
        <v>72</v>
      </c>
      <c r="E149" s="82" t="s">
        <v>602</v>
      </c>
      <c r="F149" s="82" t="s">
        <v>603</v>
      </c>
      <c r="J149" s="83">
        <f>BK149</f>
        <v>0</v>
      </c>
      <c r="L149" s="73"/>
      <c r="M149" s="77"/>
      <c r="P149" s="78">
        <f>SUM(P150:P167)</f>
        <v>0</v>
      </c>
      <c r="R149" s="78">
        <f>SUM(R150:R167)</f>
        <v>0</v>
      </c>
      <c r="T149" s="79">
        <f>SUM(T150:T167)</f>
        <v>0</v>
      </c>
      <c r="AR149" s="74" t="s">
        <v>93</v>
      </c>
      <c r="AT149" s="80" t="s">
        <v>72</v>
      </c>
      <c r="AU149" s="80" t="s">
        <v>75</v>
      </c>
      <c r="AY149" s="74" t="s">
        <v>76</v>
      </c>
      <c r="BK149" s="81">
        <f>SUM(BK150:BK167)</f>
        <v>0</v>
      </c>
    </row>
    <row r="150" spans="2:65" s="9" customFormat="1" ht="21.75" customHeight="1" x14ac:dyDescent="0.25">
      <c r="B150" s="84"/>
      <c r="C150" s="85" t="s">
        <v>151</v>
      </c>
      <c r="D150" s="85" t="s">
        <v>78</v>
      </c>
      <c r="E150" s="86" t="s">
        <v>604</v>
      </c>
      <c r="F150" s="87" t="s">
        <v>605</v>
      </c>
      <c r="G150" s="88" t="s">
        <v>432</v>
      </c>
      <c r="H150" s="89">
        <v>4</v>
      </c>
      <c r="I150" s="89">
        <v>0</v>
      </c>
      <c r="J150" s="89">
        <f t="shared" ref="J150:J167" si="20">ROUND(I150*H150,3)</f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 t="shared" ref="P150:P167" si="21">O150*H150</f>
        <v>0</v>
      </c>
      <c r="Q150" s="93">
        <v>0</v>
      </c>
      <c r="R150" s="93">
        <f t="shared" ref="R150:R167" si="22">Q150*H150</f>
        <v>0</v>
      </c>
      <c r="S150" s="93">
        <v>0</v>
      </c>
      <c r="T150" s="94">
        <f t="shared" ref="T150:T167" si="23">S150*H150</f>
        <v>0</v>
      </c>
      <c r="AR150" s="95" t="s">
        <v>228</v>
      </c>
      <c r="AT150" s="95" t="s">
        <v>78</v>
      </c>
      <c r="AU150" s="95" t="s">
        <v>83</v>
      </c>
      <c r="AY150" s="2" t="s">
        <v>76</v>
      </c>
      <c r="BE150" s="96">
        <f t="shared" ref="BE150:BE167" si="24">IF(N150="základná",J150,0)</f>
        <v>0</v>
      </c>
      <c r="BF150" s="96">
        <f t="shared" ref="BF150:BF167" si="25">IF(N150="znížená",J150,0)</f>
        <v>0</v>
      </c>
      <c r="BG150" s="96">
        <f t="shared" ref="BG150:BG167" si="26">IF(N150="zákl. prenesená",J150,0)</f>
        <v>0</v>
      </c>
      <c r="BH150" s="96">
        <f t="shared" ref="BH150:BH167" si="27">IF(N150="zníž. prenesená",J150,0)</f>
        <v>0</v>
      </c>
      <c r="BI150" s="96">
        <f t="shared" ref="BI150:BI167" si="28">IF(N150="nulová",J150,0)</f>
        <v>0</v>
      </c>
      <c r="BJ150" s="2" t="s">
        <v>83</v>
      </c>
      <c r="BK150" s="97">
        <f t="shared" ref="BK150:BK167" si="29">ROUND(I150*H150,3)</f>
        <v>0</v>
      </c>
      <c r="BL150" s="2" t="s">
        <v>228</v>
      </c>
      <c r="BM150" s="95" t="s">
        <v>163</v>
      </c>
    </row>
    <row r="151" spans="2:65" s="9" customFormat="1" ht="24.2" customHeight="1" x14ac:dyDescent="0.25">
      <c r="B151" s="84"/>
      <c r="C151" s="119" t="s">
        <v>120</v>
      </c>
      <c r="D151" s="119" t="s">
        <v>212</v>
      </c>
      <c r="E151" s="120" t="s">
        <v>606</v>
      </c>
      <c r="F151" s="121" t="s">
        <v>607</v>
      </c>
      <c r="G151" s="122" t="s">
        <v>432</v>
      </c>
      <c r="H151" s="123">
        <v>4</v>
      </c>
      <c r="I151" s="123">
        <v>0</v>
      </c>
      <c r="J151" s="123">
        <f t="shared" si="20"/>
        <v>0</v>
      </c>
      <c r="K151" s="124"/>
      <c r="L151" s="125"/>
      <c r="M151" s="126" t="s">
        <v>14</v>
      </c>
      <c r="N151" s="127" t="s">
        <v>34</v>
      </c>
      <c r="O151" s="93">
        <v>0</v>
      </c>
      <c r="P151" s="93">
        <f t="shared" si="21"/>
        <v>0</v>
      </c>
      <c r="Q151" s="93">
        <v>0</v>
      </c>
      <c r="R151" s="93">
        <f t="shared" si="22"/>
        <v>0</v>
      </c>
      <c r="S151" s="93">
        <v>0</v>
      </c>
      <c r="T151" s="94">
        <f t="shared" si="23"/>
        <v>0</v>
      </c>
      <c r="AR151" s="95" t="s">
        <v>608</v>
      </c>
      <c r="AT151" s="95" t="s">
        <v>212</v>
      </c>
      <c r="AU151" s="95" t="s">
        <v>83</v>
      </c>
      <c r="AY151" s="2" t="s">
        <v>76</v>
      </c>
      <c r="BE151" s="96">
        <f t="shared" si="24"/>
        <v>0</v>
      </c>
      <c r="BF151" s="96">
        <f t="shared" si="25"/>
        <v>0</v>
      </c>
      <c r="BG151" s="96">
        <f t="shared" si="26"/>
        <v>0</v>
      </c>
      <c r="BH151" s="96">
        <f t="shared" si="27"/>
        <v>0</v>
      </c>
      <c r="BI151" s="96">
        <f t="shared" si="28"/>
        <v>0</v>
      </c>
      <c r="BJ151" s="2" t="s">
        <v>83</v>
      </c>
      <c r="BK151" s="97">
        <f t="shared" si="29"/>
        <v>0</v>
      </c>
      <c r="BL151" s="2" t="s">
        <v>228</v>
      </c>
      <c r="BM151" s="95" t="s">
        <v>168</v>
      </c>
    </row>
    <row r="152" spans="2:65" s="9" customFormat="1" ht="24.2" customHeight="1" x14ac:dyDescent="0.25">
      <c r="B152" s="84"/>
      <c r="C152" s="85" t="s">
        <v>165</v>
      </c>
      <c r="D152" s="85" t="s">
        <v>78</v>
      </c>
      <c r="E152" s="86" t="s">
        <v>609</v>
      </c>
      <c r="F152" s="87" t="s">
        <v>610</v>
      </c>
      <c r="G152" s="88" t="s">
        <v>432</v>
      </c>
      <c r="H152" s="89">
        <v>6</v>
      </c>
      <c r="I152" s="89">
        <v>0</v>
      </c>
      <c r="J152" s="89">
        <f t="shared" si="20"/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 t="shared" si="21"/>
        <v>0</v>
      </c>
      <c r="Q152" s="93">
        <v>0</v>
      </c>
      <c r="R152" s="93">
        <f t="shared" si="22"/>
        <v>0</v>
      </c>
      <c r="S152" s="93">
        <v>0</v>
      </c>
      <c r="T152" s="94">
        <f t="shared" si="23"/>
        <v>0</v>
      </c>
      <c r="AR152" s="95" t="s">
        <v>228</v>
      </c>
      <c r="AT152" s="95" t="s">
        <v>78</v>
      </c>
      <c r="AU152" s="95" t="s">
        <v>83</v>
      </c>
      <c r="AY152" s="2" t="s">
        <v>76</v>
      </c>
      <c r="BE152" s="96">
        <f t="shared" si="24"/>
        <v>0</v>
      </c>
      <c r="BF152" s="96">
        <f t="shared" si="25"/>
        <v>0</v>
      </c>
      <c r="BG152" s="96">
        <f t="shared" si="26"/>
        <v>0</v>
      </c>
      <c r="BH152" s="96">
        <f t="shared" si="27"/>
        <v>0</v>
      </c>
      <c r="BI152" s="96">
        <f t="shared" si="28"/>
        <v>0</v>
      </c>
      <c r="BJ152" s="2" t="s">
        <v>83</v>
      </c>
      <c r="BK152" s="97">
        <f t="shared" si="29"/>
        <v>0</v>
      </c>
      <c r="BL152" s="2" t="s">
        <v>228</v>
      </c>
      <c r="BM152" s="95" t="s">
        <v>172</v>
      </c>
    </row>
    <row r="153" spans="2:65" s="9" customFormat="1" ht="16.5" customHeight="1" x14ac:dyDescent="0.25">
      <c r="B153" s="84"/>
      <c r="C153" s="119" t="s">
        <v>126</v>
      </c>
      <c r="D153" s="119" t="s">
        <v>212</v>
      </c>
      <c r="E153" s="120" t="s">
        <v>611</v>
      </c>
      <c r="F153" s="121" t="s">
        <v>612</v>
      </c>
      <c r="G153" s="122" t="s">
        <v>432</v>
      </c>
      <c r="H153" s="123">
        <v>6</v>
      </c>
      <c r="I153" s="123">
        <v>0</v>
      </c>
      <c r="J153" s="123">
        <f t="shared" si="20"/>
        <v>0</v>
      </c>
      <c r="K153" s="124"/>
      <c r="L153" s="125"/>
      <c r="M153" s="126" t="s">
        <v>14</v>
      </c>
      <c r="N153" s="127" t="s">
        <v>34</v>
      </c>
      <c r="O153" s="93">
        <v>0</v>
      </c>
      <c r="P153" s="93">
        <f t="shared" si="21"/>
        <v>0</v>
      </c>
      <c r="Q153" s="93">
        <v>0</v>
      </c>
      <c r="R153" s="93">
        <f t="shared" si="22"/>
        <v>0</v>
      </c>
      <c r="S153" s="93">
        <v>0</v>
      </c>
      <c r="T153" s="94">
        <f t="shared" si="23"/>
        <v>0</v>
      </c>
      <c r="AR153" s="95" t="s">
        <v>608</v>
      </c>
      <c r="AT153" s="95" t="s">
        <v>212</v>
      </c>
      <c r="AU153" s="95" t="s">
        <v>83</v>
      </c>
      <c r="AY153" s="2" t="s">
        <v>76</v>
      </c>
      <c r="BE153" s="96">
        <f t="shared" si="24"/>
        <v>0</v>
      </c>
      <c r="BF153" s="96">
        <f t="shared" si="25"/>
        <v>0</v>
      </c>
      <c r="BG153" s="96">
        <f t="shared" si="26"/>
        <v>0</v>
      </c>
      <c r="BH153" s="96">
        <f t="shared" si="27"/>
        <v>0</v>
      </c>
      <c r="BI153" s="96">
        <f t="shared" si="28"/>
        <v>0</v>
      </c>
      <c r="BJ153" s="2" t="s">
        <v>83</v>
      </c>
      <c r="BK153" s="97">
        <f t="shared" si="29"/>
        <v>0</v>
      </c>
      <c r="BL153" s="2" t="s">
        <v>228</v>
      </c>
      <c r="BM153" s="95" t="s">
        <v>178</v>
      </c>
    </row>
    <row r="154" spans="2:65" s="9" customFormat="1" ht="24.2" customHeight="1" x14ac:dyDescent="0.25">
      <c r="B154" s="84"/>
      <c r="C154" s="85" t="s">
        <v>175</v>
      </c>
      <c r="D154" s="85" t="s">
        <v>78</v>
      </c>
      <c r="E154" s="86" t="s">
        <v>613</v>
      </c>
      <c r="F154" s="87" t="s">
        <v>614</v>
      </c>
      <c r="G154" s="88" t="s">
        <v>432</v>
      </c>
      <c r="H154" s="89">
        <v>10</v>
      </c>
      <c r="I154" s="89">
        <v>0</v>
      </c>
      <c r="J154" s="89">
        <f t="shared" si="20"/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 t="shared" si="21"/>
        <v>0</v>
      </c>
      <c r="Q154" s="93">
        <v>0</v>
      </c>
      <c r="R154" s="93">
        <f t="shared" si="22"/>
        <v>0</v>
      </c>
      <c r="S154" s="93">
        <v>0</v>
      </c>
      <c r="T154" s="94">
        <f t="shared" si="23"/>
        <v>0</v>
      </c>
      <c r="AR154" s="95" t="s">
        <v>228</v>
      </c>
      <c r="AT154" s="95" t="s">
        <v>78</v>
      </c>
      <c r="AU154" s="95" t="s">
        <v>83</v>
      </c>
      <c r="AY154" s="2" t="s">
        <v>76</v>
      </c>
      <c r="BE154" s="96">
        <f t="shared" si="24"/>
        <v>0</v>
      </c>
      <c r="BF154" s="96">
        <f t="shared" si="25"/>
        <v>0</v>
      </c>
      <c r="BG154" s="96">
        <f t="shared" si="26"/>
        <v>0</v>
      </c>
      <c r="BH154" s="96">
        <f t="shared" si="27"/>
        <v>0</v>
      </c>
      <c r="BI154" s="96">
        <f t="shared" si="28"/>
        <v>0</v>
      </c>
      <c r="BJ154" s="2" t="s">
        <v>83</v>
      </c>
      <c r="BK154" s="97">
        <f t="shared" si="29"/>
        <v>0</v>
      </c>
      <c r="BL154" s="2" t="s">
        <v>228</v>
      </c>
      <c r="BM154" s="95" t="s">
        <v>181</v>
      </c>
    </row>
    <row r="155" spans="2:65" s="9" customFormat="1" ht="16.5" customHeight="1" x14ac:dyDescent="0.25">
      <c r="B155" s="84"/>
      <c r="C155" s="119" t="s">
        <v>132</v>
      </c>
      <c r="D155" s="119" t="s">
        <v>212</v>
      </c>
      <c r="E155" s="120" t="s">
        <v>615</v>
      </c>
      <c r="F155" s="121" t="s">
        <v>616</v>
      </c>
      <c r="G155" s="122" t="s">
        <v>432</v>
      </c>
      <c r="H155" s="123">
        <v>10</v>
      </c>
      <c r="I155" s="123">
        <v>0</v>
      </c>
      <c r="J155" s="123">
        <f t="shared" si="20"/>
        <v>0</v>
      </c>
      <c r="K155" s="124"/>
      <c r="L155" s="125"/>
      <c r="M155" s="126" t="s">
        <v>14</v>
      </c>
      <c r="N155" s="127" t="s">
        <v>34</v>
      </c>
      <c r="O155" s="93">
        <v>0</v>
      </c>
      <c r="P155" s="93">
        <f t="shared" si="21"/>
        <v>0</v>
      </c>
      <c r="Q155" s="93">
        <v>0</v>
      </c>
      <c r="R155" s="93">
        <f t="shared" si="22"/>
        <v>0</v>
      </c>
      <c r="S155" s="93">
        <v>0</v>
      </c>
      <c r="T155" s="94">
        <f t="shared" si="23"/>
        <v>0</v>
      </c>
      <c r="AR155" s="95" t="s">
        <v>608</v>
      </c>
      <c r="AT155" s="95" t="s">
        <v>212</v>
      </c>
      <c r="AU155" s="95" t="s">
        <v>83</v>
      </c>
      <c r="AY155" s="2" t="s">
        <v>76</v>
      </c>
      <c r="BE155" s="96">
        <f t="shared" si="24"/>
        <v>0</v>
      </c>
      <c r="BF155" s="96">
        <f t="shared" si="25"/>
        <v>0</v>
      </c>
      <c r="BG155" s="96">
        <f t="shared" si="26"/>
        <v>0</v>
      </c>
      <c r="BH155" s="96">
        <f t="shared" si="27"/>
        <v>0</v>
      </c>
      <c r="BI155" s="96">
        <f t="shared" si="28"/>
        <v>0</v>
      </c>
      <c r="BJ155" s="2" t="s">
        <v>83</v>
      </c>
      <c r="BK155" s="97">
        <f t="shared" si="29"/>
        <v>0</v>
      </c>
      <c r="BL155" s="2" t="s">
        <v>228</v>
      </c>
      <c r="BM155" s="95" t="s">
        <v>186</v>
      </c>
    </row>
    <row r="156" spans="2:65" s="9" customFormat="1" ht="24.2" customHeight="1" x14ac:dyDescent="0.25">
      <c r="B156" s="84"/>
      <c r="C156" s="85" t="s">
        <v>183</v>
      </c>
      <c r="D156" s="85" t="s">
        <v>78</v>
      </c>
      <c r="E156" s="86" t="s">
        <v>617</v>
      </c>
      <c r="F156" s="87" t="s">
        <v>618</v>
      </c>
      <c r="G156" s="88" t="s">
        <v>432</v>
      </c>
      <c r="H156" s="89">
        <v>15</v>
      </c>
      <c r="I156" s="89">
        <v>0</v>
      </c>
      <c r="J156" s="89">
        <f t="shared" si="20"/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 t="shared" si="21"/>
        <v>0</v>
      </c>
      <c r="Q156" s="93">
        <v>0</v>
      </c>
      <c r="R156" s="93">
        <f t="shared" si="22"/>
        <v>0</v>
      </c>
      <c r="S156" s="93">
        <v>0</v>
      </c>
      <c r="T156" s="94">
        <f t="shared" si="23"/>
        <v>0</v>
      </c>
      <c r="AR156" s="95" t="s">
        <v>228</v>
      </c>
      <c r="AT156" s="95" t="s">
        <v>78</v>
      </c>
      <c r="AU156" s="95" t="s">
        <v>83</v>
      </c>
      <c r="AY156" s="2" t="s">
        <v>76</v>
      </c>
      <c r="BE156" s="96">
        <f t="shared" si="24"/>
        <v>0</v>
      </c>
      <c r="BF156" s="96">
        <f t="shared" si="25"/>
        <v>0</v>
      </c>
      <c r="BG156" s="96">
        <f t="shared" si="26"/>
        <v>0</v>
      </c>
      <c r="BH156" s="96">
        <f t="shared" si="27"/>
        <v>0</v>
      </c>
      <c r="BI156" s="96">
        <f t="shared" si="28"/>
        <v>0</v>
      </c>
      <c r="BJ156" s="2" t="s">
        <v>83</v>
      </c>
      <c r="BK156" s="97">
        <f t="shared" si="29"/>
        <v>0</v>
      </c>
      <c r="BL156" s="2" t="s">
        <v>228</v>
      </c>
      <c r="BM156" s="95" t="s">
        <v>190</v>
      </c>
    </row>
    <row r="157" spans="2:65" s="9" customFormat="1" ht="16.5" customHeight="1" x14ac:dyDescent="0.25">
      <c r="B157" s="84"/>
      <c r="C157" s="119" t="s">
        <v>140</v>
      </c>
      <c r="D157" s="119" t="s">
        <v>212</v>
      </c>
      <c r="E157" s="120" t="s">
        <v>619</v>
      </c>
      <c r="F157" s="121" t="s">
        <v>620</v>
      </c>
      <c r="G157" s="122" t="s">
        <v>432</v>
      </c>
      <c r="H157" s="123">
        <v>15</v>
      </c>
      <c r="I157" s="123">
        <v>0</v>
      </c>
      <c r="J157" s="123">
        <f t="shared" si="20"/>
        <v>0</v>
      </c>
      <c r="K157" s="124"/>
      <c r="L157" s="125"/>
      <c r="M157" s="126" t="s">
        <v>14</v>
      </c>
      <c r="N157" s="127" t="s">
        <v>34</v>
      </c>
      <c r="O157" s="93">
        <v>0</v>
      </c>
      <c r="P157" s="93">
        <f t="shared" si="21"/>
        <v>0</v>
      </c>
      <c r="Q157" s="93">
        <v>0</v>
      </c>
      <c r="R157" s="93">
        <f t="shared" si="22"/>
        <v>0</v>
      </c>
      <c r="S157" s="93">
        <v>0</v>
      </c>
      <c r="T157" s="94">
        <f t="shared" si="23"/>
        <v>0</v>
      </c>
      <c r="AR157" s="95" t="s">
        <v>608</v>
      </c>
      <c r="AT157" s="95" t="s">
        <v>212</v>
      </c>
      <c r="AU157" s="95" t="s">
        <v>83</v>
      </c>
      <c r="AY157" s="2" t="s">
        <v>76</v>
      </c>
      <c r="BE157" s="96">
        <f t="shared" si="24"/>
        <v>0</v>
      </c>
      <c r="BF157" s="96">
        <f t="shared" si="25"/>
        <v>0</v>
      </c>
      <c r="BG157" s="96">
        <f t="shared" si="26"/>
        <v>0</v>
      </c>
      <c r="BH157" s="96">
        <f t="shared" si="27"/>
        <v>0</v>
      </c>
      <c r="BI157" s="96">
        <f t="shared" si="28"/>
        <v>0</v>
      </c>
      <c r="BJ157" s="2" t="s">
        <v>83</v>
      </c>
      <c r="BK157" s="97">
        <f t="shared" si="29"/>
        <v>0</v>
      </c>
      <c r="BL157" s="2" t="s">
        <v>228</v>
      </c>
      <c r="BM157" s="95" t="s">
        <v>193</v>
      </c>
    </row>
    <row r="158" spans="2:65" s="9" customFormat="1" ht="16.5" customHeight="1" x14ac:dyDescent="0.25">
      <c r="B158" s="84"/>
      <c r="C158" s="85" t="s">
        <v>157</v>
      </c>
      <c r="D158" s="85" t="s">
        <v>78</v>
      </c>
      <c r="E158" s="86" t="s">
        <v>621</v>
      </c>
      <c r="F158" s="87" t="s">
        <v>622</v>
      </c>
      <c r="G158" s="88" t="s">
        <v>432</v>
      </c>
      <c r="H158" s="89">
        <v>35</v>
      </c>
      <c r="I158" s="89">
        <v>0</v>
      </c>
      <c r="J158" s="89">
        <f t="shared" si="20"/>
        <v>0</v>
      </c>
      <c r="K158" s="90"/>
      <c r="L158" s="10"/>
      <c r="M158" s="91" t="s">
        <v>14</v>
      </c>
      <c r="N158" s="92" t="s">
        <v>34</v>
      </c>
      <c r="O158" s="93">
        <v>0</v>
      </c>
      <c r="P158" s="93">
        <f t="shared" si="21"/>
        <v>0</v>
      </c>
      <c r="Q158" s="93">
        <v>0</v>
      </c>
      <c r="R158" s="93">
        <f t="shared" si="22"/>
        <v>0</v>
      </c>
      <c r="S158" s="93">
        <v>0</v>
      </c>
      <c r="T158" s="94">
        <f t="shared" si="23"/>
        <v>0</v>
      </c>
      <c r="AR158" s="95" t="s">
        <v>228</v>
      </c>
      <c r="AT158" s="95" t="s">
        <v>78</v>
      </c>
      <c r="AU158" s="95" t="s">
        <v>83</v>
      </c>
      <c r="AY158" s="2" t="s">
        <v>76</v>
      </c>
      <c r="BE158" s="96">
        <f t="shared" si="24"/>
        <v>0</v>
      </c>
      <c r="BF158" s="96">
        <f t="shared" si="25"/>
        <v>0</v>
      </c>
      <c r="BG158" s="96">
        <f t="shared" si="26"/>
        <v>0</v>
      </c>
      <c r="BH158" s="96">
        <f t="shared" si="27"/>
        <v>0</v>
      </c>
      <c r="BI158" s="96">
        <f t="shared" si="28"/>
        <v>0</v>
      </c>
      <c r="BJ158" s="2" t="s">
        <v>83</v>
      </c>
      <c r="BK158" s="97">
        <f t="shared" si="29"/>
        <v>0</v>
      </c>
      <c r="BL158" s="2" t="s">
        <v>228</v>
      </c>
      <c r="BM158" s="95" t="s">
        <v>196</v>
      </c>
    </row>
    <row r="159" spans="2:65" s="9" customFormat="1" ht="16.5" customHeight="1" x14ac:dyDescent="0.25">
      <c r="B159" s="84"/>
      <c r="C159" s="119" t="s">
        <v>144</v>
      </c>
      <c r="D159" s="119" t="s">
        <v>212</v>
      </c>
      <c r="E159" s="120" t="s">
        <v>623</v>
      </c>
      <c r="F159" s="121" t="s">
        <v>624</v>
      </c>
      <c r="G159" s="122" t="s">
        <v>432</v>
      </c>
      <c r="H159" s="123">
        <v>35</v>
      </c>
      <c r="I159" s="123">
        <v>0</v>
      </c>
      <c r="J159" s="123">
        <f t="shared" si="20"/>
        <v>0</v>
      </c>
      <c r="K159" s="124"/>
      <c r="L159" s="125"/>
      <c r="M159" s="126" t="s">
        <v>14</v>
      </c>
      <c r="N159" s="127" t="s">
        <v>34</v>
      </c>
      <c r="O159" s="93">
        <v>0</v>
      </c>
      <c r="P159" s="93">
        <f t="shared" si="21"/>
        <v>0</v>
      </c>
      <c r="Q159" s="93">
        <v>0</v>
      </c>
      <c r="R159" s="93">
        <f t="shared" si="22"/>
        <v>0</v>
      </c>
      <c r="S159" s="93">
        <v>0</v>
      </c>
      <c r="T159" s="94">
        <f t="shared" si="23"/>
        <v>0</v>
      </c>
      <c r="AR159" s="95" t="s">
        <v>608</v>
      </c>
      <c r="AT159" s="95" t="s">
        <v>212</v>
      </c>
      <c r="AU159" s="95" t="s">
        <v>83</v>
      </c>
      <c r="AY159" s="2" t="s">
        <v>76</v>
      </c>
      <c r="BE159" s="96">
        <f t="shared" si="24"/>
        <v>0</v>
      </c>
      <c r="BF159" s="96">
        <f t="shared" si="25"/>
        <v>0</v>
      </c>
      <c r="BG159" s="96">
        <f t="shared" si="26"/>
        <v>0</v>
      </c>
      <c r="BH159" s="96">
        <f t="shared" si="27"/>
        <v>0</v>
      </c>
      <c r="BI159" s="96">
        <f t="shared" si="28"/>
        <v>0</v>
      </c>
      <c r="BJ159" s="2" t="s">
        <v>83</v>
      </c>
      <c r="BK159" s="97">
        <f t="shared" si="29"/>
        <v>0</v>
      </c>
      <c r="BL159" s="2" t="s">
        <v>228</v>
      </c>
      <c r="BM159" s="95" t="s">
        <v>200</v>
      </c>
    </row>
    <row r="160" spans="2:65" s="9" customFormat="1" ht="21.75" customHeight="1" x14ac:dyDescent="0.25">
      <c r="B160" s="84"/>
      <c r="C160" s="85" t="s">
        <v>197</v>
      </c>
      <c r="D160" s="85" t="s">
        <v>78</v>
      </c>
      <c r="E160" s="86" t="s">
        <v>625</v>
      </c>
      <c r="F160" s="87" t="s">
        <v>626</v>
      </c>
      <c r="G160" s="88" t="s">
        <v>154</v>
      </c>
      <c r="H160" s="89">
        <v>290</v>
      </c>
      <c r="I160" s="89">
        <v>0</v>
      </c>
      <c r="J160" s="89">
        <f t="shared" si="20"/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 t="shared" si="21"/>
        <v>0</v>
      </c>
      <c r="Q160" s="93">
        <v>0</v>
      </c>
      <c r="R160" s="93">
        <f t="shared" si="22"/>
        <v>0</v>
      </c>
      <c r="S160" s="93">
        <v>0</v>
      </c>
      <c r="T160" s="94">
        <f t="shared" si="23"/>
        <v>0</v>
      </c>
      <c r="AR160" s="95" t="s">
        <v>228</v>
      </c>
      <c r="AT160" s="95" t="s">
        <v>78</v>
      </c>
      <c r="AU160" s="95" t="s">
        <v>83</v>
      </c>
      <c r="AY160" s="2" t="s">
        <v>76</v>
      </c>
      <c r="BE160" s="96">
        <f t="shared" si="24"/>
        <v>0</v>
      </c>
      <c r="BF160" s="96">
        <f t="shared" si="25"/>
        <v>0</v>
      </c>
      <c r="BG160" s="96">
        <f t="shared" si="26"/>
        <v>0</v>
      </c>
      <c r="BH160" s="96">
        <f t="shared" si="27"/>
        <v>0</v>
      </c>
      <c r="BI160" s="96">
        <f t="shared" si="28"/>
        <v>0</v>
      </c>
      <c r="BJ160" s="2" t="s">
        <v>83</v>
      </c>
      <c r="BK160" s="97">
        <f t="shared" si="29"/>
        <v>0</v>
      </c>
      <c r="BL160" s="2" t="s">
        <v>228</v>
      </c>
      <c r="BM160" s="95" t="s">
        <v>203</v>
      </c>
    </row>
    <row r="161" spans="2:65" s="9" customFormat="1" ht="16.5" customHeight="1" x14ac:dyDescent="0.25">
      <c r="B161" s="84"/>
      <c r="C161" s="119" t="s">
        <v>128</v>
      </c>
      <c r="D161" s="119" t="s">
        <v>212</v>
      </c>
      <c r="E161" s="120" t="s">
        <v>627</v>
      </c>
      <c r="F161" s="121" t="s">
        <v>628</v>
      </c>
      <c r="G161" s="122" t="s">
        <v>154</v>
      </c>
      <c r="H161" s="123">
        <v>290</v>
      </c>
      <c r="I161" s="123">
        <v>0</v>
      </c>
      <c r="J161" s="123">
        <f t="shared" si="2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21"/>
        <v>0</v>
      </c>
      <c r="Q161" s="93">
        <v>0</v>
      </c>
      <c r="R161" s="93">
        <f t="shared" si="22"/>
        <v>0</v>
      </c>
      <c r="S161" s="93">
        <v>0</v>
      </c>
      <c r="T161" s="94">
        <f t="shared" si="23"/>
        <v>0</v>
      </c>
      <c r="AR161" s="95" t="s">
        <v>608</v>
      </c>
      <c r="AT161" s="95" t="s">
        <v>212</v>
      </c>
      <c r="AU161" s="95" t="s">
        <v>83</v>
      </c>
      <c r="AY161" s="2" t="s">
        <v>76</v>
      </c>
      <c r="BE161" s="96">
        <f t="shared" si="24"/>
        <v>0</v>
      </c>
      <c r="BF161" s="96">
        <f t="shared" si="25"/>
        <v>0</v>
      </c>
      <c r="BG161" s="96">
        <f t="shared" si="26"/>
        <v>0</v>
      </c>
      <c r="BH161" s="96">
        <f t="shared" si="27"/>
        <v>0</v>
      </c>
      <c r="BI161" s="96">
        <f t="shared" si="28"/>
        <v>0</v>
      </c>
      <c r="BJ161" s="2" t="s">
        <v>83</v>
      </c>
      <c r="BK161" s="97">
        <f t="shared" si="29"/>
        <v>0</v>
      </c>
      <c r="BL161" s="2" t="s">
        <v>228</v>
      </c>
      <c r="BM161" s="95" t="s">
        <v>207</v>
      </c>
    </row>
    <row r="162" spans="2:65" s="9" customFormat="1" ht="16.5" customHeight="1" x14ac:dyDescent="0.25">
      <c r="B162" s="84"/>
      <c r="C162" s="85" t="s">
        <v>204</v>
      </c>
      <c r="D162" s="85" t="s">
        <v>78</v>
      </c>
      <c r="E162" s="86" t="s">
        <v>629</v>
      </c>
      <c r="F162" s="87" t="s">
        <v>630</v>
      </c>
      <c r="G162" s="88" t="s">
        <v>432</v>
      </c>
      <c r="H162" s="89">
        <v>20</v>
      </c>
      <c r="I162" s="89">
        <v>0</v>
      </c>
      <c r="J162" s="89">
        <f t="shared" si="2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21"/>
        <v>0</v>
      </c>
      <c r="Q162" s="93">
        <v>0</v>
      </c>
      <c r="R162" s="93">
        <f t="shared" si="22"/>
        <v>0</v>
      </c>
      <c r="S162" s="93">
        <v>0</v>
      </c>
      <c r="T162" s="94">
        <f t="shared" si="23"/>
        <v>0</v>
      </c>
      <c r="AR162" s="95" t="s">
        <v>228</v>
      </c>
      <c r="AT162" s="95" t="s">
        <v>78</v>
      </c>
      <c r="AU162" s="95" t="s">
        <v>83</v>
      </c>
      <c r="AY162" s="2" t="s">
        <v>76</v>
      </c>
      <c r="BE162" s="96">
        <f t="shared" si="24"/>
        <v>0</v>
      </c>
      <c r="BF162" s="96">
        <f t="shared" si="25"/>
        <v>0</v>
      </c>
      <c r="BG162" s="96">
        <f t="shared" si="26"/>
        <v>0</v>
      </c>
      <c r="BH162" s="96">
        <f t="shared" si="27"/>
        <v>0</v>
      </c>
      <c r="BI162" s="96">
        <f t="shared" si="28"/>
        <v>0</v>
      </c>
      <c r="BJ162" s="2" t="s">
        <v>83</v>
      </c>
      <c r="BK162" s="97">
        <f t="shared" si="29"/>
        <v>0</v>
      </c>
      <c r="BL162" s="2" t="s">
        <v>228</v>
      </c>
      <c r="BM162" s="95" t="s">
        <v>210</v>
      </c>
    </row>
    <row r="163" spans="2:65" s="9" customFormat="1" ht="16.5" customHeight="1" x14ac:dyDescent="0.25">
      <c r="B163" s="84"/>
      <c r="C163" s="119" t="s">
        <v>150</v>
      </c>
      <c r="D163" s="119" t="s">
        <v>212</v>
      </c>
      <c r="E163" s="120" t="s">
        <v>631</v>
      </c>
      <c r="F163" s="121" t="s">
        <v>632</v>
      </c>
      <c r="G163" s="122" t="s">
        <v>432</v>
      </c>
      <c r="H163" s="123">
        <v>4</v>
      </c>
      <c r="I163" s="123">
        <v>0</v>
      </c>
      <c r="J163" s="123">
        <f t="shared" si="2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21"/>
        <v>0</v>
      </c>
      <c r="Q163" s="93">
        <v>0</v>
      </c>
      <c r="R163" s="93">
        <f t="shared" si="22"/>
        <v>0</v>
      </c>
      <c r="S163" s="93">
        <v>0</v>
      </c>
      <c r="T163" s="94">
        <f t="shared" si="23"/>
        <v>0</v>
      </c>
      <c r="AR163" s="95" t="s">
        <v>608</v>
      </c>
      <c r="AT163" s="95" t="s">
        <v>212</v>
      </c>
      <c r="AU163" s="95" t="s">
        <v>83</v>
      </c>
      <c r="AY163" s="2" t="s">
        <v>76</v>
      </c>
      <c r="BE163" s="96">
        <f t="shared" si="24"/>
        <v>0</v>
      </c>
      <c r="BF163" s="96">
        <f t="shared" si="25"/>
        <v>0</v>
      </c>
      <c r="BG163" s="96">
        <f t="shared" si="26"/>
        <v>0</v>
      </c>
      <c r="BH163" s="96">
        <f t="shared" si="27"/>
        <v>0</v>
      </c>
      <c r="BI163" s="96">
        <f t="shared" si="28"/>
        <v>0</v>
      </c>
      <c r="BJ163" s="2" t="s">
        <v>83</v>
      </c>
      <c r="BK163" s="97">
        <f t="shared" si="29"/>
        <v>0</v>
      </c>
      <c r="BL163" s="2" t="s">
        <v>228</v>
      </c>
      <c r="BM163" s="95" t="s">
        <v>136</v>
      </c>
    </row>
    <row r="164" spans="2:65" s="9" customFormat="1" ht="16.5" customHeight="1" x14ac:dyDescent="0.25">
      <c r="B164" s="84"/>
      <c r="C164" s="119" t="s">
        <v>211</v>
      </c>
      <c r="D164" s="119" t="s">
        <v>212</v>
      </c>
      <c r="E164" s="120" t="s">
        <v>633</v>
      </c>
      <c r="F164" s="121" t="s">
        <v>634</v>
      </c>
      <c r="G164" s="122" t="s">
        <v>432</v>
      </c>
      <c r="H164" s="123">
        <v>15</v>
      </c>
      <c r="I164" s="123">
        <v>0</v>
      </c>
      <c r="J164" s="123">
        <f t="shared" si="20"/>
        <v>0</v>
      </c>
      <c r="K164" s="124"/>
      <c r="L164" s="125"/>
      <c r="M164" s="126" t="s">
        <v>14</v>
      </c>
      <c r="N164" s="127" t="s">
        <v>34</v>
      </c>
      <c r="O164" s="93">
        <v>0</v>
      </c>
      <c r="P164" s="93">
        <f t="shared" si="21"/>
        <v>0</v>
      </c>
      <c r="Q164" s="93">
        <v>0</v>
      </c>
      <c r="R164" s="93">
        <f t="shared" si="22"/>
        <v>0</v>
      </c>
      <c r="S164" s="93">
        <v>0</v>
      </c>
      <c r="T164" s="94">
        <f t="shared" si="23"/>
        <v>0</v>
      </c>
      <c r="AR164" s="95" t="s">
        <v>608</v>
      </c>
      <c r="AT164" s="95" t="s">
        <v>212</v>
      </c>
      <c r="AU164" s="95" t="s">
        <v>83</v>
      </c>
      <c r="AY164" s="2" t="s">
        <v>76</v>
      </c>
      <c r="BE164" s="96">
        <f t="shared" si="24"/>
        <v>0</v>
      </c>
      <c r="BF164" s="96">
        <f t="shared" si="25"/>
        <v>0</v>
      </c>
      <c r="BG164" s="96">
        <f t="shared" si="26"/>
        <v>0</v>
      </c>
      <c r="BH164" s="96">
        <f t="shared" si="27"/>
        <v>0</v>
      </c>
      <c r="BI164" s="96">
        <f t="shared" si="28"/>
        <v>0</v>
      </c>
      <c r="BJ164" s="2" t="s">
        <v>83</v>
      </c>
      <c r="BK164" s="97">
        <f t="shared" si="29"/>
        <v>0</v>
      </c>
      <c r="BL164" s="2" t="s">
        <v>228</v>
      </c>
      <c r="BM164" s="95" t="s">
        <v>218</v>
      </c>
    </row>
    <row r="165" spans="2:65" s="9" customFormat="1" ht="16.5" customHeight="1" x14ac:dyDescent="0.25">
      <c r="B165" s="84"/>
      <c r="C165" s="119" t="s">
        <v>155</v>
      </c>
      <c r="D165" s="119" t="s">
        <v>212</v>
      </c>
      <c r="E165" s="120" t="s">
        <v>635</v>
      </c>
      <c r="F165" s="121" t="s">
        <v>636</v>
      </c>
      <c r="G165" s="122" t="s">
        <v>432</v>
      </c>
      <c r="H165" s="123">
        <v>1</v>
      </c>
      <c r="I165" s="123">
        <v>0</v>
      </c>
      <c r="J165" s="123">
        <f t="shared" si="20"/>
        <v>0</v>
      </c>
      <c r="K165" s="124"/>
      <c r="L165" s="125"/>
      <c r="M165" s="126" t="s">
        <v>14</v>
      </c>
      <c r="N165" s="127" t="s">
        <v>34</v>
      </c>
      <c r="O165" s="93">
        <v>0</v>
      </c>
      <c r="P165" s="93">
        <f t="shared" si="21"/>
        <v>0</v>
      </c>
      <c r="Q165" s="93">
        <v>0</v>
      </c>
      <c r="R165" s="93">
        <f t="shared" si="22"/>
        <v>0</v>
      </c>
      <c r="S165" s="93">
        <v>0</v>
      </c>
      <c r="T165" s="94">
        <f t="shared" si="23"/>
        <v>0</v>
      </c>
      <c r="AR165" s="95" t="s">
        <v>608</v>
      </c>
      <c r="AT165" s="95" t="s">
        <v>212</v>
      </c>
      <c r="AU165" s="95" t="s">
        <v>83</v>
      </c>
      <c r="AY165" s="2" t="s">
        <v>76</v>
      </c>
      <c r="BE165" s="96">
        <f t="shared" si="24"/>
        <v>0</v>
      </c>
      <c r="BF165" s="96">
        <f t="shared" si="25"/>
        <v>0</v>
      </c>
      <c r="BG165" s="96">
        <f t="shared" si="26"/>
        <v>0</v>
      </c>
      <c r="BH165" s="96">
        <f t="shared" si="27"/>
        <v>0</v>
      </c>
      <c r="BI165" s="96">
        <f t="shared" si="28"/>
        <v>0</v>
      </c>
      <c r="BJ165" s="2" t="s">
        <v>83</v>
      </c>
      <c r="BK165" s="97">
        <f t="shared" si="29"/>
        <v>0</v>
      </c>
      <c r="BL165" s="2" t="s">
        <v>228</v>
      </c>
      <c r="BM165" s="95" t="s">
        <v>224</v>
      </c>
    </row>
    <row r="166" spans="2:65" s="9" customFormat="1" ht="33" customHeight="1" x14ac:dyDescent="0.25">
      <c r="B166" s="84"/>
      <c r="C166" s="85" t="s">
        <v>221</v>
      </c>
      <c r="D166" s="85" t="s">
        <v>78</v>
      </c>
      <c r="E166" s="86" t="s">
        <v>637</v>
      </c>
      <c r="F166" s="87" t="s">
        <v>638</v>
      </c>
      <c r="G166" s="88" t="s">
        <v>599</v>
      </c>
      <c r="H166" s="89">
        <v>50</v>
      </c>
      <c r="I166" s="89">
        <v>0</v>
      </c>
      <c r="J166" s="89">
        <f t="shared" si="20"/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 t="shared" si="21"/>
        <v>0</v>
      </c>
      <c r="Q166" s="93">
        <v>0</v>
      </c>
      <c r="R166" s="93">
        <f t="shared" si="22"/>
        <v>0</v>
      </c>
      <c r="S166" s="93">
        <v>0</v>
      </c>
      <c r="T166" s="94">
        <f t="shared" si="23"/>
        <v>0</v>
      </c>
      <c r="AR166" s="95" t="s">
        <v>228</v>
      </c>
      <c r="AT166" s="95" t="s">
        <v>78</v>
      </c>
      <c r="AU166" s="95" t="s">
        <v>83</v>
      </c>
      <c r="AY166" s="2" t="s">
        <v>76</v>
      </c>
      <c r="BE166" s="96">
        <f t="shared" si="24"/>
        <v>0</v>
      </c>
      <c r="BF166" s="96">
        <f t="shared" si="25"/>
        <v>0</v>
      </c>
      <c r="BG166" s="96">
        <f t="shared" si="26"/>
        <v>0</v>
      </c>
      <c r="BH166" s="96">
        <f t="shared" si="27"/>
        <v>0</v>
      </c>
      <c r="BI166" s="96">
        <f t="shared" si="28"/>
        <v>0</v>
      </c>
      <c r="BJ166" s="2" t="s">
        <v>83</v>
      </c>
      <c r="BK166" s="97">
        <f t="shared" si="29"/>
        <v>0</v>
      </c>
      <c r="BL166" s="2" t="s">
        <v>228</v>
      </c>
      <c r="BM166" s="95" t="s">
        <v>228</v>
      </c>
    </row>
    <row r="167" spans="2:65" s="9" customFormat="1" ht="24.2" customHeight="1" x14ac:dyDescent="0.25">
      <c r="B167" s="84"/>
      <c r="C167" s="119" t="s">
        <v>163</v>
      </c>
      <c r="D167" s="119" t="s">
        <v>212</v>
      </c>
      <c r="E167" s="120" t="s">
        <v>639</v>
      </c>
      <c r="F167" s="121" t="s">
        <v>640</v>
      </c>
      <c r="G167" s="122" t="s">
        <v>552</v>
      </c>
      <c r="H167" s="123">
        <v>0.2</v>
      </c>
      <c r="I167" s="123">
        <v>0</v>
      </c>
      <c r="J167" s="123">
        <f t="shared" si="20"/>
        <v>0</v>
      </c>
      <c r="K167" s="124"/>
      <c r="L167" s="125"/>
      <c r="M167" s="126" t="s">
        <v>14</v>
      </c>
      <c r="N167" s="127" t="s">
        <v>34</v>
      </c>
      <c r="O167" s="93">
        <v>0</v>
      </c>
      <c r="P167" s="93">
        <f t="shared" si="21"/>
        <v>0</v>
      </c>
      <c r="Q167" s="93">
        <v>0</v>
      </c>
      <c r="R167" s="93">
        <f t="shared" si="22"/>
        <v>0</v>
      </c>
      <c r="S167" s="93">
        <v>0</v>
      </c>
      <c r="T167" s="94">
        <f t="shared" si="23"/>
        <v>0</v>
      </c>
      <c r="AR167" s="95" t="s">
        <v>608</v>
      </c>
      <c r="AT167" s="95" t="s">
        <v>212</v>
      </c>
      <c r="AU167" s="95" t="s">
        <v>83</v>
      </c>
      <c r="AY167" s="2" t="s">
        <v>76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2" t="s">
        <v>83</v>
      </c>
      <c r="BK167" s="97">
        <f t="shared" si="29"/>
        <v>0</v>
      </c>
      <c r="BL167" s="2" t="s">
        <v>228</v>
      </c>
      <c r="BM167" s="95" t="s">
        <v>233</v>
      </c>
    </row>
    <row r="168" spans="2:65" s="72" customFormat="1" ht="22.9" customHeight="1" x14ac:dyDescent="0.2">
      <c r="B168" s="73"/>
      <c r="D168" s="74" t="s">
        <v>72</v>
      </c>
      <c r="E168" s="82" t="s">
        <v>641</v>
      </c>
      <c r="F168" s="82" t="s">
        <v>642</v>
      </c>
      <c r="J168" s="83">
        <f>BK168</f>
        <v>0</v>
      </c>
      <c r="L168" s="73"/>
      <c r="M168" s="77"/>
      <c r="P168" s="78">
        <f>P169+P210</f>
        <v>0</v>
      </c>
      <c r="R168" s="78">
        <f>R169+R210</f>
        <v>0</v>
      </c>
      <c r="T168" s="79">
        <f>T169+T210</f>
        <v>0</v>
      </c>
      <c r="AR168" s="74" t="s">
        <v>75</v>
      </c>
      <c r="AT168" s="80" t="s">
        <v>72</v>
      </c>
      <c r="AU168" s="80" t="s">
        <v>75</v>
      </c>
      <c r="AY168" s="74" t="s">
        <v>76</v>
      </c>
      <c r="BK168" s="81">
        <f>BK169+BK210</f>
        <v>0</v>
      </c>
    </row>
    <row r="169" spans="2:65" s="72" customFormat="1" ht="20.85" customHeight="1" x14ac:dyDescent="0.2">
      <c r="B169" s="73"/>
      <c r="D169" s="74" t="s">
        <v>72</v>
      </c>
      <c r="E169" s="82" t="s">
        <v>643</v>
      </c>
      <c r="F169" s="82" t="s">
        <v>644</v>
      </c>
      <c r="J169" s="83">
        <f>BK169</f>
        <v>0</v>
      </c>
      <c r="L169" s="73"/>
      <c r="M169" s="77"/>
      <c r="P169" s="78">
        <f>SUM(P170:P209)</f>
        <v>0</v>
      </c>
      <c r="R169" s="78">
        <f>SUM(R170:R209)</f>
        <v>0</v>
      </c>
      <c r="T169" s="79">
        <f>SUM(T170:T209)</f>
        <v>0</v>
      </c>
      <c r="AR169" s="74" t="s">
        <v>75</v>
      </c>
      <c r="AT169" s="80" t="s">
        <v>72</v>
      </c>
      <c r="AU169" s="80" t="s">
        <v>83</v>
      </c>
      <c r="AY169" s="74" t="s">
        <v>76</v>
      </c>
      <c r="BK169" s="81">
        <f>SUM(BK170:BK209)</f>
        <v>0</v>
      </c>
    </row>
    <row r="170" spans="2:65" s="9" customFormat="1" ht="33" customHeight="1" x14ac:dyDescent="0.25">
      <c r="B170" s="84"/>
      <c r="C170" s="85" t="s">
        <v>230</v>
      </c>
      <c r="D170" s="85" t="s">
        <v>78</v>
      </c>
      <c r="E170" s="86" t="s">
        <v>645</v>
      </c>
      <c r="F170" s="87" t="s">
        <v>646</v>
      </c>
      <c r="G170" s="88" t="s">
        <v>432</v>
      </c>
      <c r="H170" s="89">
        <v>1</v>
      </c>
      <c r="I170" s="89">
        <v>0</v>
      </c>
      <c r="J170" s="89">
        <f t="shared" ref="J170:J209" si="30">ROUND(I170*H170,3)</f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ref="P170:P209" si="31">O170*H170</f>
        <v>0</v>
      </c>
      <c r="Q170" s="93">
        <v>0</v>
      </c>
      <c r="R170" s="93">
        <f t="shared" ref="R170:R209" si="32">Q170*H170</f>
        <v>0</v>
      </c>
      <c r="S170" s="93">
        <v>0</v>
      </c>
      <c r="T170" s="94">
        <f t="shared" ref="T170:T209" si="33">S170*H170</f>
        <v>0</v>
      </c>
      <c r="AR170" s="95" t="s">
        <v>82</v>
      </c>
      <c r="AT170" s="95" t="s">
        <v>78</v>
      </c>
      <c r="AU170" s="95" t="s">
        <v>93</v>
      </c>
      <c r="AY170" s="2" t="s">
        <v>76</v>
      </c>
      <c r="BE170" s="96">
        <f t="shared" ref="BE170:BE209" si="34">IF(N170="základná",J170,0)</f>
        <v>0</v>
      </c>
      <c r="BF170" s="96">
        <f t="shared" ref="BF170:BF209" si="35">IF(N170="znížená",J170,0)</f>
        <v>0</v>
      </c>
      <c r="BG170" s="96">
        <f t="shared" ref="BG170:BG209" si="36">IF(N170="zákl. prenesená",J170,0)</f>
        <v>0</v>
      </c>
      <c r="BH170" s="96">
        <f t="shared" ref="BH170:BH209" si="37">IF(N170="zníž. prenesená",J170,0)</f>
        <v>0</v>
      </c>
      <c r="BI170" s="96">
        <f t="shared" ref="BI170:BI209" si="38">IF(N170="nulová",J170,0)</f>
        <v>0</v>
      </c>
      <c r="BJ170" s="2" t="s">
        <v>83</v>
      </c>
      <c r="BK170" s="97">
        <f t="shared" ref="BK170:BK209" si="39">ROUND(I170*H170,3)</f>
        <v>0</v>
      </c>
      <c r="BL170" s="2" t="s">
        <v>82</v>
      </c>
      <c r="BM170" s="95" t="s">
        <v>237</v>
      </c>
    </row>
    <row r="171" spans="2:65" s="9" customFormat="1" ht="33" customHeight="1" x14ac:dyDescent="0.25">
      <c r="B171" s="84"/>
      <c r="C171" s="85" t="s">
        <v>168</v>
      </c>
      <c r="D171" s="85" t="s">
        <v>78</v>
      </c>
      <c r="E171" s="86" t="s">
        <v>647</v>
      </c>
      <c r="F171" s="87" t="s">
        <v>648</v>
      </c>
      <c r="G171" s="88" t="s">
        <v>131</v>
      </c>
      <c r="H171" s="89">
        <v>5</v>
      </c>
      <c r="I171" s="89">
        <v>0</v>
      </c>
      <c r="J171" s="89">
        <f t="shared" si="30"/>
        <v>0</v>
      </c>
      <c r="K171" s="90"/>
      <c r="L171" s="10"/>
      <c r="M171" s="91" t="s">
        <v>14</v>
      </c>
      <c r="N171" s="92" t="s">
        <v>34</v>
      </c>
      <c r="O171" s="93">
        <v>0</v>
      </c>
      <c r="P171" s="93">
        <f t="shared" si="31"/>
        <v>0</v>
      </c>
      <c r="Q171" s="93">
        <v>0</v>
      </c>
      <c r="R171" s="93">
        <f t="shared" si="32"/>
        <v>0</v>
      </c>
      <c r="S171" s="93">
        <v>0</v>
      </c>
      <c r="T171" s="94">
        <f t="shared" si="33"/>
        <v>0</v>
      </c>
      <c r="AR171" s="95" t="s">
        <v>82</v>
      </c>
      <c r="AT171" s="95" t="s">
        <v>78</v>
      </c>
      <c r="AU171" s="95" t="s">
        <v>93</v>
      </c>
      <c r="AY171" s="2" t="s">
        <v>76</v>
      </c>
      <c r="BE171" s="96">
        <f t="shared" si="34"/>
        <v>0</v>
      </c>
      <c r="BF171" s="96">
        <f t="shared" si="35"/>
        <v>0</v>
      </c>
      <c r="BG171" s="96">
        <f t="shared" si="36"/>
        <v>0</v>
      </c>
      <c r="BH171" s="96">
        <f t="shared" si="37"/>
        <v>0</v>
      </c>
      <c r="BI171" s="96">
        <f t="shared" si="38"/>
        <v>0</v>
      </c>
      <c r="BJ171" s="2" t="s">
        <v>83</v>
      </c>
      <c r="BK171" s="97">
        <f t="shared" si="39"/>
        <v>0</v>
      </c>
      <c r="BL171" s="2" t="s">
        <v>82</v>
      </c>
      <c r="BM171" s="95" t="s">
        <v>247</v>
      </c>
    </row>
    <row r="172" spans="2:65" s="9" customFormat="1" ht="16.5" customHeight="1" x14ac:dyDescent="0.25">
      <c r="B172" s="84"/>
      <c r="C172" s="119" t="s">
        <v>244</v>
      </c>
      <c r="D172" s="119" t="s">
        <v>212</v>
      </c>
      <c r="E172" s="120" t="s">
        <v>649</v>
      </c>
      <c r="F172" s="121" t="s">
        <v>650</v>
      </c>
      <c r="G172" s="122" t="s">
        <v>119</v>
      </c>
      <c r="H172" s="123">
        <v>56</v>
      </c>
      <c r="I172" s="123">
        <v>0</v>
      </c>
      <c r="J172" s="123">
        <f t="shared" si="30"/>
        <v>0</v>
      </c>
      <c r="K172" s="124"/>
      <c r="L172" s="125"/>
      <c r="M172" s="126" t="s">
        <v>14</v>
      </c>
      <c r="N172" s="127" t="s">
        <v>34</v>
      </c>
      <c r="O172" s="93">
        <v>0</v>
      </c>
      <c r="P172" s="93">
        <f t="shared" si="31"/>
        <v>0</v>
      </c>
      <c r="Q172" s="93">
        <v>0</v>
      </c>
      <c r="R172" s="93">
        <f t="shared" si="32"/>
        <v>0</v>
      </c>
      <c r="S172" s="93">
        <v>0</v>
      </c>
      <c r="T172" s="94">
        <f t="shared" si="33"/>
        <v>0</v>
      </c>
      <c r="AR172" s="95" t="s">
        <v>103</v>
      </c>
      <c r="AT172" s="95" t="s">
        <v>212</v>
      </c>
      <c r="AU172" s="95" t="s">
        <v>93</v>
      </c>
      <c r="AY172" s="2" t="s">
        <v>76</v>
      </c>
      <c r="BE172" s="96">
        <f t="shared" si="34"/>
        <v>0</v>
      </c>
      <c r="BF172" s="96">
        <f t="shared" si="35"/>
        <v>0</v>
      </c>
      <c r="BG172" s="96">
        <f t="shared" si="36"/>
        <v>0</v>
      </c>
      <c r="BH172" s="96">
        <f t="shared" si="37"/>
        <v>0</v>
      </c>
      <c r="BI172" s="96">
        <f t="shared" si="38"/>
        <v>0</v>
      </c>
      <c r="BJ172" s="2" t="s">
        <v>83</v>
      </c>
      <c r="BK172" s="97">
        <f t="shared" si="39"/>
        <v>0</v>
      </c>
      <c r="BL172" s="2" t="s">
        <v>82</v>
      </c>
      <c r="BM172" s="95" t="s">
        <v>250</v>
      </c>
    </row>
    <row r="173" spans="2:65" s="9" customFormat="1" ht="24.2" customHeight="1" x14ac:dyDescent="0.25">
      <c r="B173" s="84"/>
      <c r="C173" s="85" t="s">
        <v>172</v>
      </c>
      <c r="D173" s="85" t="s">
        <v>78</v>
      </c>
      <c r="E173" s="86" t="s">
        <v>651</v>
      </c>
      <c r="F173" s="87" t="s">
        <v>652</v>
      </c>
      <c r="G173" s="88" t="s">
        <v>432</v>
      </c>
      <c r="H173" s="89">
        <v>10</v>
      </c>
      <c r="I173" s="89">
        <v>0</v>
      </c>
      <c r="J173" s="89">
        <f t="shared" si="30"/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 t="shared" si="31"/>
        <v>0</v>
      </c>
      <c r="Q173" s="93">
        <v>0</v>
      </c>
      <c r="R173" s="93">
        <f t="shared" si="32"/>
        <v>0</v>
      </c>
      <c r="S173" s="93">
        <v>0</v>
      </c>
      <c r="T173" s="94">
        <f t="shared" si="33"/>
        <v>0</v>
      </c>
      <c r="AR173" s="95" t="s">
        <v>82</v>
      </c>
      <c r="AT173" s="95" t="s">
        <v>78</v>
      </c>
      <c r="AU173" s="95" t="s">
        <v>93</v>
      </c>
      <c r="AY173" s="2" t="s">
        <v>76</v>
      </c>
      <c r="BE173" s="96">
        <f t="shared" si="34"/>
        <v>0</v>
      </c>
      <c r="BF173" s="96">
        <f t="shared" si="35"/>
        <v>0</v>
      </c>
      <c r="BG173" s="96">
        <f t="shared" si="36"/>
        <v>0</v>
      </c>
      <c r="BH173" s="96">
        <f t="shared" si="37"/>
        <v>0</v>
      </c>
      <c r="BI173" s="96">
        <f t="shared" si="38"/>
        <v>0</v>
      </c>
      <c r="BJ173" s="2" t="s">
        <v>83</v>
      </c>
      <c r="BK173" s="97">
        <f t="shared" si="39"/>
        <v>0</v>
      </c>
      <c r="BL173" s="2" t="s">
        <v>82</v>
      </c>
      <c r="BM173" s="95" t="s">
        <v>254</v>
      </c>
    </row>
    <row r="174" spans="2:65" s="9" customFormat="1" ht="37.9" customHeight="1" x14ac:dyDescent="0.25">
      <c r="B174" s="84"/>
      <c r="C174" s="85" t="s">
        <v>251</v>
      </c>
      <c r="D174" s="85" t="s">
        <v>78</v>
      </c>
      <c r="E174" s="86" t="s">
        <v>653</v>
      </c>
      <c r="F174" s="87" t="s">
        <v>654</v>
      </c>
      <c r="G174" s="88" t="s">
        <v>154</v>
      </c>
      <c r="H174" s="89">
        <v>40</v>
      </c>
      <c r="I174" s="89">
        <v>0</v>
      </c>
      <c r="J174" s="89">
        <f t="shared" si="30"/>
        <v>0</v>
      </c>
      <c r="K174" s="90"/>
      <c r="L174" s="10"/>
      <c r="M174" s="91" t="s">
        <v>14</v>
      </c>
      <c r="N174" s="92" t="s">
        <v>34</v>
      </c>
      <c r="O174" s="93">
        <v>0</v>
      </c>
      <c r="P174" s="93">
        <f t="shared" si="31"/>
        <v>0</v>
      </c>
      <c r="Q174" s="93">
        <v>0</v>
      </c>
      <c r="R174" s="93">
        <f t="shared" si="32"/>
        <v>0</v>
      </c>
      <c r="S174" s="93">
        <v>0</v>
      </c>
      <c r="T174" s="94">
        <f t="shared" si="33"/>
        <v>0</v>
      </c>
      <c r="AR174" s="95" t="s">
        <v>82</v>
      </c>
      <c r="AT174" s="95" t="s">
        <v>78</v>
      </c>
      <c r="AU174" s="95" t="s">
        <v>93</v>
      </c>
      <c r="AY174" s="2" t="s">
        <v>76</v>
      </c>
      <c r="BE174" s="96">
        <f t="shared" si="34"/>
        <v>0</v>
      </c>
      <c r="BF174" s="96">
        <f t="shared" si="35"/>
        <v>0</v>
      </c>
      <c r="BG174" s="96">
        <f t="shared" si="36"/>
        <v>0</v>
      </c>
      <c r="BH174" s="96">
        <f t="shared" si="37"/>
        <v>0</v>
      </c>
      <c r="BI174" s="96">
        <f t="shared" si="38"/>
        <v>0</v>
      </c>
      <c r="BJ174" s="2" t="s">
        <v>83</v>
      </c>
      <c r="BK174" s="97">
        <f t="shared" si="39"/>
        <v>0</v>
      </c>
      <c r="BL174" s="2" t="s">
        <v>82</v>
      </c>
      <c r="BM174" s="95" t="s">
        <v>257</v>
      </c>
    </row>
    <row r="175" spans="2:65" s="9" customFormat="1" ht="24.2" customHeight="1" x14ac:dyDescent="0.25">
      <c r="B175" s="84"/>
      <c r="C175" s="85" t="s">
        <v>178</v>
      </c>
      <c r="D175" s="85" t="s">
        <v>78</v>
      </c>
      <c r="E175" s="86" t="s">
        <v>655</v>
      </c>
      <c r="F175" s="87" t="s">
        <v>656</v>
      </c>
      <c r="G175" s="88" t="s">
        <v>154</v>
      </c>
      <c r="H175" s="89">
        <v>1100</v>
      </c>
      <c r="I175" s="89">
        <v>0</v>
      </c>
      <c r="J175" s="89">
        <f t="shared" si="30"/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 t="shared" si="31"/>
        <v>0</v>
      </c>
      <c r="Q175" s="93">
        <v>0</v>
      </c>
      <c r="R175" s="93">
        <f t="shared" si="32"/>
        <v>0</v>
      </c>
      <c r="S175" s="93">
        <v>0</v>
      </c>
      <c r="T175" s="94">
        <f t="shared" si="33"/>
        <v>0</v>
      </c>
      <c r="AR175" s="95" t="s">
        <v>82</v>
      </c>
      <c r="AT175" s="95" t="s">
        <v>78</v>
      </c>
      <c r="AU175" s="95" t="s">
        <v>93</v>
      </c>
      <c r="AY175" s="2" t="s">
        <v>76</v>
      </c>
      <c r="BE175" s="96">
        <f t="shared" si="34"/>
        <v>0</v>
      </c>
      <c r="BF175" s="96">
        <f t="shared" si="35"/>
        <v>0</v>
      </c>
      <c r="BG175" s="96">
        <f t="shared" si="36"/>
        <v>0</v>
      </c>
      <c r="BH175" s="96">
        <f t="shared" si="37"/>
        <v>0</v>
      </c>
      <c r="BI175" s="96">
        <f t="shared" si="38"/>
        <v>0</v>
      </c>
      <c r="BJ175" s="2" t="s">
        <v>83</v>
      </c>
      <c r="BK175" s="97">
        <f t="shared" si="39"/>
        <v>0</v>
      </c>
      <c r="BL175" s="2" t="s">
        <v>82</v>
      </c>
      <c r="BM175" s="95" t="s">
        <v>261</v>
      </c>
    </row>
    <row r="176" spans="2:65" s="9" customFormat="1" ht="24.2" customHeight="1" x14ac:dyDescent="0.25">
      <c r="B176" s="84"/>
      <c r="C176" s="85" t="s">
        <v>258</v>
      </c>
      <c r="D176" s="85" t="s">
        <v>78</v>
      </c>
      <c r="E176" s="86" t="s">
        <v>657</v>
      </c>
      <c r="F176" s="87" t="s">
        <v>658</v>
      </c>
      <c r="G176" s="88" t="s">
        <v>154</v>
      </c>
      <c r="H176" s="89">
        <v>1100</v>
      </c>
      <c r="I176" s="89">
        <v>0</v>
      </c>
      <c r="J176" s="89">
        <f t="shared" si="30"/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 t="shared" si="31"/>
        <v>0</v>
      </c>
      <c r="Q176" s="93">
        <v>0</v>
      </c>
      <c r="R176" s="93">
        <f t="shared" si="32"/>
        <v>0</v>
      </c>
      <c r="S176" s="93">
        <v>0</v>
      </c>
      <c r="T176" s="94">
        <f t="shared" si="33"/>
        <v>0</v>
      </c>
      <c r="AR176" s="95" t="s">
        <v>82</v>
      </c>
      <c r="AT176" s="95" t="s">
        <v>78</v>
      </c>
      <c r="AU176" s="95" t="s">
        <v>93</v>
      </c>
      <c r="AY176" s="2" t="s">
        <v>76</v>
      </c>
      <c r="BE176" s="96">
        <f t="shared" si="34"/>
        <v>0</v>
      </c>
      <c r="BF176" s="96">
        <f t="shared" si="35"/>
        <v>0</v>
      </c>
      <c r="BG176" s="96">
        <f t="shared" si="36"/>
        <v>0</v>
      </c>
      <c r="BH176" s="96">
        <f t="shared" si="37"/>
        <v>0</v>
      </c>
      <c r="BI176" s="96">
        <f t="shared" si="38"/>
        <v>0</v>
      </c>
      <c r="BJ176" s="2" t="s">
        <v>83</v>
      </c>
      <c r="BK176" s="97">
        <f t="shared" si="39"/>
        <v>0</v>
      </c>
      <c r="BL176" s="2" t="s">
        <v>82</v>
      </c>
      <c r="BM176" s="95" t="s">
        <v>265</v>
      </c>
    </row>
    <row r="177" spans="2:65" s="9" customFormat="1" ht="24.2" customHeight="1" x14ac:dyDescent="0.25">
      <c r="B177" s="84"/>
      <c r="C177" s="85" t="s">
        <v>181</v>
      </c>
      <c r="D177" s="85" t="s">
        <v>78</v>
      </c>
      <c r="E177" s="86" t="s">
        <v>659</v>
      </c>
      <c r="F177" s="87" t="s">
        <v>660</v>
      </c>
      <c r="G177" s="88" t="s">
        <v>154</v>
      </c>
      <c r="H177" s="89">
        <v>1100</v>
      </c>
      <c r="I177" s="89">
        <v>0</v>
      </c>
      <c r="J177" s="89">
        <f t="shared" si="30"/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 t="shared" si="31"/>
        <v>0</v>
      </c>
      <c r="Q177" s="93">
        <v>0</v>
      </c>
      <c r="R177" s="93">
        <f t="shared" si="32"/>
        <v>0</v>
      </c>
      <c r="S177" s="93">
        <v>0</v>
      </c>
      <c r="T177" s="94">
        <f t="shared" si="33"/>
        <v>0</v>
      </c>
      <c r="AR177" s="95" t="s">
        <v>82</v>
      </c>
      <c r="AT177" s="95" t="s">
        <v>78</v>
      </c>
      <c r="AU177" s="95" t="s">
        <v>93</v>
      </c>
      <c r="AY177" s="2" t="s">
        <v>76</v>
      </c>
      <c r="BE177" s="96">
        <f t="shared" si="34"/>
        <v>0</v>
      </c>
      <c r="BF177" s="96">
        <f t="shared" si="35"/>
        <v>0</v>
      </c>
      <c r="BG177" s="96">
        <f t="shared" si="36"/>
        <v>0</v>
      </c>
      <c r="BH177" s="96">
        <f t="shared" si="37"/>
        <v>0</v>
      </c>
      <c r="BI177" s="96">
        <f t="shared" si="38"/>
        <v>0</v>
      </c>
      <c r="BJ177" s="2" t="s">
        <v>83</v>
      </c>
      <c r="BK177" s="97">
        <f t="shared" si="39"/>
        <v>0</v>
      </c>
      <c r="BL177" s="2" t="s">
        <v>82</v>
      </c>
      <c r="BM177" s="95" t="s">
        <v>270</v>
      </c>
    </row>
    <row r="178" spans="2:65" s="9" customFormat="1" ht="16.5" customHeight="1" x14ac:dyDescent="0.25">
      <c r="B178" s="84"/>
      <c r="C178" s="119" t="s">
        <v>267</v>
      </c>
      <c r="D178" s="119" t="s">
        <v>212</v>
      </c>
      <c r="E178" s="120" t="s">
        <v>661</v>
      </c>
      <c r="F178" s="121" t="s">
        <v>662</v>
      </c>
      <c r="G178" s="122" t="s">
        <v>154</v>
      </c>
      <c r="H178" s="123">
        <v>1100</v>
      </c>
      <c r="I178" s="123">
        <v>0</v>
      </c>
      <c r="J178" s="123">
        <f t="shared" si="30"/>
        <v>0</v>
      </c>
      <c r="K178" s="124"/>
      <c r="L178" s="125"/>
      <c r="M178" s="126" t="s">
        <v>14</v>
      </c>
      <c r="N178" s="127" t="s">
        <v>34</v>
      </c>
      <c r="O178" s="93">
        <v>0</v>
      </c>
      <c r="P178" s="93">
        <f t="shared" si="31"/>
        <v>0</v>
      </c>
      <c r="Q178" s="93">
        <v>0</v>
      </c>
      <c r="R178" s="93">
        <f t="shared" si="32"/>
        <v>0</v>
      </c>
      <c r="S178" s="93">
        <v>0</v>
      </c>
      <c r="T178" s="94">
        <f t="shared" si="33"/>
        <v>0</v>
      </c>
      <c r="AR178" s="95" t="s">
        <v>103</v>
      </c>
      <c r="AT178" s="95" t="s">
        <v>212</v>
      </c>
      <c r="AU178" s="95" t="s">
        <v>93</v>
      </c>
      <c r="AY178" s="2" t="s">
        <v>76</v>
      </c>
      <c r="BE178" s="96">
        <f t="shared" si="34"/>
        <v>0</v>
      </c>
      <c r="BF178" s="96">
        <f t="shared" si="35"/>
        <v>0</v>
      </c>
      <c r="BG178" s="96">
        <f t="shared" si="36"/>
        <v>0</v>
      </c>
      <c r="BH178" s="96">
        <f t="shared" si="37"/>
        <v>0</v>
      </c>
      <c r="BI178" s="96">
        <f t="shared" si="38"/>
        <v>0</v>
      </c>
      <c r="BJ178" s="2" t="s">
        <v>83</v>
      </c>
      <c r="BK178" s="97">
        <f t="shared" si="39"/>
        <v>0</v>
      </c>
      <c r="BL178" s="2" t="s">
        <v>82</v>
      </c>
      <c r="BM178" s="95" t="s">
        <v>276</v>
      </c>
    </row>
    <row r="179" spans="2:65" s="9" customFormat="1" ht="24.2" customHeight="1" x14ac:dyDescent="0.25">
      <c r="B179" s="84"/>
      <c r="C179" s="85" t="s">
        <v>186</v>
      </c>
      <c r="D179" s="85" t="s">
        <v>78</v>
      </c>
      <c r="E179" s="86" t="s">
        <v>663</v>
      </c>
      <c r="F179" s="87" t="s">
        <v>664</v>
      </c>
      <c r="G179" s="88" t="s">
        <v>154</v>
      </c>
      <c r="H179" s="89">
        <v>1200</v>
      </c>
      <c r="I179" s="89">
        <v>0</v>
      </c>
      <c r="J179" s="89">
        <f t="shared" si="30"/>
        <v>0</v>
      </c>
      <c r="K179" s="90"/>
      <c r="L179" s="10"/>
      <c r="M179" s="91" t="s">
        <v>14</v>
      </c>
      <c r="N179" s="92" t="s">
        <v>34</v>
      </c>
      <c r="O179" s="93">
        <v>0</v>
      </c>
      <c r="P179" s="93">
        <f t="shared" si="31"/>
        <v>0</v>
      </c>
      <c r="Q179" s="93">
        <v>0</v>
      </c>
      <c r="R179" s="93">
        <f t="shared" si="32"/>
        <v>0</v>
      </c>
      <c r="S179" s="93">
        <v>0</v>
      </c>
      <c r="T179" s="94">
        <f t="shared" si="33"/>
        <v>0</v>
      </c>
      <c r="AR179" s="95" t="s">
        <v>82</v>
      </c>
      <c r="AT179" s="95" t="s">
        <v>78</v>
      </c>
      <c r="AU179" s="95" t="s">
        <v>93</v>
      </c>
      <c r="AY179" s="2" t="s">
        <v>76</v>
      </c>
      <c r="BE179" s="96">
        <f t="shared" si="34"/>
        <v>0</v>
      </c>
      <c r="BF179" s="96">
        <f t="shared" si="35"/>
        <v>0</v>
      </c>
      <c r="BG179" s="96">
        <f t="shared" si="36"/>
        <v>0</v>
      </c>
      <c r="BH179" s="96">
        <f t="shared" si="37"/>
        <v>0</v>
      </c>
      <c r="BI179" s="96">
        <f t="shared" si="38"/>
        <v>0</v>
      </c>
      <c r="BJ179" s="2" t="s">
        <v>83</v>
      </c>
      <c r="BK179" s="97">
        <f t="shared" si="39"/>
        <v>0</v>
      </c>
      <c r="BL179" s="2" t="s">
        <v>82</v>
      </c>
      <c r="BM179" s="95" t="s">
        <v>382</v>
      </c>
    </row>
    <row r="180" spans="2:65" s="9" customFormat="1" ht="24.2" customHeight="1" x14ac:dyDescent="0.25">
      <c r="B180" s="84"/>
      <c r="C180" s="119" t="s">
        <v>381</v>
      </c>
      <c r="D180" s="119" t="s">
        <v>212</v>
      </c>
      <c r="E180" s="120" t="s">
        <v>665</v>
      </c>
      <c r="F180" s="121" t="s">
        <v>666</v>
      </c>
      <c r="G180" s="122" t="s">
        <v>432</v>
      </c>
      <c r="H180" s="123">
        <v>49</v>
      </c>
      <c r="I180" s="123">
        <v>0</v>
      </c>
      <c r="J180" s="123">
        <f t="shared" si="30"/>
        <v>0</v>
      </c>
      <c r="K180" s="124"/>
      <c r="L180" s="125"/>
      <c r="M180" s="126" t="s">
        <v>14</v>
      </c>
      <c r="N180" s="127" t="s">
        <v>34</v>
      </c>
      <c r="O180" s="93">
        <v>0</v>
      </c>
      <c r="P180" s="93">
        <f t="shared" si="31"/>
        <v>0</v>
      </c>
      <c r="Q180" s="93">
        <v>0</v>
      </c>
      <c r="R180" s="93">
        <f t="shared" si="32"/>
        <v>0</v>
      </c>
      <c r="S180" s="93">
        <v>0</v>
      </c>
      <c r="T180" s="94">
        <f t="shared" si="33"/>
        <v>0</v>
      </c>
      <c r="AR180" s="95" t="s">
        <v>103</v>
      </c>
      <c r="AT180" s="95" t="s">
        <v>212</v>
      </c>
      <c r="AU180" s="95" t="s">
        <v>93</v>
      </c>
      <c r="AY180" s="2" t="s">
        <v>76</v>
      </c>
      <c r="BE180" s="96">
        <f t="shared" si="34"/>
        <v>0</v>
      </c>
      <c r="BF180" s="96">
        <f t="shared" si="35"/>
        <v>0</v>
      </c>
      <c r="BG180" s="96">
        <f t="shared" si="36"/>
        <v>0</v>
      </c>
      <c r="BH180" s="96">
        <f t="shared" si="37"/>
        <v>0</v>
      </c>
      <c r="BI180" s="96">
        <f t="shared" si="38"/>
        <v>0</v>
      </c>
      <c r="BJ180" s="2" t="s">
        <v>83</v>
      </c>
      <c r="BK180" s="97">
        <f t="shared" si="39"/>
        <v>0</v>
      </c>
      <c r="BL180" s="2" t="s">
        <v>82</v>
      </c>
      <c r="BM180" s="95" t="s">
        <v>385</v>
      </c>
    </row>
    <row r="181" spans="2:65" s="9" customFormat="1" ht="24.2" customHeight="1" x14ac:dyDescent="0.25">
      <c r="B181" s="84"/>
      <c r="C181" s="119" t="s">
        <v>190</v>
      </c>
      <c r="D181" s="119" t="s">
        <v>212</v>
      </c>
      <c r="E181" s="120" t="s">
        <v>667</v>
      </c>
      <c r="F181" s="121" t="s">
        <v>668</v>
      </c>
      <c r="G181" s="122" t="s">
        <v>154</v>
      </c>
      <c r="H181" s="123">
        <v>1200</v>
      </c>
      <c r="I181" s="123">
        <v>0</v>
      </c>
      <c r="J181" s="123">
        <f t="shared" si="30"/>
        <v>0</v>
      </c>
      <c r="K181" s="124"/>
      <c r="L181" s="125"/>
      <c r="M181" s="126" t="s">
        <v>14</v>
      </c>
      <c r="N181" s="127" t="s">
        <v>34</v>
      </c>
      <c r="O181" s="93">
        <v>0</v>
      </c>
      <c r="P181" s="93">
        <f t="shared" si="31"/>
        <v>0</v>
      </c>
      <c r="Q181" s="93">
        <v>0</v>
      </c>
      <c r="R181" s="93">
        <f t="shared" si="32"/>
        <v>0</v>
      </c>
      <c r="S181" s="93">
        <v>0</v>
      </c>
      <c r="T181" s="94">
        <f t="shared" si="33"/>
        <v>0</v>
      </c>
      <c r="AR181" s="95" t="s">
        <v>103</v>
      </c>
      <c r="AT181" s="95" t="s">
        <v>212</v>
      </c>
      <c r="AU181" s="95" t="s">
        <v>93</v>
      </c>
      <c r="AY181" s="2" t="s">
        <v>76</v>
      </c>
      <c r="BE181" s="96">
        <f t="shared" si="34"/>
        <v>0</v>
      </c>
      <c r="BF181" s="96">
        <f t="shared" si="35"/>
        <v>0</v>
      </c>
      <c r="BG181" s="96">
        <f t="shared" si="36"/>
        <v>0</v>
      </c>
      <c r="BH181" s="96">
        <f t="shared" si="37"/>
        <v>0</v>
      </c>
      <c r="BI181" s="96">
        <f t="shared" si="38"/>
        <v>0</v>
      </c>
      <c r="BJ181" s="2" t="s">
        <v>83</v>
      </c>
      <c r="BK181" s="97">
        <f t="shared" si="39"/>
        <v>0</v>
      </c>
      <c r="BL181" s="2" t="s">
        <v>82</v>
      </c>
      <c r="BM181" s="95" t="s">
        <v>388</v>
      </c>
    </row>
    <row r="182" spans="2:65" s="9" customFormat="1" ht="24.2" customHeight="1" x14ac:dyDescent="0.25">
      <c r="B182" s="84"/>
      <c r="C182" s="85" t="s">
        <v>387</v>
      </c>
      <c r="D182" s="85" t="s">
        <v>78</v>
      </c>
      <c r="E182" s="86" t="s">
        <v>669</v>
      </c>
      <c r="F182" s="87" t="s">
        <v>670</v>
      </c>
      <c r="G182" s="88" t="s">
        <v>154</v>
      </c>
      <c r="H182" s="89">
        <v>40</v>
      </c>
      <c r="I182" s="89">
        <v>0</v>
      </c>
      <c r="J182" s="89">
        <f t="shared" si="30"/>
        <v>0</v>
      </c>
      <c r="K182" s="90"/>
      <c r="L182" s="10"/>
      <c r="M182" s="91" t="s">
        <v>14</v>
      </c>
      <c r="N182" s="92" t="s">
        <v>34</v>
      </c>
      <c r="O182" s="93">
        <v>0</v>
      </c>
      <c r="P182" s="93">
        <f t="shared" si="31"/>
        <v>0</v>
      </c>
      <c r="Q182" s="93">
        <v>0</v>
      </c>
      <c r="R182" s="93">
        <f t="shared" si="32"/>
        <v>0</v>
      </c>
      <c r="S182" s="93">
        <v>0</v>
      </c>
      <c r="T182" s="94">
        <f t="shared" si="33"/>
        <v>0</v>
      </c>
      <c r="AR182" s="95" t="s">
        <v>82</v>
      </c>
      <c r="AT182" s="95" t="s">
        <v>78</v>
      </c>
      <c r="AU182" s="95" t="s">
        <v>93</v>
      </c>
      <c r="AY182" s="2" t="s">
        <v>76</v>
      </c>
      <c r="BE182" s="96">
        <f t="shared" si="34"/>
        <v>0</v>
      </c>
      <c r="BF182" s="96">
        <f t="shared" si="35"/>
        <v>0</v>
      </c>
      <c r="BG182" s="96">
        <f t="shared" si="36"/>
        <v>0</v>
      </c>
      <c r="BH182" s="96">
        <f t="shared" si="37"/>
        <v>0</v>
      </c>
      <c r="BI182" s="96">
        <f t="shared" si="38"/>
        <v>0</v>
      </c>
      <c r="BJ182" s="2" t="s">
        <v>83</v>
      </c>
      <c r="BK182" s="97">
        <f t="shared" si="39"/>
        <v>0</v>
      </c>
      <c r="BL182" s="2" t="s">
        <v>82</v>
      </c>
      <c r="BM182" s="95" t="s">
        <v>671</v>
      </c>
    </row>
    <row r="183" spans="2:65" s="9" customFormat="1" ht="24.2" customHeight="1" x14ac:dyDescent="0.25">
      <c r="B183" s="84"/>
      <c r="C183" s="119" t="s">
        <v>193</v>
      </c>
      <c r="D183" s="119" t="s">
        <v>212</v>
      </c>
      <c r="E183" s="120" t="s">
        <v>672</v>
      </c>
      <c r="F183" s="121" t="s">
        <v>673</v>
      </c>
      <c r="G183" s="122" t="s">
        <v>154</v>
      </c>
      <c r="H183" s="123">
        <v>40</v>
      </c>
      <c r="I183" s="123">
        <v>0</v>
      </c>
      <c r="J183" s="123">
        <f t="shared" si="30"/>
        <v>0</v>
      </c>
      <c r="K183" s="124"/>
      <c r="L183" s="125"/>
      <c r="M183" s="126" t="s">
        <v>14</v>
      </c>
      <c r="N183" s="127" t="s">
        <v>34</v>
      </c>
      <c r="O183" s="93">
        <v>0</v>
      </c>
      <c r="P183" s="93">
        <f t="shared" si="31"/>
        <v>0</v>
      </c>
      <c r="Q183" s="93">
        <v>0</v>
      </c>
      <c r="R183" s="93">
        <f t="shared" si="32"/>
        <v>0</v>
      </c>
      <c r="S183" s="93">
        <v>0</v>
      </c>
      <c r="T183" s="94">
        <f t="shared" si="33"/>
        <v>0</v>
      </c>
      <c r="AR183" s="95" t="s">
        <v>103</v>
      </c>
      <c r="AT183" s="95" t="s">
        <v>212</v>
      </c>
      <c r="AU183" s="95" t="s">
        <v>93</v>
      </c>
      <c r="AY183" s="2" t="s">
        <v>76</v>
      </c>
      <c r="BE183" s="96">
        <f t="shared" si="34"/>
        <v>0</v>
      </c>
      <c r="BF183" s="96">
        <f t="shared" si="35"/>
        <v>0</v>
      </c>
      <c r="BG183" s="96">
        <f t="shared" si="36"/>
        <v>0</v>
      </c>
      <c r="BH183" s="96">
        <f t="shared" si="37"/>
        <v>0</v>
      </c>
      <c r="BI183" s="96">
        <f t="shared" si="38"/>
        <v>0</v>
      </c>
      <c r="BJ183" s="2" t="s">
        <v>83</v>
      </c>
      <c r="BK183" s="97">
        <f t="shared" si="39"/>
        <v>0</v>
      </c>
      <c r="BL183" s="2" t="s">
        <v>82</v>
      </c>
      <c r="BM183" s="95" t="s">
        <v>674</v>
      </c>
    </row>
    <row r="184" spans="2:65" s="9" customFormat="1" ht="24.2" customHeight="1" x14ac:dyDescent="0.25">
      <c r="B184" s="84"/>
      <c r="C184" s="85" t="s">
        <v>675</v>
      </c>
      <c r="D184" s="85" t="s">
        <v>78</v>
      </c>
      <c r="E184" s="86" t="s">
        <v>676</v>
      </c>
      <c r="F184" s="87" t="s">
        <v>677</v>
      </c>
      <c r="G184" s="88" t="s">
        <v>154</v>
      </c>
      <c r="H184" s="89">
        <v>850</v>
      </c>
      <c r="I184" s="89">
        <v>0</v>
      </c>
      <c r="J184" s="89">
        <f t="shared" si="30"/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 t="shared" si="31"/>
        <v>0</v>
      </c>
      <c r="Q184" s="93">
        <v>0</v>
      </c>
      <c r="R184" s="93">
        <f t="shared" si="32"/>
        <v>0</v>
      </c>
      <c r="S184" s="93">
        <v>0</v>
      </c>
      <c r="T184" s="94">
        <f t="shared" si="33"/>
        <v>0</v>
      </c>
      <c r="AR184" s="95" t="s">
        <v>82</v>
      </c>
      <c r="AT184" s="95" t="s">
        <v>78</v>
      </c>
      <c r="AU184" s="95" t="s">
        <v>93</v>
      </c>
      <c r="AY184" s="2" t="s">
        <v>76</v>
      </c>
      <c r="BE184" s="96">
        <f t="shared" si="34"/>
        <v>0</v>
      </c>
      <c r="BF184" s="96">
        <f t="shared" si="35"/>
        <v>0</v>
      </c>
      <c r="BG184" s="96">
        <f t="shared" si="36"/>
        <v>0</v>
      </c>
      <c r="BH184" s="96">
        <f t="shared" si="37"/>
        <v>0</v>
      </c>
      <c r="BI184" s="96">
        <f t="shared" si="38"/>
        <v>0</v>
      </c>
      <c r="BJ184" s="2" t="s">
        <v>83</v>
      </c>
      <c r="BK184" s="97">
        <f t="shared" si="39"/>
        <v>0</v>
      </c>
      <c r="BL184" s="2" t="s">
        <v>82</v>
      </c>
      <c r="BM184" s="95" t="s">
        <v>678</v>
      </c>
    </row>
    <row r="185" spans="2:65" s="9" customFormat="1" ht="16.5" customHeight="1" x14ac:dyDescent="0.25">
      <c r="B185" s="84"/>
      <c r="C185" s="119" t="s">
        <v>196</v>
      </c>
      <c r="D185" s="119" t="s">
        <v>212</v>
      </c>
      <c r="E185" s="120" t="s">
        <v>679</v>
      </c>
      <c r="F185" s="121" t="s">
        <v>680</v>
      </c>
      <c r="G185" s="122" t="s">
        <v>483</v>
      </c>
      <c r="H185" s="123">
        <v>850</v>
      </c>
      <c r="I185" s="123">
        <v>0</v>
      </c>
      <c r="J185" s="123">
        <f t="shared" si="30"/>
        <v>0</v>
      </c>
      <c r="K185" s="124"/>
      <c r="L185" s="125"/>
      <c r="M185" s="126" t="s">
        <v>14</v>
      </c>
      <c r="N185" s="127" t="s">
        <v>34</v>
      </c>
      <c r="O185" s="93">
        <v>0</v>
      </c>
      <c r="P185" s="93">
        <f t="shared" si="31"/>
        <v>0</v>
      </c>
      <c r="Q185" s="93">
        <v>0</v>
      </c>
      <c r="R185" s="93">
        <f t="shared" si="32"/>
        <v>0</v>
      </c>
      <c r="S185" s="93">
        <v>0</v>
      </c>
      <c r="T185" s="94">
        <f t="shared" si="33"/>
        <v>0</v>
      </c>
      <c r="AR185" s="95" t="s">
        <v>103</v>
      </c>
      <c r="AT185" s="95" t="s">
        <v>212</v>
      </c>
      <c r="AU185" s="95" t="s">
        <v>93</v>
      </c>
      <c r="AY185" s="2" t="s">
        <v>76</v>
      </c>
      <c r="BE185" s="96">
        <f t="shared" si="34"/>
        <v>0</v>
      </c>
      <c r="BF185" s="96">
        <f t="shared" si="35"/>
        <v>0</v>
      </c>
      <c r="BG185" s="96">
        <f t="shared" si="36"/>
        <v>0</v>
      </c>
      <c r="BH185" s="96">
        <f t="shared" si="37"/>
        <v>0</v>
      </c>
      <c r="BI185" s="96">
        <f t="shared" si="38"/>
        <v>0</v>
      </c>
      <c r="BJ185" s="2" t="s">
        <v>83</v>
      </c>
      <c r="BK185" s="97">
        <f t="shared" si="39"/>
        <v>0</v>
      </c>
      <c r="BL185" s="2" t="s">
        <v>82</v>
      </c>
      <c r="BM185" s="95" t="s">
        <v>331</v>
      </c>
    </row>
    <row r="186" spans="2:65" s="9" customFormat="1" ht="24.2" customHeight="1" x14ac:dyDescent="0.25">
      <c r="B186" s="84"/>
      <c r="C186" s="85" t="s">
        <v>681</v>
      </c>
      <c r="D186" s="85" t="s">
        <v>78</v>
      </c>
      <c r="E186" s="86" t="s">
        <v>682</v>
      </c>
      <c r="F186" s="87" t="s">
        <v>683</v>
      </c>
      <c r="G186" s="88" t="s">
        <v>154</v>
      </c>
      <c r="H186" s="89">
        <v>29</v>
      </c>
      <c r="I186" s="89">
        <v>0</v>
      </c>
      <c r="J186" s="89">
        <f t="shared" si="30"/>
        <v>0</v>
      </c>
      <c r="K186" s="90"/>
      <c r="L186" s="10"/>
      <c r="M186" s="91" t="s">
        <v>14</v>
      </c>
      <c r="N186" s="92" t="s">
        <v>34</v>
      </c>
      <c r="O186" s="93">
        <v>0</v>
      </c>
      <c r="P186" s="93">
        <f t="shared" si="31"/>
        <v>0</v>
      </c>
      <c r="Q186" s="93">
        <v>0</v>
      </c>
      <c r="R186" s="93">
        <f t="shared" si="32"/>
        <v>0</v>
      </c>
      <c r="S186" s="93">
        <v>0</v>
      </c>
      <c r="T186" s="94">
        <f t="shared" si="33"/>
        <v>0</v>
      </c>
      <c r="AR186" s="95" t="s">
        <v>82</v>
      </c>
      <c r="AT186" s="95" t="s">
        <v>78</v>
      </c>
      <c r="AU186" s="95" t="s">
        <v>93</v>
      </c>
      <c r="AY186" s="2" t="s">
        <v>76</v>
      </c>
      <c r="BE186" s="96">
        <f t="shared" si="34"/>
        <v>0</v>
      </c>
      <c r="BF186" s="96">
        <f t="shared" si="35"/>
        <v>0</v>
      </c>
      <c r="BG186" s="96">
        <f t="shared" si="36"/>
        <v>0</v>
      </c>
      <c r="BH186" s="96">
        <f t="shared" si="37"/>
        <v>0</v>
      </c>
      <c r="BI186" s="96">
        <f t="shared" si="38"/>
        <v>0</v>
      </c>
      <c r="BJ186" s="2" t="s">
        <v>83</v>
      </c>
      <c r="BK186" s="97">
        <f t="shared" si="39"/>
        <v>0</v>
      </c>
      <c r="BL186" s="2" t="s">
        <v>82</v>
      </c>
      <c r="BM186" s="95" t="s">
        <v>684</v>
      </c>
    </row>
    <row r="187" spans="2:65" s="9" customFormat="1" ht="16.5" customHeight="1" x14ac:dyDescent="0.25">
      <c r="B187" s="84"/>
      <c r="C187" s="119" t="s">
        <v>200</v>
      </c>
      <c r="D187" s="119" t="s">
        <v>212</v>
      </c>
      <c r="E187" s="120" t="s">
        <v>685</v>
      </c>
      <c r="F187" s="121" t="s">
        <v>686</v>
      </c>
      <c r="G187" s="122" t="s">
        <v>483</v>
      </c>
      <c r="H187" s="123">
        <v>15</v>
      </c>
      <c r="I187" s="123">
        <v>0</v>
      </c>
      <c r="J187" s="123">
        <f t="shared" si="30"/>
        <v>0</v>
      </c>
      <c r="K187" s="124"/>
      <c r="L187" s="125"/>
      <c r="M187" s="126" t="s">
        <v>14</v>
      </c>
      <c r="N187" s="127" t="s">
        <v>34</v>
      </c>
      <c r="O187" s="93">
        <v>0</v>
      </c>
      <c r="P187" s="93">
        <f t="shared" si="31"/>
        <v>0</v>
      </c>
      <c r="Q187" s="93">
        <v>0</v>
      </c>
      <c r="R187" s="93">
        <f t="shared" si="32"/>
        <v>0</v>
      </c>
      <c r="S187" s="93">
        <v>0</v>
      </c>
      <c r="T187" s="94">
        <f t="shared" si="33"/>
        <v>0</v>
      </c>
      <c r="AR187" s="95" t="s">
        <v>103</v>
      </c>
      <c r="AT187" s="95" t="s">
        <v>212</v>
      </c>
      <c r="AU187" s="95" t="s">
        <v>93</v>
      </c>
      <c r="AY187" s="2" t="s">
        <v>76</v>
      </c>
      <c r="BE187" s="96">
        <f t="shared" si="34"/>
        <v>0</v>
      </c>
      <c r="BF187" s="96">
        <f t="shared" si="35"/>
        <v>0</v>
      </c>
      <c r="BG187" s="96">
        <f t="shared" si="36"/>
        <v>0</v>
      </c>
      <c r="BH187" s="96">
        <f t="shared" si="37"/>
        <v>0</v>
      </c>
      <c r="BI187" s="96">
        <f t="shared" si="38"/>
        <v>0</v>
      </c>
      <c r="BJ187" s="2" t="s">
        <v>83</v>
      </c>
      <c r="BK187" s="97">
        <f t="shared" si="39"/>
        <v>0</v>
      </c>
      <c r="BL187" s="2" t="s">
        <v>82</v>
      </c>
      <c r="BM187" s="95" t="s">
        <v>687</v>
      </c>
    </row>
    <row r="188" spans="2:65" s="9" customFormat="1" ht="16.5" customHeight="1" x14ac:dyDescent="0.25">
      <c r="B188" s="84"/>
      <c r="C188" s="85" t="s">
        <v>688</v>
      </c>
      <c r="D188" s="85" t="s">
        <v>78</v>
      </c>
      <c r="E188" s="86" t="s">
        <v>689</v>
      </c>
      <c r="F188" s="87" t="s">
        <v>690</v>
      </c>
      <c r="G188" s="88" t="s">
        <v>432</v>
      </c>
      <c r="H188" s="89">
        <v>45</v>
      </c>
      <c r="I188" s="89">
        <v>0</v>
      </c>
      <c r="J188" s="89">
        <f t="shared" si="30"/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 t="shared" si="31"/>
        <v>0</v>
      </c>
      <c r="Q188" s="93">
        <v>0</v>
      </c>
      <c r="R188" s="93">
        <f t="shared" si="32"/>
        <v>0</v>
      </c>
      <c r="S188" s="93">
        <v>0</v>
      </c>
      <c r="T188" s="94">
        <f t="shared" si="33"/>
        <v>0</v>
      </c>
      <c r="AR188" s="95" t="s">
        <v>82</v>
      </c>
      <c r="AT188" s="95" t="s">
        <v>78</v>
      </c>
      <c r="AU188" s="95" t="s">
        <v>93</v>
      </c>
      <c r="AY188" s="2" t="s">
        <v>76</v>
      </c>
      <c r="BE188" s="96">
        <f t="shared" si="34"/>
        <v>0</v>
      </c>
      <c r="BF188" s="96">
        <f t="shared" si="35"/>
        <v>0</v>
      </c>
      <c r="BG188" s="96">
        <f t="shared" si="36"/>
        <v>0</v>
      </c>
      <c r="BH188" s="96">
        <f t="shared" si="37"/>
        <v>0</v>
      </c>
      <c r="BI188" s="96">
        <f t="shared" si="38"/>
        <v>0</v>
      </c>
      <c r="BJ188" s="2" t="s">
        <v>83</v>
      </c>
      <c r="BK188" s="97">
        <f t="shared" si="39"/>
        <v>0</v>
      </c>
      <c r="BL188" s="2" t="s">
        <v>82</v>
      </c>
      <c r="BM188" s="95" t="s">
        <v>691</v>
      </c>
    </row>
    <row r="189" spans="2:65" s="9" customFormat="1" ht="16.5" customHeight="1" x14ac:dyDescent="0.25">
      <c r="B189" s="84"/>
      <c r="C189" s="119" t="s">
        <v>203</v>
      </c>
      <c r="D189" s="119" t="s">
        <v>212</v>
      </c>
      <c r="E189" s="120" t="s">
        <v>692</v>
      </c>
      <c r="F189" s="121" t="s">
        <v>693</v>
      </c>
      <c r="G189" s="122" t="s">
        <v>432</v>
      </c>
      <c r="H189" s="123">
        <v>45</v>
      </c>
      <c r="I189" s="123">
        <v>0</v>
      </c>
      <c r="J189" s="123">
        <f t="shared" si="30"/>
        <v>0</v>
      </c>
      <c r="K189" s="124"/>
      <c r="L189" s="125"/>
      <c r="M189" s="126" t="s">
        <v>14</v>
      </c>
      <c r="N189" s="127" t="s">
        <v>34</v>
      </c>
      <c r="O189" s="93">
        <v>0</v>
      </c>
      <c r="P189" s="93">
        <f t="shared" si="31"/>
        <v>0</v>
      </c>
      <c r="Q189" s="93">
        <v>0</v>
      </c>
      <c r="R189" s="93">
        <f t="shared" si="32"/>
        <v>0</v>
      </c>
      <c r="S189" s="93">
        <v>0</v>
      </c>
      <c r="T189" s="94">
        <f t="shared" si="33"/>
        <v>0</v>
      </c>
      <c r="AR189" s="95" t="s">
        <v>103</v>
      </c>
      <c r="AT189" s="95" t="s">
        <v>212</v>
      </c>
      <c r="AU189" s="95" t="s">
        <v>93</v>
      </c>
      <c r="AY189" s="2" t="s">
        <v>76</v>
      </c>
      <c r="BE189" s="96">
        <f t="shared" si="34"/>
        <v>0</v>
      </c>
      <c r="BF189" s="96">
        <f t="shared" si="35"/>
        <v>0</v>
      </c>
      <c r="BG189" s="96">
        <f t="shared" si="36"/>
        <v>0</v>
      </c>
      <c r="BH189" s="96">
        <f t="shared" si="37"/>
        <v>0</v>
      </c>
      <c r="BI189" s="96">
        <f t="shared" si="38"/>
        <v>0</v>
      </c>
      <c r="BJ189" s="2" t="s">
        <v>83</v>
      </c>
      <c r="BK189" s="97">
        <f t="shared" si="39"/>
        <v>0</v>
      </c>
      <c r="BL189" s="2" t="s">
        <v>82</v>
      </c>
      <c r="BM189" s="95" t="s">
        <v>694</v>
      </c>
    </row>
    <row r="190" spans="2:65" s="9" customFormat="1" ht="16.5" customHeight="1" x14ac:dyDescent="0.25">
      <c r="B190" s="84"/>
      <c r="C190" s="85" t="s">
        <v>695</v>
      </c>
      <c r="D190" s="85" t="s">
        <v>78</v>
      </c>
      <c r="E190" s="86" t="s">
        <v>696</v>
      </c>
      <c r="F190" s="87" t="s">
        <v>697</v>
      </c>
      <c r="G190" s="88" t="s">
        <v>432</v>
      </c>
      <c r="H190" s="89">
        <v>75</v>
      </c>
      <c r="I190" s="89">
        <v>0</v>
      </c>
      <c r="J190" s="89">
        <f t="shared" si="30"/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 t="shared" si="31"/>
        <v>0</v>
      </c>
      <c r="Q190" s="93">
        <v>0</v>
      </c>
      <c r="R190" s="93">
        <f t="shared" si="32"/>
        <v>0</v>
      </c>
      <c r="S190" s="93">
        <v>0</v>
      </c>
      <c r="T190" s="94">
        <f t="shared" si="33"/>
        <v>0</v>
      </c>
      <c r="AR190" s="95" t="s">
        <v>82</v>
      </c>
      <c r="AT190" s="95" t="s">
        <v>78</v>
      </c>
      <c r="AU190" s="95" t="s">
        <v>93</v>
      </c>
      <c r="AY190" s="2" t="s">
        <v>76</v>
      </c>
      <c r="BE190" s="96">
        <f t="shared" si="34"/>
        <v>0</v>
      </c>
      <c r="BF190" s="96">
        <f t="shared" si="35"/>
        <v>0</v>
      </c>
      <c r="BG190" s="96">
        <f t="shared" si="36"/>
        <v>0</v>
      </c>
      <c r="BH190" s="96">
        <f t="shared" si="37"/>
        <v>0</v>
      </c>
      <c r="BI190" s="96">
        <f t="shared" si="38"/>
        <v>0</v>
      </c>
      <c r="BJ190" s="2" t="s">
        <v>83</v>
      </c>
      <c r="BK190" s="97">
        <f t="shared" si="39"/>
        <v>0</v>
      </c>
      <c r="BL190" s="2" t="s">
        <v>82</v>
      </c>
      <c r="BM190" s="95" t="s">
        <v>698</v>
      </c>
    </row>
    <row r="191" spans="2:65" s="9" customFormat="1" ht="24.2" customHeight="1" x14ac:dyDescent="0.25">
      <c r="B191" s="84"/>
      <c r="C191" s="119" t="s">
        <v>207</v>
      </c>
      <c r="D191" s="119" t="s">
        <v>212</v>
      </c>
      <c r="E191" s="120" t="s">
        <v>699</v>
      </c>
      <c r="F191" s="121" t="s">
        <v>700</v>
      </c>
      <c r="G191" s="122" t="s">
        <v>432</v>
      </c>
      <c r="H191" s="123">
        <v>75</v>
      </c>
      <c r="I191" s="123">
        <v>0</v>
      </c>
      <c r="J191" s="123">
        <f t="shared" si="30"/>
        <v>0</v>
      </c>
      <c r="K191" s="124"/>
      <c r="L191" s="125"/>
      <c r="M191" s="126" t="s">
        <v>14</v>
      </c>
      <c r="N191" s="127" t="s">
        <v>34</v>
      </c>
      <c r="O191" s="93">
        <v>0</v>
      </c>
      <c r="P191" s="93">
        <f t="shared" si="31"/>
        <v>0</v>
      </c>
      <c r="Q191" s="93">
        <v>0</v>
      </c>
      <c r="R191" s="93">
        <f t="shared" si="32"/>
        <v>0</v>
      </c>
      <c r="S191" s="93">
        <v>0</v>
      </c>
      <c r="T191" s="94">
        <f t="shared" si="33"/>
        <v>0</v>
      </c>
      <c r="AR191" s="95" t="s">
        <v>103</v>
      </c>
      <c r="AT191" s="95" t="s">
        <v>212</v>
      </c>
      <c r="AU191" s="95" t="s">
        <v>93</v>
      </c>
      <c r="AY191" s="2" t="s">
        <v>76</v>
      </c>
      <c r="BE191" s="96">
        <f t="shared" si="34"/>
        <v>0</v>
      </c>
      <c r="BF191" s="96">
        <f t="shared" si="35"/>
        <v>0</v>
      </c>
      <c r="BG191" s="96">
        <f t="shared" si="36"/>
        <v>0</v>
      </c>
      <c r="BH191" s="96">
        <f t="shared" si="37"/>
        <v>0</v>
      </c>
      <c r="BI191" s="96">
        <f t="shared" si="38"/>
        <v>0</v>
      </c>
      <c r="BJ191" s="2" t="s">
        <v>83</v>
      </c>
      <c r="BK191" s="97">
        <f t="shared" si="39"/>
        <v>0</v>
      </c>
      <c r="BL191" s="2" t="s">
        <v>82</v>
      </c>
      <c r="BM191" s="95" t="s">
        <v>701</v>
      </c>
    </row>
    <row r="192" spans="2:65" s="9" customFormat="1" ht="21.75" customHeight="1" x14ac:dyDescent="0.25">
      <c r="B192" s="84"/>
      <c r="C192" s="85" t="s">
        <v>384</v>
      </c>
      <c r="D192" s="85" t="s">
        <v>78</v>
      </c>
      <c r="E192" s="86" t="s">
        <v>702</v>
      </c>
      <c r="F192" s="87" t="s">
        <v>703</v>
      </c>
      <c r="G192" s="88" t="s">
        <v>154</v>
      </c>
      <c r="H192" s="89">
        <v>1100</v>
      </c>
      <c r="I192" s="89">
        <v>0</v>
      </c>
      <c r="J192" s="89">
        <f t="shared" si="30"/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 t="shared" si="31"/>
        <v>0</v>
      </c>
      <c r="Q192" s="93">
        <v>0</v>
      </c>
      <c r="R192" s="93">
        <f t="shared" si="32"/>
        <v>0</v>
      </c>
      <c r="S192" s="93">
        <v>0</v>
      </c>
      <c r="T192" s="94">
        <f t="shared" si="33"/>
        <v>0</v>
      </c>
      <c r="AR192" s="95" t="s">
        <v>82</v>
      </c>
      <c r="AT192" s="95" t="s">
        <v>78</v>
      </c>
      <c r="AU192" s="95" t="s">
        <v>93</v>
      </c>
      <c r="AY192" s="2" t="s">
        <v>76</v>
      </c>
      <c r="BE192" s="96">
        <f t="shared" si="34"/>
        <v>0</v>
      </c>
      <c r="BF192" s="96">
        <f t="shared" si="35"/>
        <v>0</v>
      </c>
      <c r="BG192" s="96">
        <f t="shared" si="36"/>
        <v>0</v>
      </c>
      <c r="BH192" s="96">
        <f t="shared" si="37"/>
        <v>0</v>
      </c>
      <c r="BI192" s="96">
        <f t="shared" si="38"/>
        <v>0</v>
      </c>
      <c r="BJ192" s="2" t="s">
        <v>83</v>
      </c>
      <c r="BK192" s="97">
        <f t="shared" si="39"/>
        <v>0</v>
      </c>
      <c r="BL192" s="2" t="s">
        <v>82</v>
      </c>
      <c r="BM192" s="95" t="s">
        <v>704</v>
      </c>
    </row>
    <row r="193" spans="2:65" s="9" customFormat="1" ht="16.5" customHeight="1" x14ac:dyDescent="0.25">
      <c r="B193" s="84"/>
      <c r="C193" s="119" t="s">
        <v>210</v>
      </c>
      <c r="D193" s="119" t="s">
        <v>212</v>
      </c>
      <c r="E193" s="120" t="s">
        <v>705</v>
      </c>
      <c r="F193" s="121" t="s">
        <v>706</v>
      </c>
      <c r="G193" s="122" t="s">
        <v>154</v>
      </c>
      <c r="H193" s="123">
        <v>1100</v>
      </c>
      <c r="I193" s="123">
        <v>0</v>
      </c>
      <c r="J193" s="123">
        <f t="shared" si="30"/>
        <v>0</v>
      </c>
      <c r="K193" s="124"/>
      <c r="L193" s="125"/>
      <c r="M193" s="126" t="s">
        <v>14</v>
      </c>
      <c r="N193" s="127" t="s">
        <v>34</v>
      </c>
      <c r="O193" s="93">
        <v>0</v>
      </c>
      <c r="P193" s="93">
        <f t="shared" si="31"/>
        <v>0</v>
      </c>
      <c r="Q193" s="93">
        <v>0</v>
      </c>
      <c r="R193" s="93">
        <f t="shared" si="32"/>
        <v>0</v>
      </c>
      <c r="S193" s="93">
        <v>0</v>
      </c>
      <c r="T193" s="94">
        <f t="shared" si="33"/>
        <v>0</v>
      </c>
      <c r="AR193" s="95" t="s">
        <v>103</v>
      </c>
      <c r="AT193" s="95" t="s">
        <v>212</v>
      </c>
      <c r="AU193" s="95" t="s">
        <v>93</v>
      </c>
      <c r="AY193" s="2" t="s">
        <v>76</v>
      </c>
      <c r="BE193" s="96">
        <f t="shared" si="34"/>
        <v>0</v>
      </c>
      <c r="BF193" s="96">
        <f t="shared" si="35"/>
        <v>0</v>
      </c>
      <c r="BG193" s="96">
        <f t="shared" si="36"/>
        <v>0</v>
      </c>
      <c r="BH193" s="96">
        <f t="shared" si="37"/>
        <v>0</v>
      </c>
      <c r="BI193" s="96">
        <f t="shared" si="38"/>
        <v>0</v>
      </c>
      <c r="BJ193" s="2" t="s">
        <v>83</v>
      </c>
      <c r="BK193" s="97">
        <f t="shared" si="39"/>
        <v>0</v>
      </c>
      <c r="BL193" s="2" t="s">
        <v>82</v>
      </c>
      <c r="BM193" s="95" t="s">
        <v>707</v>
      </c>
    </row>
    <row r="194" spans="2:65" s="9" customFormat="1" ht="21.75" customHeight="1" x14ac:dyDescent="0.25">
      <c r="B194" s="84"/>
      <c r="C194" s="85" t="s">
        <v>708</v>
      </c>
      <c r="D194" s="85" t="s">
        <v>78</v>
      </c>
      <c r="E194" s="86" t="s">
        <v>709</v>
      </c>
      <c r="F194" s="87" t="s">
        <v>710</v>
      </c>
      <c r="G194" s="88" t="s">
        <v>154</v>
      </c>
      <c r="H194" s="89">
        <v>100</v>
      </c>
      <c r="I194" s="89">
        <v>0</v>
      </c>
      <c r="J194" s="89">
        <f t="shared" si="30"/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 t="shared" si="31"/>
        <v>0</v>
      </c>
      <c r="Q194" s="93">
        <v>0</v>
      </c>
      <c r="R194" s="93">
        <f t="shared" si="32"/>
        <v>0</v>
      </c>
      <c r="S194" s="93">
        <v>0</v>
      </c>
      <c r="T194" s="94">
        <f t="shared" si="33"/>
        <v>0</v>
      </c>
      <c r="AR194" s="95" t="s">
        <v>82</v>
      </c>
      <c r="AT194" s="95" t="s">
        <v>78</v>
      </c>
      <c r="AU194" s="95" t="s">
        <v>93</v>
      </c>
      <c r="AY194" s="2" t="s">
        <v>76</v>
      </c>
      <c r="BE194" s="96">
        <f t="shared" si="34"/>
        <v>0</v>
      </c>
      <c r="BF194" s="96">
        <f t="shared" si="35"/>
        <v>0</v>
      </c>
      <c r="BG194" s="96">
        <f t="shared" si="36"/>
        <v>0</v>
      </c>
      <c r="BH194" s="96">
        <f t="shared" si="37"/>
        <v>0</v>
      </c>
      <c r="BI194" s="96">
        <f t="shared" si="38"/>
        <v>0</v>
      </c>
      <c r="BJ194" s="2" t="s">
        <v>83</v>
      </c>
      <c r="BK194" s="97">
        <f t="shared" si="39"/>
        <v>0</v>
      </c>
      <c r="BL194" s="2" t="s">
        <v>82</v>
      </c>
      <c r="BM194" s="95" t="s">
        <v>711</v>
      </c>
    </row>
    <row r="195" spans="2:65" s="9" customFormat="1" ht="24.2" customHeight="1" x14ac:dyDescent="0.25">
      <c r="B195" s="84"/>
      <c r="C195" s="119" t="s">
        <v>136</v>
      </c>
      <c r="D195" s="119" t="s">
        <v>212</v>
      </c>
      <c r="E195" s="120" t="s">
        <v>712</v>
      </c>
      <c r="F195" s="121" t="s">
        <v>713</v>
      </c>
      <c r="G195" s="122" t="s">
        <v>154</v>
      </c>
      <c r="H195" s="123">
        <v>100</v>
      </c>
      <c r="I195" s="123">
        <v>0</v>
      </c>
      <c r="J195" s="123">
        <f t="shared" si="30"/>
        <v>0</v>
      </c>
      <c r="K195" s="124"/>
      <c r="L195" s="125"/>
      <c r="M195" s="126" t="s">
        <v>14</v>
      </c>
      <c r="N195" s="127" t="s">
        <v>34</v>
      </c>
      <c r="O195" s="93">
        <v>0</v>
      </c>
      <c r="P195" s="93">
        <f t="shared" si="31"/>
        <v>0</v>
      </c>
      <c r="Q195" s="93">
        <v>0</v>
      </c>
      <c r="R195" s="93">
        <f t="shared" si="32"/>
        <v>0</v>
      </c>
      <c r="S195" s="93">
        <v>0</v>
      </c>
      <c r="T195" s="94">
        <f t="shared" si="33"/>
        <v>0</v>
      </c>
      <c r="AR195" s="95" t="s">
        <v>103</v>
      </c>
      <c r="AT195" s="95" t="s">
        <v>212</v>
      </c>
      <c r="AU195" s="95" t="s">
        <v>93</v>
      </c>
      <c r="AY195" s="2" t="s">
        <v>76</v>
      </c>
      <c r="BE195" s="96">
        <f t="shared" si="34"/>
        <v>0</v>
      </c>
      <c r="BF195" s="96">
        <f t="shared" si="35"/>
        <v>0</v>
      </c>
      <c r="BG195" s="96">
        <f t="shared" si="36"/>
        <v>0</v>
      </c>
      <c r="BH195" s="96">
        <f t="shared" si="37"/>
        <v>0</v>
      </c>
      <c r="BI195" s="96">
        <f t="shared" si="38"/>
        <v>0</v>
      </c>
      <c r="BJ195" s="2" t="s">
        <v>83</v>
      </c>
      <c r="BK195" s="97">
        <f t="shared" si="39"/>
        <v>0</v>
      </c>
      <c r="BL195" s="2" t="s">
        <v>82</v>
      </c>
      <c r="BM195" s="95" t="s">
        <v>266</v>
      </c>
    </row>
    <row r="196" spans="2:65" s="9" customFormat="1" ht="16.5" customHeight="1" x14ac:dyDescent="0.25">
      <c r="B196" s="84"/>
      <c r="C196" s="85" t="s">
        <v>714</v>
      </c>
      <c r="D196" s="85" t="s">
        <v>78</v>
      </c>
      <c r="E196" s="86" t="s">
        <v>715</v>
      </c>
      <c r="F196" s="87" t="s">
        <v>716</v>
      </c>
      <c r="G196" s="88" t="s">
        <v>432</v>
      </c>
      <c r="H196" s="89">
        <v>1</v>
      </c>
      <c r="I196" s="89">
        <v>0</v>
      </c>
      <c r="J196" s="89">
        <f t="shared" si="30"/>
        <v>0</v>
      </c>
      <c r="K196" s="90"/>
      <c r="L196" s="10"/>
      <c r="M196" s="91" t="s">
        <v>14</v>
      </c>
      <c r="N196" s="92" t="s">
        <v>34</v>
      </c>
      <c r="O196" s="93">
        <v>0</v>
      </c>
      <c r="P196" s="93">
        <f t="shared" si="31"/>
        <v>0</v>
      </c>
      <c r="Q196" s="93">
        <v>0</v>
      </c>
      <c r="R196" s="93">
        <f t="shared" si="32"/>
        <v>0</v>
      </c>
      <c r="S196" s="93">
        <v>0</v>
      </c>
      <c r="T196" s="94">
        <f t="shared" si="33"/>
        <v>0</v>
      </c>
      <c r="AR196" s="95" t="s">
        <v>82</v>
      </c>
      <c r="AT196" s="95" t="s">
        <v>78</v>
      </c>
      <c r="AU196" s="95" t="s">
        <v>93</v>
      </c>
      <c r="AY196" s="2" t="s">
        <v>76</v>
      </c>
      <c r="BE196" s="96">
        <f t="shared" si="34"/>
        <v>0</v>
      </c>
      <c r="BF196" s="96">
        <f t="shared" si="35"/>
        <v>0</v>
      </c>
      <c r="BG196" s="96">
        <f t="shared" si="36"/>
        <v>0</v>
      </c>
      <c r="BH196" s="96">
        <f t="shared" si="37"/>
        <v>0</v>
      </c>
      <c r="BI196" s="96">
        <f t="shared" si="38"/>
        <v>0</v>
      </c>
      <c r="BJ196" s="2" t="s">
        <v>83</v>
      </c>
      <c r="BK196" s="97">
        <f t="shared" si="39"/>
        <v>0</v>
      </c>
      <c r="BL196" s="2" t="s">
        <v>82</v>
      </c>
      <c r="BM196" s="95" t="s">
        <v>717</v>
      </c>
    </row>
    <row r="197" spans="2:65" s="9" customFormat="1" ht="24.2" customHeight="1" x14ac:dyDescent="0.25">
      <c r="B197" s="84"/>
      <c r="C197" s="119" t="s">
        <v>218</v>
      </c>
      <c r="D197" s="119" t="s">
        <v>212</v>
      </c>
      <c r="E197" s="120" t="s">
        <v>718</v>
      </c>
      <c r="F197" s="121" t="s">
        <v>719</v>
      </c>
      <c r="G197" s="122" t="s">
        <v>432</v>
      </c>
      <c r="H197" s="123">
        <v>1</v>
      </c>
      <c r="I197" s="123">
        <v>0</v>
      </c>
      <c r="J197" s="123">
        <f t="shared" si="30"/>
        <v>0</v>
      </c>
      <c r="K197" s="124"/>
      <c r="L197" s="125"/>
      <c r="M197" s="126" t="s">
        <v>14</v>
      </c>
      <c r="N197" s="127" t="s">
        <v>34</v>
      </c>
      <c r="O197" s="93">
        <v>0</v>
      </c>
      <c r="P197" s="93">
        <f t="shared" si="31"/>
        <v>0</v>
      </c>
      <c r="Q197" s="93">
        <v>0</v>
      </c>
      <c r="R197" s="93">
        <f t="shared" si="32"/>
        <v>0</v>
      </c>
      <c r="S197" s="93">
        <v>0</v>
      </c>
      <c r="T197" s="94">
        <f t="shared" si="33"/>
        <v>0</v>
      </c>
      <c r="AR197" s="95" t="s">
        <v>103</v>
      </c>
      <c r="AT197" s="95" t="s">
        <v>212</v>
      </c>
      <c r="AU197" s="95" t="s">
        <v>93</v>
      </c>
      <c r="AY197" s="2" t="s">
        <v>76</v>
      </c>
      <c r="BE197" s="96">
        <f t="shared" si="34"/>
        <v>0</v>
      </c>
      <c r="BF197" s="96">
        <f t="shared" si="35"/>
        <v>0</v>
      </c>
      <c r="BG197" s="96">
        <f t="shared" si="36"/>
        <v>0</v>
      </c>
      <c r="BH197" s="96">
        <f t="shared" si="37"/>
        <v>0</v>
      </c>
      <c r="BI197" s="96">
        <f t="shared" si="38"/>
        <v>0</v>
      </c>
      <c r="BJ197" s="2" t="s">
        <v>83</v>
      </c>
      <c r="BK197" s="97">
        <f t="shared" si="39"/>
        <v>0</v>
      </c>
      <c r="BL197" s="2" t="s">
        <v>82</v>
      </c>
      <c r="BM197" s="95" t="s">
        <v>720</v>
      </c>
    </row>
    <row r="198" spans="2:65" s="9" customFormat="1" ht="16.5" customHeight="1" x14ac:dyDescent="0.25">
      <c r="B198" s="84"/>
      <c r="C198" s="85" t="s">
        <v>721</v>
      </c>
      <c r="D198" s="85" t="s">
        <v>78</v>
      </c>
      <c r="E198" s="86" t="s">
        <v>722</v>
      </c>
      <c r="F198" s="87" t="s">
        <v>723</v>
      </c>
      <c r="G198" s="88" t="s">
        <v>154</v>
      </c>
      <c r="H198" s="89">
        <v>850</v>
      </c>
      <c r="I198" s="89">
        <v>0</v>
      </c>
      <c r="J198" s="89">
        <f t="shared" si="30"/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 t="shared" si="31"/>
        <v>0</v>
      </c>
      <c r="Q198" s="93">
        <v>0</v>
      </c>
      <c r="R198" s="93">
        <f t="shared" si="32"/>
        <v>0</v>
      </c>
      <c r="S198" s="93">
        <v>0</v>
      </c>
      <c r="T198" s="94">
        <f t="shared" si="33"/>
        <v>0</v>
      </c>
      <c r="AR198" s="95" t="s">
        <v>82</v>
      </c>
      <c r="AT198" s="95" t="s">
        <v>78</v>
      </c>
      <c r="AU198" s="95" t="s">
        <v>93</v>
      </c>
      <c r="AY198" s="2" t="s">
        <v>76</v>
      </c>
      <c r="BE198" s="96">
        <f t="shared" si="34"/>
        <v>0</v>
      </c>
      <c r="BF198" s="96">
        <f t="shared" si="35"/>
        <v>0</v>
      </c>
      <c r="BG198" s="96">
        <f t="shared" si="36"/>
        <v>0</v>
      </c>
      <c r="BH198" s="96">
        <f t="shared" si="37"/>
        <v>0</v>
      </c>
      <c r="BI198" s="96">
        <f t="shared" si="38"/>
        <v>0</v>
      </c>
      <c r="BJ198" s="2" t="s">
        <v>83</v>
      </c>
      <c r="BK198" s="97">
        <f t="shared" si="39"/>
        <v>0</v>
      </c>
      <c r="BL198" s="2" t="s">
        <v>82</v>
      </c>
      <c r="BM198" s="95" t="s">
        <v>724</v>
      </c>
    </row>
    <row r="199" spans="2:65" s="9" customFormat="1" ht="24.2" customHeight="1" x14ac:dyDescent="0.25">
      <c r="B199" s="84"/>
      <c r="C199" s="119" t="s">
        <v>224</v>
      </c>
      <c r="D199" s="119" t="s">
        <v>212</v>
      </c>
      <c r="E199" s="120" t="s">
        <v>725</v>
      </c>
      <c r="F199" s="121" t="s">
        <v>726</v>
      </c>
      <c r="G199" s="122" t="s">
        <v>154</v>
      </c>
      <c r="H199" s="123">
        <v>850</v>
      </c>
      <c r="I199" s="123">
        <v>0</v>
      </c>
      <c r="J199" s="123">
        <f t="shared" si="30"/>
        <v>0</v>
      </c>
      <c r="K199" s="124"/>
      <c r="L199" s="125"/>
      <c r="M199" s="126" t="s">
        <v>14</v>
      </c>
      <c r="N199" s="127" t="s">
        <v>34</v>
      </c>
      <c r="O199" s="93">
        <v>0</v>
      </c>
      <c r="P199" s="93">
        <f t="shared" si="31"/>
        <v>0</v>
      </c>
      <c r="Q199" s="93">
        <v>0</v>
      </c>
      <c r="R199" s="93">
        <f t="shared" si="32"/>
        <v>0</v>
      </c>
      <c r="S199" s="93">
        <v>0</v>
      </c>
      <c r="T199" s="94">
        <f t="shared" si="33"/>
        <v>0</v>
      </c>
      <c r="AR199" s="95" t="s">
        <v>103</v>
      </c>
      <c r="AT199" s="95" t="s">
        <v>212</v>
      </c>
      <c r="AU199" s="95" t="s">
        <v>93</v>
      </c>
      <c r="AY199" s="2" t="s">
        <v>76</v>
      </c>
      <c r="BE199" s="96">
        <f t="shared" si="34"/>
        <v>0</v>
      </c>
      <c r="BF199" s="96">
        <f t="shared" si="35"/>
        <v>0</v>
      </c>
      <c r="BG199" s="96">
        <f t="shared" si="36"/>
        <v>0</v>
      </c>
      <c r="BH199" s="96">
        <f t="shared" si="37"/>
        <v>0</v>
      </c>
      <c r="BI199" s="96">
        <f t="shared" si="38"/>
        <v>0</v>
      </c>
      <c r="BJ199" s="2" t="s">
        <v>83</v>
      </c>
      <c r="BK199" s="97">
        <f t="shared" si="39"/>
        <v>0</v>
      </c>
      <c r="BL199" s="2" t="s">
        <v>82</v>
      </c>
      <c r="BM199" s="95" t="s">
        <v>727</v>
      </c>
    </row>
    <row r="200" spans="2:65" s="9" customFormat="1" ht="24.2" customHeight="1" x14ac:dyDescent="0.25">
      <c r="B200" s="84"/>
      <c r="C200" s="119" t="s">
        <v>383</v>
      </c>
      <c r="D200" s="119" t="s">
        <v>212</v>
      </c>
      <c r="E200" s="120" t="s">
        <v>728</v>
      </c>
      <c r="F200" s="121" t="s">
        <v>729</v>
      </c>
      <c r="G200" s="122" t="s">
        <v>432</v>
      </c>
      <c r="H200" s="123">
        <v>4</v>
      </c>
      <c r="I200" s="123">
        <v>0</v>
      </c>
      <c r="J200" s="123">
        <f t="shared" si="30"/>
        <v>0</v>
      </c>
      <c r="K200" s="124"/>
      <c r="L200" s="125"/>
      <c r="M200" s="126" t="s">
        <v>14</v>
      </c>
      <c r="N200" s="127" t="s">
        <v>34</v>
      </c>
      <c r="O200" s="93">
        <v>0</v>
      </c>
      <c r="P200" s="93">
        <f t="shared" si="31"/>
        <v>0</v>
      </c>
      <c r="Q200" s="93">
        <v>0</v>
      </c>
      <c r="R200" s="93">
        <f t="shared" si="32"/>
        <v>0</v>
      </c>
      <c r="S200" s="93">
        <v>0</v>
      </c>
      <c r="T200" s="94">
        <f t="shared" si="33"/>
        <v>0</v>
      </c>
      <c r="AR200" s="95" t="s">
        <v>103</v>
      </c>
      <c r="AT200" s="95" t="s">
        <v>212</v>
      </c>
      <c r="AU200" s="95" t="s">
        <v>93</v>
      </c>
      <c r="AY200" s="2" t="s">
        <v>76</v>
      </c>
      <c r="BE200" s="96">
        <f t="shared" si="34"/>
        <v>0</v>
      </c>
      <c r="BF200" s="96">
        <f t="shared" si="35"/>
        <v>0</v>
      </c>
      <c r="BG200" s="96">
        <f t="shared" si="36"/>
        <v>0</v>
      </c>
      <c r="BH200" s="96">
        <f t="shared" si="37"/>
        <v>0</v>
      </c>
      <c r="BI200" s="96">
        <f t="shared" si="38"/>
        <v>0</v>
      </c>
      <c r="BJ200" s="2" t="s">
        <v>83</v>
      </c>
      <c r="BK200" s="97">
        <f t="shared" si="39"/>
        <v>0</v>
      </c>
      <c r="BL200" s="2" t="s">
        <v>82</v>
      </c>
      <c r="BM200" s="95" t="s">
        <v>730</v>
      </c>
    </row>
    <row r="201" spans="2:65" s="9" customFormat="1" ht="24.2" customHeight="1" x14ac:dyDescent="0.25">
      <c r="B201" s="84"/>
      <c r="C201" s="85" t="s">
        <v>228</v>
      </c>
      <c r="D201" s="85" t="s">
        <v>78</v>
      </c>
      <c r="E201" s="86" t="s">
        <v>731</v>
      </c>
      <c r="F201" s="87" t="s">
        <v>732</v>
      </c>
      <c r="G201" s="88" t="s">
        <v>432</v>
      </c>
      <c r="H201" s="89">
        <v>35</v>
      </c>
      <c r="I201" s="89">
        <v>0</v>
      </c>
      <c r="J201" s="89">
        <f t="shared" si="30"/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 t="shared" si="31"/>
        <v>0</v>
      </c>
      <c r="Q201" s="93">
        <v>0</v>
      </c>
      <c r="R201" s="93">
        <f t="shared" si="32"/>
        <v>0</v>
      </c>
      <c r="S201" s="93">
        <v>0</v>
      </c>
      <c r="T201" s="94">
        <f t="shared" si="33"/>
        <v>0</v>
      </c>
      <c r="AR201" s="95" t="s">
        <v>82</v>
      </c>
      <c r="AT201" s="95" t="s">
        <v>78</v>
      </c>
      <c r="AU201" s="95" t="s">
        <v>93</v>
      </c>
      <c r="AY201" s="2" t="s">
        <v>76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2" t="s">
        <v>83</v>
      </c>
      <c r="BK201" s="97">
        <f t="shared" si="39"/>
        <v>0</v>
      </c>
      <c r="BL201" s="2" t="s">
        <v>82</v>
      </c>
      <c r="BM201" s="95" t="s">
        <v>733</v>
      </c>
    </row>
    <row r="202" spans="2:65" s="9" customFormat="1" ht="24.2" customHeight="1" x14ac:dyDescent="0.25">
      <c r="B202" s="84"/>
      <c r="C202" s="119" t="s">
        <v>734</v>
      </c>
      <c r="D202" s="119" t="s">
        <v>212</v>
      </c>
      <c r="E202" s="120" t="s">
        <v>735</v>
      </c>
      <c r="F202" s="121" t="s">
        <v>736</v>
      </c>
      <c r="G202" s="122" t="s">
        <v>81</v>
      </c>
      <c r="H202" s="123">
        <v>4.5</v>
      </c>
      <c r="I202" s="123">
        <v>0</v>
      </c>
      <c r="J202" s="123">
        <f t="shared" si="30"/>
        <v>0</v>
      </c>
      <c r="K202" s="124"/>
      <c r="L202" s="125"/>
      <c r="M202" s="126" t="s">
        <v>14</v>
      </c>
      <c r="N202" s="127" t="s">
        <v>34</v>
      </c>
      <c r="O202" s="93">
        <v>0</v>
      </c>
      <c r="P202" s="93">
        <f t="shared" si="31"/>
        <v>0</v>
      </c>
      <c r="Q202" s="93">
        <v>0</v>
      </c>
      <c r="R202" s="93">
        <f t="shared" si="32"/>
        <v>0</v>
      </c>
      <c r="S202" s="93">
        <v>0</v>
      </c>
      <c r="T202" s="94">
        <f t="shared" si="33"/>
        <v>0</v>
      </c>
      <c r="AR202" s="95" t="s">
        <v>103</v>
      </c>
      <c r="AT202" s="95" t="s">
        <v>212</v>
      </c>
      <c r="AU202" s="95" t="s">
        <v>93</v>
      </c>
      <c r="AY202" s="2" t="s">
        <v>76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2" t="s">
        <v>83</v>
      </c>
      <c r="BK202" s="97">
        <f t="shared" si="39"/>
        <v>0</v>
      </c>
      <c r="BL202" s="2" t="s">
        <v>82</v>
      </c>
      <c r="BM202" s="95" t="s">
        <v>737</v>
      </c>
    </row>
    <row r="203" spans="2:65" s="9" customFormat="1" ht="24.2" customHeight="1" x14ac:dyDescent="0.25">
      <c r="B203" s="84"/>
      <c r="C203" s="119" t="s">
        <v>233</v>
      </c>
      <c r="D203" s="119" t="s">
        <v>212</v>
      </c>
      <c r="E203" s="120" t="s">
        <v>738</v>
      </c>
      <c r="F203" s="121" t="s">
        <v>739</v>
      </c>
      <c r="G203" s="122" t="s">
        <v>81</v>
      </c>
      <c r="H203" s="123">
        <v>3</v>
      </c>
      <c r="I203" s="123">
        <v>0</v>
      </c>
      <c r="J203" s="123">
        <f t="shared" si="30"/>
        <v>0</v>
      </c>
      <c r="K203" s="124"/>
      <c r="L203" s="125"/>
      <c r="M203" s="126" t="s">
        <v>14</v>
      </c>
      <c r="N203" s="127" t="s">
        <v>34</v>
      </c>
      <c r="O203" s="93">
        <v>0</v>
      </c>
      <c r="P203" s="93">
        <f t="shared" si="31"/>
        <v>0</v>
      </c>
      <c r="Q203" s="93">
        <v>0</v>
      </c>
      <c r="R203" s="93">
        <f t="shared" si="32"/>
        <v>0</v>
      </c>
      <c r="S203" s="93">
        <v>0</v>
      </c>
      <c r="T203" s="94">
        <f t="shared" si="33"/>
        <v>0</v>
      </c>
      <c r="AR203" s="95" t="s">
        <v>103</v>
      </c>
      <c r="AT203" s="95" t="s">
        <v>212</v>
      </c>
      <c r="AU203" s="95" t="s">
        <v>93</v>
      </c>
      <c r="AY203" s="2" t="s">
        <v>76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2" t="s">
        <v>83</v>
      </c>
      <c r="BK203" s="97">
        <f t="shared" si="39"/>
        <v>0</v>
      </c>
      <c r="BL203" s="2" t="s">
        <v>82</v>
      </c>
      <c r="BM203" s="95" t="s">
        <v>740</v>
      </c>
    </row>
    <row r="204" spans="2:65" s="9" customFormat="1" ht="24.2" customHeight="1" x14ac:dyDescent="0.25">
      <c r="B204" s="84"/>
      <c r="C204" s="119" t="s">
        <v>741</v>
      </c>
      <c r="D204" s="119" t="s">
        <v>212</v>
      </c>
      <c r="E204" s="120" t="s">
        <v>742</v>
      </c>
      <c r="F204" s="121" t="s">
        <v>743</v>
      </c>
      <c r="G204" s="122" t="s">
        <v>81</v>
      </c>
      <c r="H204" s="123">
        <v>2.4</v>
      </c>
      <c r="I204" s="123">
        <v>0</v>
      </c>
      <c r="J204" s="123">
        <f t="shared" si="30"/>
        <v>0</v>
      </c>
      <c r="K204" s="124"/>
      <c r="L204" s="125"/>
      <c r="M204" s="126" t="s">
        <v>14</v>
      </c>
      <c r="N204" s="127" t="s">
        <v>34</v>
      </c>
      <c r="O204" s="93">
        <v>0</v>
      </c>
      <c r="P204" s="93">
        <f t="shared" si="31"/>
        <v>0</v>
      </c>
      <c r="Q204" s="93">
        <v>0</v>
      </c>
      <c r="R204" s="93">
        <f t="shared" si="32"/>
        <v>0</v>
      </c>
      <c r="S204" s="93">
        <v>0</v>
      </c>
      <c r="T204" s="94">
        <f t="shared" si="33"/>
        <v>0</v>
      </c>
      <c r="AR204" s="95" t="s">
        <v>103</v>
      </c>
      <c r="AT204" s="95" t="s">
        <v>212</v>
      </c>
      <c r="AU204" s="95" t="s">
        <v>93</v>
      </c>
      <c r="AY204" s="2" t="s">
        <v>76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2" t="s">
        <v>83</v>
      </c>
      <c r="BK204" s="97">
        <f t="shared" si="39"/>
        <v>0</v>
      </c>
      <c r="BL204" s="2" t="s">
        <v>82</v>
      </c>
      <c r="BM204" s="95" t="s">
        <v>744</v>
      </c>
    </row>
    <row r="205" spans="2:65" s="9" customFormat="1" ht="24.2" customHeight="1" x14ac:dyDescent="0.25">
      <c r="B205" s="84"/>
      <c r="C205" s="119" t="s">
        <v>237</v>
      </c>
      <c r="D205" s="119" t="s">
        <v>212</v>
      </c>
      <c r="E205" s="120" t="s">
        <v>745</v>
      </c>
      <c r="F205" s="121" t="s">
        <v>746</v>
      </c>
      <c r="G205" s="122" t="s">
        <v>81</v>
      </c>
      <c r="H205" s="123">
        <v>2.8</v>
      </c>
      <c r="I205" s="123">
        <v>0</v>
      </c>
      <c r="J205" s="123">
        <f t="shared" si="30"/>
        <v>0</v>
      </c>
      <c r="K205" s="124"/>
      <c r="L205" s="125"/>
      <c r="M205" s="126" t="s">
        <v>14</v>
      </c>
      <c r="N205" s="127" t="s">
        <v>34</v>
      </c>
      <c r="O205" s="93">
        <v>0</v>
      </c>
      <c r="P205" s="93">
        <f t="shared" si="31"/>
        <v>0</v>
      </c>
      <c r="Q205" s="93">
        <v>0</v>
      </c>
      <c r="R205" s="93">
        <f t="shared" si="32"/>
        <v>0</v>
      </c>
      <c r="S205" s="93">
        <v>0</v>
      </c>
      <c r="T205" s="94">
        <f t="shared" si="33"/>
        <v>0</v>
      </c>
      <c r="AR205" s="95" t="s">
        <v>103</v>
      </c>
      <c r="AT205" s="95" t="s">
        <v>212</v>
      </c>
      <c r="AU205" s="95" t="s">
        <v>93</v>
      </c>
      <c r="AY205" s="2" t="s">
        <v>76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2" t="s">
        <v>83</v>
      </c>
      <c r="BK205" s="97">
        <f t="shared" si="39"/>
        <v>0</v>
      </c>
      <c r="BL205" s="2" t="s">
        <v>82</v>
      </c>
      <c r="BM205" s="95" t="s">
        <v>747</v>
      </c>
    </row>
    <row r="206" spans="2:65" s="9" customFormat="1" ht="24.2" customHeight="1" x14ac:dyDescent="0.25">
      <c r="B206" s="84"/>
      <c r="C206" s="119" t="s">
        <v>748</v>
      </c>
      <c r="D206" s="119" t="s">
        <v>212</v>
      </c>
      <c r="E206" s="120" t="s">
        <v>749</v>
      </c>
      <c r="F206" s="121" t="s">
        <v>750</v>
      </c>
      <c r="G206" s="122" t="s">
        <v>432</v>
      </c>
      <c r="H206" s="123">
        <v>35</v>
      </c>
      <c r="I206" s="123">
        <v>0</v>
      </c>
      <c r="J206" s="123">
        <f t="shared" si="30"/>
        <v>0</v>
      </c>
      <c r="K206" s="124"/>
      <c r="L206" s="125"/>
      <c r="M206" s="126" t="s">
        <v>14</v>
      </c>
      <c r="N206" s="127" t="s">
        <v>34</v>
      </c>
      <c r="O206" s="93">
        <v>0</v>
      </c>
      <c r="P206" s="93">
        <f t="shared" si="31"/>
        <v>0</v>
      </c>
      <c r="Q206" s="93">
        <v>0</v>
      </c>
      <c r="R206" s="93">
        <f t="shared" si="32"/>
        <v>0</v>
      </c>
      <c r="S206" s="93">
        <v>0</v>
      </c>
      <c r="T206" s="94">
        <f t="shared" si="33"/>
        <v>0</v>
      </c>
      <c r="AR206" s="95" t="s">
        <v>103</v>
      </c>
      <c r="AT206" s="95" t="s">
        <v>212</v>
      </c>
      <c r="AU206" s="95" t="s">
        <v>93</v>
      </c>
      <c r="AY206" s="2" t="s">
        <v>76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2" t="s">
        <v>83</v>
      </c>
      <c r="BK206" s="97">
        <f t="shared" si="39"/>
        <v>0</v>
      </c>
      <c r="BL206" s="2" t="s">
        <v>82</v>
      </c>
      <c r="BM206" s="95" t="s">
        <v>321</v>
      </c>
    </row>
    <row r="207" spans="2:65" s="9" customFormat="1" ht="24.2" customHeight="1" x14ac:dyDescent="0.25">
      <c r="B207" s="84"/>
      <c r="C207" s="85" t="s">
        <v>247</v>
      </c>
      <c r="D207" s="85" t="s">
        <v>78</v>
      </c>
      <c r="E207" s="86" t="s">
        <v>751</v>
      </c>
      <c r="F207" s="87" t="s">
        <v>752</v>
      </c>
      <c r="G207" s="88" t="s">
        <v>599</v>
      </c>
      <c r="H207" s="89">
        <v>1</v>
      </c>
      <c r="I207" s="89">
        <v>0</v>
      </c>
      <c r="J207" s="89">
        <f t="shared" si="30"/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 t="shared" si="31"/>
        <v>0</v>
      </c>
      <c r="Q207" s="93">
        <v>0</v>
      </c>
      <c r="R207" s="93">
        <f t="shared" si="32"/>
        <v>0</v>
      </c>
      <c r="S207" s="93">
        <v>0</v>
      </c>
      <c r="T207" s="94">
        <f t="shared" si="33"/>
        <v>0</v>
      </c>
      <c r="AR207" s="95" t="s">
        <v>82</v>
      </c>
      <c r="AT207" s="95" t="s">
        <v>78</v>
      </c>
      <c r="AU207" s="95" t="s">
        <v>93</v>
      </c>
      <c r="AY207" s="2" t="s">
        <v>76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2" t="s">
        <v>83</v>
      </c>
      <c r="BK207" s="97">
        <f t="shared" si="39"/>
        <v>0</v>
      </c>
      <c r="BL207" s="2" t="s">
        <v>82</v>
      </c>
      <c r="BM207" s="95" t="s">
        <v>753</v>
      </c>
    </row>
    <row r="208" spans="2:65" s="9" customFormat="1" ht="16.5" customHeight="1" x14ac:dyDescent="0.25">
      <c r="B208" s="84"/>
      <c r="C208" s="85" t="s">
        <v>754</v>
      </c>
      <c r="D208" s="85" t="s">
        <v>78</v>
      </c>
      <c r="E208" s="86" t="s">
        <v>755</v>
      </c>
      <c r="F208" s="87" t="s">
        <v>756</v>
      </c>
      <c r="G208" s="88" t="s">
        <v>432</v>
      </c>
      <c r="H208" s="89">
        <v>1</v>
      </c>
      <c r="I208" s="89">
        <v>0</v>
      </c>
      <c r="J208" s="89">
        <f t="shared" si="30"/>
        <v>0</v>
      </c>
      <c r="K208" s="90"/>
      <c r="L208" s="10"/>
      <c r="M208" s="91" t="s">
        <v>14</v>
      </c>
      <c r="N208" s="92" t="s">
        <v>34</v>
      </c>
      <c r="O208" s="93">
        <v>0</v>
      </c>
      <c r="P208" s="93">
        <f t="shared" si="31"/>
        <v>0</v>
      </c>
      <c r="Q208" s="93">
        <v>0</v>
      </c>
      <c r="R208" s="93">
        <f t="shared" si="32"/>
        <v>0</v>
      </c>
      <c r="S208" s="93">
        <v>0</v>
      </c>
      <c r="T208" s="94">
        <f t="shared" si="33"/>
        <v>0</v>
      </c>
      <c r="AR208" s="95" t="s">
        <v>82</v>
      </c>
      <c r="AT208" s="95" t="s">
        <v>78</v>
      </c>
      <c r="AU208" s="95" t="s">
        <v>93</v>
      </c>
      <c r="AY208" s="2" t="s">
        <v>76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2" t="s">
        <v>83</v>
      </c>
      <c r="BK208" s="97">
        <f t="shared" si="39"/>
        <v>0</v>
      </c>
      <c r="BL208" s="2" t="s">
        <v>82</v>
      </c>
      <c r="BM208" s="95" t="s">
        <v>757</v>
      </c>
    </row>
    <row r="209" spans="2:65" s="9" customFormat="1" ht="24.2" customHeight="1" x14ac:dyDescent="0.25">
      <c r="B209" s="84"/>
      <c r="C209" s="119" t="s">
        <v>250</v>
      </c>
      <c r="D209" s="119" t="s">
        <v>212</v>
      </c>
      <c r="E209" s="120" t="s">
        <v>758</v>
      </c>
      <c r="F209" s="121" t="s">
        <v>759</v>
      </c>
      <c r="G209" s="122" t="s">
        <v>432</v>
      </c>
      <c r="H209" s="123">
        <v>1</v>
      </c>
      <c r="I209" s="123">
        <v>0</v>
      </c>
      <c r="J209" s="123">
        <f t="shared" si="30"/>
        <v>0</v>
      </c>
      <c r="K209" s="124"/>
      <c r="L209" s="125"/>
      <c r="M209" s="126" t="s">
        <v>14</v>
      </c>
      <c r="N209" s="127" t="s">
        <v>34</v>
      </c>
      <c r="O209" s="93">
        <v>0</v>
      </c>
      <c r="P209" s="93">
        <f t="shared" si="31"/>
        <v>0</v>
      </c>
      <c r="Q209" s="93">
        <v>0</v>
      </c>
      <c r="R209" s="93">
        <f t="shared" si="32"/>
        <v>0</v>
      </c>
      <c r="S209" s="93">
        <v>0</v>
      </c>
      <c r="T209" s="94">
        <f t="shared" si="33"/>
        <v>0</v>
      </c>
      <c r="AR209" s="95" t="s">
        <v>103</v>
      </c>
      <c r="AT209" s="95" t="s">
        <v>212</v>
      </c>
      <c r="AU209" s="95" t="s">
        <v>93</v>
      </c>
      <c r="AY209" s="2" t="s">
        <v>76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2" t="s">
        <v>83</v>
      </c>
      <c r="BK209" s="97">
        <f t="shared" si="39"/>
        <v>0</v>
      </c>
      <c r="BL209" s="2" t="s">
        <v>82</v>
      </c>
      <c r="BM209" s="95" t="s">
        <v>760</v>
      </c>
    </row>
    <row r="210" spans="2:65" s="72" customFormat="1" ht="20.85" customHeight="1" x14ac:dyDescent="0.2">
      <c r="B210" s="73"/>
      <c r="D210" s="74" t="s">
        <v>72</v>
      </c>
      <c r="E210" s="82" t="s">
        <v>761</v>
      </c>
      <c r="F210" s="82" t="s">
        <v>762</v>
      </c>
      <c r="I210" s="72">
        <v>0</v>
      </c>
      <c r="J210" s="83">
        <f>BK210</f>
        <v>0</v>
      </c>
      <c r="L210" s="73"/>
      <c r="M210" s="77"/>
      <c r="P210" s="78">
        <f>SUM(P211:P220)</f>
        <v>0</v>
      </c>
      <c r="R210" s="78">
        <f>SUM(R211:R220)</f>
        <v>0</v>
      </c>
      <c r="T210" s="79">
        <f>SUM(T211:T220)</f>
        <v>0</v>
      </c>
      <c r="AR210" s="74" t="s">
        <v>75</v>
      </c>
      <c r="AT210" s="80" t="s">
        <v>72</v>
      </c>
      <c r="AU210" s="80" t="s">
        <v>83</v>
      </c>
      <c r="AY210" s="74" t="s">
        <v>76</v>
      </c>
      <c r="BK210" s="81">
        <f>SUM(BK211:BK220)</f>
        <v>0</v>
      </c>
    </row>
    <row r="211" spans="2:65" s="9" customFormat="1" ht="16.5" customHeight="1" x14ac:dyDescent="0.25">
      <c r="B211" s="84"/>
      <c r="C211" s="85" t="s">
        <v>354</v>
      </c>
      <c r="D211" s="85" t="s">
        <v>78</v>
      </c>
      <c r="E211" s="86" t="s">
        <v>763</v>
      </c>
      <c r="F211" s="87" t="s">
        <v>764</v>
      </c>
      <c r="G211" s="88" t="s">
        <v>432</v>
      </c>
      <c r="H211" s="89">
        <v>5</v>
      </c>
      <c r="I211" s="89">
        <v>0</v>
      </c>
      <c r="J211" s="89">
        <f t="shared" ref="J211:J220" si="40"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 t="shared" ref="P211:P220" si="41">O211*H211</f>
        <v>0</v>
      </c>
      <c r="Q211" s="93">
        <v>0</v>
      </c>
      <c r="R211" s="93">
        <f t="shared" ref="R211:R220" si="42">Q211*H211</f>
        <v>0</v>
      </c>
      <c r="S211" s="93">
        <v>0</v>
      </c>
      <c r="T211" s="94">
        <f t="shared" ref="T211:T220" si="43">S211*H211</f>
        <v>0</v>
      </c>
      <c r="AR211" s="95" t="s">
        <v>82</v>
      </c>
      <c r="AT211" s="95" t="s">
        <v>78</v>
      </c>
      <c r="AU211" s="95" t="s">
        <v>93</v>
      </c>
      <c r="AY211" s="2" t="s">
        <v>76</v>
      </c>
      <c r="BE211" s="96">
        <f t="shared" ref="BE211:BE220" si="44">IF(N211="základná",J211,0)</f>
        <v>0</v>
      </c>
      <c r="BF211" s="96">
        <f t="shared" ref="BF211:BF220" si="45">IF(N211="znížená",J211,0)</f>
        <v>0</v>
      </c>
      <c r="BG211" s="96">
        <f t="shared" ref="BG211:BG220" si="46">IF(N211="zákl. prenesená",J211,0)</f>
        <v>0</v>
      </c>
      <c r="BH211" s="96">
        <f t="shared" ref="BH211:BH220" si="47">IF(N211="zníž. prenesená",J211,0)</f>
        <v>0</v>
      </c>
      <c r="BI211" s="96">
        <f t="shared" ref="BI211:BI220" si="48">IF(N211="nulová",J211,0)</f>
        <v>0</v>
      </c>
      <c r="BJ211" s="2" t="s">
        <v>83</v>
      </c>
      <c r="BK211" s="97">
        <f t="shared" ref="BK211:BK220" si="49">ROUND(I211*H211,3)</f>
        <v>0</v>
      </c>
      <c r="BL211" s="2" t="s">
        <v>82</v>
      </c>
      <c r="BM211" s="95" t="s">
        <v>765</v>
      </c>
    </row>
    <row r="212" spans="2:65" s="9" customFormat="1" ht="16.5" customHeight="1" x14ac:dyDescent="0.25">
      <c r="B212" s="84"/>
      <c r="C212" s="85" t="s">
        <v>254</v>
      </c>
      <c r="D212" s="85" t="s">
        <v>78</v>
      </c>
      <c r="E212" s="86" t="s">
        <v>766</v>
      </c>
      <c r="F212" s="87" t="s">
        <v>767</v>
      </c>
      <c r="G212" s="88" t="s">
        <v>432</v>
      </c>
      <c r="H212" s="89">
        <v>5</v>
      </c>
      <c r="I212" s="89">
        <v>0</v>
      </c>
      <c r="J212" s="89">
        <f t="shared" si="40"/>
        <v>0</v>
      </c>
      <c r="K212" s="90"/>
      <c r="L212" s="10"/>
      <c r="M212" s="91" t="s">
        <v>14</v>
      </c>
      <c r="N212" s="92" t="s">
        <v>34</v>
      </c>
      <c r="O212" s="93">
        <v>0</v>
      </c>
      <c r="P212" s="93">
        <f t="shared" si="41"/>
        <v>0</v>
      </c>
      <c r="Q212" s="93">
        <v>0</v>
      </c>
      <c r="R212" s="93">
        <f t="shared" si="42"/>
        <v>0</v>
      </c>
      <c r="S212" s="93">
        <v>0</v>
      </c>
      <c r="T212" s="94">
        <f t="shared" si="43"/>
        <v>0</v>
      </c>
      <c r="AR212" s="95" t="s">
        <v>82</v>
      </c>
      <c r="AT212" s="95" t="s">
        <v>78</v>
      </c>
      <c r="AU212" s="95" t="s">
        <v>93</v>
      </c>
      <c r="AY212" s="2" t="s">
        <v>76</v>
      </c>
      <c r="BE212" s="96">
        <f t="shared" si="44"/>
        <v>0</v>
      </c>
      <c r="BF212" s="96">
        <f t="shared" si="45"/>
        <v>0</v>
      </c>
      <c r="BG212" s="96">
        <f t="shared" si="46"/>
        <v>0</v>
      </c>
      <c r="BH212" s="96">
        <f t="shared" si="47"/>
        <v>0</v>
      </c>
      <c r="BI212" s="96">
        <f t="shared" si="48"/>
        <v>0</v>
      </c>
      <c r="BJ212" s="2" t="s">
        <v>83</v>
      </c>
      <c r="BK212" s="97">
        <f t="shared" si="49"/>
        <v>0</v>
      </c>
      <c r="BL212" s="2" t="s">
        <v>82</v>
      </c>
      <c r="BM212" s="95" t="s">
        <v>768</v>
      </c>
    </row>
    <row r="213" spans="2:65" s="9" customFormat="1" ht="16.5" customHeight="1" x14ac:dyDescent="0.25">
      <c r="B213" s="84"/>
      <c r="C213" s="85" t="s">
        <v>769</v>
      </c>
      <c r="D213" s="85" t="s">
        <v>78</v>
      </c>
      <c r="E213" s="86" t="s">
        <v>770</v>
      </c>
      <c r="F213" s="87" t="s">
        <v>771</v>
      </c>
      <c r="G213" s="88" t="s">
        <v>432</v>
      </c>
      <c r="H213" s="89">
        <v>13</v>
      </c>
      <c r="I213" s="89">
        <v>0</v>
      </c>
      <c r="J213" s="89">
        <f t="shared" si="40"/>
        <v>0</v>
      </c>
      <c r="K213" s="90"/>
      <c r="L213" s="10"/>
      <c r="M213" s="91" t="s">
        <v>14</v>
      </c>
      <c r="N213" s="92" t="s">
        <v>34</v>
      </c>
      <c r="O213" s="93">
        <v>0</v>
      </c>
      <c r="P213" s="93">
        <f t="shared" si="41"/>
        <v>0</v>
      </c>
      <c r="Q213" s="93">
        <v>0</v>
      </c>
      <c r="R213" s="93">
        <f t="shared" si="42"/>
        <v>0</v>
      </c>
      <c r="S213" s="93">
        <v>0</v>
      </c>
      <c r="T213" s="94">
        <f t="shared" si="43"/>
        <v>0</v>
      </c>
      <c r="AR213" s="95" t="s">
        <v>82</v>
      </c>
      <c r="AT213" s="95" t="s">
        <v>78</v>
      </c>
      <c r="AU213" s="95" t="s">
        <v>93</v>
      </c>
      <c r="AY213" s="2" t="s">
        <v>76</v>
      </c>
      <c r="BE213" s="96">
        <f t="shared" si="44"/>
        <v>0</v>
      </c>
      <c r="BF213" s="96">
        <f t="shared" si="45"/>
        <v>0</v>
      </c>
      <c r="BG213" s="96">
        <f t="shared" si="46"/>
        <v>0</v>
      </c>
      <c r="BH213" s="96">
        <f t="shared" si="47"/>
        <v>0</v>
      </c>
      <c r="BI213" s="96">
        <f t="shared" si="48"/>
        <v>0</v>
      </c>
      <c r="BJ213" s="2" t="s">
        <v>83</v>
      </c>
      <c r="BK213" s="97">
        <f t="shared" si="49"/>
        <v>0</v>
      </c>
      <c r="BL213" s="2" t="s">
        <v>82</v>
      </c>
      <c r="BM213" s="95" t="s">
        <v>772</v>
      </c>
    </row>
    <row r="214" spans="2:65" s="9" customFormat="1" ht="16.5" customHeight="1" x14ac:dyDescent="0.25">
      <c r="B214" s="84"/>
      <c r="C214" s="85" t="s">
        <v>257</v>
      </c>
      <c r="D214" s="85" t="s">
        <v>78</v>
      </c>
      <c r="E214" s="86" t="s">
        <v>773</v>
      </c>
      <c r="F214" s="87" t="s">
        <v>774</v>
      </c>
      <c r="G214" s="88" t="s">
        <v>432</v>
      </c>
      <c r="H214" s="89">
        <v>1</v>
      </c>
      <c r="I214" s="89">
        <v>0</v>
      </c>
      <c r="J214" s="89">
        <f t="shared" si="40"/>
        <v>0</v>
      </c>
      <c r="K214" s="90"/>
      <c r="L214" s="10"/>
      <c r="M214" s="91" t="s">
        <v>14</v>
      </c>
      <c r="N214" s="92" t="s">
        <v>34</v>
      </c>
      <c r="O214" s="93">
        <v>0</v>
      </c>
      <c r="P214" s="93">
        <f t="shared" si="41"/>
        <v>0</v>
      </c>
      <c r="Q214" s="93">
        <v>0</v>
      </c>
      <c r="R214" s="93">
        <f t="shared" si="42"/>
        <v>0</v>
      </c>
      <c r="S214" s="93">
        <v>0</v>
      </c>
      <c r="T214" s="94">
        <f t="shared" si="43"/>
        <v>0</v>
      </c>
      <c r="AR214" s="95" t="s">
        <v>82</v>
      </c>
      <c r="AT214" s="95" t="s">
        <v>78</v>
      </c>
      <c r="AU214" s="95" t="s">
        <v>93</v>
      </c>
      <c r="AY214" s="2" t="s">
        <v>76</v>
      </c>
      <c r="BE214" s="96">
        <f t="shared" si="44"/>
        <v>0</v>
      </c>
      <c r="BF214" s="96">
        <f t="shared" si="45"/>
        <v>0</v>
      </c>
      <c r="BG214" s="96">
        <f t="shared" si="46"/>
        <v>0</v>
      </c>
      <c r="BH214" s="96">
        <f t="shared" si="47"/>
        <v>0</v>
      </c>
      <c r="BI214" s="96">
        <f t="shared" si="48"/>
        <v>0</v>
      </c>
      <c r="BJ214" s="2" t="s">
        <v>83</v>
      </c>
      <c r="BK214" s="97">
        <f t="shared" si="49"/>
        <v>0</v>
      </c>
      <c r="BL214" s="2" t="s">
        <v>82</v>
      </c>
      <c r="BM214" s="95" t="s">
        <v>775</v>
      </c>
    </row>
    <row r="215" spans="2:65" s="9" customFormat="1" ht="16.5" customHeight="1" x14ac:dyDescent="0.25">
      <c r="B215" s="84"/>
      <c r="C215" s="85" t="s">
        <v>776</v>
      </c>
      <c r="D215" s="85" t="s">
        <v>78</v>
      </c>
      <c r="E215" s="86" t="s">
        <v>777</v>
      </c>
      <c r="F215" s="87" t="s">
        <v>778</v>
      </c>
      <c r="G215" s="88" t="s">
        <v>432</v>
      </c>
      <c r="H215" s="89">
        <v>2</v>
      </c>
      <c r="I215" s="89">
        <v>0</v>
      </c>
      <c r="J215" s="89">
        <f t="shared" si="40"/>
        <v>0</v>
      </c>
      <c r="K215" s="90"/>
      <c r="L215" s="10"/>
      <c r="M215" s="91" t="s">
        <v>14</v>
      </c>
      <c r="N215" s="92" t="s">
        <v>34</v>
      </c>
      <c r="O215" s="93">
        <v>0</v>
      </c>
      <c r="P215" s="93">
        <f t="shared" si="41"/>
        <v>0</v>
      </c>
      <c r="Q215" s="93">
        <v>0</v>
      </c>
      <c r="R215" s="93">
        <f t="shared" si="42"/>
        <v>0</v>
      </c>
      <c r="S215" s="93">
        <v>0</v>
      </c>
      <c r="T215" s="94">
        <f t="shared" si="43"/>
        <v>0</v>
      </c>
      <c r="AR215" s="95" t="s">
        <v>82</v>
      </c>
      <c r="AT215" s="95" t="s">
        <v>78</v>
      </c>
      <c r="AU215" s="95" t="s">
        <v>93</v>
      </c>
      <c r="AY215" s="2" t="s">
        <v>76</v>
      </c>
      <c r="BE215" s="96">
        <f t="shared" si="44"/>
        <v>0</v>
      </c>
      <c r="BF215" s="96">
        <f t="shared" si="45"/>
        <v>0</v>
      </c>
      <c r="BG215" s="96">
        <f t="shared" si="46"/>
        <v>0</v>
      </c>
      <c r="BH215" s="96">
        <f t="shared" si="47"/>
        <v>0</v>
      </c>
      <c r="BI215" s="96">
        <f t="shared" si="48"/>
        <v>0</v>
      </c>
      <c r="BJ215" s="2" t="s">
        <v>83</v>
      </c>
      <c r="BK215" s="97">
        <f t="shared" si="49"/>
        <v>0</v>
      </c>
      <c r="BL215" s="2" t="s">
        <v>82</v>
      </c>
      <c r="BM215" s="95" t="s">
        <v>779</v>
      </c>
    </row>
    <row r="216" spans="2:65" s="9" customFormat="1" ht="16.5" customHeight="1" x14ac:dyDescent="0.25">
      <c r="B216" s="84"/>
      <c r="C216" s="85" t="s">
        <v>261</v>
      </c>
      <c r="D216" s="85" t="s">
        <v>78</v>
      </c>
      <c r="E216" s="86" t="s">
        <v>780</v>
      </c>
      <c r="F216" s="87" t="s">
        <v>781</v>
      </c>
      <c r="G216" s="88" t="s">
        <v>81</v>
      </c>
      <c r="H216" s="89">
        <v>9.3000000000000007</v>
      </c>
      <c r="I216" s="89">
        <v>0</v>
      </c>
      <c r="J216" s="89">
        <f t="shared" si="40"/>
        <v>0</v>
      </c>
      <c r="K216" s="90"/>
      <c r="L216" s="10"/>
      <c r="M216" s="91" t="s">
        <v>14</v>
      </c>
      <c r="N216" s="92" t="s">
        <v>34</v>
      </c>
      <c r="O216" s="93">
        <v>0</v>
      </c>
      <c r="P216" s="93">
        <f t="shared" si="41"/>
        <v>0</v>
      </c>
      <c r="Q216" s="93">
        <v>0</v>
      </c>
      <c r="R216" s="93">
        <f t="shared" si="42"/>
        <v>0</v>
      </c>
      <c r="S216" s="93">
        <v>0</v>
      </c>
      <c r="T216" s="94">
        <f t="shared" si="43"/>
        <v>0</v>
      </c>
      <c r="AR216" s="95" t="s">
        <v>82</v>
      </c>
      <c r="AT216" s="95" t="s">
        <v>78</v>
      </c>
      <c r="AU216" s="95" t="s">
        <v>93</v>
      </c>
      <c r="AY216" s="2" t="s">
        <v>76</v>
      </c>
      <c r="BE216" s="96">
        <f t="shared" si="44"/>
        <v>0</v>
      </c>
      <c r="BF216" s="96">
        <f t="shared" si="45"/>
        <v>0</v>
      </c>
      <c r="BG216" s="96">
        <f t="shared" si="46"/>
        <v>0</v>
      </c>
      <c r="BH216" s="96">
        <f t="shared" si="47"/>
        <v>0</v>
      </c>
      <c r="BI216" s="96">
        <f t="shared" si="48"/>
        <v>0</v>
      </c>
      <c r="BJ216" s="2" t="s">
        <v>83</v>
      </c>
      <c r="BK216" s="97">
        <f t="shared" si="49"/>
        <v>0</v>
      </c>
      <c r="BL216" s="2" t="s">
        <v>82</v>
      </c>
      <c r="BM216" s="95" t="s">
        <v>134</v>
      </c>
    </row>
    <row r="217" spans="2:65" s="9" customFormat="1" ht="16.5" customHeight="1" x14ac:dyDescent="0.25">
      <c r="B217" s="84"/>
      <c r="C217" s="85" t="s">
        <v>782</v>
      </c>
      <c r="D217" s="85" t="s">
        <v>78</v>
      </c>
      <c r="E217" s="86" t="s">
        <v>783</v>
      </c>
      <c r="F217" s="87" t="s">
        <v>784</v>
      </c>
      <c r="G217" s="88" t="s">
        <v>432</v>
      </c>
      <c r="H217" s="89">
        <v>5</v>
      </c>
      <c r="I217" s="89">
        <v>0</v>
      </c>
      <c r="J217" s="89">
        <f t="shared" si="40"/>
        <v>0</v>
      </c>
      <c r="K217" s="90"/>
      <c r="L217" s="10"/>
      <c r="M217" s="91" t="s">
        <v>14</v>
      </c>
      <c r="N217" s="92" t="s">
        <v>34</v>
      </c>
      <c r="O217" s="93">
        <v>0</v>
      </c>
      <c r="P217" s="93">
        <f t="shared" si="41"/>
        <v>0</v>
      </c>
      <c r="Q217" s="93">
        <v>0</v>
      </c>
      <c r="R217" s="93">
        <f t="shared" si="42"/>
        <v>0</v>
      </c>
      <c r="S217" s="93">
        <v>0</v>
      </c>
      <c r="T217" s="94">
        <f t="shared" si="43"/>
        <v>0</v>
      </c>
      <c r="AR217" s="95" t="s">
        <v>82</v>
      </c>
      <c r="AT217" s="95" t="s">
        <v>78</v>
      </c>
      <c r="AU217" s="95" t="s">
        <v>93</v>
      </c>
      <c r="AY217" s="2" t="s">
        <v>76</v>
      </c>
      <c r="BE217" s="96">
        <f t="shared" si="44"/>
        <v>0</v>
      </c>
      <c r="BF217" s="96">
        <f t="shared" si="45"/>
        <v>0</v>
      </c>
      <c r="BG217" s="96">
        <f t="shared" si="46"/>
        <v>0</v>
      </c>
      <c r="BH217" s="96">
        <f t="shared" si="47"/>
        <v>0</v>
      </c>
      <c r="BI217" s="96">
        <f t="shared" si="48"/>
        <v>0</v>
      </c>
      <c r="BJ217" s="2" t="s">
        <v>83</v>
      </c>
      <c r="BK217" s="97">
        <f t="shared" si="49"/>
        <v>0</v>
      </c>
      <c r="BL217" s="2" t="s">
        <v>82</v>
      </c>
      <c r="BM217" s="95" t="s">
        <v>785</v>
      </c>
    </row>
    <row r="218" spans="2:65" s="9" customFormat="1" ht="16.5" customHeight="1" x14ac:dyDescent="0.25">
      <c r="B218" s="84"/>
      <c r="C218" s="85" t="s">
        <v>265</v>
      </c>
      <c r="D218" s="85" t="s">
        <v>78</v>
      </c>
      <c r="E218" s="86" t="s">
        <v>786</v>
      </c>
      <c r="F218" s="87" t="s">
        <v>787</v>
      </c>
      <c r="G218" s="88" t="s">
        <v>432</v>
      </c>
      <c r="H218" s="89">
        <v>11</v>
      </c>
      <c r="I218" s="89">
        <v>0</v>
      </c>
      <c r="J218" s="89">
        <f t="shared" si="40"/>
        <v>0</v>
      </c>
      <c r="K218" s="90"/>
      <c r="L218" s="10"/>
      <c r="M218" s="91" t="s">
        <v>14</v>
      </c>
      <c r="N218" s="92" t="s">
        <v>34</v>
      </c>
      <c r="O218" s="93">
        <v>0</v>
      </c>
      <c r="P218" s="93">
        <f t="shared" si="41"/>
        <v>0</v>
      </c>
      <c r="Q218" s="93">
        <v>0</v>
      </c>
      <c r="R218" s="93">
        <f t="shared" si="42"/>
        <v>0</v>
      </c>
      <c r="S218" s="93">
        <v>0</v>
      </c>
      <c r="T218" s="94">
        <f t="shared" si="43"/>
        <v>0</v>
      </c>
      <c r="AR218" s="95" t="s">
        <v>82</v>
      </c>
      <c r="AT218" s="95" t="s">
        <v>78</v>
      </c>
      <c r="AU218" s="95" t="s">
        <v>93</v>
      </c>
      <c r="AY218" s="2" t="s">
        <v>76</v>
      </c>
      <c r="BE218" s="96">
        <f t="shared" si="44"/>
        <v>0</v>
      </c>
      <c r="BF218" s="96">
        <f t="shared" si="45"/>
        <v>0</v>
      </c>
      <c r="BG218" s="96">
        <f t="shared" si="46"/>
        <v>0</v>
      </c>
      <c r="BH218" s="96">
        <f t="shared" si="47"/>
        <v>0</v>
      </c>
      <c r="BI218" s="96">
        <f t="shared" si="48"/>
        <v>0</v>
      </c>
      <c r="BJ218" s="2" t="s">
        <v>83</v>
      </c>
      <c r="BK218" s="97">
        <f t="shared" si="49"/>
        <v>0</v>
      </c>
      <c r="BL218" s="2" t="s">
        <v>82</v>
      </c>
      <c r="BM218" s="95" t="s">
        <v>788</v>
      </c>
    </row>
    <row r="219" spans="2:65" s="9" customFormat="1" ht="16.5" customHeight="1" x14ac:dyDescent="0.25">
      <c r="B219" s="84"/>
      <c r="C219" s="85" t="s">
        <v>159</v>
      </c>
      <c r="D219" s="85" t="s">
        <v>78</v>
      </c>
      <c r="E219" s="86" t="s">
        <v>789</v>
      </c>
      <c r="F219" s="87" t="s">
        <v>790</v>
      </c>
      <c r="G219" s="88" t="s">
        <v>432</v>
      </c>
      <c r="H219" s="89">
        <v>2</v>
      </c>
      <c r="I219" s="89">
        <v>0</v>
      </c>
      <c r="J219" s="89">
        <f t="shared" si="40"/>
        <v>0</v>
      </c>
      <c r="K219" s="90"/>
      <c r="L219" s="10"/>
      <c r="M219" s="91" t="s">
        <v>14</v>
      </c>
      <c r="N219" s="92" t="s">
        <v>34</v>
      </c>
      <c r="O219" s="93">
        <v>0</v>
      </c>
      <c r="P219" s="93">
        <f t="shared" si="41"/>
        <v>0</v>
      </c>
      <c r="Q219" s="93">
        <v>0</v>
      </c>
      <c r="R219" s="93">
        <f t="shared" si="42"/>
        <v>0</v>
      </c>
      <c r="S219" s="93">
        <v>0</v>
      </c>
      <c r="T219" s="94">
        <f t="shared" si="43"/>
        <v>0</v>
      </c>
      <c r="AR219" s="95" t="s">
        <v>82</v>
      </c>
      <c r="AT219" s="95" t="s">
        <v>78</v>
      </c>
      <c r="AU219" s="95" t="s">
        <v>93</v>
      </c>
      <c r="AY219" s="2" t="s">
        <v>76</v>
      </c>
      <c r="BE219" s="96">
        <f t="shared" si="44"/>
        <v>0</v>
      </c>
      <c r="BF219" s="96">
        <f t="shared" si="45"/>
        <v>0</v>
      </c>
      <c r="BG219" s="96">
        <f t="shared" si="46"/>
        <v>0</v>
      </c>
      <c r="BH219" s="96">
        <f t="shared" si="47"/>
        <v>0</v>
      </c>
      <c r="BI219" s="96">
        <f t="shared" si="48"/>
        <v>0</v>
      </c>
      <c r="BJ219" s="2" t="s">
        <v>83</v>
      </c>
      <c r="BK219" s="97">
        <f t="shared" si="49"/>
        <v>0</v>
      </c>
      <c r="BL219" s="2" t="s">
        <v>82</v>
      </c>
      <c r="BM219" s="95" t="s">
        <v>791</v>
      </c>
    </row>
    <row r="220" spans="2:65" s="9" customFormat="1" ht="21.75" customHeight="1" x14ac:dyDescent="0.25">
      <c r="B220" s="84"/>
      <c r="C220" s="85" t="s">
        <v>270</v>
      </c>
      <c r="D220" s="85" t="s">
        <v>78</v>
      </c>
      <c r="E220" s="86" t="s">
        <v>792</v>
      </c>
      <c r="F220" s="87" t="s">
        <v>793</v>
      </c>
      <c r="G220" s="88" t="s">
        <v>119</v>
      </c>
      <c r="H220" s="89">
        <v>16</v>
      </c>
      <c r="I220" s="89">
        <v>0</v>
      </c>
      <c r="J220" s="89">
        <f t="shared" si="40"/>
        <v>0</v>
      </c>
      <c r="K220" s="90"/>
      <c r="L220" s="10"/>
      <c r="M220" s="91" t="s">
        <v>14</v>
      </c>
      <c r="N220" s="92" t="s">
        <v>34</v>
      </c>
      <c r="O220" s="93">
        <v>0</v>
      </c>
      <c r="P220" s="93">
        <f t="shared" si="41"/>
        <v>0</v>
      </c>
      <c r="Q220" s="93">
        <v>0</v>
      </c>
      <c r="R220" s="93">
        <f t="shared" si="42"/>
        <v>0</v>
      </c>
      <c r="S220" s="93">
        <v>0</v>
      </c>
      <c r="T220" s="94">
        <f t="shared" si="43"/>
        <v>0</v>
      </c>
      <c r="AR220" s="95" t="s">
        <v>82</v>
      </c>
      <c r="AT220" s="95" t="s">
        <v>78</v>
      </c>
      <c r="AU220" s="95" t="s">
        <v>93</v>
      </c>
      <c r="AY220" s="2" t="s">
        <v>76</v>
      </c>
      <c r="BE220" s="96">
        <f t="shared" si="44"/>
        <v>0</v>
      </c>
      <c r="BF220" s="96">
        <f t="shared" si="45"/>
        <v>0</v>
      </c>
      <c r="BG220" s="96">
        <f t="shared" si="46"/>
        <v>0</v>
      </c>
      <c r="BH220" s="96">
        <f t="shared" si="47"/>
        <v>0</v>
      </c>
      <c r="BI220" s="96">
        <f t="shared" si="48"/>
        <v>0</v>
      </c>
      <c r="BJ220" s="2" t="s">
        <v>83</v>
      </c>
      <c r="BK220" s="97">
        <f t="shared" si="49"/>
        <v>0</v>
      </c>
      <c r="BL220" s="2" t="s">
        <v>82</v>
      </c>
      <c r="BM220" s="95" t="s">
        <v>794</v>
      </c>
    </row>
    <row r="221" spans="2:65" s="72" customFormat="1" ht="22.9" customHeight="1" x14ac:dyDescent="0.2">
      <c r="B221" s="73"/>
      <c r="D221" s="74" t="s">
        <v>72</v>
      </c>
      <c r="E221" s="82" t="s">
        <v>548</v>
      </c>
      <c r="F221" s="82" t="s">
        <v>549</v>
      </c>
      <c r="J221" s="83">
        <f>BK221</f>
        <v>0</v>
      </c>
      <c r="L221" s="73"/>
      <c r="M221" s="77"/>
      <c r="P221" s="78">
        <f>SUM(P222:P226)</f>
        <v>0</v>
      </c>
      <c r="R221" s="78">
        <f>SUM(R222:R226)</f>
        <v>0</v>
      </c>
      <c r="T221" s="79">
        <f>SUM(T222:T226)</f>
        <v>0</v>
      </c>
      <c r="AR221" s="74" t="s">
        <v>104</v>
      </c>
      <c r="AT221" s="80" t="s">
        <v>72</v>
      </c>
      <c r="AU221" s="80" t="s">
        <v>75</v>
      </c>
      <c r="AY221" s="74" t="s">
        <v>76</v>
      </c>
      <c r="BK221" s="81">
        <f>SUM(BK222:BK226)</f>
        <v>0</v>
      </c>
    </row>
    <row r="222" spans="2:65" s="9" customFormat="1" ht="24.2" customHeight="1" x14ac:dyDescent="0.25">
      <c r="B222" s="84"/>
      <c r="C222" s="85" t="s">
        <v>795</v>
      </c>
      <c r="D222" s="85" t="s">
        <v>78</v>
      </c>
      <c r="E222" s="86" t="s">
        <v>796</v>
      </c>
      <c r="F222" s="87" t="s">
        <v>797</v>
      </c>
      <c r="G222" s="88" t="s">
        <v>552</v>
      </c>
      <c r="H222" s="89">
        <v>1</v>
      </c>
      <c r="I222" s="89">
        <v>0</v>
      </c>
      <c r="J222" s="89">
        <f>ROUND(I222*H222,3)</f>
        <v>0</v>
      </c>
      <c r="K222" s="90"/>
      <c r="L222" s="10"/>
      <c r="M222" s="91" t="s">
        <v>14</v>
      </c>
      <c r="N222" s="92" t="s">
        <v>34</v>
      </c>
      <c r="O222" s="93">
        <v>0</v>
      </c>
      <c r="P222" s="93">
        <f>O222*H222</f>
        <v>0</v>
      </c>
      <c r="Q222" s="93">
        <v>0</v>
      </c>
      <c r="R222" s="93">
        <f>Q222*H222</f>
        <v>0</v>
      </c>
      <c r="S222" s="93">
        <v>0</v>
      </c>
      <c r="T222" s="94">
        <f>S222*H222</f>
        <v>0</v>
      </c>
      <c r="AR222" s="95" t="s">
        <v>82</v>
      </c>
      <c r="AT222" s="95" t="s">
        <v>78</v>
      </c>
      <c r="AU222" s="95" t="s">
        <v>83</v>
      </c>
      <c r="AY222" s="2" t="s">
        <v>76</v>
      </c>
      <c r="BE222" s="96">
        <f>IF(N222="základná",J222,0)</f>
        <v>0</v>
      </c>
      <c r="BF222" s="96">
        <f>IF(N222="znížená",J222,0)</f>
        <v>0</v>
      </c>
      <c r="BG222" s="96">
        <f>IF(N222="zákl. prenesená",J222,0)</f>
        <v>0</v>
      </c>
      <c r="BH222" s="96">
        <f>IF(N222="zníž. prenesená",J222,0)</f>
        <v>0</v>
      </c>
      <c r="BI222" s="96">
        <f>IF(N222="nulová",J222,0)</f>
        <v>0</v>
      </c>
      <c r="BJ222" s="2" t="s">
        <v>83</v>
      </c>
      <c r="BK222" s="97">
        <f>ROUND(I222*H222,3)</f>
        <v>0</v>
      </c>
      <c r="BL222" s="2" t="s">
        <v>82</v>
      </c>
      <c r="BM222" s="95" t="s">
        <v>798</v>
      </c>
    </row>
    <row r="223" spans="2:65" s="9" customFormat="1" ht="24.2" customHeight="1" x14ac:dyDescent="0.25">
      <c r="B223" s="84"/>
      <c r="C223" s="85" t="s">
        <v>276</v>
      </c>
      <c r="D223" s="85" t="s">
        <v>78</v>
      </c>
      <c r="E223" s="86" t="s">
        <v>799</v>
      </c>
      <c r="F223" s="87" t="s">
        <v>800</v>
      </c>
      <c r="G223" s="88" t="s">
        <v>599</v>
      </c>
      <c r="H223" s="89">
        <v>30</v>
      </c>
      <c r="I223" s="89">
        <v>0</v>
      </c>
      <c r="J223" s="89">
        <f>ROUND(I223*H223,3)</f>
        <v>0</v>
      </c>
      <c r="K223" s="90"/>
      <c r="L223" s="10"/>
      <c r="M223" s="91" t="s">
        <v>14</v>
      </c>
      <c r="N223" s="92" t="s">
        <v>34</v>
      </c>
      <c r="O223" s="93">
        <v>0</v>
      </c>
      <c r="P223" s="93">
        <f>O223*H223</f>
        <v>0</v>
      </c>
      <c r="Q223" s="93">
        <v>0</v>
      </c>
      <c r="R223" s="93">
        <f>Q223*H223</f>
        <v>0</v>
      </c>
      <c r="S223" s="93">
        <v>0</v>
      </c>
      <c r="T223" s="94">
        <f>S223*H223</f>
        <v>0</v>
      </c>
      <c r="AR223" s="95" t="s">
        <v>82</v>
      </c>
      <c r="AT223" s="95" t="s">
        <v>78</v>
      </c>
      <c r="AU223" s="95" t="s">
        <v>83</v>
      </c>
      <c r="AY223" s="2" t="s">
        <v>76</v>
      </c>
      <c r="BE223" s="96">
        <f>IF(N223="základná",J223,0)</f>
        <v>0</v>
      </c>
      <c r="BF223" s="96">
        <f>IF(N223="znížená",J223,0)</f>
        <v>0</v>
      </c>
      <c r="BG223" s="96">
        <f>IF(N223="zákl. prenesená",J223,0)</f>
        <v>0</v>
      </c>
      <c r="BH223" s="96">
        <f>IF(N223="zníž. prenesená",J223,0)</f>
        <v>0</v>
      </c>
      <c r="BI223" s="96">
        <f>IF(N223="nulová",J223,0)</f>
        <v>0</v>
      </c>
      <c r="BJ223" s="2" t="s">
        <v>83</v>
      </c>
      <c r="BK223" s="97">
        <f>ROUND(I223*H223,3)</f>
        <v>0</v>
      </c>
      <c r="BL223" s="2" t="s">
        <v>82</v>
      </c>
      <c r="BM223" s="95" t="s">
        <v>347</v>
      </c>
    </row>
    <row r="224" spans="2:65" s="9" customFormat="1" ht="44.25" customHeight="1" x14ac:dyDescent="0.25">
      <c r="B224" s="84"/>
      <c r="C224" s="85" t="s">
        <v>801</v>
      </c>
      <c r="D224" s="85" t="s">
        <v>78</v>
      </c>
      <c r="E224" s="86" t="s">
        <v>802</v>
      </c>
      <c r="F224" s="87" t="s">
        <v>803</v>
      </c>
      <c r="G224" s="88" t="s">
        <v>599</v>
      </c>
      <c r="H224" s="89">
        <v>60</v>
      </c>
      <c r="I224" s="89">
        <v>0</v>
      </c>
      <c r="J224" s="89">
        <f>ROUND(I224*H224,3)</f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>O224*H224</f>
        <v>0</v>
      </c>
      <c r="Q224" s="93">
        <v>0</v>
      </c>
      <c r="R224" s="93">
        <f>Q224*H224</f>
        <v>0</v>
      </c>
      <c r="S224" s="93">
        <v>0</v>
      </c>
      <c r="T224" s="94">
        <f>S224*H224</f>
        <v>0</v>
      </c>
      <c r="AR224" s="95" t="s">
        <v>82</v>
      </c>
      <c r="AT224" s="95" t="s">
        <v>78</v>
      </c>
      <c r="AU224" s="95" t="s">
        <v>83</v>
      </c>
      <c r="AY224" s="2" t="s">
        <v>76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2" t="s">
        <v>83</v>
      </c>
      <c r="BK224" s="97">
        <f>ROUND(I224*H224,3)</f>
        <v>0</v>
      </c>
      <c r="BL224" s="2" t="s">
        <v>82</v>
      </c>
      <c r="BM224" s="95" t="s">
        <v>804</v>
      </c>
    </row>
    <row r="225" spans="2:65" s="9" customFormat="1" ht="24.2" customHeight="1" x14ac:dyDescent="0.25">
      <c r="B225" s="84"/>
      <c r="C225" s="85" t="s">
        <v>382</v>
      </c>
      <c r="D225" s="85" t="s">
        <v>78</v>
      </c>
      <c r="E225" s="86" t="s">
        <v>805</v>
      </c>
      <c r="F225" s="87" t="s">
        <v>806</v>
      </c>
      <c r="G225" s="88" t="s">
        <v>552</v>
      </c>
      <c r="H225" s="89">
        <v>1</v>
      </c>
      <c r="I225" s="89">
        <v>0</v>
      </c>
      <c r="J225" s="89">
        <f>ROUND(I225*H225,3)</f>
        <v>0</v>
      </c>
      <c r="K225" s="90"/>
      <c r="L225" s="10"/>
      <c r="M225" s="91" t="s">
        <v>14</v>
      </c>
      <c r="N225" s="92" t="s">
        <v>34</v>
      </c>
      <c r="O225" s="93">
        <v>0</v>
      </c>
      <c r="P225" s="93">
        <f>O225*H225</f>
        <v>0</v>
      </c>
      <c r="Q225" s="93">
        <v>0</v>
      </c>
      <c r="R225" s="93">
        <f>Q225*H225</f>
        <v>0</v>
      </c>
      <c r="S225" s="93">
        <v>0</v>
      </c>
      <c r="T225" s="94">
        <f>S225*H225</f>
        <v>0</v>
      </c>
      <c r="AR225" s="95" t="s">
        <v>82</v>
      </c>
      <c r="AT225" s="95" t="s">
        <v>78</v>
      </c>
      <c r="AU225" s="95" t="s">
        <v>83</v>
      </c>
      <c r="AY225" s="2" t="s">
        <v>76</v>
      </c>
      <c r="BE225" s="96">
        <f>IF(N225="základná",J225,0)</f>
        <v>0</v>
      </c>
      <c r="BF225" s="96">
        <f>IF(N225="znížená",J225,0)</f>
        <v>0</v>
      </c>
      <c r="BG225" s="96">
        <f>IF(N225="zákl. prenesená",J225,0)</f>
        <v>0</v>
      </c>
      <c r="BH225" s="96">
        <f>IF(N225="zníž. prenesená",J225,0)</f>
        <v>0</v>
      </c>
      <c r="BI225" s="96">
        <f>IF(N225="nulová",J225,0)</f>
        <v>0</v>
      </c>
      <c r="BJ225" s="2" t="s">
        <v>83</v>
      </c>
      <c r="BK225" s="97">
        <f>ROUND(I225*H225,3)</f>
        <v>0</v>
      </c>
      <c r="BL225" s="2" t="s">
        <v>82</v>
      </c>
      <c r="BM225" s="95" t="s">
        <v>400</v>
      </c>
    </row>
    <row r="226" spans="2:65" s="9" customFormat="1" ht="37.9" customHeight="1" x14ac:dyDescent="0.25">
      <c r="B226" s="84"/>
      <c r="C226" s="85" t="s">
        <v>807</v>
      </c>
      <c r="D226" s="85" t="s">
        <v>78</v>
      </c>
      <c r="E226" s="86" t="s">
        <v>808</v>
      </c>
      <c r="F226" s="87" t="s">
        <v>809</v>
      </c>
      <c r="G226" s="88" t="s">
        <v>552</v>
      </c>
      <c r="H226" s="89">
        <v>1</v>
      </c>
      <c r="I226" s="89">
        <v>0</v>
      </c>
      <c r="J226" s="89">
        <f>ROUND(I226*H226,3)</f>
        <v>0</v>
      </c>
      <c r="K226" s="90"/>
      <c r="L226" s="10"/>
      <c r="M226" s="91" t="s">
        <v>14</v>
      </c>
      <c r="N226" s="92" t="s">
        <v>34</v>
      </c>
      <c r="O226" s="93">
        <v>0</v>
      </c>
      <c r="P226" s="93">
        <f>O226*H226</f>
        <v>0</v>
      </c>
      <c r="Q226" s="93">
        <v>0</v>
      </c>
      <c r="R226" s="93">
        <f>Q226*H226</f>
        <v>0</v>
      </c>
      <c r="S226" s="93">
        <v>0</v>
      </c>
      <c r="T226" s="94">
        <f>S226*H226</f>
        <v>0</v>
      </c>
      <c r="AR226" s="95" t="s">
        <v>82</v>
      </c>
      <c r="AT226" s="95" t="s">
        <v>78</v>
      </c>
      <c r="AU226" s="95" t="s">
        <v>83</v>
      </c>
      <c r="AY226" s="2" t="s">
        <v>76</v>
      </c>
      <c r="BE226" s="96">
        <f>IF(N226="základná",J226,0)</f>
        <v>0</v>
      </c>
      <c r="BF226" s="96">
        <f>IF(N226="znížená",J226,0)</f>
        <v>0</v>
      </c>
      <c r="BG226" s="96">
        <f>IF(N226="zákl. prenesená",J226,0)</f>
        <v>0</v>
      </c>
      <c r="BH226" s="96">
        <f>IF(N226="zníž. prenesená",J226,0)</f>
        <v>0</v>
      </c>
      <c r="BI226" s="96">
        <f>IF(N226="nulová",J226,0)</f>
        <v>0</v>
      </c>
      <c r="BJ226" s="2" t="s">
        <v>83</v>
      </c>
      <c r="BK226" s="97">
        <f>ROUND(I226*H226,3)</f>
        <v>0</v>
      </c>
      <c r="BL226" s="2" t="s">
        <v>82</v>
      </c>
      <c r="BM226" s="95" t="s">
        <v>810</v>
      </c>
    </row>
    <row r="227" spans="2:65" s="72" customFormat="1" ht="25.9" customHeight="1" x14ac:dyDescent="0.2">
      <c r="B227" s="73"/>
      <c r="D227" s="74" t="s">
        <v>72</v>
      </c>
      <c r="E227" s="75" t="s">
        <v>811</v>
      </c>
      <c r="F227" s="75" t="s">
        <v>812</v>
      </c>
      <c r="J227" s="76">
        <f>BK227</f>
        <v>0</v>
      </c>
      <c r="L227" s="73"/>
      <c r="M227" s="77"/>
      <c r="P227" s="78">
        <f>SUM(P228:P230)</f>
        <v>0</v>
      </c>
      <c r="R227" s="78">
        <f>SUM(R228:R230)</f>
        <v>0</v>
      </c>
      <c r="T227" s="79">
        <f>SUM(T228:T230)</f>
        <v>0</v>
      </c>
      <c r="AR227" s="74" t="s">
        <v>75</v>
      </c>
      <c r="AT227" s="80" t="s">
        <v>72</v>
      </c>
      <c r="AU227" s="80" t="s">
        <v>2</v>
      </c>
      <c r="AY227" s="74" t="s">
        <v>76</v>
      </c>
      <c r="BK227" s="81">
        <f>SUM(BK228:BK230)</f>
        <v>0</v>
      </c>
    </row>
    <row r="228" spans="2:65" s="9" customFormat="1" ht="33" customHeight="1" x14ac:dyDescent="0.25">
      <c r="B228" s="84"/>
      <c r="C228" s="85" t="s">
        <v>385</v>
      </c>
      <c r="D228" s="85" t="s">
        <v>78</v>
      </c>
      <c r="E228" s="86" t="s">
        <v>597</v>
      </c>
      <c r="F228" s="87" t="s">
        <v>598</v>
      </c>
      <c r="G228" s="88" t="s">
        <v>599</v>
      </c>
      <c r="H228" s="89">
        <v>30</v>
      </c>
      <c r="I228" s="89">
        <v>0</v>
      </c>
      <c r="J228" s="89">
        <f>ROUND(I228*H228,3)</f>
        <v>0</v>
      </c>
      <c r="K228" s="90"/>
      <c r="L228" s="10"/>
      <c r="M228" s="91" t="s">
        <v>14</v>
      </c>
      <c r="N228" s="92" t="s">
        <v>34</v>
      </c>
      <c r="O228" s="93">
        <v>0</v>
      </c>
      <c r="P228" s="93">
        <f>O228*H228</f>
        <v>0</v>
      </c>
      <c r="Q228" s="93">
        <v>0</v>
      </c>
      <c r="R228" s="93">
        <f>Q228*H228</f>
        <v>0</v>
      </c>
      <c r="S228" s="93">
        <v>0</v>
      </c>
      <c r="T228" s="94">
        <f>S228*H228</f>
        <v>0</v>
      </c>
      <c r="AR228" s="95" t="s">
        <v>82</v>
      </c>
      <c r="AT228" s="95" t="s">
        <v>78</v>
      </c>
      <c r="AU228" s="95" t="s">
        <v>75</v>
      </c>
      <c r="AY228" s="2" t="s">
        <v>76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2" t="s">
        <v>83</v>
      </c>
      <c r="BK228" s="97">
        <f>ROUND(I228*H228,3)</f>
        <v>0</v>
      </c>
      <c r="BL228" s="2" t="s">
        <v>82</v>
      </c>
      <c r="BM228" s="95" t="s">
        <v>813</v>
      </c>
    </row>
    <row r="229" spans="2:65" s="9" customFormat="1" ht="16.5" customHeight="1" x14ac:dyDescent="0.25">
      <c r="B229" s="84"/>
      <c r="C229" s="85" t="s">
        <v>814</v>
      </c>
      <c r="D229" s="85" t="s">
        <v>78</v>
      </c>
      <c r="E229" s="86" t="s">
        <v>815</v>
      </c>
      <c r="F229" s="87" t="s">
        <v>816</v>
      </c>
      <c r="G229" s="88" t="s">
        <v>599</v>
      </c>
      <c r="H229" s="89">
        <v>30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75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817</v>
      </c>
    </row>
    <row r="230" spans="2:65" s="9" customFormat="1" ht="24.2" customHeight="1" x14ac:dyDescent="0.25">
      <c r="B230" s="84"/>
      <c r="C230" s="119" t="s">
        <v>388</v>
      </c>
      <c r="D230" s="119" t="s">
        <v>212</v>
      </c>
      <c r="E230" s="120" t="s">
        <v>818</v>
      </c>
      <c r="F230" s="121" t="s">
        <v>819</v>
      </c>
      <c r="G230" s="122" t="s">
        <v>552</v>
      </c>
      <c r="H230" s="123">
        <v>0.5</v>
      </c>
      <c r="I230" s="123">
        <v>0</v>
      </c>
      <c r="J230" s="123">
        <f>ROUND(I230*H230,3)</f>
        <v>0</v>
      </c>
      <c r="K230" s="124"/>
      <c r="L230" s="125"/>
      <c r="M230" s="139" t="s">
        <v>14</v>
      </c>
      <c r="N230" s="140" t="s">
        <v>34</v>
      </c>
      <c r="O230" s="130">
        <v>0</v>
      </c>
      <c r="P230" s="130">
        <f>O230*H230</f>
        <v>0</v>
      </c>
      <c r="Q230" s="130">
        <v>0</v>
      </c>
      <c r="R230" s="130">
        <f>Q230*H230</f>
        <v>0</v>
      </c>
      <c r="S230" s="130">
        <v>0</v>
      </c>
      <c r="T230" s="131">
        <f>S230*H230</f>
        <v>0</v>
      </c>
      <c r="AR230" s="95" t="s">
        <v>103</v>
      </c>
      <c r="AT230" s="95" t="s">
        <v>212</v>
      </c>
      <c r="AU230" s="95" t="s">
        <v>75</v>
      </c>
      <c r="AY230" s="2" t="s">
        <v>76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2" t="s">
        <v>83</v>
      </c>
      <c r="BK230" s="97">
        <f>ROUND(I230*H230,3)</f>
        <v>0</v>
      </c>
      <c r="BL230" s="2" t="s">
        <v>82</v>
      </c>
      <c r="BM230" s="95" t="s">
        <v>820</v>
      </c>
    </row>
    <row r="231" spans="2:65" s="9" customFormat="1" ht="6.95" customHeight="1" x14ac:dyDescent="0.25"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10"/>
    </row>
  </sheetData>
  <autoFilter ref="C129:K230" xr:uid="{00000000-0009-0000-0000-00001A000000}"/>
  <mergeCells count="12">
    <mergeCell ref="E122:H122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CF9D-8E36-467A-B3D6-F485E429076F}">
  <sheetPr>
    <pageSetUpPr fitToPage="1"/>
  </sheetPr>
  <dimension ref="B2:BM220"/>
  <sheetViews>
    <sheetView showGridLines="0" workbookViewId="0">
      <selection activeCell="E36" sqref="E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821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556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822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450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25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tr">
        <f>IF('[1]Rekapitulácia stavby'!AN16="","",'[1]Rekapitulácia stavby'!AN16)</f>
        <v/>
      </c>
      <c r="L22" s="10"/>
    </row>
    <row r="23" spans="2:12" s="9" customFormat="1" ht="18" customHeight="1" x14ac:dyDescent="0.25">
      <c r="B23" s="10"/>
      <c r="E23" s="12" t="str">
        <f>IF('[1]Rekapitulácia stavby'!E17="","",'[1]Rekapitulácia stavby'!E17)</f>
        <v>Ing. Júlia Straňáková</v>
      </c>
      <c r="I23" s="8" t="s">
        <v>22</v>
      </c>
      <c r="J23" s="12" t="str">
        <f>IF('[1]Rekapitulácia stavby'!AN17="","",'[1]Rekapitulácia stavby'!AN17)</f>
        <v/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tr">
        <f>IF('[1]Rekapitulácia stavby'!AN19="","",'[1]Rekapitulácia stavby'!AN19)</f>
        <v/>
      </c>
      <c r="L25" s="10"/>
    </row>
    <row r="26" spans="2:12" s="9" customFormat="1" ht="18" customHeight="1" x14ac:dyDescent="0.25">
      <c r="B26" s="10"/>
      <c r="E26" s="12" t="str">
        <f>IF('[1]Rekapitulácia stavby'!E20="","",'[1]Rekapitulácia stavby'!E20)</f>
        <v>Milan Straňák</v>
      </c>
      <c r="I26" s="8" t="s">
        <v>22</v>
      </c>
      <c r="J26" s="12" t="str">
        <f>IF('[1]Rekapitulácia stavby'!AN20="","",'[1]Rekapitulácia stavby'!AN20)</f>
        <v/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ROUND(J130,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ROUND((SUM(BE130:BE219)),  2)</f>
        <v>0</v>
      </c>
      <c r="G35" s="23"/>
      <c r="H35" s="23"/>
      <c r="I35" s="24">
        <v>0.23</v>
      </c>
      <c r="J35" s="22">
        <f>ROUND(((SUM(BE130:BE219))*I35),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ROUND((SUM(BF130:BF219)),  2)</f>
        <v>0</v>
      </c>
      <c r="I36" s="26">
        <v>0.23</v>
      </c>
      <c r="J36" s="25">
        <f>ROUND(((SUM(BF130:BF219))*I36),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ROUND((SUM(BG130:BG219)),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ROUND((SUM(BH130:BH219)),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ROUND((SUM(BI130:BI219)),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556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6.1.2 - Verejné osvetlenie - časť 2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 xml:space="preserve"> 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J130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451</v>
      </c>
      <c r="E99" s="50"/>
      <c r="F99" s="50"/>
      <c r="G99" s="50"/>
      <c r="H99" s="50"/>
      <c r="I99" s="50"/>
      <c r="J99" s="51">
        <f>J131</f>
        <v>0</v>
      </c>
      <c r="L99" s="48"/>
    </row>
    <row r="100" spans="2:47" s="52" customFormat="1" ht="19.899999999999999" hidden="1" customHeight="1" x14ac:dyDescent="0.25">
      <c r="B100" s="53"/>
      <c r="D100" s="54" t="s">
        <v>558</v>
      </c>
      <c r="E100" s="55"/>
      <c r="F100" s="55"/>
      <c r="G100" s="55"/>
      <c r="H100" s="55"/>
      <c r="I100" s="55"/>
      <c r="J100" s="56">
        <f>J132</f>
        <v>0</v>
      </c>
      <c r="L100" s="53"/>
    </row>
    <row r="101" spans="2:47" s="52" customFormat="1" ht="14.85" hidden="1" customHeight="1" x14ac:dyDescent="0.25">
      <c r="B101" s="53"/>
      <c r="D101" s="54" t="s">
        <v>559</v>
      </c>
      <c r="E101" s="55"/>
      <c r="F101" s="55"/>
      <c r="G101" s="55"/>
      <c r="H101" s="55"/>
      <c r="I101" s="55"/>
      <c r="J101" s="56">
        <f>J133</f>
        <v>0</v>
      </c>
      <c r="L101" s="53"/>
    </row>
    <row r="102" spans="2:47" s="52" customFormat="1" ht="14.85" hidden="1" customHeight="1" x14ac:dyDescent="0.25">
      <c r="B102" s="53"/>
      <c r="D102" s="54" t="s">
        <v>560</v>
      </c>
      <c r="E102" s="55"/>
      <c r="F102" s="55"/>
      <c r="G102" s="55"/>
      <c r="H102" s="55"/>
      <c r="I102" s="55"/>
      <c r="J102" s="56">
        <f>J141</f>
        <v>0</v>
      </c>
      <c r="L102" s="53"/>
    </row>
    <row r="103" spans="2:47" s="52" customFormat="1" ht="19.899999999999999" hidden="1" customHeight="1" x14ac:dyDescent="0.25">
      <c r="B103" s="53"/>
      <c r="D103" s="54" t="s">
        <v>561</v>
      </c>
      <c r="E103" s="55"/>
      <c r="F103" s="55"/>
      <c r="G103" s="55"/>
      <c r="H103" s="55"/>
      <c r="I103" s="55"/>
      <c r="J103" s="56">
        <f>J146</f>
        <v>0</v>
      </c>
      <c r="L103" s="53"/>
    </row>
    <row r="104" spans="2:47" s="52" customFormat="1" ht="19.899999999999999" hidden="1" customHeight="1" x14ac:dyDescent="0.25">
      <c r="B104" s="53"/>
      <c r="D104" s="54" t="s">
        <v>562</v>
      </c>
      <c r="E104" s="55"/>
      <c r="F104" s="55"/>
      <c r="G104" s="55"/>
      <c r="H104" s="55"/>
      <c r="I104" s="55"/>
      <c r="J104" s="56">
        <f>J164</f>
        <v>0</v>
      </c>
      <c r="L104" s="53"/>
    </row>
    <row r="105" spans="2:47" s="52" customFormat="1" ht="14.85" hidden="1" customHeight="1" x14ac:dyDescent="0.25">
      <c r="B105" s="53"/>
      <c r="D105" s="54" t="s">
        <v>563</v>
      </c>
      <c r="E105" s="55"/>
      <c r="F105" s="55"/>
      <c r="G105" s="55"/>
      <c r="H105" s="55"/>
      <c r="I105" s="55"/>
      <c r="J105" s="56">
        <f>J165</f>
        <v>0</v>
      </c>
      <c r="L105" s="53"/>
    </row>
    <row r="106" spans="2:47" s="52" customFormat="1" ht="14.85" hidden="1" customHeight="1" x14ac:dyDescent="0.25">
      <c r="B106" s="53"/>
      <c r="D106" s="54" t="s">
        <v>564</v>
      </c>
      <c r="E106" s="55"/>
      <c r="F106" s="55"/>
      <c r="G106" s="55"/>
      <c r="H106" s="55"/>
      <c r="I106" s="55"/>
      <c r="J106" s="56">
        <f>J203</f>
        <v>0</v>
      </c>
      <c r="L106" s="53"/>
    </row>
    <row r="107" spans="2:47" s="52" customFormat="1" ht="19.899999999999999" hidden="1" customHeight="1" x14ac:dyDescent="0.25">
      <c r="B107" s="53"/>
      <c r="D107" s="54" t="s">
        <v>565</v>
      </c>
      <c r="E107" s="55"/>
      <c r="F107" s="55"/>
      <c r="G107" s="55"/>
      <c r="H107" s="55"/>
      <c r="I107" s="55"/>
      <c r="J107" s="56">
        <f>J210</f>
        <v>0</v>
      </c>
      <c r="L107" s="53"/>
    </row>
    <row r="108" spans="2:47" s="47" customFormat="1" ht="24.95" hidden="1" customHeight="1" x14ac:dyDescent="0.25">
      <c r="B108" s="48"/>
      <c r="D108" s="49" t="s">
        <v>566</v>
      </c>
      <c r="E108" s="50"/>
      <c r="F108" s="50"/>
      <c r="G108" s="50"/>
      <c r="H108" s="50"/>
      <c r="I108" s="50"/>
      <c r="J108" s="51">
        <f>J216</f>
        <v>0</v>
      </c>
      <c r="L108" s="48"/>
    </row>
    <row r="109" spans="2:47" s="9" customFormat="1" ht="21.75" hidden="1" customHeight="1" x14ac:dyDescent="0.25">
      <c r="B109" s="10"/>
      <c r="L109" s="10"/>
    </row>
    <row r="110" spans="2:47" s="9" customFormat="1" ht="6.95" hidden="1" customHeight="1" x14ac:dyDescent="0.2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0"/>
    </row>
    <row r="111" spans="2:47" hidden="1" x14ac:dyDescent="0.2"/>
    <row r="112" spans="2:47" hidden="1" x14ac:dyDescent="0.2"/>
    <row r="113" spans="2:12" hidden="1" x14ac:dyDescent="0.2"/>
    <row r="114" spans="2:12" s="9" customFormat="1" ht="6.95" customHeight="1" x14ac:dyDescent="0.25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0"/>
    </row>
    <row r="115" spans="2:12" s="9" customFormat="1" ht="24.95" customHeight="1" x14ac:dyDescent="0.25">
      <c r="B115" s="10"/>
      <c r="C115" s="6" t="s">
        <v>57</v>
      </c>
      <c r="L115" s="10"/>
    </row>
    <row r="116" spans="2:12" s="9" customFormat="1" ht="6.95" customHeight="1" x14ac:dyDescent="0.25">
      <c r="B116" s="10"/>
      <c r="L116" s="10"/>
    </row>
    <row r="117" spans="2:12" s="9" customFormat="1" ht="12" customHeight="1" x14ac:dyDescent="0.25">
      <c r="B117" s="10"/>
      <c r="C117" s="8" t="s">
        <v>6</v>
      </c>
      <c r="L117" s="10"/>
    </row>
    <row r="118" spans="2:12" s="9" customFormat="1" ht="16.5" customHeight="1" x14ac:dyDescent="0.25">
      <c r="B118" s="10"/>
      <c r="E118" s="272" t="str">
        <f>E7</f>
        <v>Zelené sídliská - lokalita SEVERNÁ - revízia 2</v>
      </c>
      <c r="F118" s="273"/>
      <c r="G118" s="273"/>
      <c r="H118" s="273"/>
      <c r="L118" s="10"/>
    </row>
    <row r="119" spans="2:12" ht="12" customHeight="1" x14ac:dyDescent="0.2">
      <c r="B119" s="5"/>
      <c r="C119" s="8" t="s">
        <v>7</v>
      </c>
      <c r="L119" s="5"/>
    </row>
    <row r="120" spans="2:12" s="9" customFormat="1" ht="16.5" customHeight="1" x14ac:dyDescent="0.25">
      <c r="B120" s="10"/>
      <c r="E120" s="272" t="s">
        <v>556</v>
      </c>
      <c r="F120" s="274"/>
      <c r="G120" s="274"/>
      <c r="H120" s="274"/>
      <c r="L120" s="10"/>
    </row>
    <row r="121" spans="2:12" s="9" customFormat="1" ht="12" customHeight="1" x14ac:dyDescent="0.25">
      <c r="B121" s="10"/>
      <c r="C121" s="8" t="s">
        <v>9</v>
      </c>
      <c r="L121" s="10"/>
    </row>
    <row r="122" spans="2:12" s="9" customFormat="1" ht="16.5" customHeight="1" x14ac:dyDescent="0.25">
      <c r="B122" s="10"/>
      <c r="E122" s="244" t="str">
        <f>E11</f>
        <v>SO 6.1.2 - Verejné osvetlenie - časť 2</v>
      </c>
      <c r="F122" s="274"/>
      <c r="G122" s="274"/>
      <c r="H122" s="274"/>
      <c r="L122" s="10"/>
    </row>
    <row r="123" spans="2:12" s="9" customFormat="1" ht="6.95" customHeight="1" x14ac:dyDescent="0.25">
      <c r="B123" s="10"/>
      <c r="L123" s="10"/>
    </row>
    <row r="124" spans="2:12" s="9" customFormat="1" ht="12" customHeight="1" x14ac:dyDescent="0.25">
      <c r="B124" s="10"/>
      <c r="C124" s="8" t="s">
        <v>16</v>
      </c>
      <c r="F124" s="12" t="str">
        <f>F14</f>
        <v xml:space="preserve"> </v>
      </c>
      <c r="I124" s="8" t="s">
        <v>18</v>
      </c>
      <c r="J124" s="13">
        <f>IF(J14="","",J14)</f>
        <v>46099</v>
      </c>
      <c r="L124" s="10"/>
    </row>
    <row r="125" spans="2:12" s="9" customFormat="1" ht="6.95" customHeight="1" x14ac:dyDescent="0.25">
      <c r="B125" s="10"/>
      <c r="L125" s="10"/>
    </row>
    <row r="126" spans="2:12" s="9" customFormat="1" ht="15.2" customHeight="1" x14ac:dyDescent="0.25">
      <c r="B126" s="10"/>
      <c r="C126" s="8" t="s">
        <v>19</v>
      </c>
      <c r="F126" s="12" t="str">
        <f>E17</f>
        <v>Mesto Banská Bystrica</v>
      </c>
      <c r="I126" s="8" t="s">
        <v>24</v>
      </c>
      <c r="J126" s="16" t="str">
        <f>E23</f>
        <v>Ing. Júlia Straňáková</v>
      </c>
      <c r="L126" s="10"/>
    </row>
    <row r="127" spans="2:12" s="9" customFormat="1" ht="15.2" customHeight="1" x14ac:dyDescent="0.25">
      <c r="B127" s="10"/>
      <c r="C127" s="8" t="s">
        <v>23</v>
      </c>
      <c r="F127" s="12" t="str">
        <f>IF(E20="","",E20)</f>
        <v xml:space="preserve"> </v>
      </c>
      <c r="I127" s="8" t="s">
        <v>26</v>
      </c>
      <c r="J127" s="16" t="str">
        <f>E26</f>
        <v>Milan Straňák</v>
      </c>
      <c r="L127" s="10"/>
    </row>
    <row r="128" spans="2:12" s="9" customFormat="1" ht="10.35" customHeight="1" x14ac:dyDescent="0.25">
      <c r="B128" s="10"/>
      <c r="L128" s="10"/>
    </row>
    <row r="129" spans="2:65" s="57" customFormat="1" ht="29.25" customHeight="1" x14ac:dyDescent="0.25">
      <c r="B129" s="58"/>
      <c r="C129" s="59" t="s">
        <v>58</v>
      </c>
      <c r="D129" s="60" t="s">
        <v>59</v>
      </c>
      <c r="E129" s="60" t="s">
        <v>60</v>
      </c>
      <c r="F129" s="60" t="s">
        <v>61</v>
      </c>
      <c r="G129" s="60" t="s">
        <v>62</v>
      </c>
      <c r="H129" s="60" t="s">
        <v>63</v>
      </c>
      <c r="I129" s="60" t="s">
        <v>64</v>
      </c>
      <c r="J129" s="61" t="s">
        <v>49</v>
      </c>
      <c r="K129" s="62" t="s">
        <v>65</v>
      </c>
      <c r="L129" s="58"/>
      <c r="M129" s="63" t="s">
        <v>14</v>
      </c>
      <c r="N129" s="64" t="s">
        <v>32</v>
      </c>
      <c r="O129" s="64" t="s">
        <v>66</v>
      </c>
      <c r="P129" s="64" t="s">
        <v>67</v>
      </c>
      <c r="Q129" s="64" t="s">
        <v>68</v>
      </c>
      <c r="R129" s="64" t="s">
        <v>69</v>
      </c>
      <c r="S129" s="64" t="s">
        <v>70</v>
      </c>
      <c r="T129" s="65" t="s">
        <v>71</v>
      </c>
    </row>
    <row r="130" spans="2:65" s="9" customFormat="1" ht="22.9" customHeight="1" x14ac:dyDescent="0.25">
      <c r="B130" s="10"/>
      <c r="C130" s="66" t="s">
        <v>50</v>
      </c>
      <c r="J130" s="67">
        <f>BK130</f>
        <v>0</v>
      </c>
      <c r="L130" s="10"/>
      <c r="M130" s="68"/>
      <c r="N130" s="17"/>
      <c r="O130" s="17"/>
      <c r="P130" s="69">
        <f>P131+P216</f>
        <v>0</v>
      </c>
      <c r="Q130" s="17"/>
      <c r="R130" s="69">
        <f>R131+R216</f>
        <v>0</v>
      </c>
      <c r="S130" s="17"/>
      <c r="T130" s="70">
        <f>T131+T216</f>
        <v>0</v>
      </c>
      <c r="AT130" s="2" t="s">
        <v>72</v>
      </c>
      <c r="AU130" s="2" t="s">
        <v>51</v>
      </c>
      <c r="BK130" s="71">
        <f>BK131+BK216</f>
        <v>0</v>
      </c>
    </row>
    <row r="131" spans="2:65" s="72" customFormat="1" ht="25.9" customHeight="1" x14ac:dyDescent="0.2">
      <c r="B131" s="73"/>
      <c r="D131" s="74" t="s">
        <v>72</v>
      </c>
      <c r="E131" s="75" t="s">
        <v>427</v>
      </c>
      <c r="F131" s="75" t="s">
        <v>458</v>
      </c>
      <c r="J131" s="76">
        <f>BK131</f>
        <v>0</v>
      </c>
      <c r="L131" s="73"/>
      <c r="M131" s="77"/>
      <c r="P131" s="78">
        <f>P132+P146+P164+P210</f>
        <v>0</v>
      </c>
      <c r="R131" s="78">
        <f>R132+R146+R164+R210</f>
        <v>0</v>
      </c>
      <c r="T131" s="79">
        <f>T132+T146+T164+T210</f>
        <v>0</v>
      </c>
      <c r="AR131" s="74" t="s">
        <v>75</v>
      </c>
      <c r="AT131" s="80" t="s">
        <v>72</v>
      </c>
      <c r="AU131" s="80" t="s">
        <v>2</v>
      </c>
      <c r="AY131" s="74" t="s">
        <v>76</v>
      </c>
      <c r="BK131" s="81">
        <f>BK132+BK146+BK164+BK210</f>
        <v>0</v>
      </c>
    </row>
    <row r="132" spans="2:65" s="72" customFormat="1" ht="22.9" customHeight="1" x14ac:dyDescent="0.2">
      <c r="B132" s="73"/>
      <c r="D132" s="74" t="s">
        <v>72</v>
      </c>
      <c r="E132" s="82" t="s">
        <v>567</v>
      </c>
      <c r="F132" s="82" t="s">
        <v>568</v>
      </c>
      <c r="J132" s="83">
        <f>BK132</f>
        <v>0</v>
      </c>
      <c r="L132" s="73"/>
      <c r="M132" s="77"/>
      <c r="P132" s="78">
        <f>P133+P141</f>
        <v>0</v>
      </c>
      <c r="R132" s="78">
        <f>R133+R141</f>
        <v>0</v>
      </c>
      <c r="T132" s="79">
        <f>T133+T141</f>
        <v>0</v>
      </c>
      <c r="AR132" s="74" t="s">
        <v>75</v>
      </c>
      <c r="AT132" s="80" t="s">
        <v>72</v>
      </c>
      <c r="AU132" s="80" t="s">
        <v>75</v>
      </c>
      <c r="AY132" s="74" t="s">
        <v>76</v>
      </c>
      <c r="BK132" s="81">
        <f>BK133+BK141</f>
        <v>0</v>
      </c>
    </row>
    <row r="133" spans="2:65" s="72" customFormat="1" ht="20.85" customHeight="1" x14ac:dyDescent="0.2">
      <c r="B133" s="73"/>
      <c r="D133" s="74" t="s">
        <v>72</v>
      </c>
      <c r="E133" s="82" t="s">
        <v>569</v>
      </c>
      <c r="F133" s="82" t="s">
        <v>570</v>
      </c>
      <c r="J133" s="83">
        <f>BK133</f>
        <v>0</v>
      </c>
      <c r="L133" s="73"/>
      <c r="M133" s="77"/>
      <c r="P133" s="78">
        <f>SUM(P134:P140)</f>
        <v>0</v>
      </c>
      <c r="R133" s="78">
        <f>SUM(R134:R140)</f>
        <v>0</v>
      </c>
      <c r="T133" s="79">
        <f>SUM(T134:T140)</f>
        <v>0</v>
      </c>
      <c r="AR133" s="74" t="s">
        <v>75</v>
      </c>
      <c r="AT133" s="80" t="s">
        <v>72</v>
      </c>
      <c r="AU133" s="80" t="s">
        <v>83</v>
      </c>
      <c r="AY133" s="74" t="s">
        <v>76</v>
      </c>
      <c r="BK133" s="81">
        <f>SUM(BK134:BK140)</f>
        <v>0</v>
      </c>
    </row>
    <row r="134" spans="2:65" s="9" customFormat="1" ht="16.5" customHeight="1" x14ac:dyDescent="0.25">
      <c r="B134" s="84"/>
      <c r="C134" s="85" t="s">
        <v>75</v>
      </c>
      <c r="D134" s="85" t="s">
        <v>78</v>
      </c>
      <c r="E134" s="86" t="s">
        <v>823</v>
      </c>
      <c r="F134" s="87" t="s">
        <v>824</v>
      </c>
      <c r="G134" s="88" t="s">
        <v>432</v>
      </c>
      <c r="H134" s="89">
        <v>2</v>
      </c>
      <c r="I134" s="89">
        <v>0</v>
      </c>
      <c r="J134" s="89">
        <f t="shared" ref="J134:J140" si="0">ROUND(I134*H134,3)</f>
        <v>0</v>
      </c>
      <c r="K134" s="90"/>
      <c r="L134" s="10"/>
      <c r="M134" s="91" t="s">
        <v>14</v>
      </c>
      <c r="N134" s="92" t="s">
        <v>34</v>
      </c>
      <c r="O134" s="93">
        <v>0</v>
      </c>
      <c r="P134" s="93">
        <f t="shared" ref="P134:P140" si="1">O134*H134</f>
        <v>0</v>
      </c>
      <c r="Q134" s="93">
        <v>0</v>
      </c>
      <c r="R134" s="93">
        <f t="shared" ref="R134:R140" si="2">Q134*H134</f>
        <v>0</v>
      </c>
      <c r="S134" s="93">
        <v>0</v>
      </c>
      <c r="T134" s="94">
        <f t="shared" ref="T134:T140" si="3">S134*H134</f>
        <v>0</v>
      </c>
      <c r="AR134" s="95" t="s">
        <v>82</v>
      </c>
      <c r="AT134" s="95" t="s">
        <v>78</v>
      </c>
      <c r="AU134" s="95" t="s">
        <v>93</v>
      </c>
      <c r="AY134" s="2" t="s">
        <v>76</v>
      </c>
      <c r="BE134" s="96">
        <f t="shared" ref="BE134:BE140" si="4">IF(N134="základná",J134,0)</f>
        <v>0</v>
      </c>
      <c r="BF134" s="96">
        <f t="shared" ref="BF134:BF140" si="5">IF(N134="znížená",J134,0)</f>
        <v>0</v>
      </c>
      <c r="BG134" s="96">
        <f t="shared" ref="BG134:BG140" si="6">IF(N134="zákl. prenesená",J134,0)</f>
        <v>0</v>
      </c>
      <c r="BH134" s="96">
        <f t="shared" ref="BH134:BH140" si="7">IF(N134="zníž. prenesená",J134,0)</f>
        <v>0</v>
      </c>
      <c r="BI134" s="96">
        <f t="shared" ref="BI134:BI140" si="8">IF(N134="nulová",J134,0)</f>
        <v>0</v>
      </c>
      <c r="BJ134" s="2" t="s">
        <v>83</v>
      </c>
      <c r="BK134" s="97">
        <f t="shared" ref="BK134:BK140" si="9">ROUND(I134*H134,3)</f>
        <v>0</v>
      </c>
      <c r="BL134" s="2" t="s">
        <v>82</v>
      </c>
      <c r="BM134" s="95" t="s">
        <v>82</v>
      </c>
    </row>
    <row r="135" spans="2:65" s="9" customFormat="1" ht="16.5" customHeight="1" x14ac:dyDescent="0.25">
      <c r="B135" s="84"/>
      <c r="C135" s="85" t="s">
        <v>83</v>
      </c>
      <c r="D135" s="85" t="s">
        <v>78</v>
      </c>
      <c r="E135" s="86" t="s">
        <v>573</v>
      </c>
      <c r="F135" s="87" t="s">
        <v>574</v>
      </c>
      <c r="G135" s="88" t="s">
        <v>432</v>
      </c>
      <c r="H135" s="89">
        <v>5</v>
      </c>
      <c r="I135" s="89">
        <v>0</v>
      </c>
      <c r="J135" s="89">
        <f t="shared" si="0"/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si="1"/>
        <v>0</v>
      </c>
      <c r="Q135" s="93">
        <v>0</v>
      </c>
      <c r="R135" s="93">
        <f t="shared" si="2"/>
        <v>0</v>
      </c>
      <c r="S135" s="93">
        <v>0</v>
      </c>
      <c r="T135" s="94">
        <f t="shared" si="3"/>
        <v>0</v>
      </c>
      <c r="AR135" s="95" t="s">
        <v>82</v>
      </c>
      <c r="AT135" s="95" t="s">
        <v>78</v>
      </c>
      <c r="AU135" s="95" t="s">
        <v>93</v>
      </c>
      <c r="AY135" s="2" t="s">
        <v>76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2" t="s">
        <v>83</v>
      </c>
      <c r="BK135" s="97">
        <f t="shared" si="9"/>
        <v>0</v>
      </c>
      <c r="BL135" s="2" t="s">
        <v>82</v>
      </c>
      <c r="BM135" s="95" t="s">
        <v>96</v>
      </c>
    </row>
    <row r="136" spans="2:65" s="9" customFormat="1" ht="16.5" customHeight="1" x14ac:dyDescent="0.25">
      <c r="B136" s="84"/>
      <c r="C136" s="85" t="s">
        <v>93</v>
      </c>
      <c r="D136" s="85" t="s">
        <v>78</v>
      </c>
      <c r="E136" s="86" t="s">
        <v>575</v>
      </c>
      <c r="F136" s="87" t="s">
        <v>576</v>
      </c>
      <c r="G136" s="88" t="s">
        <v>432</v>
      </c>
      <c r="H136" s="89">
        <v>16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93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103</v>
      </c>
    </row>
    <row r="137" spans="2:65" s="9" customFormat="1" ht="16.5" customHeight="1" x14ac:dyDescent="0.25">
      <c r="B137" s="84"/>
      <c r="C137" s="85" t="s">
        <v>82</v>
      </c>
      <c r="D137" s="85" t="s">
        <v>78</v>
      </c>
      <c r="E137" s="86" t="s">
        <v>577</v>
      </c>
      <c r="F137" s="87" t="s">
        <v>578</v>
      </c>
      <c r="G137" s="88" t="s">
        <v>432</v>
      </c>
      <c r="H137" s="89">
        <v>5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93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107</v>
      </c>
    </row>
    <row r="138" spans="2:65" s="9" customFormat="1" ht="24.2" customHeight="1" x14ac:dyDescent="0.25">
      <c r="B138" s="84"/>
      <c r="C138" s="119" t="s">
        <v>104</v>
      </c>
      <c r="D138" s="119" t="s">
        <v>212</v>
      </c>
      <c r="E138" s="120" t="s">
        <v>825</v>
      </c>
      <c r="F138" s="121" t="s">
        <v>826</v>
      </c>
      <c r="G138" s="122" t="s">
        <v>432</v>
      </c>
      <c r="H138" s="123">
        <v>2</v>
      </c>
      <c r="I138" s="123">
        <v>0</v>
      </c>
      <c r="J138" s="123">
        <f t="shared" si="0"/>
        <v>0</v>
      </c>
      <c r="K138" s="124"/>
      <c r="L138" s="125"/>
      <c r="M138" s="126" t="s">
        <v>14</v>
      </c>
      <c r="N138" s="127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103</v>
      </c>
      <c r="AT138" s="95" t="s">
        <v>212</v>
      </c>
      <c r="AU138" s="95" t="s">
        <v>93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110</v>
      </c>
    </row>
    <row r="139" spans="2:65" s="9" customFormat="1" ht="24.2" customHeight="1" x14ac:dyDescent="0.25">
      <c r="B139" s="84"/>
      <c r="C139" s="119" t="s">
        <v>96</v>
      </c>
      <c r="D139" s="119" t="s">
        <v>212</v>
      </c>
      <c r="E139" s="120" t="s">
        <v>579</v>
      </c>
      <c r="F139" s="121" t="s">
        <v>580</v>
      </c>
      <c r="G139" s="122" t="s">
        <v>432</v>
      </c>
      <c r="H139" s="123">
        <v>21</v>
      </c>
      <c r="I139" s="123">
        <v>0</v>
      </c>
      <c r="J139" s="123">
        <f t="shared" si="0"/>
        <v>0</v>
      </c>
      <c r="K139" s="124"/>
      <c r="L139" s="125"/>
      <c r="M139" s="126" t="s">
        <v>14</v>
      </c>
      <c r="N139" s="127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103</v>
      </c>
      <c r="AT139" s="95" t="s">
        <v>212</v>
      </c>
      <c r="AU139" s="95" t="s">
        <v>93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115</v>
      </c>
    </row>
    <row r="140" spans="2:65" s="9" customFormat="1" ht="24.2" customHeight="1" x14ac:dyDescent="0.25">
      <c r="B140" s="84"/>
      <c r="C140" s="119" t="s">
        <v>112</v>
      </c>
      <c r="D140" s="119" t="s">
        <v>212</v>
      </c>
      <c r="E140" s="120" t="s">
        <v>583</v>
      </c>
      <c r="F140" s="121" t="s">
        <v>584</v>
      </c>
      <c r="G140" s="122" t="s">
        <v>432</v>
      </c>
      <c r="H140" s="123">
        <v>5</v>
      </c>
      <c r="I140" s="123">
        <v>0</v>
      </c>
      <c r="J140" s="123">
        <f t="shared" si="0"/>
        <v>0</v>
      </c>
      <c r="K140" s="124"/>
      <c r="L140" s="125"/>
      <c r="M140" s="126" t="s">
        <v>14</v>
      </c>
      <c r="N140" s="127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103</v>
      </c>
      <c r="AT140" s="95" t="s">
        <v>212</v>
      </c>
      <c r="AU140" s="95" t="s">
        <v>93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120</v>
      </c>
    </row>
    <row r="141" spans="2:65" s="72" customFormat="1" ht="20.85" customHeight="1" x14ac:dyDescent="0.2">
      <c r="B141" s="73"/>
      <c r="D141" s="74" t="s">
        <v>72</v>
      </c>
      <c r="E141" s="82" t="s">
        <v>587</v>
      </c>
      <c r="F141" s="82" t="s">
        <v>588</v>
      </c>
      <c r="J141" s="83">
        <f>BK141</f>
        <v>0</v>
      </c>
      <c r="L141" s="73"/>
      <c r="M141" s="77"/>
      <c r="P141" s="78">
        <f>SUM(P142:P145)</f>
        <v>0</v>
      </c>
      <c r="R141" s="78">
        <f>SUM(R142:R145)</f>
        <v>0</v>
      </c>
      <c r="T141" s="79">
        <f>SUM(T142:T145)</f>
        <v>0</v>
      </c>
      <c r="AR141" s="74" t="s">
        <v>75</v>
      </c>
      <c r="AT141" s="80" t="s">
        <v>72</v>
      </c>
      <c r="AU141" s="80" t="s">
        <v>83</v>
      </c>
      <c r="AY141" s="74" t="s">
        <v>76</v>
      </c>
      <c r="BK141" s="81">
        <f>SUM(BK142:BK145)</f>
        <v>0</v>
      </c>
    </row>
    <row r="142" spans="2:65" s="9" customFormat="1" ht="33" customHeight="1" x14ac:dyDescent="0.25">
      <c r="B142" s="84"/>
      <c r="C142" s="85" t="s">
        <v>103</v>
      </c>
      <c r="D142" s="85" t="s">
        <v>78</v>
      </c>
      <c r="E142" s="86" t="s">
        <v>589</v>
      </c>
      <c r="F142" s="87" t="s">
        <v>590</v>
      </c>
      <c r="G142" s="88" t="s">
        <v>432</v>
      </c>
      <c r="H142" s="89">
        <v>1</v>
      </c>
      <c r="I142" s="89">
        <v>0</v>
      </c>
      <c r="J142" s="89">
        <f>ROUND(I142*H142,3)</f>
        <v>0</v>
      </c>
      <c r="K142" s="90"/>
      <c r="L142" s="10"/>
      <c r="M142" s="91" t="s">
        <v>14</v>
      </c>
      <c r="N142" s="92" t="s">
        <v>34</v>
      </c>
      <c r="O142" s="93">
        <v>0</v>
      </c>
      <c r="P142" s="93">
        <f>O142*H142</f>
        <v>0</v>
      </c>
      <c r="Q142" s="93">
        <v>0</v>
      </c>
      <c r="R142" s="93">
        <f>Q142*H142</f>
        <v>0</v>
      </c>
      <c r="S142" s="93">
        <v>0</v>
      </c>
      <c r="T142" s="94">
        <f>S142*H142</f>
        <v>0</v>
      </c>
      <c r="AR142" s="95" t="s">
        <v>82</v>
      </c>
      <c r="AT142" s="95" t="s">
        <v>78</v>
      </c>
      <c r="AU142" s="95" t="s">
        <v>93</v>
      </c>
      <c r="AY142" s="2" t="s">
        <v>76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2" t="s">
        <v>83</v>
      </c>
      <c r="BK142" s="97">
        <f>ROUND(I142*H142,3)</f>
        <v>0</v>
      </c>
      <c r="BL142" s="2" t="s">
        <v>82</v>
      </c>
      <c r="BM142" s="95" t="s">
        <v>126</v>
      </c>
    </row>
    <row r="143" spans="2:65" s="9" customFormat="1" ht="24.2" customHeight="1" x14ac:dyDescent="0.25">
      <c r="B143" s="84"/>
      <c r="C143" s="119" t="s">
        <v>123</v>
      </c>
      <c r="D143" s="119" t="s">
        <v>212</v>
      </c>
      <c r="E143" s="120" t="s">
        <v>591</v>
      </c>
      <c r="F143" s="121" t="s">
        <v>592</v>
      </c>
      <c r="G143" s="122" t="s">
        <v>432</v>
      </c>
      <c r="H143" s="123">
        <v>1</v>
      </c>
      <c r="I143" s="123">
        <v>0</v>
      </c>
      <c r="J143" s="123">
        <f>ROUND(I143*H143,3)</f>
        <v>0</v>
      </c>
      <c r="K143" s="124"/>
      <c r="L143" s="125"/>
      <c r="M143" s="126" t="s">
        <v>14</v>
      </c>
      <c r="N143" s="127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103</v>
      </c>
      <c r="AT143" s="95" t="s">
        <v>212</v>
      </c>
      <c r="AU143" s="95" t="s">
        <v>93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132</v>
      </c>
    </row>
    <row r="144" spans="2:65" s="9" customFormat="1" ht="33" customHeight="1" x14ac:dyDescent="0.25">
      <c r="B144" s="84"/>
      <c r="C144" s="85" t="s">
        <v>107</v>
      </c>
      <c r="D144" s="85" t="s">
        <v>78</v>
      </c>
      <c r="E144" s="86" t="s">
        <v>597</v>
      </c>
      <c r="F144" s="87" t="s">
        <v>598</v>
      </c>
      <c r="G144" s="88" t="s">
        <v>599</v>
      </c>
      <c r="H144" s="89">
        <v>20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93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140</v>
      </c>
    </row>
    <row r="145" spans="2:65" s="9" customFormat="1" ht="16.5" customHeight="1" x14ac:dyDescent="0.25">
      <c r="B145" s="84"/>
      <c r="C145" s="119" t="s">
        <v>137</v>
      </c>
      <c r="D145" s="119" t="s">
        <v>212</v>
      </c>
      <c r="E145" s="120" t="s">
        <v>600</v>
      </c>
      <c r="F145" s="121" t="s">
        <v>601</v>
      </c>
      <c r="G145" s="122" t="s">
        <v>552</v>
      </c>
      <c r="H145" s="123">
        <v>0.4</v>
      </c>
      <c r="I145" s="123">
        <v>0</v>
      </c>
      <c r="J145" s="123">
        <f>ROUND(I145*H145,3)</f>
        <v>0</v>
      </c>
      <c r="K145" s="124"/>
      <c r="L145" s="125"/>
      <c r="M145" s="126" t="s">
        <v>14</v>
      </c>
      <c r="N145" s="127" t="s">
        <v>34</v>
      </c>
      <c r="O145" s="93">
        <v>0</v>
      </c>
      <c r="P145" s="93">
        <f>O145*H145</f>
        <v>0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103</v>
      </c>
      <c r="AT145" s="95" t="s">
        <v>212</v>
      </c>
      <c r="AU145" s="95" t="s">
        <v>93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144</v>
      </c>
    </row>
    <row r="146" spans="2:65" s="72" customFormat="1" ht="22.9" customHeight="1" x14ac:dyDescent="0.2">
      <c r="B146" s="73"/>
      <c r="D146" s="74" t="s">
        <v>72</v>
      </c>
      <c r="E146" s="82" t="s">
        <v>602</v>
      </c>
      <c r="F146" s="82" t="s">
        <v>603</v>
      </c>
      <c r="J146" s="83">
        <f>BK146</f>
        <v>0</v>
      </c>
      <c r="L146" s="73"/>
      <c r="M146" s="77"/>
      <c r="P146" s="78">
        <f>SUM(P147:P163)</f>
        <v>0</v>
      </c>
      <c r="R146" s="78">
        <f>SUM(R147:R163)</f>
        <v>0</v>
      </c>
      <c r="T146" s="79">
        <f>SUM(T147:T163)</f>
        <v>0</v>
      </c>
      <c r="AR146" s="74" t="s">
        <v>93</v>
      </c>
      <c r="AT146" s="80" t="s">
        <v>72</v>
      </c>
      <c r="AU146" s="80" t="s">
        <v>75</v>
      </c>
      <c r="AY146" s="74" t="s">
        <v>76</v>
      </c>
      <c r="BK146" s="81">
        <f>SUM(BK147:BK163)</f>
        <v>0</v>
      </c>
    </row>
    <row r="147" spans="2:65" s="9" customFormat="1" ht="24.2" customHeight="1" x14ac:dyDescent="0.25">
      <c r="B147" s="84"/>
      <c r="C147" s="85" t="s">
        <v>110</v>
      </c>
      <c r="D147" s="85" t="s">
        <v>78</v>
      </c>
      <c r="E147" s="86" t="s">
        <v>827</v>
      </c>
      <c r="F147" s="87" t="s">
        <v>828</v>
      </c>
      <c r="G147" s="88" t="s">
        <v>432</v>
      </c>
      <c r="H147" s="89">
        <v>2</v>
      </c>
      <c r="I147" s="89">
        <v>0</v>
      </c>
      <c r="J147" s="89">
        <f t="shared" ref="J147:J163" si="10">ROUND(I147*H147,3)</f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 t="shared" ref="P147:P163" si="11">O147*H147</f>
        <v>0</v>
      </c>
      <c r="Q147" s="93">
        <v>0</v>
      </c>
      <c r="R147" s="93">
        <f t="shared" ref="R147:R163" si="12">Q147*H147</f>
        <v>0</v>
      </c>
      <c r="S147" s="93">
        <v>0</v>
      </c>
      <c r="T147" s="94">
        <f t="shared" ref="T147:T163" si="13">S147*H147</f>
        <v>0</v>
      </c>
      <c r="AR147" s="95" t="s">
        <v>228</v>
      </c>
      <c r="AT147" s="95" t="s">
        <v>78</v>
      </c>
      <c r="AU147" s="95" t="s">
        <v>83</v>
      </c>
      <c r="AY147" s="2" t="s">
        <v>76</v>
      </c>
      <c r="BE147" s="96">
        <f t="shared" ref="BE147:BE163" si="14">IF(N147="základná",J147,0)</f>
        <v>0</v>
      </c>
      <c r="BF147" s="96">
        <f t="shared" ref="BF147:BF163" si="15">IF(N147="znížená",J147,0)</f>
        <v>0</v>
      </c>
      <c r="BG147" s="96">
        <f t="shared" ref="BG147:BG163" si="16">IF(N147="zákl. prenesená",J147,0)</f>
        <v>0</v>
      </c>
      <c r="BH147" s="96">
        <f t="shared" ref="BH147:BH163" si="17">IF(N147="zníž. prenesená",J147,0)</f>
        <v>0</v>
      </c>
      <c r="BI147" s="96">
        <f t="shared" ref="BI147:BI163" si="18">IF(N147="nulová",J147,0)</f>
        <v>0</v>
      </c>
      <c r="BJ147" s="2" t="s">
        <v>83</v>
      </c>
      <c r="BK147" s="97">
        <f t="shared" ref="BK147:BK163" si="19">ROUND(I147*H147,3)</f>
        <v>0</v>
      </c>
      <c r="BL147" s="2" t="s">
        <v>228</v>
      </c>
      <c r="BM147" s="95" t="s">
        <v>128</v>
      </c>
    </row>
    <row r="148" spans="2:65" s="9" customFormat="1" ht="21.75" customHeight="1" x14ac:dyDescent="0.25">
      <c r="B148" s="84"/>
      <c r="C148" s="119" t="s">
        <v>145</v>
      </c>
      <c r="D148" s="119" t="s">
        <v>212</v>
      </c>
      <c r="E148" s="120" t="s">
        <v>829</v>
      </c>
      <c r="F148" s="121" t="s">
        <v>830</v>
      </c>
      <c r="G148" s="122" t="s">
        <v>432</v>
      </c>
      <c r="H148" s="123">
        <v>2</v>
      </c>
      <c r="I148" s="123">
        <v>0</v>
      </c>
      <c r="J148" s="123">
        <f t="shared" si="10"/>
        <v>0</v>
      </c>
      <c r="K148" s="124"/>
      <c r="L148" s="125"/>
      <c r="M148" s="126" t="s">
        <v>14</v>
      </c>
      <c r="N148" s="127" t="s">
        <v>34</v>
      </c>
      <c r="O148" s="93">
        <v>0</v>
      </c>
      <c r="P148" s="93">
        <f t="shared" si="11"/>
        <v>0</v>
      </c>
      <c r="Q148" s="93">
        <v>0</v>
      </c>
      <c r="R148" s="93">
        <f t="shared" si="12"/>
        <v>0</v>
      </c>
      <c r="S148" s="93">
        <v>0</v>
      </c>
      <c r="T148" s="94">
        <f t="shared" si="13"/>
        <v>0</v>
      </c>
      <c r="AR148" s="95" t="s">
        <v>608</v>
      </c>
      <c r="AT148" s="95" t="s">
        <v>212</v>
      </c>
      <c r="AU148" s="95" t="s">
        <v>83</v>
      </c>
      <c r="AY148" s="2" t="s">
        <v>76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2" t="s">
        <v>83</v>
      </c>
      <c r="BK148" s="97">
        <f t="shared" si="19"/>
        <v>0</v>
      </c>
      <c r="BL148" s="2" t="s">
        <v>228</v>
      </c>
      <c r="BM148" s="95" t="s">
        <v>150</v>
      </c>
    </row>
    <row r="149" spans="2:65" s="9" customFormat="1" ht="24.2" customHeight="1" x14ac:dyDescent="0.25">
      <c r="B149" s="84"/>
      <c r="C149" s="85" t="s">
        <v>115</v>
      </c>
      <c r="D149" s="85" t="s">
        <v>78</v>
      </c>
      <c r="E149" s="86" t="s">
        <v>609</v>
      </c>
      <c r="F149" s="87" t="s">
        <v>610</v>
      </c>
      <c r="G149" s="88" t="s">
        <v>432</v>
      </c>
      <c r="H149" s="89">
        <v>5</v>
      </c>
      <c r="I149" s="89">
        <v>0</v>
      </c>
      <c r="J149" s="89">
        <f t="shared" si="10"/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 t="shared" si="11"/>
        <v>0</v>
      </c>
      <c r="Q149" s="93">
        <v>0</v>
      </c>
      <c r="R149" s="93">
        <f t="shared" si="12"/>
        <v>0</v>
      </c>
      <c r="S149" s="93">
        <v>0</v>
      </c>
      <c r="T149" s="94">
        <f t="shared" si="13"/>
        <v>0</v>
      </c>
      <c r="AR149" s="95" t="s">
        <v>228</v>
      </c>
      <c r="AT149" s="95" t="s">
        <v>78</v>
      </c>
      <c r="AU149" s="95" t="s">
        <v>83</v>
      </c>
      <c r="AY149" s="2" t="s">
        <v>76</v>
      </c>
      <c r="BE149" s="96">
        <f t="shared" si="14"/>
        <v>0</v>
      </c>
      <c r="BF149" s="96">
        <f t="shared" si="15"/>
        <v>0</v>
      </c>
      <c r="BG149" s="96">
        <f t="shared" si="16"/>
        <v>0</v>
      </c>
      <c r="BH149" s="96">
        <f t="shared" si="17"/>
        <v>0</v>
      </c>
      <c r="BI149" s="96">
        <f t="shared" si="18"/>
        <v>0</v>
      </c>
      <c r="BJ149" s="2" t="s">
        <v>83</v>
      </c>
      <c r="BK149" s="97">
        <f t="shared" si="19"/>
        <v>0</v>
      </c>
      <c r="BL149" s="2" t="s">
        <v>228</v>
      </c>
      <c r="BM149" s="95" t="s">
        <v>155</v>
      </c>
    </row>
    <row r="150" spans="2:65" s="9" customFormat="1" ht="16.5" customHeight="1" x14ac:dyDescent="0.25">
      <c r="B150" s="84"/>
      <c r="C150" s="119" t="s">
        <v>151</v>
      </c>
      <c r="D150" s="119" t="s">
        <v>212</v>
      </c>
      <c r="E150" s="120" t="s">
        <v>611</v>
      </c>
      <c r="F150" s="121" t="s">
        <v>612</v>
      </c>
      <c r="G150" s="122" t="s">
        <v>432</v>
      </c>
      <c r="H150" s="123">
        <v>5</v>
      </c>
      <c r="I150" s="123">
        <v>0</v>
      </c>
      <c r="J150" s="123">
        <f t="shared" si="10"/>
        <v>0</v>
      </c>
      <c r="K150" s="124"/>
      <c r="L150" s="125"/>
      <c r="M150" s="126" t="s">
        <v>14</v>
      </c>
      <c r="N150" s="127" t="s">
        <v>34</v>
      </c>
      <c r="O150" s="93">
        <v>0</v>
      </c>
      <c r="P150" s="93">
        <f t="shared" si="11"/>
        <v>0</v>
      </c>
      <c r="Q150" s="93">
        <v>0</v>
      </c>
      <c r="R150" s="93">
        <f t="shared" si="12"/>
        <v>0</v>
      </c>
      <c r="S150" s="93">
        <v>0</v>
      </c>
      <c r="T150" s="94">
        <f t="shared" si="13"/>
        <v>0</v>
      </c>
      <c r="AR150" s="95" t="s">
        <v>608</v>
      </c>
      <c r="AT150" s="95" t="s">
        <v>212</v>
      </c>
      <c r="AU150" s="95" t="s">
        <v>83</v>
      </c>
      <c r="AY150" s="2" t="s">
        <v>76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2" t="s">
        <v>83</v>
      </c>
      <c r="BK150" s="97">
        <f t="shared" si="19"/>
        <v>0</v>
      </c>
      <c r="BL150" s="2" t="s">
        <v>228</v>
      </c>
      <c r="BM150" s="95" t="s">
        <v>163</v>
      </c>
    </row>
    <row r="151" spans="2:65" s="9" customFormat="1" ht="24.2" customHeight="1" x14ac:dyDescent="0.25">
      <c r="B151" s="84"/>
      <c r="C151" s="85" t="s">
        <v>120</v>
      </c>
      <c r="D151" s="85" t="s">
        <v>78</v>
      </c>
      <c r="E151" s="86" t="s">
        <v>613</v>
      </c>
      <c r="F151" s="87" t="s">
        <v>614</v>
      </c>
      <c r="G151" s="88" t="s">
        <v>432</v>
      </c>
      <c r="H151" s="89">
        <v>16</v>
      </c>
      <c r="I151" s="89">
        <v>0</v>
      </c>
      <c r="J151" s="89">
        <f t="shared" si="10"/>
        <v>0</v>
      </c>
      <c r="K151" s="90"/>
      <c r="L151" s="10"/>
      <c r="M151" s="91" t="s">
        <v>14</v>
      </c>
      <c r="N151" s="92" t="s">
        <v>34</v>
      </c>
      <c r="O151" s="93">
        <v>0</v>
      </c>
      <c r="P151" s="93">
        <f t="shared" si="11"/>
        <v>0</v>
      </c>
      <c r="Q151" s="93">
        <v>0</v>
      </c>
      <c r="R151" s="93">
        <f t="shared" si="12"/>
        <v>0</v>
      </c>
      <c r="S151" s="93">
        <v>0</v>
      </c>
      <c r="T151" s="94">
        <f t="shared" si="13"/>
        <v>0</v>
      </c>
      <c r="AR151" s="95" t="s">
        <v>228</v>
      </c>
      <c r="AT151" s="95" t="s">
        <v>78</v>
      </c>
      <c r="AU151" s="95" t="s">
        <v>83</v>
      </c>
      <c r="AY151" s="2" t="s">
        <v>76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2" t="s">
        <v>83</v>
      </c>
      <c r="BK151" s="97">
        <f t="shared" si="19"/>
        <v>0</v>
      </c>
      <c r="BL151" s="2" t="s">
        <v>228</v>
      </c>
      <c r="BM151" s="95" t="s">
        <v>168</v>
      </c>
    </row>
    <row r="152" spans="2:65" s="9" customFormat="1" ht="16.5" customHeight="1" x14ac:dyDescent="0.25">
      <c r="B152" s="84"/>
      <c r="C152" s="119" t="s">
        <v>165</v>
      </c>
      <c r="D152" s="119" t="s">
        <v>212</v>
      </c>
      <c r="E152" s="120" t="s">
        <v>615</v>
      </c>
      <c r="F152" s="121" t="s">
        <v>616</v>
      </c>
      <c r="G152" s="122" t="s">
        <v>432</v>
      </c>
      <c r="H152" s="123">
        <v>16</v>
      </c>
      <c r="I152" s="123">
        <v>0</v>
      </c>
      <c r="J152" s="123">
        <f t="shared" si="10"/>
        <v>0</v>
      </c>
      <c r="K152" s="124"/>
      <c r="L152" s="125"/>
      <c r="M152" s="126" t="s">
        <v>14</v>
      </c>
      <c r="N152" s="127" t="s">
        <v>34</v>
      </c>
      <c r="O152" s="93">
        <v>0</v>
      </c>
      <c r="P152" s="93">
        <f t="shared" si="11"/>
        <v>0</v>
      </c>
      <c r="Q152" s="93">
        <v>0</v>
      </c>
      <c r="R152" s="93">
        <f t="shared" si="12"/>
        <v>0</v>
      </c>
      <c r="S152" s="93">
        <v>0</v>
      </c>
      <c r="T152" s="94">
        <f t="shared" si="13"/>
        <v>0</v>
      </c>
      <c r="AR152" s="95" t="s">
        <v>608</v>
      </c>
      <c r="AT152" s="95" t="s">
        <v>212</v>
      </c>
      <c r="AU152" s="95" t="s">
        <v>83</v>
      </c>
      <c r="AY152" s="2" t="s">
        <v>76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2" t="s">
        <v>83</v>
      </c>
      <c r="BK152" s="97">
        <f t="shared" si="19"/>
        <v>0</v>
      </c>
      <c r="BL152" s="2" t="s">
        <v>228</v>
      </c>
      <c r="BM152" s="95" t="s">
        <v>172</v>
      </c>
    </row>
    <row r="153" spans="2:65" s="9" customFormat="1" ht="24.2" customHeight="1" x14ac:dyDescent="0.25">
      <c r="B153" s="84"/>
      <c r="C153" s="85" t="s">
        <v>126</v>
      </c>
      <c r="D153" s="85" t="s">
        <v>78</v>
      </c>
      <c r="E153" s="86" t="s">
        <v>617</v>
      </c>
      <c r="F153" s="87" t="s">
        <v>618</v>
      </c>
      <c r="G153" s="88" t="s">
        <v>432</v>
      </c>
      <c r="H153" s="89">
        <v>5</v>
      </c>
      <c r="I153" s="89">
        <v>0</v>
      </c>
      <c r="J153" s="89">
        <f t="shared" si="10"/>
        <v>0</v>
      </c>
      <c r="K153" s="90"/>
      <c r="L153" s="10"/>
      <c r="M153" s="91" t="s">
        <v>14</v>
      </c>
      <c r="N153" s="92" t="s">
        <v>34</v>
      </c>
      <c r="O153" s="93">
        <v>0</v>
      </c>
      <c r="P153" s="93">
        <f t="shared" si="11"/>
        <v>0</v>
      </c>
      <c r="Q153" s="93">
        <v>0</v>
      </c>
      <c r="R153" s="93">
        <f t="shared" si="12"/>
        <v>0</v>
      </c>
      <c r="S153" s="93">
        <v>0</v>
      </c>
      <c r="T153" s="94">
        <f t="shared" si="13"/>
        <v>0</v>
      </c>
      <c r="AR153" s="95" t="s">
        <v>228</v>
      </c>
      <c r="AT153" s="95" t="s">
        <v>78</v>
      </c>
      <c r="AU153" s="95" t="s">
        <v>83</v>
      </c>
      <c r="AY153" s="2" t="s">
        <v>76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2" t="s">
        <v>83</v>
      </c>
      <c r="BK153" s="97">
        <f t="shared" si="19"/>
        <v>0</v>
      </c>
      <c r="BL153" s="2" t="s">
        <v>228</v>
      </c>
      <c r="BM153" s="95" t="s">
        <v>178</v>
      </c>
    </row>
    <row r="154" spans="2:65" s="9" customFormat="1" ht="16.5" customHeight="1" x14ac:dyDescent="0.25">
      <c r="B154" s="84"/>
      <c r="C154" s="119" t="s">
        <v>175</v>
      </c>
      <c r="D154" s="119" t="s">
        <v>212</v>
      </c>
      <c r="E154" s="120" t="s">
        <v>619</v>
      </c>
      <c r="F154" s="121" t="s">
        <v>620</v>
      </c>
      <c r="G154" s="122" t="s">
        <v>432</v>
      </c>
      <c r="H154" s="123">
        <v>5</v>
      </c>
      <c r="I154" s="123">
        <v>0</v>
      </c>
      <c r="J154" s="123">
        <f t="shared" si="10"/>
        <v>0</v>
      </c>
      <c r="K154" s="124"/>
      <c r="L154" s="125"/>
      <c r="M154" s="126" t="s">
        <v>14</v>
      </c>
      <c r="N154" s="127" t="s">
        <v>34</v>
      </c>
      <c r="O154" s="93">
        <v>0</v>
      </c>
      <c r="P154" s="93">
        <f t="shared" si="11"/>
        <v>0</v>
      </c>
      <c r="Q154" s="93">
        <v>0</v>
      </c>
      <c r="R154" s="93">
        <f t="shared" si="12"/>
        <v>0</v>
      </c>
      <c r="S154" s="93">
        <v>0</v>
      </c>
      <c r="T154" s="94">
        <f t="shared" si="13"/>
        <v>0</v>
      </c>
      <c r="AR154" s="95" t="s">
        <v>608</v>
      </c>
      <c r="AT154" s="95" t="s">
        <v>212</v>
      </c>
      <c r="AU154" s="95" t="s">
        <v>83</v>
      </c>
      <c r="AY154" s="2" t="s">
        <v>76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2" t="s">
        <v>83</v>
      </c>
      <c r="BK154" s="97">
        <f t="shared" si="19"/>
        <v>0</v>
      </c>
      <c r="BL154" s="2" t="s">
        <v>228</v>
      </c>
      <c r="BM154" s="95" t="s">
        <v>181</v>
      </c>
    </row>
    <row r="155" spans="2:65" s="9" customFormat="1" ht="16.5" customHeight="1" x14ac:dyDescent="0.25">
      <c r="B155" s="84"/>
      <c r="C155" s="85" t="s">
        <v>132</v>
      </c>
      <c r="D155" s="85" t="s">
        <v>78</v>
      </c>
      <c r="E155" s="86" t="s">
        <v>621</v>
      </c>
      <c r="F155" s="87" t="s">
        <v>622</v>
      </c>
      <c r="G155" s="88" t="s">
        <v>432</v>
      </c>
      <c r="H155" s="89">
        <v>28</v>
      </c>
      <c r="I155" s="89">
        <v>0</v>
      </c>
      <c r="J155" s="89">
        <f t="shared" si="10"/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 t="shared" si="11"/>
        <v>0</v>
      </c>
      <c r="Q155" s="93">
        <v>0</v>
      </c>
      <c r="R155" s="93">
        <f t="shared" si="12"/>
        <v>0</v>
      </c>
      <c r="S155" s="93">
        <v>0</v>
      </c>
      <c r="T155" s="94">
        <f t="shared" si="13"/>
        <v>0</v>
      </c>
      <c r="AR155" s="95" t="s">
        <v>228</v>
      </c>
      <c r="AT155" s="95" t="s">
        <v>78</v>
      </c>
      <c r="AU155" s="95" t="s">
        <v>83</v>
      </c>
      <c r="AY155" s="2" t="s">
        <v>76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2" t="s">
        <v>83</v>
      </c>
      <c r="BK155" s="97">
        <f t="shared" si="19"/>
        <v>0</v>
      </c>
      <c r="BL155" s="2" t="s">
        <v>228</v>
      </c>
      <c r="BM155" s="95" t="s">
        <v>186</v>
      </c>
    </row>
    <row r="156" spans="2:65" s="9" customFormat="1" ht="16.5" customHeight="1" x14ac:dyDescent="0.25">
      <c r="B156" s="84"/>
      <c r="C156" s="119" t="s">
        <v>183</v>
      </c>
      <c r="D156" s="119" t="s">
        <v>212</v>
      </c>
      <c r="E156" s="120" t="s">
        <v>623</v>
      </c>
      <c r="F156" s="121" t="s">
        <v>624</v>
      </c>
      <c r="G156" s="122" t="s">
        <v>432</v>
      </c>
      <c r="H156" s="123">
        <v>28</v>
      </c>
      <c r="I156" s="123">
        <v>0</v>
      </c>
      <c r="J156" s="123">
        <f t="shared" si="10"/>
        <v>0</v>
      </c>
      <c r="K156" s="124"/>
      <c r="L156" s="125"/>
      <c r="M156" s="126" t="s">
        <v>14</v>
      </c>
      <c r="N156" s="127" t="s">
        <v>34</v>
      </c>
      <c r="O156" s="93">
        <v>0</v>
      </c>
      <c r="P156" s="93">
        <f t="shared" si="11"/>
        <v>0</v>
      </c>
      <c r="Q156" s="93">
        <v>0</v>
      </c>
      <c r="R156" s="93">
        <f t="shared" si="12"/>
        <v>0</v>
      </c>
      <c r="S156" s="93">
        <v>0</v>
      </c>
      <c r="T156" s="94">
        <f t="shared" si="13"/>
        <v>0</v>
      </c>
      <c r="AR156" s="95" t="s">
        <v>608</v>
      </c>
      <c r="AT156" s="95" t="s">
        <v>212</v>
      </c>
      <c r="AU156" s="95" t="s">
        <v>83</v>
      </c>
      <c r="AY156" s="2" t="s">
        <v>76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2" t="s">
        <v>83</v>
      </c>
      <c r="BK156" s="97">
        <f t="shared" si="19"/>
        <v>0</v>
      </c>
      <c r="BL156" s="2" t="s">
        <v>228</v>
      </c>
      <c r="BM156" s="95" t="s">
        <v>190</v>
      </c>
    </row>
    <row r="157" spans="2:65" s="9" customFormat="1" ht="21.75" customHeight="1" x14ac:dyDescent="0.25">
      <c r="B157" s="84"/>
      <c r="C157" s="85" t="s">
        <v>140</v>
      </c>
      <c r="D157" s="85" t="s">
        <v>78</v>
      </c>
      <c r="E157" s="86" t="s">
        <v>625</v>
      </c>
      <c r="F157" s="87" t="s">
        <v>626</v>
      </c>
      <c r="G157" s="88" t="s">
        <v>154</v>
      </c>
      <c r="H157" s="89">
        <v>270</v>
      </c>
      <c r="I157" s="89">
        <v>0</v>
      </c>
      <c r="J157" s="89">
        <f t="shared" si="10"/>
        <v>0</v>
      </c>
      <c r="K157" s="90"/>
      <c r="L157" s="10"/>
      <c r="M157" s="91" t="s">
        <v>14</v>
      </c>
      <c r="N157" s="92" t="s">
        <v>34</v>
      </c>
      <c r="O157" s="93">
        <v>0</v>
      </c>
      <c r="P157" s="93">
        <f t="shared" si="11"/>
        <v>0</v>
      </c>
      <c r="Q157" s="93">
        <v>0</v>
      </c>
      <c r="R157" s="93">
        <f t="shared" si="12"/>
        <v>0</v>
      </c>
      <c r="S157" s="93">
        <v>0</v>
      </c>
      <c r="T157" s="94">
        <f t="shared" si="13"/>
        <v>0</v>
      </c>
      <c r="AR157" s="95" t="s">
        <v>228</v>
      </c>
      <c r="AT157" s="95" t="s">
        <v>78</v>
      </c>
      <c r="AU157" s="95" t="s">
        <v>83</v>
      </c>
      <c r="AY157" s="2" t="s">
        <v>76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2" t="s">
        <v>83</v>
      </c>
      <c r="BK157" s="97">
        <f t="shared" si="19"/>
        <v>0</v>
      </c>
      <c r="BL157" s="2" t="s">
        <v>228</v>
      </c>
      <c r="BM157" s="95" t="s">
        <v>193</v>
      </c>
    </row>
    <row r="158" spans="2:65" s="9" customFormat="1" ht="16.5" customHeight="1" x14ac:dyDescent="0.25">
      <c r="B158" s="84"/>
      <c r="C158" s="119" t="s">
        <v>157</v>
      </c>
      <c r="D158" s="119" t="s">
        <v>212</v>
      </c>
      <c r="E158" s="120" t="s">
        <v>627</v>
      </c>
      <c r="F158" s="121" t="s">
        <v>628</v>
      </c>
      <c r="G158" s="122" t="s">
        <v>154</v>
      </c>
      <c r="H158" s="123">
        <v>270</v>
      </c>
      <c r="I158" s="123">
        <v>0</v>
      </c>
      <c r="J158" s="123">
        <f t="shared" si="10"/>
        <v>0</v>
      </c>
      <c r="K158" s="124"/>
      <c r="L158" s="125"/>
      <c r="M158" s="126" t="s">
        <v>14</v>
      </c>
      <c r="N158" s="127" t="s">
        <v>34</v>
      </c>
      <c r="O158" s="93">
        <v>0</v>
      </c>
      <c r="P158" s="93">
        <f t="shared" si="11"/>
        <v>0</v>
      </c>
      <c r="Q158" s="93">
        <v>0</v>
      </c>
      <c r="R158" s="93">
        <f t="shared" si="12"/>
        <v>0</v>
      </c>
      <c r="S158" s="93">
        <v>0</v>
      </c>
      <c r="T158" s="94">
        <f t="shared" si="13"/>
        <v>0</v>
      </c>
      <c r="AR158" s="95" t="s">
        <v>608</v>
      </c>
      <c r="AT158" s="95" t="s">
        <v>212</v>
      </c>
      <c r="AU158" s="95" t="s">
        <v>83</v>
      </c>
      <c r="AY158" s="2" t="s">
        <v>76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2" t="s">
        <v>83</v>
      </c>
      <c r="BK158" s="97">
        <f t="shared" si="19"/>
        <v>0</v>
      </c>
      <c r="BL158" s="2" t="s">
        <v>228</v>
      </c>
      <c r="BM158" s="95" t="s">
        <v>196</v>
      </c>
    </row>
    <row r="159" spans="2:65" s="9" customFormat="1" ht="16.5" customHeight="1" x14ac:dyDescent="0.25">
      <c r="B159" s="84"/>
      <c r="C159" s="85" t="s">
        <v>144</v>
      </c>
      <c r="D159" s="85" t="s">
        <v>78</v>
      </c>
      <c r="E159" s="86" t="s">
        <v>629</v>
      </c>
      <c r="F159" s="87" t="s">
        <v>630</v>
      </c>
      <c r="G159" s="88" t="s">
        <v>432</v>
      </c>
      <c r="H159" s="89">
        <v>23</v>
      </c>
      <c r="I159" s="89">
        <v>0</v>
      </c>
      <c r="J159" s="89">
        <f t="shared" si="10"/>
        <v>0</v>
      </c>
      <c r="K159" s="90"/>
      <c r="L159" s="10"/>
      <c r="M159" s="91" t="s">
        <v>14</v>
      </c>
      <c r="N159" s="92" t="s">
        <v>34</v>
      </c>
      <c r="O159" s="93">
        <v>0</v>
      </c>
      <c r="P159" s="93">
        <f t="shared" si="11"/>
        <v>0</v>
      </c>
      <c r="Q159" s="93">
        <v>0</v>
      </c>
      <c r="R159" s="93">
        <f t="shared" si="12"/>
        <v>0</v>
      </c>
      <c r="S159" s="93">
        <v>0</v>
      </c>
      <c r="T159" s="94">
        <f t="shared" si="13"/>
        <v>0</v>
      </c>
      <c r="AR159" s="95" t="s">
        <v>228</v>
      </c>
      <c r="AT159" s="95" t="s">
        <v>78</v>
      </c>
      <c r="AU159" s="95" t="s">
        <v>83</v>
      </c>
      <c r="AY159" s="2" t="s">
        <v>76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2" t="s">
        <v>83</v>
      </c>
      <c r="BK159" s="97">
        <f t="shared" si="19"/>
        <v>0</v>
      </c>
      <c r="BL159" s="2" t="s">
        <v>228</v>
      </c>
      <c r="BM159" s="95" t="s">
        <v>200</v>
      </c>
    </row>
    <row r="160" spans="2:65" s="9" customFormat="1" ht="16.5" customHeight="1" x14ac:dyDescent="0.25">
      <c r="B160" s="84"/>
      <c r="C160" s="119" t="s">
        <v>197</v>
      </c>
      <c r="D160" s="119" t="s">
        <v>212</v>
      </c>
      <c r="E160" s="120" t="s">
        <v>831</v>
      </c>
      <c r="F160" s="121" t="s">
        <v>636</v>
      </c>
      <c r="G160" s="122" t="s">
        <v>432</v>
      </c>
      <c r="H160" s="123">
        <v>3</v>
      </c>
      <c r="I160" s="123">
        <v>0</v>
      </c>
      <c r="J160" s="123">
        <f t="shared" si="10"/>
        <v>0</v>
      </c>
      <c r="K160" s="124"/>
      <c r="L160" s="125"/>
      <c r="M160" s="126" t="s">
        <v>14</v>
      </c>
      <c r="N160" s="127" t="s">
        <v>34</v>
      </c>
      <c r="O160" s="93">
        <v>0</v>
      </c>
      <c r="P160" s="93">
        <f t="shared" si="11"/>
        <v>0</v>
      </c>
      <c r="Q160" s="93">
        <v>0</v>
      </c>
      <c r="R160" s="93">
        <f t="shared" si="12"/>
        <v>0</v>
      </c>
      <c r="S160" s="93">
        <v>0</v>
      </c>
      <c r="T160" s="94">
        <f t="shared" si="13"/>
        <v>0</v>
      </c>
      <c r="AR160" s="95" t="s">
        <v>608</v>
      </c>
      <c r="AT160" s="95" t="s">
        <v>212</v>
      </c>
      <c r="AU160" s="95" t="s">
        <v>83</v>
      </c>
      <c r="AY160" s="2" t="s">
        <v>76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2" t="s">
        <v>83</v>
      </c>
      <c r="BK160" s="97">
        <f t="shared" si="19"/>
        <v>0</v>
      </c>
      <c r="BL160" s="2" t="s">
        <v>228</v>
      </c>
      <c r="BM160" s="95" t="s">
        <v>203</v>
      </c>
    </row>
    <row r="161" spans="2:65" s="9" customFormat="1" ht="16.5" customHeight="1" x14ac:dyDescent="0.25">
      <c r="B161" s="84"/>
      <c r="C161" s="119" t="s">
        <v>128</v>
      </c>
      <c r="D161" s="119" t="s">
        <v>212</v>
      </c>
      <c r="E161" s="120" t="s">
        <v>633</v>
      </c>
      <c r="F161" s="121" t="s">
        <v>634</v>
      </c>
      <c r="G161" s="122" t="s">
        <v>432</v>
      </c>
      <c r="H161" s="123">
        <v>20</v>
      </c>
      <c r="I161" s="123">
        <v>0</v>
      </c>
      <c r="J161" s="123">
        <f t="shared" si="1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11"/>
        <v>0</v>
      </c>
      <c r="Q161" s="93">
        <v>0</v>
      </c>
      <c r="R161" s="93">
        <f t="shared" si="12"/>
        <v>0</v>
      </c>
      <c r="S161" s="93">
        <v>0</v>
      </c>
      <c r="T161" s="94">
        <f t="shared" si="13"/>
        <v>0</v>
      </c>
      <c r="AR161" s="95" t="s">
        <v>608</v>
      </c>
      <c r="AT161" s="95" t="s">
        <v>212</v>
      </c>
      <c r="AU161" s="95" t="s">
        <v>83</v>
      </c>
      <c r="AY161" s="2" t="s">
        <v>76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2" t="s">
        <v>83</v>
      </c>
      <c r="BK161" s="97">
        <f t="shared" si="19"/>
        <v>0</v>
      </c>
      <c r="BL161" s="2" t="s">
        <v>228</v>
      </c>
      <c r="BM161" s="95" t="s">
        <v>207</v>
      </c>
    </row>
    <row r="162" spans="2:65" s="9" customFormat="1" ht="33" customHeight="1" x14ac:dyDescent="0.25">
      <c r="B162" s="84"/>
      <c r="C162" s="85" t="s">
        <v>204</v>
      </c>
      <c r="D162" s="85" t="s">
        <v>78</v>
      </c>
      <c r="E162" s="86" t="s">
        <v>637</v>
      </c>
      <c r="F162" s="87" t="s">
        <v>638</v>
      </c>
      <c r="G162" s="88" t="s">
        <v>599</v>
      </c>
      <c r="H162" s="89">
        <v>50</v>
      </c>
      <c r="I162" s="89">
        <v>0</v>
      </c>
      <c r="J162" s="89">
        <f t="shared" si="1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11"/>
        <v>0</v>
      </c>
      <c r="Q162" s="93">
        <v>0</v>
      </c>
      <c r="R162" s="93">
        <f t="shared" si="12"/>
        <v>0</v>
      </c>
      <c r="S162" s="93">
        <v>0</v>
      </c>
      <c r="T162" s="94">
        <f t="shared" si="13"/>
        <v>0</v>
      </c>
      <c r="AR162" s="95" t="s">
        <v>228</v>
      </c>
      <c r="AT162" s="95" t="s">
        <v>78</v>
      </c>
      <c r="AU162" s="95" t="s">
        <v>83</v>
      </c>
      <c r="AY162" s="2" t="s">
        <v>76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2" t="s">
        <v>83</v>
      </c>
      <c r="BK162" s="97">
        <f t="shared" si="19"/>
        <v>0</v>
      </c>
      <c r="BL162" s="2" t="s">
        <v>228</v>
      </c>
      <c r="BM162" s="95" t="s">
        <v>210</v>
      </c>
    </row>
    <row r="163" spans="2:65" s="9" customFormat="1" ht="24.2" customHeight="1" x14ac:dyDescent="0.25">
      <c r="B163" s="84"/>
      <c r="C163" s="119" t="s">
        <v>150</v>
      </c>
      <c r="D163" s="119" t="s">
        <v>212</v>
      </c>
      <c r="E163" s="120" t="s">
        <v>639</v>
      </c>
      <c r="F163" s="121" t="s">
        <v>640</v>
      </c>
      <c r="G163" s="122" t="s">
        <v>552</v>
      </c>
      <c r="H163" s="123">
        <v>0.4</v>
      </c>
      <c r="I163" s="123">
        <v>0</v>
      </c>
      <c r="J163" s="123">
        <f t="shared" si="1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11"/>
        <v>0</v>
      </c>
      <c r="Q163" s="93">
        <v>0</v>
      </c>
      <c r="R163" s="93">
        <f t="shared" si="12"/>
        <v>0</v>
      </c>
      <c r="S163" s="93">
        <v>0</v>
      </c>
      <c r="T163" s="94">
        <f t="shared" si="13"/>
        <v>0</v>
      </c>
      <c r="AR163" s="95" t="s">
        <v>608</v>
      </c>
      <c r="AT163" s="95" t="s">
        <v>212</v>
      </c>
      <c r="AU163" s="95" t="s">
        <v>83</v>
      </c>
      <c r="AY163" s="2" t="s">
        <v>76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2" t="s">
        <v>83</v>
      </c>
      <c r="BK163" s="97">
        <f t="shared" si="19"/>
        <v>0</v>
      </c>
      <c r="BL163" s="2" t="s">
        <v>228</v>
      </c>
      <c r="BM163" s="95" t="s">
        <v>136</v>
      </c>
    </row>
    <row r="164" spans="2:65" s="72" customFormat="1" ht="22.9" customHeight="1" x14ac:dyDescent="0.2">
      <c r="B164" s="73"/>
      <c r="D164" s="74" t="s">
        <v>72</v>
      </c>
      <c r="E164" s="82" t="s">
        <v>641</v>
      </c>
      <c r="F164" s="82" t="s">
        <v>642</v>
      </c>
      <c r="J164" s="83">
        <f>BK164</f>
        <v>0</v>
      </c>
      <c r="L164" s="73"/>
      <c r="M164" s="77"/>
      <c r="P164" s="78">
        <f>P165+P203</f>
        <v>0</v>
      </c>
      <c r="R164" s="78">
        <f>R165+R203</f>
        <v>0</v>
      </c>
      <c r="T164" s="79">
        <f>T165+T203</f>
        <v>0</v>
      </c>
      <c r="AR164" s="74" t="s">
        <v>75</v>
      </c>
      <c r="AT164" s="80" t="s">
        <v>72</v>
      </c>
      <c r="AU164" s="80" t="s">
        <v>75</v>
      </c>
      <c r="AY164" s="74" t="s">
        <v>76</v>
      </c>
      <c r="BK164" s="81">
        <f>BK165+BK203</f>
        <v>0</v>
      </c>
    </row>
    <row r="165" spans="2:65" s="72" customFormat="1" ht="20.85" customHeight="1" x14ac:dyDescent="0.2">
      <c r="B165" s="73"/>
      <c r="D165" s="74" t="s">
        <v>72</v>
      </c>
      <c r="E165" s="82" t="s">
        <v>643</v>
      </c>
      <c r="F165" s="82" t="s">
        <v>644</v>
      </c>
      <c r="J165" s="83">
        <f>BK165</f>
        <v>0</v>
      </c>
      <c r="L165" s="73"/>
      <c r="M165" s="77"/>
      <c r="P165" s="78">
        <f>SUM(P166:P202)</f>
        <v>0</v>
      </c>
      <c r="R165" s="78">
        <f>SUM(R166:R202)</f>
        <v>0</v>
      </c>
      <c r="T165" s="79">
        <f>SUM(T166:T202)</f>
        <v>0</v>
      </c>
      <c r="AR165" s="74" t="s">
        <v>75</v>
      </c>
      <c r="AT165" s="80" t="s">
        <v>72</v>
      </c>
      <c r="AU165" s="80" t="s">
        <v>83</v>
      </c>
      <c r="AY165" s="74" t="s">
        <v>76</v>
      </c>
      <c r="BK165" s="81">
        <f>SUM(BK166:BK202)</f>
        <v>0</v>
      </c>
    </row>
    <row r="166" spans="2:65" s="9" customFormat="1" ht="33" customHeight="1" x14ac:dyDescent="0.25">
      <c r="B166" s="84"/>
      <c r="C166" s="85" t="s">
        <v>211</v>
      </c>
      <c r="D166" s="85" t="s">
        <v>78</v>
      </c>
      <c r="E166" s="86" t="s">
        <v>645</v>
      </c>
      <c r="F166" s="87" t="s">
        <v>646</v>
      </c>
      <c r="G166" s="88" t="s">
        <v>432</v>
      </c>
      <c r="H166" s="89">
        <v>6</v>
      </c>
      <c r="I166" s="89">
        <v>0</v>
      </c>
      <c r="J166" s="89">
        <f t="shared" ref="J166:J202" si="20">ROUND(I166*H166,3)</f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 t="shared" ref="P166:P202" si="21">O166*H166</f>
        <v>0</v>
      </c>
      <c r="Q166" s="93">
        <v>0</v>
      </c>
      <c r="R166" s="93">
        <f t="shared" ref="R166:R202" si="22">Q166*H166</f>
        <v>0</v>
      </c>
      <c r="S166" s="93">
        <v>0</v>
      </c>
      <c r="T166" s="94">
        <f t="shared" ref="T166:T202" si="23">S166*H166</f>
        <v>0</v>
      </c>
      <c r="AR166" s="95" t="s">
        <v>82</v>
      </c>
      <c r="AT166" s="95" t="s">
        <v>78</v>
      </c>
      <c r="AU166" s="95" t="s">
        <v>93</v>
      </c>
      <c r="AY166" s="2" t="s">
        <v>76</v>
      </c>
      <c r="BE166" s="96">
        <f t="shared" ref="BE166:BE202" si="24">IF(N166="základná",J166,0)</f>
        <v>0</v>
      </c>
      <c r="BF166" s="96">
        <f t="shared" ref="BF166:BF202" si="25">IF(N166="znížená",J166,0)</f>
        <v>0</v>
      </c>
      <c r="BG166" s="96">
        <f t="shared" ref="BG166:BG202" si="26">IF(N166="zákl. prenesená",J166,0)</f>
        <v>0</v>
      </c>
      <c r="BH166" s="96">
        <f t="shared" ref="BH166:BH202" si="27">IF(N166="zníž. prenesená",J166,0)</f>
        <v>0</v>
      </c>
      <c r="BI166" s="96">
        <f t="shared" ref="BI166:BI202" si="28">IF(N166="nulová",J166,0)</f>
        <v>0</v>
      </c>
      <c r="BJ166" s="2" t="s">
        <v>83</v>
      </c>
      <c r="BK166" s="97">
        <f t="shared" ref="BK166:BK202" si="29">ROUND(I166*H166,3)</f>
        <v>0</v>
      </c>
      <c r="BL166" s="2" t="s">
        <v>82</v>
      </c>
      <c r="BM166" s="95" t="s">
        <v>218</v>
      </c>
    </row>
    <row r="167" spans="2:65" s="9" customFormat="1" ht="33" customHeight="1" x14ac:dyDescent="0.25">
      <c r="B167" s="84"/>
      <c r="C167" s="85" t="s">
        <v>155</v>
      </c>
      <c r="D167" s="85" t="s">
        <v>78</v>
      </c>
      <c r="E167" s="86" t="s">
        <v>647</v>
      </c>
      <c r="F167" s="87" t="s">
        <v>648</v>
      </c>
      <c r="G167" s="88" t="s">
        <v>131</v>
      </c>
      <c r="H167" s="89">
        <v>10</v>
      </c>
      <c r="I167" s="89">
        <v>0</v>
      </c>
      <c r="J167" s="89">
        <f t="shared" si="20"/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 t="shared" si="21"/>
        <v>0</v>
      </c>
      <c r="Q167" s="93">
        <v>0</v>
      </c>
      <c r="R167" s="93">
        <f t="shared" si="22"/>
        <v>0</v>
      </c>
      <c r="S167" s="93">
        <v>0</v>
      </c>
      <c r="T167" s="94">
        <f t="shared" si="23"/>
        <v>0</v>
      </c>
      <c r="AR167" s="95" t="s">
        <v>82</v>
      </c>
      <c r="AT167" s="95" t="s">
        <v>78</v>
      </c>
      <c r="AU167" s="95" t="s">
        <v>93</v>
      </c>
      <c r="AY167" s="2" t="s">
        <v>76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2" t="s">
        <v>83</v>
      </c>
      <c r="BK167" s="97">
        <f t="shared" si="29"/>
        <v>0</v>
      </c>
      <c r="BL167" s="2" t="s">
        <v>82</v>
      </c>
      <c r="BM167" s="95" t="s">
        <v>224</v>
      </c>
    </row>
    <row r="168" spans="2:65" s="9" customFormat="1" ht="16.5" customHeight="1" x14ac:dyDescent="0.25">
      <c r="B168" s="84"/>
      <c r="C168" s="119" t="s">
        <v>221</v>
      </c>
      <c r="D168" s="119" t="s">
        <v>212</v>
      </c>
      <c r="E168" s="120" t="s">
        <v>649</v>
      </c>
      <c r="F168" s="121" t="s">
        <v>650</v>
      </c>
      <c r="G168" s="122" t="s">
        <v>119</v>
      </c>
      <c r="H168" s="123">
        <v>61</v>
      </c>
      <c r="I168" s="123">
        <v>0</v>
      </c>
      <c r="J168" s="123">
        <f t="shared" si="20"/>
        <v>0</v>
      </c>
      <c r="K168" s="124"/>
      <c r="L168" s="125"/>
      <c r="M168" s="126" t="s">
        <v>14</v>
      </c>
      <c r="N168" s="127" t="s">
        <v>34</v>
      </c>
      <c r="O168" s="93">
        <v>0</v>
      </c>
      <c r="P168" s="93">
        <f t="shared" si="21"/>
        <v>0</v>
      </c>
      <c r="Q168" s="93">
        <v>0</v>
      </c>
      <c r="R168" s="93">
        <f t="shared" si="22"/>
        <v>0</v>
      </c>
      <c r="S168" s="93">
        <v>0</v>
      </c>
      <c r="T168" s="94">
        <f t="shared" si="23"/>
        <v>0</v>
      </c>
      <c r="AR168" s="95" t="s">
        <v>103</v>
      </c>
      <c r="AT168" s="95" t="s">
        <v>212</v>
      </c>
      <c r="AU168" s="95" t="s">
        <v>93</v>
      </c>
      <c r="AY168" s="2" t="s">
        <v>76</v>
      </c>
      <c r="BE168" s="96">
        <f t="shared" si="24"/>
        <v>0</v>
      </c>
      <c r="BF168" s="96">
        <f t="shared" si="25"/>
        <v>0</v>
      </c>
      <c r="BG168" s="96">
        <f t="shared" si="26"/>
        <v>0</v>
      </c>
      <c r="BH168" s="96">
        <f t="shared" si="27"/>
        <v>0</v>
      </c>
      <c r="BI168" s="96">
        <f t="shared" si="28"/>
        <v>0</v>
      </c>
      <c r="BJ168" s="2" t="s">
        <v>83</v>
      </c>
      <c r="BK168" s="97">
        <f t="shared" si="29"/>
        <v>0</v>
      </c>
      <c r="BL168" s="2" t="s">
        <v>82</v>
      </c>
      <c r="BM168" s="95" t="s">
        <v>228</v>
      </c>
    </row>
    <row r="169" spans="2:65" s="9" customFormat="1" ht="24.2" customHeight="1" x14ac:dyDescent="0.25">
      <c r="B169" s="84"/>
      <c r="C169" s="85" t="s">
        <v>163</v>
      </c>
      <c r="D169" s="85" t="s">
        <v>78</v>
      </c>
      <c r="E169" s="86" t="s">
        <v>651</v>
      </c>
      <c r="F169" s="87" t="s">
        <v>652</v>
      </c>
      <c r="G169" s="88" t="s">
        <v>432</v>
      </c>
      <c r="H169" s="89">
        <v>12</v>
      </c>
      <c r="I169" s="89">
        <v>0</v>
      </c>
      <c r="J169" s="89">
        <f t="shared" si="20"/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 t="shared" si="21"/>
        <v>0</v>
      </c>
      <c r="Q169" s="93">
        <v>0</v>
      </c>
      <c r="R169" s="93">
        <f t="shared" si="22"/>
        <v>0</v>
      </c>
      <c r="S169" s="93">
        <v>0</v>
      </c>
      <c r="T169" s="94">
        <f t="shared" si="23"/>
        <v>0</v>
      </c>
      <c r="AR169" s="95" t="s">
        <v>82</v>
      </c>
      <c r="AT169" s="95" t="s">
        <v>78</v>
      </c>
      <c r="AU169" s="95" t="s">
        <v>93</v>
      </c>
      <c r="AY169" s="2" t="s">
        <v>76</v>
      </c>
      <c r="BE169" s="96">
        <f t="shared" si="24"/>
        <v>0</v>
      </c>
      <c r="BF169" s="96">
        <f t="shared" si="25"/>
        <v>0</v>
      </c>
      <c r="BG169" s="96">
        <f t="shared" si="26"/>
        <v>0</v>
      </c>
      <c r="BH169" s="96">
        <f t="shared" si="27"/>
        <v>0</v>
      </c>
      <c r="BI169" s="96">
        <f t="shared" si="28"/>
        <v>0</v>
      </c>
      <c r="BJ169" s="2" t="s">
        <v>83</v>
      </c>
      <c r="BK169" s="97">
        <f t="shared" si="29"/>
        <v>0</v>
      </c>
      <c r="BL169" s="2" t="s">
        <v>82</v>
      </c>
      <c r="BM169" s="95" t="s">
        <v>233</v>
      </c>
    </row>
    <row r="170" spans="2:65" s="9" customFormat="1" ht="37.9" customHeight="1" x14ac:dyDescent="0.25">
      <c r="B170" s="84"/>
      <c r="C170" s="85" t="s">
        <v>230</v>
      </c>
      <c r="D170" s="85" t="s">
        <v>78</v>
      </c>
      <c r="E170" s="86" t="s">
        <v>653</v>
      </c>
      <c r="F170" s="87" t="s">
        <v>654</v>
      </c>
      <c r="G170" s="88" t="s">
        <v>154</v>
      </c>
      <c r="H170" s="89">
        <v>50</v>
      </c>
      <c r="I170" s="89">
        <v>0</v>
      </c>
      <c r="J170" s="89">
        <f t="shared" si="20"/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si="21"/>
        <v>0</v>
      </c>
      <c r="Q170" s="93">
        <v>0</v>
      </c>
      <c r="R170" s="93">
        <f t="shared" si="22"/>
        <v>0</v>
      </c>
      <c r="S170" s="93">
        <v>0</v>
      </c>
      <c r="T170" s="94">
        <f t="shared" si="23"/>
        <v>0</v>
      </c>
      <c r="AR170" s="95" t="s">
        <v>82</v>
      </c>
      <c r="AT170" s="95" t="s">
        <v>78</v>
      </c>
      <c r="AU170" s="95" t="s">
        <v>93</v>
      </c>
      <c r="AY170" s="2" t="s">
        <v>76</v>
      </c>
      <c r="BE170" s="96">
        <f t="shared" si="24"/>
        <v>0</v>
      </c>
      <c r="BF170" s="96">
        <f t="shared" si="25"/>
        <v>0</v>
      </c>
      <c r="BG170" s="96">
        <f t="shared" si="26"/>
        <v>0</v>
      </c>
      <c r="BH170" s="96">
        <f t="shared" si="27"/>
        <v>0</v>
      </c>
      <c r="BI170" s="96">
        <f t="shared" si="28"/>
        <v>0</v>
      </c>
      <c r="BJ170" s="2" t="s">
        <v>83</v>
      </c>
      <c r="BK170" s="97">
        <f t="shared" si="29"/>
        <v>0</v>
      </c>
      <c r="BL170" s="2" t="s">
        <v>82</v>
      </c>
      <c r="BM170" s="95" t="s">
        <v>237</v>
      </c>
    </row>
    <row r="171" spans="2:65" s="9" customFormat="1" ht="24.2" customHeight="1" x14ac:dyDescent="0.25">
      <c r="B171" s="84"/>
      <c r="C171" s="85" t="s">
        <v>168</v>
      </c>
      <c r="D171" s="85" t="s">
        <v>78</v>
      </c>
      <c r="E171" s="86" t="s">
        <v>655</v>
      </c>
      <c r="F171" s="87" t="s">
        <v>656</v>
      </c>
      <c r="G171" s="88" t="s">
        <v>154</v>
      </c>
      <c r="H171" s="89">
        <v>1200</v>
      </c>
      <c r="I171" s="89">
        <v>0</v>
      </c>
      <c r="J171" s="89">
        <f t="shared" si="20"/>
        <v>0</v>
      </c>
      <c r="K171" s="90"/>
      <c r="L171" s="10"/>
      <c r="M171" s="91" t="s">
        <v>14</v>
      </c>
      <c r="N171" s="92" t="s">
        <v>34</v>
      </c>
      <c r="O171" s="93">
        <v>0</v>
      </c>
      <c r="P171" s="93">
        <f t="shared" si="21"/>
        <v>0</v>
      </c>
      <c r="Q171" s="93">
        <v>0</v>
      </c>
      <c r="R171" s="93">
        <f t="shared" si="22"/>
        <v>0</v>
      </c>
      <c r="S171" s="93">
        <v>0</v>
      </c>
      <c r="T171" s="94">
        <f t="shared" si="23"/>
        <v>0</v>
      </c>
      <c r="AR171" s="95" t="s">
        <v>82</v>
      </c>
      <c r="AT171" s="95" t="s">
        <v>78</v>
      </c>
      <c r="AU171" s="95" t="s">
        <v>93</v>
      </c>
      <c r="AY171" s="2" t="s">
        <v>76</v>
      </c>
      <c r="BE171" s="96">
        <f t="shared" si="24"/>
        <v>0</v>
      </c>
      <c r="BF171" s="96">
        <f t="shared" si="25"/>
        <v>0</v>
      </c>
      <c r="BG171" s="96">
        <f t="shared" si="26"/>
        <v>0</v>
      </c>
      <c r="BH171" s="96">
        <f t="shared" si="27"/>
        <v>0</v>
      </c>
      <c r="BI171" s="96">
        <f t="shared" si="28"/>
        <v>0</v>
      </c>
      <c r="BJ171" s="2" t="s">
        <v>83</v>
      </c>
      <c r="BK171" s="97">
        <f t="shared" si="29"/>
        <v>0</v>
      </c>
      <c r="BL171" s="2" t="s">
        <v>82</v>
      </c>
      <c r="BM171" s="95" t="s">
        <v>247</v>
      </c>
    </row>
    <row r="172" spans="2:65" s="9" customFormat="1" ht="24.2" customHeight="1" x14ac:dyDescent="0.25">
      <c r="B172" s="84"/>
      <c r="C172" s="85" t="s">
        <v>244</v>
      </c>
      <c r="D172" s="85" t="s">
        <v>78</v>
      </c>
      <c r="E172" s="86" t="s">
        <v>657</v>
      </c>
      <c r="F172" s="87" t="s">
        <v>658</v>
      </c>
      <c r="G172" s="88" t="s">
        <v>154</v>
      </c>
      <c r="H172" s="89">
        <v>1200</v>
      </c>
      <c r="I172" s="89">
        <v>0</v>
      </c>
      <c r="J172" s="89">
        <f t="shared" si="20"/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 t="shared" si="21"/>
        <v>0</v>
      </c>
      <c r="Q172" s="93">
        <v>0</v>
      </c>
      <c r="R172" s="93">
        <f t="shared" si="22"/>
        <v>0</v>
      </c>
      <c r="S172" s="93">
        <v>0</v>
      </c>
      <c r="T172" s="94">
        <f t="shared" si="23"/>
        <v>0</v>
      </c>
      <c r="AR172" s="95" t="s">
        <v>82</v>
      </c>
      <c r="AT172" s="95" t="s">
        <v>78</v>
      </c>
      <c r="AU172" s="95" t="s">
        <v>93</v>
      </c>
      <c r="AY172" s="2" t="s">
        <v>76</v>
      </c>
      <c r="BE172" s="96">
        <f t="shared" si="24"/>
        <v>0</v>
      </c>
      <c r="BF172" s="96">
        <f t="shared" si="25"/>
        <v>0</v>
      </c>
      <c r="BG172" s="96">
        <f t="shared" si="26"/>
        <v>0</v>
      </c>
      <c r="BH172" s="96">
        <f t="shared" si="27"/>
        <v>0</v>
      </c>
      <c r="BI172" s="96">
        <f t="shared" si="28"/>
        <v>0</v>
      </c>
      <c r="BJ172" s="2" t="s">
        <v>83</v>
      </c>
      <c r="BK172" s="97">
        <f t="shared" si="29"/>
        <v>0</v>
      </c>
      <c r="BL172" s="2" t="s">
        <v>82</v>
      </c>
      <c r="BM172" s="95" t="s">
        <v>250</v>
      </c>
    </row>
    <row r="173" spans="2:65" s="9" customFormat="1" ht="24.2" customHeight="1" x14ac:dyDescent="0.25">
      <c r="B173" s="84"/>
      <c r="C173" s="85" t="s">
        <v>172</v>
      </c>
      <c r="D173" s="85" t="s">
        <v>78</v>
      </c>
      <c r="E173" s="86" t="s">
        <v>659</v>
      </c>
      <c r="F173" s="87" t="s">
        <v>660</v>
      </c>
      <c r="G173" s="88" t="s">
        <v>154</v>
      </c>
      <c r="H173" s="89">
        <v>1200</v>
      </c>
      <c r="I173" s="89">
        <v>0</v>
      </c>
      <c r="J173" s="89">
        <f t="shared" si="20"/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 t="shared" si="21"/>
        <v>0</v>
      </c>
      <c r="Q173" s="93">
        <v>0</v>
      </c>
      <c r="R173" s="93">
        <f t="shared" si="22"/>
        <v>0</v>
      </c>
      <c r="S173" s="93">
        <v>0</v>
      </c>
      <c r="T173" s="94">
        <f t="shared" si="23"/>
        <v>0</v>
      </c>
      <c r="AR173" s="95" t="s">
        <v>82</v>
      </c>
      <c r="AT173" s="95" t="s">
        <v>78</v>
      </c>
      <c r="AU173" s="95" t="s">
        <v>93</v>
      </c>
      <c r="AY173" s="2" t="s">
        <v>76</v>
      </c>
      <c r="BE173" s="96">
        <f t="shared" si="24"/>
        <v>0</v>
      </c>
      <c r="BF173" s="96">
        <f t="shared" si="25"/>
        <v>0</v>
      </c>
      <c r="BG173" s="96">
        <f t="shared" si="26"/>
        <v>0</v>
      </c>
      <c r="BH173" s="96">
        <f t="shared" si="27"/>
        <v>0</v>
      </c>
      <c r="BI173" s="96">
        <f t="shared" si="28"/>
        <v>0</v>
      </c>
      <c r="BJ173" s="2" t="s">
        <v>83</v>
      </c>
      <c r="BK173" s="97">
        <f t="shared" si="29"/>
        <v>0</v>
      </c>
      <c r="BL173" s="2" t="s">
        <v>82</v>
      </c>
      <c r="BM173" s="95" t="s">
        <v>254</v>
      </c>
    </row>
    <row r="174" spans="2:65" s="9" customFormat="1" ht="16.5" customHeight="1" x14ac:dyDescent="0.25">
      <c r="B174" s="84"/>
      <c r="C174" s="119" t="s">
        <v>251</v>
      </c>
      <c r="D174" s="119" t="s">
        <v>212</v>
      </c>
      <c r="E174" s="120" t="s">
        <v>661</v>
      </c>
      <c r="F174" s="121" t="s">
        <v>662</v>
      </c>
      <c r="G174" s="122" t="s">
        <v>154</v>
      </c>
      <c r="H174" s="123">
        <v>1200</v>
      </c>
      <c r="I174" s="123">
        <v>0</v>
      </c>
      <c r="J174" s="123">
        <f t="shared" si="20"/>
        <v>0</v>
      </c>
      <c r="K174" s="124"/>
      <c r="L174" s="125"/>
      <c r="M174" s="126" t="s">
        <v>14</v>
      </c>
      <c r="N174" s="127" t="s">
        <v>34</v>
      </c>
      <c r="O174" s="93">
        <v>0</v>
      </c>
      <c r="P174" s="93">
        <f t="shared" si="21"/>
        <v>0</v>
      </c>
      <c r="Q174" s="93">
        <v>0</v>
      </c>
      <c r="R174" s="93">
        <f t="shared" si="22"/>
        <v>0</v>
      </c>
      <c r="S174" s="93">
        <v>0</v>
      </c>
      <c r="T174" s="94">
        <f t="shared" si="23"/>
        <v>0</v>
      </c>
      <c r="AR174" s="95" t="s">
        <v>103</v>
      </c>
      <c r="AT174" s="95" t="s">
        <v>212</v>
      </c>
      <c r="AU174" s="95" t="s">
        <v>93</v>
      </c>
      <c r="AY174" s="2" t="s">
        <v>76</v>
      </c>
      <c r="BE174" s="96">
        <f t="shared" si="24"/>
        <v>0</v>
      </c>
      <c r="BF174" s="96">
        <f t="shared" si="25"/>
        <v>0</v>
      </c>
      <c r="BG174" s="96">
        <f t="shared" si="26"/>
        <v>0</v>
      </c>
      <c r="BH174" s="96">
        <f t="shared" si="27"/>
        <v>0</v>
      </c>
      <c r="BI174" s="96">
        <f t="shared" si="28"/>
        <v>0</v>
      </c>
      <c r="BJ174" s="2" t="s">
        <v>83</v>
      </c>
      <c r="BK174" s="97">
        <f t="shared" si="29"/>
        <v>0</v>
      </c>
      <c r="BL174" s="2" t="s">
        <v>82</v>
      </c>
      <c r="BM174" s="95" t="s">
        <v>257</v>
      </c>
    </row>
    <row r="175" spans="2:65" s="9" customFormat="1" ht="24.2" customHeight="1" x14ac:dyDescent="0.25">
      <c r="B175" s="84"/>
      <c r="C175" s="85" t="s">
        <v>178</v>
      </c>
      <c r="D175" s="85" t="s">
        <v>78</v>
      </c>
      <c r="E175" s="86" t="s">
        <v>663</v>
      </c>
      <c r="F175" s="87" t="s">
        <v>664</v>
      </c>
      <c r="G175" s="88" t="s">
        <v>154</v>
      </c>
      <c r="H175" s="89">
        <v>1300</v>
      </c>
      <c r="I175" s="89">
        <v>0</v>
      </c>
      <c r="J175" s="89">
        <f t="shared" si="20"/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 t="shared" si="21"/>
        <v>0</v>
      </c>
      <c r="Q175" s="93">
        <v>0</v>
      </c>
      <c r="R175" s="93">
        <f t="shared" si="22"/>
        <v>0</v>
      </c>
      <c r="S175" s="93">
        <v>0</v>
      </c>
      <c r="T175" s="94">
        <f t="shared" si="23"/>
        <v>0</v>
      </c>
      <c r="AR175" s="95" t="s">
        <v>82</v>
      </c>
      <c r="AT175" s="95" t="s">
        <v>78</v>
      </c>
      <c r="AU175" s="95" t="s">
        <v>93</v>
      </c>
      <c r="AY175" s="2" t="s">
        <v>76</v>
      </c>
      <c r="BE175" s="96">
        <f t="shared" si="24"/>
        <v>0</v>
      </c>
      <c r="BF175" s="96">
        <f t="shared" si="25"/>
        <v>0</v>
      </c>
      <c r="BG175" s="96">
        <f t="shared" si="26"/>
        <v>0</v>
      </c>
      <c r="BH175" s="96">
        <f t="shared" si="27"/>
        <v>0</v>
      </c>
      <c r="BI175" s="96">
        <f t="shared" si="28"/>
        <v>0</v>
      </c>
      <c r="BJ175" s="2" t="s">
        <v>83</v>
      </c>
      <c r="BK175" s="97">
        <f t="shared" si="29"/>
        <v>0</v>
      </c>
      <c r="BL175" s="2" t="s">
        <v>82</v>
      </c>
      <c r="BM175" s="95" t="s">
        <v>261</v>
      </c>
    </row>
    <row r="176" spans="2:65" s="9" customFormat="1" ht="24.2" customHeight="1" x14ac:dyDescent="0.25">
      <c r="B176" s="84"/>
      <c r="C176" s="119" t="s">
        <v>258</v>
      </c>
      <c r="D176" s="119" t="s">
        <v>212</v>
      </c>
      <c r="E176" s="120" t="s">
        <v>665</v>
      </c>
      <c r="F176" s="121" t="s">
        <v>666</v>
      </c>
      <c r="G176" s="122" t="s">
        <v>432</v>
      </c>
      <c r="H176" s="123">
        <v>54</v>
      </c>
      <c r="I176" s="123">
        <v>0</v>
      </c>
      <c r="J176" s="123">
        <f t="shared" si="20"/>
        <v>0</v>
      </c>
      <c r="K176" s="124"/>
      <c r="L176" s="125"/>
      <c r="M176" s="126" t="s">
        <v>14</v>
      </c>
      <c r="N176" s="127" t="s">
        <v>34</v>
      </c>
      <c r="O176" s="93">
        <v>0</v>
      </c>
      <c r="P176" s="93">
        <f t="shared" si="21"/>
        <v>0</v>
      </c>
      <c r="Q176" s="93">
        <v>0</v>
      </c>
      <c r="R176" s="93">
        <f t="shared" si="22"/>
        <v>0</v>
      </c>
      <c r="S176" s="93">
        <v>0</v>
      </c>
      <c r="T176" s="94">
        <f t="shared" si="23"/>
        <v>0</v>
      </c>
      <c r="AR176" s="95" t="s">
        <v>103</v>
      </c>
      <c r="AT176" s="95" t="s">
        <v>212</v>
      </c>
      <c r="AU176" s="95" t="s">
        <v>93</v>
      </c>
      <c r="AY176" s="2" t="s">
        <v>76</v>
      </c>
      <c r="BE176" s="96">
        <f t="shared" si="24"/>
        <v>0</v>
      </c>
      <c r="BF176" s="96">
        <f t="shared" si="25"/>
        <v>0</v>
      </c>
      <c r="BG176" s="96">
        <f t="shared" si="26"/>
        <v>0</v>
      </c>
      <c r="BH176" s="96">
        <f t="shared" si="27"/>
        <v>0</v>
      </c>
      <c r="BI176" s="96">
        <f t="shared" si="28"/>
        <v>0</v>
      </c>
      <c r="BJ176" s="2" t="s">
        <v>83</v>
      </c>
      <c r="BK176" s="97">
        <f t="shared" si="29"/>
        <v>0</v>
      </c>
      <c r="BL176" s="2" t="s">
        <v>82</v>
      </c>
      <c r="BM176" s="95" t="s">
        <v>265</v>
      </c>
    </row>
    <row r="177" spans="2:65" s="9" customFormat="1" ht="24.2" customHeight="1" x14ac:dyDescent="0.25">
      <c r="B177" s="84"/>
      <c r="C177" s="119" t="s">
        <v>181</v>
      </c>
      <c r="D177" s="119" t="s">
        <v>212</v>
      </c>
      <c r="E177" s="120" t="s">
        <v>667</v>
      </c>
      <c r="F177" s="121" t="s">
        <v>668</v>
      </c>
      <c r="G177" s="122" t="s">
        <v>154</v>
      </c>
      <c r="H177" s="123">
        <v>1300</v>
      </c>
      <c r="I177" s="123">
        <v>0</v>
      </c>
      <c r="J177" s="123">
        <f t="shared" si="20"/>
        <v>0</v>
      </c>
      <c r="K177" s="124"/>
      <c r="L177" s="125"/>
      <c r="M177" s="126" t="s">
        <v>14</v>
      </c>
      <c r="N177" s="127" t="s">
        <v>34</v>
      </c>
      <c r="O177" s="93">
        <v>0</v>
      </c>
      <c r="P177" s="93">
        <f t="shared" si="21"/>
        <v>0</v>
      </c>
      <c r="Q177" s="93">
        <v>0</v>
      </c>
      <c r="R177" s="93">
        <f t="shared" si="22"/>
        <v>0</v>
      </c>
      <c r="S177" s="93">
        <v>0</v>
      </c>
      <c r="T177" s="94">
        <f t="shared" si="23"/>
        <v>0</v>
      </c>
      <c r="AR177" s="95" t="s">
        <v>103</v>
      </c>
      <c r="AT177" s="95" t="s">
        <v>212</v>
      </c>
      <c r="AU177" s="95" t="s">
        <v>93</v>
      </c>
      <c r="AY177" s="2" t="s">
        <v>76</v>
      </c>
      <c r="BE177" s="96">
        <f t="shared" si="24"/>
        <v>0</v>
      </c>
      <c r="BF177" s="96">
        <f t="shared" si="25"/>
        <v>0</v>
      </c>
      <c r="BG177" s="96">
        <f t="shared" si="26"/>
        <v>0</v>
      </c>
      <c r="BH177" s="96">
        <f t="shared" si="27"/>
        <v>0</v>
      </c>
      <c r="BI177" s="96">
        <f t="shared" si="28"/>
        <v>0</v>
      </c>
      <c r="BJ177" s="2" t="s">
        <v>83</v>
      </c>
      <c r="BK177" s="97">
        <f t="shared" si="29"/>
        <v>0</v>
      </c>
      <c r="BL177" s="2" t="s">
        <v>82</v>
      </c>
      <c r="BM177" s="95" t="s">
        <v>270</v>
      </c>
    </row>
    <row r="178" spans="2:65" s="9" customFormat="1" ht="24.2" customHeight="1" x14ac:dyDescent="0.25">
      <c r="B178" s="84"/>
      <c r="C178" s="85" t="s">
        <v>267</v>
      </c>
      <c r="D178" s="85" t="s">
        <v>78</v>
      </c>
      <c r="E178" s="86" t="s">
        <v>669</v>
      </c>
      <c r="F178" s="87" t="s">
        <v>670</v>
      </c>
      <c r="G178" s="88" t="s">
        <v>154</v>
      </c>
      <c r="H178" s="89">
        <v>50</v>
      </c>
      <c r="I178" s="89">
        <v>0</v>
      </c>
      <c r="J178" s="89">
        <f t="shared" si="20"/>
        <v>0</v>
      </c>
      <c r="K178" s="90"/>
      <c r="L178" s="10"/>
      <c r="M178" s="91" t="s">
        <v>14</v>
      </c>
      <c r="N178" s="92" t="s">
        <v>34</v>
      </c>
      <c r="O178" s="93">
        <v>0</v>
      </c>
      <c r="P178" s="93">
        <f t="shared" si="21"/>
        <v>0</v>
      </c>
      <c r="Q178" s="93">
        <v>0</v>
      </c>
      <c r="R178" s="93">
        <f t="shared" si="22"/>
        <v>0</v>
      </c>
      <c r="S178" s="93">
        <v>0</v>
      </c>
      <c r="T178" s="94">
        <f t="shared" si="23"/>
        <v>0</v>
      </c>
      <c r="AR178" s="95" t="s">
        <v>82</v>
      </c>
      <c r="AT178" s="95" t="s">
        <v>78</v>
      </c>
      <c r="AU178" s="95" t="s">
        <v>93</v>
      </c>
      <c r="AY178" s="2" t="s">
        <v>76</v>
      </c>
      <c r="BE178" s="96">
        <f t="shared" si="24"/>
        <v>0</v>
      </c>
      <c r="BF178" s="96">
        <f t="shared" si="25"/>
        <v>0</v>
      </c>
      <c r="BG178" s="96">
        <f t="shared" si="26"/>
        <v>0</v>
      </c>
      <c r="BH178" s="96">
        <f t="shared" si="27"/>
        <v>0</v>
      </c>
      <c r="BI178" s="96">
        <f t="shared" si="28"/>
        <v>0</v>
      </c>
      <c r="BJ178" s="2" t="s">
        <v>83</v>
      </c>
      <c r="BK178" s="97">
        <f t="shared" si="29"/>
        <v>0</v>
      </c>
      <c r="BL178" s="2" t="s">
        <v>82</v>
      </c>
      <c r="BM178" s="95" t="s">
        <v>276</v>
      </c>
    </row>
    <row r="179" spans="2:65" s="9" customFormat="1" ht="24.2" customHeight="1" x14ac:dyDescent="0.25">
      <c r="B179" s="84"/>
      <c r="C179" s="119" t="s">
        <v>186</v>
      </c>
      <c r="D179" s="119" t="s">
        <v>212</v>
      </c>
      <c r="E179" s="120" t="s">
        <v>672</v>
      </c>
      <c r="F179" s="121" t="s">
        <v>673</v>
      </c>
      <c r="G179" s="122" t="s">
        <v>154</v>
      </c>
      <c r="H179" s="123">
        <v>50</v>
      </c>
      <c r="I179" s="123">
        <v>0</v>
      </c>
      <c r="J179" s="123">
        <f t="shared" si="20"/>
        <v>0</v>
      </c>
      <c r="K179" s="124"/>
      <c r="L179" s="125"/>
      <c r="M179" s="126" t="s">
        <v>14</v>
      </c>
      <c r="N179" s="127" t="s">
        <v>34</v>
      </c>
      <c r="O179" s="93">
        <v>0</v>
      </c>
      <c r="P179" s="93">
        <f t="shared" si="21"/>
        <v>0</v>
      </c>
      <c r="Q179" s="93">
        <v>0</v>
      </c>
      <c r="R179" s="93">
        <f t="shared" si="22"/>
        <v>0</v>
      </c>
      <c r="S179" s="93">
        <v>0</v>
      </c>
      <c r="T179" s="94">
        <f t="shared" si="23"/>
        <v>0</v>
      </c>
      <c r="AR179" s="95" t="s">
        <v>103</v>
      </c>
      <c r="AT179" s="95" t="s">
        <v>212</v>
      </c>
      <c r="AU179" s="95" t="s">
        <v>93</v>
      </c>
      <c r="AY179" s="2" t="s">
        <v>76</v>
      </c>
      <c r="BE179" s="96">
        <f t="shared" si="24"/>
        <v>0</v>
      </c>
      <c r="BF179" s="96">
        <f t="shared" si="25"/>
        <v>0</v>
      </c>
      <c r="BG179" s="96">
        <f t="shared" si="26"/>
        <v>0</v>
      </c>
      <c r="BH179" s="96">
        <f t="shared" si="27"/>
        <v>0</v>
      </c>
      <c r="BI179" s="96">
        <f t="shared" si="28"/>
        <v>0</v>
      </c>
      <c r="BJ179" s="2" t="s">
        <v>83</v>
      </c>
      <c r="BK179" s="97">
        <f t="shared" si="29"/>
        <v>0</v>
      </c>
      <c r="BL179" s="2" t="s">
        <v>82</v>
      </c>
      <c r="BM179" s="95" t="s">
        <v>382</v>
      </c>
    </row>
    <row r="180" spans="2:65" s="9" customFormat="1" ht="24.2" customHeight="1" x14ac:dyDescent="0.25">
      <c r="B180" s="84"/>
      <c r="C180" s="85" t="s">
        <v>381</v>
      </c>
      <c r="D180" s="85" t="s">
        <v>78</v>
      </c>
      <c r="E180" s="86" t="s">
        <v>676</v>
      </c>
      <c r="F180" s="87" t="s">
        <v>677</v>
      </c>
      <c r="G180" s="88" t="s">
        <v>154</v>
      </c>
      <c r="H180" s="89">
        <v>930</v>
      </c>
      <c r="I180" s="89">
        <v>0</v>
      </c>
      <c r="J180" s="89">
        <f t="shared" si="20"/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 t="shared" si="21"/>
        <v>0</v>
      </c>
      <c r="Q180" s="93">
        <v>0</v>
      </c>
      <c r="R180" s="93">
        <f t="shared" si="22"/>
        <v>0</v>
      </c>
      <c r="S180" s="93">
        <v>0</v>
      </c>
      <c r="T180" s="94">
        <f t="shared" si="23"/>
        <v>0</v>
      </c>
      <c r="AR180" s="95" t="s">
        <v>82</v>
      </c>
      <c r="AT180" s="95" t="s">
        <v>78</v>
      </c>
      <c r="AU180" s="95" t="s">
        <v>93</v>
      </c>
      <c r="AY180" s="2" t="s">
        <v>76</v>
      </c>
      <c r="BE180" s="96">
        <f t="shared" si="24"/>
        <v>0</v>
      </c>
      <c r="BF180" s="96">
        <f t="shared" si="25"/>
        <v>0</v>
      </c>
      <c r="BG180" s="96">
        <f t="shared" si="26"/>
        <v>0</v>
      </c>
      <c r="BH180" s="96">
        <f t="shared" si="27"/>
        <v>0</v>
      </c>
      <c r="BI180" s="96">
        <f t="shared" si="28"/>
        <v>0</v>
      </c>
      <c r="BJ180" s="2" t="s">
        <v>83</v>
      </c>
      <c r="BK180" s="97">
        <f t="shared" si="29"/>
        <v>0</v>
      </c>
      <c r="BL180" s="2" t="s">
        <v>82</v>
      </c>
      <c r="BM180" s="95" t="s">
        <v>385</v>
      </c>
    </row>
    <row r="181" spans="2:65" s="9" customFormat="1" ht="16.5" customHeight="1" x14ac:dyDescent="0.25">
      <c r="B181" s="84"/>
      <c r="C181" s="119" t="s">
        <v>190</v>
      </c>
      <c r="D181" s="119" t="s">
        <v>212</v>
      </c>
      <c r="E181" s="120" t="s">
        <v>679</v>
      </c>
      <c r="F181" s="121" t="s">
        <v>680</v>
      </c>
      <c r="G181" s="122" t="s">
        <v>483</v>
      </c>
      <c r="H181" s="123">
        <v>930</v>
      </c>
      <c r="I181" s="123">
        <v>0</v>
      </c>
      <c r="J181" s="123">
        <f t="shared" si="20"/>
        <v>0</v>
      </c>
      <c r="K181" s="124"/>
      <c r="L181" s="125"/>
      <c r="M181" s="126" t="s">
        <v>14</v>
      </c>
      <c r="N181" s="127" t="s">
        <v>34</v>
      </c>
      <c r="O181" s="93">
        <v>0</v>
      </c>
      <c r="P181" s="93">
        <f t="shared" si="21"/>
        <v>0</v>
      </c>
      <c r="Q181" s="93">
        <v>0</v>
      </c>
      <c r="R181" s="93">
        <f t="shared" si="22"/>
        <v>0</v>
      </c>
      <c r="S181" s="93">
        <v>0</v>
      </c>
      <c r="T181" s="94">
        <f t="shared" si="23"/>
        <v>0</v>
      </c>
      <c r="AR181" s="95" t="s">
        <v>103</v>
      </c>
      <c r="AT181" s="95" t="s">
        <v>212</v>
      </c>
      <c r="AU181" s="95" t="s">
        <v>93</v>
      </c>
      <c r="AY181" s="2" t="s">
        <v>76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2" t="s">
        <v>83</v>
      </c>
      <c r="BK181" s="97">
        <f t="shared" si="29"/>
        <v>0</v>
      </c>
      <c r="BL181" s="2" t="s">
        <v>82</v>
      </c>
      <c r="BM181" s="95" t="s">
        <v>388</v>
      </c>
    </row>
    <row r="182" spans="2:65" s="9" customFormat="1" ht="24.2" customHeight="1" x14ac:dyDescent="0.25">
      <c r="B182" s="84"/>
      <c r="C182" s="85" t="s">
        <v>387</v>
      </c>
      <c r="D182" s="85" t="s">
        <v>78</v>
      </c>
      <c r="E182" s="86" t="s">
        <v>682</v>
      </c>
      <c r="F182" s="87" t="s">
        <v>683</v>
      </c>
      <c r="G182" s="88" t="s">
        <v>154</v>
      </c>
      <c r="H182" s="89">
        <v>27</v>
      </c>
      <c r="I182" s="89">
        <v>0</v>
      </c>
      <c r="J182" s="89">
        <f t="shared" si="20"/>
        <v>0</v>
      </c>
      <c r="K182" s="90"/>
      <c r="L182" s="10"/>
      <c r="M182" s="91" t="s">
        <v>14</v>
      </c>
      <c r="N182" s="92" t="s">
        <v>34</v>
      </c>
      <c r="O182" s="93">
        <v>0</v>
      </c>
      <c r="P182" s="93">
        <f t="shared" si="21"/>
        <v>0</v>
      </c>
      <c r="Q182" s="93">
        <v>0</v>
      </c>
      <c r="R182" s="93">
        <f t="shared" si="22"/>
        <v>0</v>
      </c>
      <c r="S182" s="93">
        <v>0</v>
      </c>
      <c r="T182" s="94">
        <f t="shared" si="23"/>
        <v>0</v>
      </c>
      <c r="AR182" s="95" t="s">
        <v>82</v>
      </c>
      <c r="AT182" s="95" t="s">
        <v>78</v>
      </c>
      <c r="AU182" s="95" t="s">
        <v>93</v>
      </c>
      <c r="AY182" s="2" t="s">
        <v>76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2" t="s">
        <v>83</v>
      </c>
      <c r="BK182" s="97">
        <f t="shared" si="29"/>
        <v>0</v>
      </c>
      <c r="BL182" s="2" t="s">
        <v>82</v>
      </c>
      <c r="BM182" s="95" t="s">
        <v>671</v>
      </c>
    </row>
    <row r="183" spans="2:65" s="9" customFormat="1" ht="16.5" customHeight="1" x14ac:dyDescent="0.25">
      <c r="B183" s="84"/>
      <c r="C183" s="119" t="s">
        <v>193</v>
      </c>
      <c r="D183" s="119" t="s">
        <v>212</v>
      </c>
      <c r="E183" s="120" t="s">
        <v>685</v>
      </c>
      <c r="F183" s="121" t="s">
        <v>686</v>
      </c>
      <c r="G183" s="122" t="s">
        <v>483</v>
      </c>
      <c r="H183" s="123">
        <v>14</v>
      </c>
      <c r="I183" s="123">
        <v>0</v>
      </c>
      <c r="J183" s="123">
        <f t="shared" si="20"/>
        <v>0</v>
      </c>
      <c r="K183" s="124"/>
      <c r="L183" s="125"/>
      <c r="M183" s="126" t="s">
        <v>14</v>
      </c>
      <c r="N183" s="127" t="s">
        <v>34</v>
      </c>
      <c r="O183" s="93">
        <v>0</v>
      </c>
      <c r="P183" s="93">
        <f t="shared" si="21"/>
        <v>0</v>
      </c>
      <c r="Q183" s="93">
        <v>0</v>
      </c>
      <c r="R183" s="93">
        <f t="shared" si="22"/>
        <v>0</v>
      </c>
      <c r="S183" s="93">
        <v>0</v>
      </c>
      <c r="T183" s="94">
        <f t="shared" si="23"/>
        <v>0</v>
      </c>
      <c r="AR183" s="95" t="s">
        <v>103</v>
      </c>
      <c r="AT183" s="95" t="s">
        <v>212</v>
      </c>
      <c r="AU183" s="95" t="s">
        <v>93</v>
      </c>
      <c r="AY183" s="2" t="s">
        <v>76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2" t="s">
        <v>83</v>
      </c>
      <c r="BK183" s="97">
        <f t="shared" si="29"/>
        <v>0</v>
      </c>
      <c r="BL183" s="2" t="s">
        <v>82</v>
      </c>
      <c r="BM183" s="95" t="s">
        <v>674</v>
      </c>
    </row>
    <row r="184" spans="2:65" s="9" customFormat="1" ht="16.5" customHeight="1" x14ac:dyDescent="0.25">
      <c r="B184" s="84"/>
      <c r="C184" s="85" t="s">
        <v>675</v>
      </c>
      <c r="D184" s="85" t="s">
        <v>78</v>
      </c>
      <c r="E184" s="86" t="s">
        <v>689</v>
      </c>
      <c r="F184" s="87" t="s">
        <v>690</v>
      </c>
      <c r="G184" s="88" t="s">
        <v>432</v>
      </c>
      <c r="H184" s="89">
        <v>50</v>
      </c>
      <c r="I184" s="89">
        <v>0</v>
      </c>
      <c r="J184" s="89">
        <f t="shared" si="20"/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 t="shared" si="21"/>
        <v>0</v>
      </c>
      <c r="Q184" s="93">
        <v>0</v>
      </c>
      <c r="R184" s="93">
        <f t="shared" si="22"/>
        <v>0</v>
      </c>
      <c r="S184" s="93">
        <v>0</v>
      </c>
      <c r="T184" s="94">
        <f t="shared" si="23"/>
        <v>0</v>
      </c>
      <c r="AR184" s="95" t="s">
        <v>82</v>
      </c>
      <c r="AT184" s="95" t="s">
        <v>78</v>
      </c>
      <c r="AU184" s="95" t="s">
        <v>93</v>
      </c>
      <c r="AY184" s="2" t="s">
        <v>76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2" t="s">
        <v>83</v>
      </c>
      <c r="BK184" s="97">
        <f t="shared" si="29"/>
        <v>0</v>
      </c>
      <c r="BL184" s="2" t="s">
        <v>82</v>
      </c>
      <c r="BM184" s="95" t="s">
        <v>678</v>
      </c>
    </row>
    <row r="185" spans="2:65" s="9" customFormat="1" ht="16.5" customHeight="1" x14ac:dyDescent="0.25">
      <c r="B185" s="84"/>
      <c r="C185" s="119" t="s">
        <v>196</v>
      </c>
      <c r="D185" s="119" t="s">
        <v>212</v>
      </c>
      <c r="E185" s="120" t="s">
        <v>692</v>
      </c>
      <c r="F185" s="121" t="s">
        <v>693</v>
      </c>
      <c r="G185" s="122" t="s">
        <v>432</v>
      </c>
      <c r="H185" s="123">
        <v>50</v>
      </c>
      <c r="I185" s="123">
        <v>0</v>
      </c>
      <c r="J185" s="123">
        <f t="shared" si="20"/>
        <v>0</v>
      </c>
      <c r="K185" s="124"/>
      <c r="L185" s="125"/>
      <c r="M185" s="126" t="s">
        <v>14</v>
      </c>
      <c r="N185" s="127" t="s">
        <v>34</v>
      </c>
      <c r="O185" s="93">
        <v>0</v>
      </c>
      <c r="P185" s="93">
        <f t="shared" si="21"/>
        <v>0</v>
      </c>
      <c r="Q185" s="93">
        <v>0</v>
      </c>
      <c r="R185" s="93">
        <f t="shared" si="22"/>
        <v>0</v>
      </c>
      <c r="S185" s="93">
        <v>0</v>
      </c>
      <c r="T185" s="94">
        <f t="shared" si="23"/>
        <v>0</v>
      </c>
      <c r="AR185" s="95" t="s">
        <v>103</v>
      </c>
      <c r="AT185" s="95" t="s">
        <v>212</v>
      </c>
      <c r="AU185" s="95" t="s">
        <v>93</v>
      </c>
      <c r="AY185" s="2" t="s">
        <v>76</v>
      </c>
      <c r="BE185" s="96">
        <f t="shared" si="24"/>
        <v>0</v>
      </c>
      <c r="BF185" s="96">
        <f t="shared" si="25"/>
        <v>0</v>
      </c>
      <c r="BG185" s="96">
        <f t="shared" si="26"/>
        <v>0</v>
      </c>
      <c r="BH185" s="96">
        <f t="shared" si="27"/>
        <v>0</v>
      </c>
      <c r="BI185" s="96">
        <f t="shared" si="28"/>
        <v>0</v>
      </c>
      <c r="BJ185" s="2" t="s">
        <v>83</v>
      </c>
      <c r="BK185" s="97">
        <f t="shared" si="29"/>
        <v>0</v>
      </c>
      <c r="BL185" s="2" t="s">
        <v>82</v>
      </c>
      <c r="BM185" s="95" t="s">
        <v>331</v>
      </c>
    </row>
    <row r="186" spans="2:65" s="9" customFormat="1" ht="16.5" customHeight="1" x14ac:dyDescent="0.25">
      <c r="B186" s="84"/>
      <c r="C186" s="85" t="s">
        <v>681</v>
      </c>
      <c r="D186" s="85" t="s">
        <v>78</v>
      </c>
      <c r="E186" s="86" t="s">
        <v>696</v>
      </c>
      <c r="F186" s="87" t="s">
        <v>697</v>
      </c>
      <c r="G186" s="88" t="s">
        <v>432</v>
      </c>
      <c r="H186" s="89">
        <v>60</v>
      </c>
      <c r="I186" s="89">
        <v>0</v>
      </c>
      <c r="J186" s="89">
        <f t="shared" si="20"/>
        <v>0</v>
      </c>
      <c r="K186" s="90"/>
      <c r="L186" s="10"/>
      <c r="M186" s="91" t="s">
        <v>14</v>
      </c>
      <c r="N186" s="92" t="s">
        <v>34</v>
      </c>
      <c r="O186" s="93">
        <v>0</v>
      </c>
      <c r="P186" s="93">
        <f t="shared" si="21"/>
        <v>0</v>
      </c>
      <c r="Q186" s="93">
        <v>0</v>
      </c>
      <c r="R186" s="93">
        <f t="shared" si="22"/>
        <v>0</v>
      </c>
      <c r="S186" s="93">
        <v>0</v>
      </c>
      <c r="T186" s="94">
        <f t="shared" si="23"/>
        <v>0</v>
      </c>
      <c r="AR186" s="95" t="s">
        <v>82</v>
      </c>
      <c r="AT186" s="95" t="s">
        <v>78</v>
      </c>
      <c r="AU186" s="95" t="s">
        <v>93</v>
      </c>
      <c r="AY186" s="2" t="s">
        <v>76</v>
      </c>
      <c r="BE186" s="96">
        <f t="shared" si="24"/>
        <v>0</v>
      </c>
      <c r="BF186" s="96">
        <f t="shared" si="25"/>
        <v>0</v>
      </c>
      <c r="BG186" s="96">
        <f t="shared" si="26"/>
        <v>0</v>
      </c>
      <c r="BH186" s="96">
        <f t="shared" si="27"/>
        <v>0</v>
      </c>
      <c r="BI186" s="96">
        <f t="shared" si="28"/>
        <v>0</v>
      </c>
      <c r="BJ186" s="2" t="s">
        <v>83</v>
      </c>
      <c r="BK186" s="97">
        <f t="shared" si="29"/>
        <v>0</v>
      </c>
      <c r="BL186" s="2" t="s">
        <v>82</v>
      </c>
      <c r="BM186" s="95" t="s">
        <v>684</v>
      </c>
    </row>
    <row r="187" spans="2:65" s="9" customFormat="1" ht="24.2" customHeight="1" x14ac:dyDescent="0.25">
      <c r="B187" s="84"/>
      <c r="C187" s="119" t="s">
        <v>200</v>
      </c>
      <c r="D187" s="119" t="s">
        <v>212</v>
      </c>
      <c r="E187" s="120" t="s">
        <v>699</v>
      </c>
      <c r="F187" s="121" t="s">
        <v>700</v>
      </c>
      <c r="G187" s="122" t="s">
        <v>432</v>
      </c>
      <c r="H187" s="123">
        <v>60</v>
      </c>
      <c r="I187" s="123">
        <v>0</v>
      </c>
      <c r="J187" s="123">
        <f t="shared" si="20"/>
        <v>0</v>
      </c>
      <c r="K187" s="124"/>
      <c r="L187" s="125"/>
      <c r="M187" s="126" t="s">
        <v>14</v>
      </c>
      <c r="N187" s="127" t="s">
        <v>34</v>
      </c>
      <c r="O187" s="93">
        <v>0</v>
      </c>
      <c r="P187" s="93">
        <f t="shared" si="21"/>
        <v>0</v>
      </c>
      <c r="Q187" s="93">
        <v>0</v>
      </c>
      <c r="R187" s="93">
        <f t="shared" si="22"/>
        <v>0</v>
      </c>
      <c r="S187" s="93">
        <v>0</v>
      </c>
      <c r="T187" s="94">
        <f t="shared" si="23"/>
        <v>0</v>
      </c>
      <c r="AR187" s="95" t="s">
        <v>103</v>
      </c>
      <c r="AT187" s="95" t="s">
        <v>212</v>
      </c>
      <c r="AU187" s="95" t="s">
        <v>93</v>
      </c>
      <c r="AY187" s="2" t="s">
        <v>76</v>
      </c>
      <c r="BE187" s="96">
        <f t="shared" si="24"/>
        <v>0</v>
      </c>
      <c r="BF187" s="96">
        <f t="shared" si="25"/>
        <v>0</v>
      </c>
      <c r="BG187" s="96">
        <f t="shared" si="26"/>
        <v>0</v>
      </c>
      <c r="BH187" s="96">
        <f t="shared" si="27"/>
        <v>0</v>
      </c>
      <c r="BI187" s="96">
        <f t="shared" si="28"/>
        <v>0</v>
      </c>
      <c r="BJ187" s="2" t="s">
        <v>83</v>
      </c>
      <c r="BK187" s="97">
        <f t="shared" si="29"/>
        <v>0</v>
      </c>
      <c r="BL187" s="2" t="s">
        <v>82</v>
      </c>
      <c r="BM187" s="95" t="s">
        <v>687</v>
      </c>
    </row>
    <row r="188" spans="2:65" s="9" customFormat="1" ht="21.75" customHeight="1" x14ac:dyDescent="0.25">
      <c r="B188" s="84"/>
      <c r="C188" s="85" t="s">
        <v>688</v>
      </c>
      <c r="D188" s="85" t="s">
        <v>78</v>
      </c>
      <c r="E188" s="86" t="s">
        <v>702</v>
      </c>
      <c r="F188" s="87" t="s">
        <v>703</v>
      </c>
      <c r="G188" s="88" t="s">
        <v>154</v>
      </c>
      <c r="H188" s="89">
        <v>1250</v>
      </c>
      <c r="I188" s="89">
        <v>0</v>
      </c>
      <c r="J188" s="89">
        <f t="shared" si="20"/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 t="shared" si="21"/>
        <v>0</v>
      </c>
      <c r="Q188" s="93">
        <v>0</v>
      </c>
      <c r="R188" s="93">
        <f t="shared" si="22"/>
        <v>0</v>
      </c>
      <c r="S188" s="93">
        <v>0</v>
      </c>
      <c r="T188" s="94">
        <f t="shared" si="23"/>
        <v>0</v>
      </c>
      <c r="AR188" s="95" t="s">
        <v>82</v>
      </c>
      <c r="AT188" s="95" t="s">
        <v>78</v>
      </c>
      <c r="AU188" s="95" t="s">
        <v>93</v>
      </c>
      <c r="AY188" s="2" t="s">
        <v>76</v>
      </c>
      <c r="BE188" s="96">
        <f t="shared" si="24"/>
        <v>0</v>
      </c>
      <c r="BF188" s="96">
        <f t="shared" si="25"/>
        <v>0</v>
      </c>
      <c r="BG188" s="96">
        <f t="shared" si="26"/>
        <v>0</v>
      </c>
      <c r="BH188" s="96">
        <f t="shared" si="27"/>
        <v>0</v>
      </c>
      <c r="BI188" s="96">
        <f t="shared" si="28"/>
        <v>0</v>
      </c>
      <c r="BJ188" s="2" t="s">
        <v>83</v>
      </c>
      <c r="BK188" s="97">
        <f t="shared" si="29"/>
        <v>0</v>
      </c>
      <c r="BL188" s="2" t="s">
        <v>82</v>
      </c>
      <c r="BM188" s="95" t="s">
        <v>691</v>
      </c>
    </row>
    <row r="189" spans="2:65" s="9" customFormat="1" ht="16.5" customHeight="1" x14ac:dyDescent="0.25">
      <c r="B189" s="84"/>
      <c r="C189" s="119" t="s">
        <v>203</v>
      </c>
      <c r="D189" s="119" t="s">
        <v>212</v>
      </c>
      <c r="E189" s="120" t="s">
        <v>705</v>
      </c>
      <c r="F189" s="121" t="s">
        <v>706</v>
      </c>
      <c r="G189" s="122" t="s">
        <v>154</v>
      </c>
      <c r="H189" s="123">
        <v>1250</v>
      </c>
      <c r="I189" s="123">
        <v>0</v>
      </c>
      <c r="J189" s="123">
        <f t="shared" si="20"/>
        <v>0</v>
      </c>
      <c r="K189" s="124"/>
      <c r="L189" s="125"/>
      <c r="M189" s="126" t="s">
        <v>14</v>
      </c>
      <c r="N189" s="127" t="s">
        <v>34</v>
      </c>
      <c r="O189" s="93">
        <v>0</v>
      </c>
      <c r="P189" s="93">
        <f t="shared" si="21"/>
        <v>0</v>
      </c>
      <c r="Q189" s="93">
        <v>0</v>
      </c>
      <c r="R189" s="93">
        <f t="shared" si="22"/>
        <v>0</v>
      </c>
      <c r="S189" s="93">
        <v>0</v>
      </c>
      <c r="T189" s="94">
        <f t="shared" si="23"/>
        <v>0</v>
      </c>
      <c r="AR189" s="95" t="s">
        <v>103</v>
      </c>
      <c r="AT189" s="95" t="s">
        <v>212</v>
      </c>
      <c r="AU189" s="95" t="s">
        <v>93</v>
      </c>
      <c r="AY189" s="2" t="s">
        <v>76</v>
      </c>
      <c r="BE189" s="96">
        <f t="shared" si="24"/>
        <v>0</v>
      </c>
      <c r="BF189" s="96">
        <f t="shared" si="25"/>
        <v>0</v>
      </c>
      <c r="BG189" s="96">
        <f t="shared" si="26"/>
        <v>0</v>
      </c>
      <c r="BH189" s="96">
        <f t="shared" si="27"/>
        <v>0</v>
      </c>
      <c r="BI189" s="96">
        <f t="shared" si="28"/>
        <v>0</v>
      </c>
      <c r="BJ189" s="2" t="s">
        <v>83</v>
      </c>
      <c r="BK189" s="97">
        <f t="shared" si="29"/>
        <v>0</v>
      </c>
      <c r="BL189" s="2" t="s">
        <v>82</v>
      </c>
      <c r="BM189" s="95" t="s">
        <v>694</v>
      </c>
    </row>
    <row r="190" spans="2:65" s="9" customFormat="1" ht="21.75" customHeight="1" x14ac:dyDescent="0.25">
      <c r="B190" s="84"/>
      <c r="C190" s="85" t="s">
        <v>695</v>
      </c>
      <c r="D190" s="85" t="s">
        <v>78</v>
      </c>
      <c r="E190" s="86" t="s">
        <v>709</v>
      </c>
      <c r="F190" s="87" t="s">
        <v>710</v>
      </c>
      <c r="G190" s="88" t="s">
        <v>154</v>
      </c>
      <c r="H190" s="89">
        <v>100</v>
      </c>
      <c r="I190" s="89">
        <v>0</v>
      </c>
      <c r="J190" s="89">
        <f t="shared" si="20"/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 t="shared" si="21"/>
        <v>0</v>
      </c>
      <c r="Q190" s="93">
        <v>0</v>
      </c>
      <c r="R190" s="93">
        <f t="shared" si="22"/>
        <v>0</v>
      </c>
      <c r="S190" s="93">
        <v>0</v>
      </c>
      <c r="T190" s="94">
        <f t="shared" si="23"/>
        <v>0</v>
      </c>
      <c r="AR190" s="95" t="s">
        <v>82</v>
      </c>
      <c r="AT190" s="95" t="s">
        <v>78</v>
      </c>
      <c r="AU190" s="95" t="s">
        <v>93</v>
      </c>
      <c r="AY190" s="2" t="s">
        <v>76</v>
      </c>
      <c r="BE190" s="96">
        <f t="shared" si="24"/>
        <v>0</v>
      </c>
      <c r="BF190" s="96">
        <f t="shared" si="25"/>
        <v>0</v>
      </c>
      <c r="BG190" s="96">
        <f t="shared" si="26"/>
        <v>0</v>
      </c>
      <c r="BH190" s="96">
        <f t="shared" si="27"/>
        <v>0</v>
      </c>
      <c r="BI190" s="96">
        <f t="shared" si="28"/>
        <v>0</v>
      </c>
      <c r="BJ190" s="2" t="s">
        <v>83</v>
      </c>
      <c r="BK190" s="97">
        <f t="shared" si="29"/>
        <v>0</v>
      </c>
      <c r="BL190" s="2" t="s">
        <v>82</v>
      </c>
      <c r="BM190" s="95" t="s">
        <v>698</v>
      </c>
    </row>
    <row r="191" spans="2:65" s="9" customFormat="1" ht="24.2" customHeight="1" x14ac:dyDescent="0.25">
      <c r="B191" s="84"/>
      <c r="C191" s="119" t="s">
        <v>207</v>
      </c>
      <c r="D191" s="119" t="s">
        <v>212</v>
      </c>
      <c r="E191" s="120" t="s">
        <v>712</v>
      </c>
      <c r="F191" s="121" t="s">
        <v>713</v>
      </c>
      <c r="G191" s="122" t="s">
        <v>154</v>
      </c>
      <c r="H191" s="123">
        <v>100</v>
      </c>
      <c r="I191" s="123">
        <v>0</v>
      </c>
      <c r="J191" s="123">
        <f t="shared" si="20"/>
        <v>0</v>
      </c>
      <c r="K191" s="124"/>
      <c r="L191" s="125"/>
      <c r="M191" s="126" t="s">
        <v>14</v>
      </c>
      <c r="N191" s="127" t="s">
        <v>34</v>
      </c>
      <c r="O191" s="93">
        <v>0</v>
      </c>
      <c r="P191" s="93">
        <f t="shared" si="21"/>
        <v>0</v>
      </c>
      <c r="Q191" s="93">
        <v>0</v>
      </c>
      <c r="R191" s="93">
        <f t="shared" si="22"/>
        <v>0</v>
      </c>
      <c r="S191" s="93">
        <v>0</v>
      </c>
      <c r="T191" s="94">
        <f t="shared" si="23"/>
        <v>0</v>
      </c>
      <c r="AR191" s="95" t="s">
        <v>103</v>
      </c>
      <c r="AT191" s="95" t="s">
        <v>212</v>
      </c>
      <c r="AU191" s="95" t="s">
        <v>93</v>
      </c>
      <c r="AY191" s="2" t="s">
        <v>76</v>
      </c>
      <c r="BE191" s="96">
        <f t="shared" si="24"/>
        <v>0</v>
      </c>
      <c r="BF191" s="96">
        <f t="shared" si="25"/>
        <v>0</v>
      </c>
      <c r="BG191" s="96">
        <f t="shared" si="26"/>
        <v>0</v>
      </c>
      <c r="BH191" s="96">
        <f t="shared" si="27"/>
        <v>0</v>
      </c>
      <c r="BI191" s="96">
        <f t="shared" si="28"/>
        <v>0</v>
      </c>
      <c r="BJ191" s="2" t="s">
        <v>83</v>
      </c>
      <c r="BK191" s="97">
        <f t="shared" si="29"/>
        <v>0</v>
      </c>
      <c r="BL191" s="2" t="s">
        <v>82</v>
      </c>
      <c r="BM191" s="95" t="s">
        <v>701</v>
      </c>
    </row>
    <row r="192" spans="2:65" s="9" customFormat="1" ht="16.5" customHeight="1" x14ac:dyDescent="0.25">
      <c r="B192" s="84"/>
      <c r="C192" s="85" t="s">
        <v>384</v>
      </c>
      <c r="D192" s="85" t="s">
        <v>78</v>
      </c>
      <c r="E192" s="86" t="s">
        <v>722</v>
      </c>
      <c r="F192" s="87" t="s">
        <v>723</v>
      </c>
      <c r="G192" s="88" t="s">
        <v>154</v>
      </c>
      <c r="H192" s="89">
        <v>930</v>
      </c>
      <c r="I192" s="89">
        <v>0</v>
      </c>
      <c r="J192" s="89">
        <f t="shared" si="20"/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 t="shared" si="21"/>
        <v>0</v>
      </c>
      <c r="Q192" s="93">
        <v>0</v>
      </c>
      <c r="R192" s="93">
        <f t="shared" si="22"/>
        <v>0</v>
      </c>
      <c r="S192" s="93">
        <v>0</v>
      </c>
      <c r="T192" s="94">
        <f t="shared" si="23"/>
        <v>0</v>
      </c>
      <c r="AR192" s="95" t="s">
        <v>82</v>
      </c>
      <c r="AT192" s="95" t="s">
        <v>78</v>
      </c>
      <c r="AU192" s="95" t="s">
        <v>93</v>
      </c>
      <c r="AY192" s="2" t="s">
        <v>76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2" t="s">
        <v>83</v>
      </c>
      <c r="BK192" s="97">
        <f t="shared" si="29"/>
        <v>0</v>
      </c>
      <c r="BL192" s="2" t="s">
        <v>82</v>
      </c>
      <c r="BM192" s="95" t="s">
        <v>704</v>
      </c>
    </row>
    <row r="193" spans="2:65" s="9" customFormat="1" ht="24.2" customHeight="1" x14ac:dyDescent="0.25">
      <c r="B193" s="84"/>
      <c r="C193" s="119" t="s">
        <v>210</v>
      </c>
      <c r="D193" s="119" t="s">
        <v>212</v>
      </c>
      <c r="E193" s="120" t="s">
        <v>725</v>
      </c>
      <c r="F193" s="121" t="s">
        <v>726</v>
      </c>
      <c r="G193" s="122" t="s">
        <v>154</v>
      </c>
      <c r="H193" s="123">
        <v>930</v>
      </c>
      <c r="I193" s="123">
        <v>0</v>
      </c>
      <c r="J193" s="123">
        <f t="shared" si="20"/>
        <v>0</v>
      </c>
      <c r="K193" s="124"/>
      <c r="L193" s="125"/>
      <c r="M193" s="126" t="s">
        <v>14</v>
      </c>
      <c r="N193" s="127" t="s">
        <v>34</v>
      </c>
      <c r="O193" s="93">
        <v>0</v>
      </c>
      <c r="P193" s="93">
        <f t="shared" si="21"/>
        <v>0</v>
      </c>
      <c r="Q193" s="93">
        <v>0</v>
      </c>
      <c r="R193" s="93">
        <f t="shared" si="22"/>
        <v>0</v>
      </c>
      <c r="S193" s="93">
        <v>0</v>
      </c>
      <c r="T193" s="94">
        <f t="shared" si="23"/>
        <v>0</v>
      </c>
      <c r="AR193" s="95" t="s">
        <v>103</v>
      </c>
      <c r="AT193" s="95" t="s">
        <v>212</v>
      </c>
      <c r="AU193" s="95" t="s">
        <v>93</v>
      </c>
      <c r="AY193" s="2" t="s">
        <v>76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2" t="s">
        <v>83</v>
      </c>
      <c r="BK193" s="97">
        <f t="shared" si="29"/>
        <v>0</v>
      </c>
      <c r="BL193" s="2" t="s">
        <v>82</v>
      </c>
      <c r="BM193" s="95" t="s">
        <v>707</v>
      </c>
    </row>
    <row r="194" spans="2:65" s="9" customFormat="1" ht="24.2" customHeight="1" x14ac:dyDescent="0.25">
      <c r="B194" s="84"/>
      <c r="C194" s="119" t="s">
        <v>708</v>
      </c>
      <c r="D194" s="119" t="s">
        <v>212</v>
      </c>
      <c r="E194" s="120" t="s">
        <v>728</v>
      </c>
      <c r="F194" s="121" t="s">
        <v>729</v>
      </c>
      <c r="G194" s="122" t="s">
        <v>432</v>
      </c>
      <c r="H194" s="123">
        <v>4</v>
      </c>
      <c r="I194" s="123">
        <v>0</v>
      </c>
      <c r="J194" s="123">
        <f t="shared" si="20"/>
        <v>0</v>
      </c>
      <c r="K194" s="124"/>
      <c r="L194" s="125"/>
      <c r="M194" s="126" t="s">
        <v>14</v>
      </c>
      <c r="N194" s="127" t="s">
        <v>34</v>
      </c>
      <c r="O194" s="93">
        <v>0</v>
      </c>
      <c r="P194" s="93">
        <f t="shared" si="21"/>
        <v>0</v>
      </c>
      <c r="Q194" s="93">
        <v>0</v>
      </c>
      <c r="R194" s="93">
        <f t="shared" si="22"/>
        <v>0</v>
      </c>
      <c r="S194" s="93">
        <v>0</v>
      </c>
      <c r="T194" s="94">
        <f t="shared" si="23"/>
        <v>0</v>
      </c>
      <c r="AR194" s="95" t="s">
        <v>103</v>
      </c>
      <c r="AT194" s="95" t="s">
        <v>212</v>
      </c>
      <c r="AU194" s="95" t="s">
        <v>93</v>
      </c>
      <c r="AY194" s="2" t="s">
        <v>76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2" t="s">
        <v>83</v>
      </c>
      <c r="BK194" s="97">
        <f t="shared" si="29"/>
        <v>0</v>
      </c>
      <c r="BL194" s="2" t="s">
        <v>82</v>
      </c>
      <c r="BM194" s="95" t="s">
        <v>711</v>
      </c>
    </row>
    <row r="195" spans="2:65" s="9" customFormat="1" ht="24.2" customHeight="1" x14ac:dyDescent="0.25">
      <c r="B195" s="84"/>
      <c r="C195" s="85" t="s">
        <v>136</v>
      </c>
      <c r="D195" s="85" t="s">
        <v>78</v>
      </c>
      <c r="E195" s="86" t="s">
        <v>731</v>
      </c>
      <c r="F195" s="87" t="s">
        <v>732</v>
      </c>
      <c r="G195" s="88" t="s">
        <v>432</v>
      </c>
      <c r="H195" s="89">
        <v>28</v>
      </c>
      <c r="I195" s="89">
        <v>0</v>
      </c>
      <c r="J195" s="89">
        <f t="shared" si="20"/>
        <v>0</v>
      </c>
      <c r="K195" s="90"/>
      <c r="L195" s="10"/>
      <c r="M195" s="91" t="s">
        <v>14</v>
      </c>
      <c r="N195" s="92" t="s">
        <v>34</v>
      </c>
      <c r="O195" s="93">
        <v>0</v>
      </c>
      <c r="P195" s="93">
        <f t="shared" si="21"/>
        <v>0</v>
      </c>
      <c r="Q195" s="93">
        <v>0</v>
      </c>
      <c r="R195" s="93">
        <f t="shared" si="22"/>
        <v>0</v>
      </c>
      <c r="S195" s="93">
        <v>0</v>
      </c>
      <c r="T195" s="94">
        <f t="shared" si="23"/>
        <v>0</v>
      </c>
      <c r="AR195" s="95" t="s">
        <v>82</v>
      </c>
      <c r="AT195" s="95" t="s">
        <v>78</v>
      </c>
      <c r="AU195" s="95" t="s">
        <v>93</v>
      </c>
      <c r="AY195" s="2" t="s">
        <v>76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2" t="s">
        <v>83</v>
      </c>
      <c r="BK195" s="97">
        <f t="shared" si="29"/>
        <v>0</v>
      </c>
      <c r="BL195" s="2" t="s">
        <v>82</v>
      </c>
      <c r="BM195" s="95" t="s">
        <v>266</v>
      </c>
    </row>
    <row r="196" spans="2:65" s="9" customFormat="1" ht="24.2" customHeight="1" x14ac:dyDescent="0.25">
      <c r="B196" s="84"/>
      <c r="C196" s="119" t="s">
        <v>714</v>
      </c>
      <c r="D196" s="119" t="s">
        <v>212</v>
      </c>
      <c r="E196" s="120" t="s">
        <v>735</v>
      </c>
      <c r="F196" s="121" t="s">
        <v>736</v>
      </c>
      <c r="G196" s="122" t="s">
        <v>81</v>
      </c>
      <c r="H196" s="123">
        <v>1.5</v>
      </c>
      <c r="I196" s="123">
        <v>0</v>
      </c>
      <c r="J196" s="123">
        <f t="shared" si="20"/>
        <v>0</v>
      </c>
      <c r="K196" s="124"/>
      <c r="L196" s="125"/>
      <c r="M196" s="126" t="s">
        <v>14</v>
      </c>
      <c r="N196" s="127" t="s">
        <v>34</v>
      </c>
      <c r="O196" s="93">
        <v>0</v>
      </c>
      <c r="P196" s="93">
        <f t="shared" si="21"/>
        <v>0</v>
      </c>
      <c r="Q196" s="93">
        <v>0</v>
      </c>
      <c r="R196" s="93">
        <f t="shared" si="22"/>
        <v>0</v>
      </c>
      <c r="S196" s="93">
        <v>0</v>
      </c>
      <c r="T196" s="94">
        <f t="shared" si="23"/>
        <v>0</v>
      </c>
      <c r="AR196" s="95" t="s">
        <v>103</v>
      </c>
      <c r="AT196" s="95" t="s">
        <v>212</v>
      </c>
      <c r="AU196" s="95" t="s">
        <v>93</v>
      </c>
      <c r="AY196" s="2" t="s">
        <v>76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2" t="s">
        <v>83</v>
      </c>
      <c r="BK196" s="97">
        <f t="shared" si="29"/>
        <v>0</v>
      </c>
      <c r="BL196" s="2" t="s">
        <v>82</v>
      </c>
      <c r="BM196" s="95" t="s">
        <v>717</v>
      </c>
    </row>
    <row r="197" spans="2:65" s="9" customFormat="1" ht="24.2" customHeight="1" x14ac:dyDescent="0.25">
      <c r="B197" s="84"/>
      <c r="C197" s="119" t="s">
        <v>218</v>
      </c>
      <c r="D197" s="119" t="s">
        <v>212</v>
      </c>
      <c r="E197" s="120" t="s">
        <v>738</v>
      </c>
      <c r="F197" s="121" t="s">
        <v>739</v>
      </c>
      <c r="G197" s="122" t="s">
        <v>81</v>
      </c>
      <c r="H197" s="123">
        <v>4.8</v>
      </c>
      <c r="I197" s="123">
        <v>0</v>
      </c>
      <c r="J197" s="123">
        <f t="shared" si="20"/>
        <v>0</v>
      </c>
      <c r="K197" s="124"/>
      <c r="L197" s="125"/>
      <c r="M197" s="126" t="s">
        <v>14</v>
      </c>
      <c r="N197" s="127" t="s">
        <v>34</v>
      </c>
      <c r="O197" s="93">
        <v>0</v>
      </c>
      <c r="P197" s="93">
        <f t="shared" si="21"/>
        <v>0</v>
      </c>
      <c r="Q197" s="93">
        <v>0</v>
      </c>
      <c r="R197" s="93">
        <f t="shared" si="22"/>
        <v>0</v>
      </c>
      <c r="S197" s="93">
        <v>0</v>
      </c>
      <c r="T197" s="94">
        <f t="shared" si="23"/>
        <v>0</v>
      </c>
      <c r="AR197" s="95" t="s">
        <v>103</v>
      </c>
      <c r="AT197" s="95" t="s">
        <v>212</v>
      </c>
      <c r="AU197" s="95" t="s">
        <v>93</v>
      </c>
      <c r="AY197" s="2" t="s">
        <v>76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2" t="s">
        <v>83</v>
      </c>
      <c r="BK197" s="97">
        <f t="shared" si="29"/>
        <v>0</v>
      </c>
      <c r="BL197" s="2" t="s">
        <v>82</v>
      </c>
      <c r="BM197" s="95" t="s">
        <v>720</v>
      </c>
    </row>
    <row r="198" spans="2:65" s="9" customFormat="1" ht="24.2" customHeight="1" x14ac:dyDescent="0.25">
      <c r="B198" s="84"/>
      <c r="C198" s="119" t="s">
        <v>721</v>
      </c>
      <c r="D198" s="119" t="s">
        <v>212</v>
      </c>
      <c r="E198" s="120" t="s">
        <v>742</v>
      </c>
      <c r="F198" s="121" t="s">
        <v>743</v>
      </c>
      <c r="G198" s="122" t="s">
        <v>81</v>
      </c>
      <c r="H198" s="123">
        <v>2</v>
      </c>
      <c r="I198" s="123">
        <v>0</v>
      </c>
      <c r="J198" s="123">
        <f t="shared" si="20"/>
        <v>0</v>
      </c>
      <c r="K198" s="124"/>
      <c r="L198" s="125"/>
      <c r="M198" s="126" t="s">
        <v>14</v>
      </c>
      <c r="N198" s="127" t="s">
        <v>34</v>
      </c>
      <c r="O198" s="93">
        <v>0</v>
      </c>
      <c r="P198" s="93">
        <f t="shared" si="21"/>
        <v>0</v>
      </c>
      <c r="Q198" s="93">
        <v>0</v>
      </c>
      <c r="R198" s="93">
        <f t="shared" si="22"/>
        <v>0</v>
      </c>
      <c r="S198" s="93">
        <v>0</v>
      </c>
      <c r="T198" s="94">
        <f t="shared" si="23"/>
        <v>0</v>
      </c>
      <c r="AR198" s="95" t="s">
        <v>103</v>
      </c>
      <c r="AT198" s="95" t="s">
        <v>212</v>
      </c>
      <c r="AU198" s="95" t="s">
        <v>93</v>
      </c>
      <c r="AY198" s="2" t="s">
        <v>76</v>
      </c>
      <c r="BE198" s="96">
        <f t="shared" si="24"/>
        <v>0</v>
      </c>
      <c r="BF198" s="96">
        <f t="shared" si="25"/>
        <v>0</v>
      </c>
      <c r="BG198" s="96">
        <f t="shared" si="26"/>
        <v>0</v>
      </c>
      <c r="BH198" s="96">
        <f t="shared" si="27"/>
        <v>0</v>
      </c>
      <c r="BI198" s="96">
        <f t="shared" si="28"/>
        <v>0</v>
      </c>
      <c r="BJ198" s="2" t="s">
        <v>83</v>
      </c>
      <c r="BK198" s="97">
        <f t="shared" si="29"/>
        <v>0</v>
      </c>
      <c r="BL198" s="2" t="s">
        <v>82</v>
      </c>
      <c r="BM198" s="95" t="s">
        <v>724</v>
      </c>
    </row>
    <row r="199" spans="2:65" s="9" customFormat="1" ht="24.2" customHeight="1" x14ac:dyDescent="0.25">
      <c r="B199" s="84"/>
      <c r="C199" s="119" t="s">
        <v>224</v>
      </c>
      <c r="D199" s="119" t="s">
        <v>212</v>
      </c>
      <c r="E199" s="120" t="s">
        <v>832</v>
      </c>
      <c r="F199" s="121" t="s">
        <v>833</v>
      </c>
      <c r="G199" s="122" t="s">
        <v>81</v>
      </c>
      <c r="H199" s="123">
        <v>1.2</v>
      </c>
      <c r="I199" s="123">
        <v>0</v>
      </c>
      <c r="J199" s="123">
        <f t="shared" si="20"/>
        <v>0</v>
      </c>
      <c r="K199" s="124"/>
      <c r="L199" s="125"/>
      <c r="M199" s="126" t="s">
        <v>14</v>
      </c>
      <c r="N199" s="127" t="s">
        <v>34</v>
      </c>
      <c r="O199" s="93">
        <v>0</v>
      </c>
      <c r="P199" s="93">
        <f t="shared" si="21"/>
        <v>0</v>
      </c>
      <c r="Q199" s="93">
        <v>0</v>
      </c>
      <c r="R199" s="93">
        <f t="shared" si="22"/>
        <v>0</v>
      </c>
      <c r="S199" s="93">
        <v>0</v>
      </c>
      <c r="T199" s="94">
        <f t="shared" si="23"/>
        <v>0</v>
      </c>
      <c r="AR199" s="95" t="s">
        <v>103</v>
      </c>
      <c r="AT199" s="95" t="s">
        <v>212</v>
      </c>
      <c r="AU199" s="95" t="s">
        <v>93</v>
      </c>
      <c r="AY199" s="2" t="s">
        <v>76</v>
      </c>
      <c r="BE199" s="96">
        <f t="shared" si="24"/>
        <v>0</v>
      </c>
      <c r="BF199" s="96">
        <f t="shared" si="25"/>
        <v>0</v>
      </c>
      <c r="BG199" s="96">
        <f t="shared" si="26"/>
        <v>0</v>
      </c>
      <c r="BH199" s="96">
        <f t="shared" si="27"/>
        <v>0</v>
      </c>
      <c r="BI199" s="96">
        <f t="shared" si="28"/>
        <v>0</v>
      </c>
      <c r="BJ199" s="2" t="s">
        <v>83</v>
      </c>
      <c r="BK199" s="97">
        <f t="shared" si="29"/>
        <v>0</v>
      </c>
      <c r="BL199" s="2" t="s">
        <v>82</v>
      </c>
      <c r="BM199" s="95" t="s">
        <v>727</v>
      </c>
    </row>
    <row r="200" spans="2:65" s="9" customFormat="1" ht="24.2" customHeight="1" x14ac:dyDescent="0.25">
      <c r="B200" s="84"/>
      <c r="C200" s="119" t="s">
        <v>383</v>
      </c>
      <c r="D200" s="119" t="s">
        <v>212</v>
      </c>
      <c r="E200" s="120" t="s">
        <v>749</v>
      </c>
      <c r="F200" s="121" t="s">
        <v>750</v>
      </c>
      <c r="G200" s="122" t="s">
        <v>432</v>
      </c>
      <c r="H200" s="123">
        <v>28</v>
      </c>
      <c r="I200" s="123">
        <v>0</v>
      </c>
      <c r="J200" s="123">
        <f t="shared" si="20"/>
        <v>0</v>
      </c>
      <c r="K200" s="124"/>
      <c r="L200" s="125"/>
      <c r="M200" s="126" t="s">
        <v>14</v>
      </c>
      <c r="N200" s="127" t="s">
        <v>34</v>
      </c>
      <c r="O200" s="93">
        <v>0</v>
      </c>
      <c r="P200" s="93">
        <f t="shared" si="21"/>
        <v>0</v>
      </c>
      <c r="Q200" s="93">
        <v>0</v>
      </c>
      <c r="R200" s="93">
        <f t="shared" si="22"/>
        <v>0</v>
      </c>
      <c r="S200" s="93">
        <v>0</v>
      </c>
      <c r="T200" s="94">
        <f t="shared" si="23"/>
        <v>0</v>
      </c>
      <c r="AR200" s="95" t="s">
        <v>103</v>
      </c>
      <c r="AT200" s="95" t="s">
        <v>212</v>
      </c>
      <c r="AU200" s="95" t="s">
        <v>93</v>
      </c>
      <c r="AY200" s="2" t="s">
        <v>76</v>
      </c>
      <c r="BE200" s="96">
        <f t="shared" si="24"/>
        <v>0</v>
      </c>
      <c r="BF200" s="96">
        <f t="shared" si="25"/>
        <v>0</v>
      </c>
      <c r="BG200" s="96">
        <f t="shared" si="26"/>
        <v>0</v>
      </c>
      <c r="BH200" s="96">
        <f t="shared" si="27"/>
        <v>0</v>
      </c>
      <c r="BI200" s="96">
        <f t="shared" si="28"/>
        <v>0</v>
      </c>
      <c r="BJ200" s="2" t="s">
        <v>83</v>
      </c>
      <c r="BK200" s="97">
        <f t="shared" si="29"/>
        <v>0</v>
      </c>
      <c r="BL200" s="2" t="s">
        <v>82</v>
      </c>
      <c r="BM200" s="95" t="s">
        <v>730</v>
      </c>
    </row>
    <row r="201" spans="2:65" s="9" customFormat="1" ht="24.2" customHeight="1" x14ac:dyDescent="0.25">
      <c r="B201" s="84"/>
      <c r="C201" s="85" t="s">
        <v>228</v>
      </c>
      <c r="D201" s="85" t="s">
        <v>78</v>
      </c>
      <c r="E201" s="86" t="s">
        <v>751</v>
      </c>
      <c r="F201" s="87" t="s">
        <v>752</v>
      </c>
      <c r="G201" s="88" t="s">
        <v>599</v>
      </c>
      <c r="H201" s="89">
        <v>1</v>
      </c>
      <c r="I201" s="89">
        <v>0</v>
      </c>
      <c r="J201" s="89">
        <f t="shared" si="20"/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 t="shared" si="21"/>
        <v>0</v>
      </c>
      <c r="Q201" s="93">
        <v>0</v>
      </c>
      <c r="R201" s="93">
        <f t="shared" si="22"/>
        <v>0</v>
      </c>
      <c r="S201" s="93">
        <v>0</v>
      </c>
      <c r="T201" s="94">
        <f t="shared" si="23"/>
        <v>0</v>
      </c>
      <c r="AR201" s="95" t="s">
        <v>82</v>
      </c>
      <c r="AT201" s="95" t="s">
        <v>78</v>
      </c>
      <c r="AU201" s="95" t="s">
        <v>93</v>
      </c>
      <c r="AY201" s="2" t="s">
        <v>76</v>
      </c>
      <c r="BE201" s="96">
        <f t="shared" si="24"/>
        <v>0</v>
      </c>
      <c r="BF201" s="96">
        <f t="shared" si="25"/>
        <v>0</v>
      </c>
      <c r="BG201" s="96">
        <f t="shared" si="26"/>
        <v>0</v>
      </c>
      <c r="BH201" s="96">
        <f t="shared" si="27"/>
        <v>0</v>
      </c>
      <c r="BI201" s="96">
        <f t="shared" si="28"/>
        <v>0</v>
      </c>
      <c r="BJ201" s="2" t="s">
        <v>83</v>
      </c>
      <c r="BK201" s="97">
        <f t="shared" si="29"/>
        <v>0</v>
      </c>
      <c r="BL201" s="2" t="s">
        <v>82</v>
      </c>
      <c r="BM201" s="95" t="s">
        <v>733</v>
      </c>
    </row>
    <row r="202" spans="2:65" s="9" customFormat="1" ht="24.2" customHeight="1" x14ac:dyDescent="0.25">
      <c r="B202" s="84"/>
      <c r="C202" s="85" t="s">
        <v>734</v>
      </c>
      <c r="D202" s="85" t="s">
        <v>78</v>
      </c>
      <c r="E202" s="86" t="s">
        <v>834</v>
      </c>
      <c r="F202" s="87" t="s">
        <v>835</v>
      </c>
      <c r="G202" s="88" t="s">
        <v>599</v>
      </c>
      <c r="H202" s="89">
        <v>1</v>
      </c>
      <c r="I202" s="89">
        <v>0</v>
      </c>
      <c r="J202" s="89">
        <f t="shared" si="20"/>
        <v>0</v>
      </c>
      <c r="K202" s="90"/>
      <c r="L202" s="10"/>
      <c r="M202" s="91" t="s">
        <v>14</v>
      </c>
      <c r="N202" s="92" t="s">
        <v>34</v>
      </c>
      <c r="O202" s="93">
        <v>0</v>
      </c>
      <c r="P202" s="93">
        <f t="shared" si="21"/>
        <v>0</v>
      </c>
      <c r="Q202" s="93">
        <v>0</v>
      </c>
      <c r="R202" s="93">
        <f t="shared" si="22"/>
        <v>0</v>
      </c>
      <c r="S202" s="93">
        <v>0</v>
      </c>
      <c r="T202" s="94">
        <f t="shared" si="23"/>
        <v>0</v>
      </c>
      <c r="AR202" s="95" t="s">
        <v>82</v>
      </c>
      <c r="AT202" s="95" t="s">
        <v>78</v>
      </c>
      <c r="AU202" s="95" t="s">
        <v>93</v>
      </c>
      <c r="AY202" s="2" t="s">
        <v>76</v>
      </c>
      <c r="BE202" s="96">
        <f t="shared" si="24"/>
        <v>0</v>
      </c>
      <c r="BF202" s="96">
        <f t="shared" si="25"/>
        <v>0</v>
      </c>
      <c r="BG202" s="96">
        <f t="shared" si="26"/>
        <v>0</v>
      </c>
      <c r="BH202" s="96">
        <f t="shared" si="27"/>
        <v>0</v>
      </c>
      <c r="BI202" s="96">
        <f t="shared" si="28"/>
        <v>0</v>
      </c>
      <c r="BJ202" s="2" t="s">
        <v>83</v>
      </c>
      <c r="BK202" s="97">
        <f t="shared" si="29"/>
        <v>0</v>
      </c>
      <c r="BL202" s="2" t="s">
        <v>82</v>
      </c>
      <c r="BM202" s="95" t="s">
        <v>737</v>
      </c>
    </row>
    <row r="203" spans="2:65" s="72" customFormat="1" ht="20.85" customHeight="1" x14ac:dyDescent="0.2">
      <c r="B203" s="73"/>
      <c r="D203" s="74" t="s">
        <v>72</v>
      </c>
      <c r="E203" s="82" t="s">
        <v>761</v>
      </c>
      <c r="F203" s="82" t="s">
        <v>762</v>
      </c>
      <c r="J203" s="83">
        <f>BK203</f>
        <v>0</v>
      </c>
      <c r="L203" s="73"/>
      <c r="M203" s="77"/>
      <c r="P203" s="78">
        <f>SUM(P204:P209)</f>
        <v>0</v>
      </c>
      <c r="R203" s="78">
        <f>SUM(R204:R209)</f>
        <v>0</v>
      </c>
      <c r="T203" s="79">
        <f>SUM(T204:T209)</f>
        <v>0</v>
      </c>
      <c r="AR203" s="74" t="s">
        <v>75</v>
      </c>
      <c r="AT203" s="80" t="s">
        <v>72</v>
      </c>
      <c r="AU203" s="80" t="s">
        <v>83</v>
      </c>
      <c r="AY203" s="74" t="s">
        <v>76</v>
      </c>
      <c r="BK203" s="81">
        <f>SUM(BK204:BK209)</f>
        <v>0</v>
      </c>
    </row>
    <row r="204" spans="2:65" s="9" customFormat="1" ht="16.5" customHeight="1" x14ac:dyDescent="0.25">
      <c r="B204" s="84"/>
      <c r="C204" s="85" t="s">
        <v>233</v>
      </c>
      <c r="D204" s="85" t="s">
        <v>78</v>
      </c>
      <c r="E204" s="86" t="s">
        <v>770</v>
      </c>
      <c r="F204" s="87" t="s">
        <v>771</v>
      </c>
      <c r="G204" s="88" t="s">
        <v>432</v>
      </c>
      <c r="H204" s="89">
        <v>10</v>
      </c>
      <c r="I204" s="89">
        <v>0</v>
      </c>
      <c r="J204" s="89">
        <f t="shared" ref="J204:J209" si="30">ROUND(I204*H204,3)</f>
        <v>0</v>
      </c>
      <c r="K204" s="90"/>
      <c r="L204" s="10"/>
      <c r="M204" s="91" t="s">
        <v>14</v>
      </c>
      <c r="N204" s="92" t="s">
        <v>34</v>
      </c>
      <c r="O204" s="93">
        <v>0</v>
      </c>
      <c r="P204" s="93">
        <f t="shared" ref="P204:P209" si="31">O204*H204</f>
        <v>0</v>
      </c>
      <c r="Q204" s="93">
        <v>0</v>
      </c>
      <c r="R204" s="93">
        <f t="shared" ref="R204:R209" si="32">Q204*H204</f>
        <v>0</v>
      </c>
      <c r="S204" s="93">
        <v>0</v>
      </c>
      <c r="T204" s="94">
        <f t="shared" ref="T204:T209" si="33">S204*H204</f>
        <v>0</v>
      </c>
      <c r="AR204" s="95" t="s">
        <v>82</v>
      </c>
      <c r="AT204" s="95" t="s">
        <v>78</v>
      </c>
      <c r="AU204" s="95" t="s">
        <v>93</v>
      </c>
      <c r="AY204" s="2" t="s">
        <v>76</v>
      </c>
      <c r="BE204" s="96">
        <f t="shared" ref="BE204:BE209" si="34">IF(N204="základná",J204,0)</f>
        <v>0</v>
      </c>
      <c r="BF204" s="96">
        <f t="shared" ref="BF204:BF209" si="35">IF(N204="znížená",J204,0)</f>
        <v>0</v>
      </c>
      <c r="BG204" s="96">
        <f t="shared" ref="BG204:BG209" si="36">IF(N204="zákl. prenesená",J204,0)</f>
        <v>0</v>
      </c>
      <c r="BH204" s="96">
        <f t="shared" ref="BH204:BH209" si="37">IF(N204="zníž. prenesená",J204,0)</f>
        <v>0</v>
      </c>
      <c r="BI204" s="96">
        <f t="shared" ref="BI204:BI209" si="38">IF(N204="nulová",J204,0)</f>
        <v>0</v>
      </c>
      <c r="BJ204" s="2" t="s">
        <v>83</v>
      </c>
      <c r="BK204" s="97">
        <f t="shared" ref="BK204:BK209" si="39">ROUND(I204*H204,3)</f>
        <v>0</v>
      </c>
      <c r="BL204" s="2" t="s">
        <v>82</v>
      </c>
      <c r="BM204" s="95" t="s">
        <v>740</v>
      </c>
    </row>
    <row r="205" spans="2:65" s="9" customFormat="1" ht="16.5" customHeight="1" x14ac:dyDescent="0.25">
      <c r="B205" s="84"/>
      <c r="C205" s="85" t="s">
        <v>741</v>
      </c>
      <c r="D205" s="85" t="s">
        <v>78</v>
      </c>
      <c r="E205" s="86" t="s">
        <v>777</v>
      </c>
      <c r="F205" s="87" t="s">
        <v>778</v>
      </c>
      <c r="G205" s="88" t="s">
        <v>432</v>
      </c>
      <c r="H205" s="89">
        <v>3</v>
      </c>
      <c r="I205" s="89">
        <v>0</v>
      </c>
      <c r="J205" s="89">
        <f t="shared" si="30"/>
        <v>0</v>
      </c>
      <c r="K205" s="90"/>
      <c r="L205" s="10"/>
      <c r="M205" s="91" t="s">
        <v>14</v>
      </c>
      <c r="N205" s="92" t="s">
        <v>34</v>
      </c>
      <c r="O205" s="93">
        <v>0</v>
      </c>
      <c r="P205" s="93">
        <f t="shared" si="31"/>
        <v>0</v>
      </c>
      <c r="Q205" s="93">
        <v>0</v>
      </c>
      <c r="R205" s="93">
        <f t="shared" si="32"/>
        <v>0</v>
      </c>
      <c r="S205" s="93">
        <v>0</v>
      </c>
      <c r="T205" s="94">
        <f t="shared" si="33"/>
        <v>0</v>
      </c>
      <c r="AR205" s="95" t="s">
        <v>82</v>
      </c>
      <c r="AT205" s="95" t="s">
        <v>78</v>
      </c>
      <c r="AU205" s="95" t="s">
        <v>93</v>
      </c>
      <c r="AY205" s="2" t="s">
        <v>76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2" t="s">
        <v>83</v>
      </c>
      <c r="BK205" s="97">
        <f t="shared" si="39"/>
        <v>0</v>
      </c>
      <c r="BL205" s="2" t="s">
        <v>82</v>
      </c>
      <c r="BM205" s="95" t="s">
        <v>744</v>
      </c>
    </row>
    <row r="206" spans="2:65" s="9" customFormat="1" ht="16.5" customHeight="1" x14ac:dyDescent="0.25">
      <c r="B206" s="84"/>
      <c r="C206" s="85" t="s">
        <v>237</v>
      </c>
      <c r="D206" s="85" t="s">
        <v>78</v>
      </c>
      <c r="E206" s="86" t="s">
        <v>780</v>
      </c>
      <c r="F206" s="87" t="s">
        <v>781</v>
      </c>
      <c r="G206" s="88" t="s">
        <v>81</v>
      </c>
      <c r="H206" s="89">
        <v>4.9000000000000004</v>
      </c>
      <c r="I206" s="89">
        <v>0</v>
      </c>
      <c r="J206" s="89">
        <f t="shared" si="30"/>
        <v>0</v>
      </c>
      <c r="K206" s="90"/>
      <c r="L206" s="10"/>
      <c r="M206" s="91" t="s">
        <v>14</v>
      </c>
      <c r="N206" s="92" t="s">
        <v>34</v>
      </c>
      <c r="O206" s="93">
        <v>0</v>
      </c>
      <c r="P206" s="93">
        <f t="shared" si="31"/>
        <v>0</v>
      </c>
      <c r="Q206" s="93">
        <v>0</v>
      </c>
      <c r="R206" s="93">
        <f t="shared" si="32"/>
        <v>0</v>
      </c>
      <c r="S206" s="93">
        <v>0</v>
      </c>
      <c r="T206" s="94">
        <f t="shared" si="33"/>
        <v>0</v>
      </c>
      <c r="AR206" s="95" t="s">
        <v>82</v>
      </c>
      <c r="AT206" s="95" t="s">
        <v>78</v>
      </c>
      <c r="AU206" s="95" t="s">
        <v>93</v>
      </c>
      <c r="AY206" s="2" t="s">
        <v>76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2" t="s">
        <v>83</v>
      </c>
      <c r="BK206" s="97">
        <f t="shared" si="39"/>
        <v>0</v>
      </c>
      <c r="BL206" s="2" t="s">
        <v>82</v>
      </c>
      <c r="BM206" s="95" t="s">
        <v>747</v>
      </c>
    </row>
    <row r="207" spans="2:65" s="9" customFormat="1" ht="16.5" customHeight="1" x14ac:dyDescent="0.25">
      <c r="B207" s="84"/>
      <c r="C207" s="85" t="s">
        <v>748</v>
      </c>
      <c r="D207" s="85" t="s">
        <v>78</v>
      </c>
      <c r="E207" s="86" t="s">
        <v>786</v>
      </c>
      <c r="F207" s="87" t="s">
        <v>787</v>
      </c>
      <c r="G207" s="88" t="s">
        <v>432</v>
      </c>
      <c r="H207" s="89">
        <v>10</v>
      </c>
      <c r="I207" s="89">
        <v>0</v>
      </c>
      <c r="J207" s="89">
        <f t="shared" si="30"/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 t="shared" si="31"/>
        <v>0</v>
      </c>
      <c r="Q207" s="93">
        <v>0</v>
      </c>
      <c r="R207" s="93">
        <f t="shared" si="32"/>
        <v>0</v>
      </c>
      <c r="S207" s="93">
        <v>0</v>
      </c>
      <c r="T207" s="94">
        <f t="shared" si="33"/>
        <v>0</v>
      </c>
      <c r="AR207" s="95" t="s">
        <v>82</v>
      </c>
      <c r="AT207" s="95" t="s">
        <v>78</v>
      </c>
      <c r="AU207" s="95" t="s">
        <v>93</v>
      </c>
      <c r="AY207" s="2" t="s">
        <v>76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2" t="s">
        <v>83</v>
      </c>
      <c r="BK207" s="97">
        <f t="shared" si="39"/>
        <v>0</v>
      </c>
      <c r="BL207" s="2" t="s">
        <v>82</v>
      </c>
      <c r="BM207" s="95" t="s">
        <v>321</v>
      </c>
    </row>
    <row r="208" spans="2:65" s="9" customFormat="1" ht="16.5" customHeight="1" x14ac:dyDescent="0.25">
      <c r="B208" s="84"/>
      <c r="C208" s="85" t="s">
        <v>247</v>
      </c>
      <c r="D208" s="85" t="s">
        <v>78</v>
      </c>
      <c r="E208" s="86" t="s">
        <v>789</v>
      </c>
      <c r="F208" s="87" t="s">
        <v>790</v>
      </c>
      <c r="G208" s="88" t="s">
        <v>432</v>
      </c>
      <c r="H208" s="89">
        <v>3</v>
      </c>
      <c r="I208" s="89">
        <v>0</v>
      </c>
      <c r="J208" s="89">
        <f t="shared" si="30"/>
        <v>0</v>
      </c>
      <c r="K208" s="90"/>
      <c r="L208" s="10"/>
      <c r="M208" s="91" t="s">
        <v>14</v>
      </c>
      <c r="N208" s="92" t="s">
        <v>34</v>
      </c>
      <c r="O208" s="93">
        <v>0</v>
      </c>
      <c r="P208" s="93">
        <f t="shared" si="31"/>
        <v>0</v>
      </c>
      <c r="Q208" s="93">
        <v>0</v>
      </c>
      <c r="R208" s="93">
        <f t="shared" si="32"/>
        <v>0</v>
      </c>
      <c r="S208" s="93">
        <v>0</v>
      </c>
      <c r="T208" s="94">
        <f t="shared" si="33"/>
        <v>0</v>
      </c>
      <c r="AR208" s="95" t="s">
        <v>82</v>
      </c>
      <c r="AT208" s="95" t="s">
        <v>78</v>
      </c>
      <c r="AU208" s="95" t="s">
        <v>93</v>
      </c>
      <c r="AY208" s="2" t="s">
        <v>76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2" t="s">
        <v>83</v>
      </c>
      <c r="BK208" s="97">
        <f t="shared" si="39"/>
        <v>0</v>
      </c>
      <c r="BL208" s="2" t="s">
        <v>82</v>
      </c>
      <c r="BM208" s="95" t="s">
        <v>753</v>
      </c>
    </row>
    <row r="209" spans="2:65" s="9" customFormat="1" ht="21.75" customHeight="1" x14ac:dyDescent="0.25">
      <c r="B209" s="84"/>
      <c r="C209" s="85" t="s">
        <v>754</v>
      </c>
      <c r="D209" s="85" t="s">
        <v>78</v>
      </c>
      <c r="E209" s="86" t="s">
        <v>792</v>
      </c>
      <c r="F209" s="87" t="s">
        <v>793</v>
      </c>
      <c r="G209" s="88" t="s">
        <v>119</v>
      </c>
      <c r="H209" s="89">
        <v>13.6</v>
      </c>
      <c r="I209" s="89">
        <v>0</v>
      </c>
      <c r="J209" s="89">
        <f t="shared" si="30"/>
        <v>0</v>
      </c>
      <c r="K209" s="90"/>
      <c r="L209" s="10"/>
      <c r="M209" s="91" t="s">
        <v>14</v>
      </c>
      <c r="N209" s="92" t="s">
        <v>34</v>
      </c>
      <c r="O209" s="93">
        <v>0</v>
      </c>
      <c r="P209" s="93">
        <f t="shared" si="31"/>
        <v>0</v>
      </c>
      <c r="Q209" s="93">
        <v>0</v>
      </c>
      <c r="R209" s="93">
        <f t="shared" si="32"/>
        <v>0</v>
      </c>
      <c r="S209" s="93">
        <v>0</v>
      </c>
      <c r="T209" s="94">
        <f t="shared" si="33"/>
        <v>0</v>
      </c>
      <c r="AR209" s="95" t="s">
        <v>82</v>
      </c>
      <c r="AT209" s="95" t="s">
        <v>78</v>
      </c>
      <c r="AU209" s="95" t="s">
        <v>93</v>
      </c>
      <c r="AY209" s="2" t="s">
        <v>76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2" t="s">
        <v>83</v>
      </c>
      <c r="BK209" s="97">
        <f t="shared" si="39"/>
        <v>0</v>
      </c>
      <c r="BL209" s="2" t="s">
        <v>82</v>
      </c>
      <c r="BM209" s="95" t="s">
        <v>757</v>
      </c>
    </row>
    <row r="210" spans="2:65" s="72" customFormat="1" ht="22.9" customHeight="1" x14ac:dyDescent="0.2">
      <c r="B210" s="73"/>
      <c r="D210" s="74" t="s">
        <v>72</v>
      </c>
      <c r="E210" s="82" t="s">
        <v>548</v>
      </c>
      <c r="F210" s="82" t="s">
        <v>549</v>
      </c>
      <c r="J210" s="83">
        <f>BK210</f>
        <v>0</v>
      </c>
      <c r="L210" s="73"/>
      <c r="M210" s="77"/>
      <c r="P210" s="78">
        <f>SUM(P211:P215)</f>
        <v>0</v>
      </c>
      <c r="R210" s="78">
        <f>SUM(R211:R215)</f>
        <v>0</v>
      </c>
      <c r="T210" s="79">
        <f>SUM(T211:T215)</f>
        <v>0</v>
      </c>
      <c r="AR210" s="74" t="s">
        <v>104</v>
      </c>
      <c r="AT210" s="80" t="s">
        <v>72</v>
      </c>
      <c r="AU210" s="80" t="s">
        <v>75</v>
      </c>
      <c r="AY210" s="74" t="s">
        <v>76</v>
      </c>
      <c r="BK210" s="81">
        <f>SUM(BK211:BK215)</f>
        <v>0</v>
      </c>
    </row>
    <row r="211" spans="2:65" s="9" customFormat="1" ht="24.2" customHeight="1" x14ac:dyDescent="0.25">
      <c r="B211" s="84"/>
      <c r="C211" s="85" t="s">
        <v>250</v>
      </c>
      <c r="D211" s="85" t="s">
        <v>78</v>
      </c>
      <c r="E211" s="86" t="s">
        <v>796</v>
      </c>
      <c r="F211" s="87" t="s">
        <v>797</v>
      </c>
      <c r="G211" s="88" t="s">
        <v>552</v>
      </c>
      <c r="H211" s="89">
        <v>1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760</v>
      </c>
    </row>
    <row r="212" spans="2:65" s="9" customFormat="1" ht="24.2" customHeight="1" x14ac:dyDescent="0.25">
      <c r="B212" s="84"/>
      <c r="C212" s="85" t="s">
        <v>354</v>
      </c>
      <c r="D212" s="85" t="s">
        <v>78</v>
      </c>
      <c r="E212" s="86" t="s">
        <v>799</v>
      </c>
      <c r="F212" s="87" t="s">
        <v>800</v>
      </c>
      <c r="G212" s="88" t="s">
        <v>599</v>
      </c>
      <c r="H212" s="89">
        <v>30</v>
      </c>
      <c r="I212" s="89">
        <v>0</v>
      </c>
      <c r="J212" s="89">
        <f>ROUND(I212*H212,3)</f>
        <v>0</v>
      </c>
      <c r="K212" s="90"/>
      <c r="L212" s="10"/>
      <c r="M212" s="91" t="s">
        <v>14</v>
      </c>
      <c r="N212" s="92" t="s">
        <v>34</v>
      </c>
      <c r="O212" s="93">
        <v>0</v>
      </c>
      <c r="P212" s="93">
        <f>O212*H212</f>
        <v>0</v>
      </c>
      <c r="Q212" s="93">
        <v>0</v>
      </c>
      <c r="R212" s="93">
        <f>Q212*H212</f>
        <v>0</v>
      </c>
      <c r="S212" s="93">
        <v>0</v>
      </c>
      <c r="T212" s="94">
        <f>S212*H212</f>
        <v>0</v>
      </c>
      <c r="AR212" s="95" t="s">
        <v>82</v>
      </c>
      <c r="AT212" s="95" t="s">
        <v>78</v>
      </c>
      <c r="AU212" s="95" t="s">
        <v>83</v>
      </c>
      <c r="AY212" s="2" t="s">
        <v>76</v>
      </c>
      <c r="BE212" s="96">
        <f>IF(N212="základná",J212,0)</f>
        <v>0</v>
      </c>
      <c r="BF212" s="96">
        <f>IF(N212="znížená",J212,0)</f>
        <v>0</v>
      </c>
      <c r="BG212" s="96">
        <f>IF(N212="zákl. prenesená",J212,0)</f>
        <v>0</v>
      </c>
      <c r="BH212" s="96">
        <f>IF(N212="zníž. prenesená",J212,0)</f>
        <v>0</v>
      </c>
      <c r="BI212" s="96">
        <f>IF(N212="nulová",J212,0)</f>
        <v>0</v>
      </c>
      <c r="BJ212" s="2" t="s">
        <v>83</v>
      </c>
      <c r="BK212" s="97">
        <f>ROUND(I212*H212,3)</f>
        <v>0</v>
      </c>
      <c r="BL212" s="2" t="s">
        <v>82</v>
      </c>
      <c r="BM212" s="95" t="s">
        <v>765</v>
      </c>
    </row>
    <row r="213" spans="2:65" s="9" customFormat="1" ht="44.25" customHeight="1" x14ac:dyDescent="0.25">
      <c r="B213" s="84"/>
      <c r="C213" s="85" t="s">
        <v>254</v>
      </c>
      <c r="D213" s="85" t="s">
        <v>78</v>
      </c>
      <c r="E213" s="86" t="s">
        <v>802</v>
      </c>
      <c r="F213" s="87" t="s">
        <v>803</v>
      </c>
      <c r="G213" s="88" t="s">
        <v>599</v>
      </c>
      <c r="H213" s="89">
        <v>60</v>
      </c>
      <c r="I213" s="89">
        <v>0</v>
      </c>
      <c r="J213" s="89">
        <f>ROUND(I213*H213,3)</f>
        <v>0</v>
      </c>
      <c r="K213" s="90"/>
      <c r="L213" s="10"/>
      <c r="M213" s="91" t="s">
        <v>14</v>
      </c>
      <c r="N213" s="92" t="s">
        <v>34</v>
      </c>
      <c r="O213" s="93">
        <v>0</v>
      </c>
      <c r="P213" s="93">
        <f>O213*H213</f>
        <v>0</v>
      </c>
      <c r="Q213" s="93">
        <v>0</v>
      </c>
      <c r="R213" s="93">
        <f>Q213*H213</f>
        <v>0</v>
      </c>
      <c r="S213" s="93">
        <v>0</v>
      </c>
      <c r="T213" s="94">
        <f>S213*H213</f>
        <v>0</v>
      </c>
      <c r="AR213" s="95" t="s">
        <v>82</v>
      </c>
      <c r="AT213" s="95" t="s">
        <v>78</v>
      </c>
      <c r="AU213" s="95" t="s">
        <v>83</v>
      </c>
      <c r="AY213" s="2" t="s">
        <v>76</v>
      </c>
      <c r="BE213" s="96">
        <f>IF(N213="základná",J213,0)</f>
        <v>0</v>
      </c>
      <c r="BF213" s="96">
        <f>IF(N213="znížená",J213,0)</f>
        <v>0</v>
      </c>
      <c r="BG213" s="96">
        <f>IF(N213="zákl. prenesená",J213,0)</f>
        <v>0</v>
      </c>
      <c r="BH213" s="96">
        <f>IF(N213="zníž. prenesená",J213,0)</f>
        <v>0</v>
      </c>
      <c r="BI213" s="96">
        <f>IF(N213="nulová",J213,0)</f>
        <v>0</v>
      </c>
      <c r="BJ213" s="2" t="s">
        <v>83</v>
      </c>
      <c r="BK213" s="97">
        <f>ROUND(I213*H213,3)</f>
        <v>0</v>
      </c>
      <c r="BL213" s="2" t="s">
        <v>82</v>
      </c>
      <c r="BM213" s="95" t="s">
        <v>768</v>
      </c>
    </row>
    <row r="214" spans="2:65" s="9" customFormat="1" ht="24.2" customHeight="1" x14ac:dyDescent="0.25">
      <c r="B214" s="84"/>
      <c r="C214" s="85" t="s">
        <v>769</v>
      </c>
      <c r="D214" s="85" t="s">
        <v>78</v>
      </c>
      <c r="E214" s="86" t="s">
        <v>805</v>
      </c>
      <c r="F214" s="87" t="s">
        <v>806</v>
      </c>
      <c r="G214" s="88" t="s">
        <v>552</v>
      </c>
      <c r="H214" s="89">
        <v>1</v>
      </c>
      <c r="I214" s="89">
        <v>0</v>
      </c>
      <c r="J214" s="89">
        <f>ROUND(I214*H214,3)</f>
        <v>0</v>
      </c>
      <c r="K214" s="90"/>
      <c r="L214" s="10"/>
      <c r="M214" s="91" t="s">
        <v>14</v>
      </c>
      <c r="N214" s="92" t="s">
        <v>34</v>
      </c>
      <c r="O214" s="93">
        <v>0</v>
      </c>
      <c r="P214" s="93">
        <f>O214*H214</f>
        <v>0</v>
      </c>
      <c r="Q214" s="93">
        <v>0</v>
      </c>
      <c r="R214" s="93">
        <f>Q214*H214</f>
        <v>0</v>
      </c>
      <c r="S214" s="93">
        <v>0</v>
      </c>
      <c r="T214" s="94">
        <f>S214*H214</f>
        <v>0</v>
      </c>
      <c r="AR214" s="95" t="s">
        <v>82</v>
      </c>
      <c r="AT214" s="95" t="s">
        <v>78</v>
      </c>
      <c r="AU214" s="95" t="s">
        <v>83</v>
      </c>
      <c r="AY214" s="2" t="s">
        <v>76</v>
      </c>
      <c r="BE214" s="96">
        <f>IF(N214="základná",J214,0)</f>
        <v>0</v>
      </c>
      <c r="BF214" s="96">
        <f>IF(N214="znížená",J214,0)</f>
        <v>0</v>
      </c>
      <c r="BG214" s="96">
        <f>IF(N214="zákl. prenesená",J214,0)</f>
        <v>0</v>
      </c>
      <c r="BH214" s="96">
        <f>IF(N214="zníž. prenesená",J214,0)</f>
        <v>0</v>
      </c>
      <c r="BI214" s="96">
        <f>IF(N214="nulová",J214,0)</f>
        <v>0</v>
      </c>
      <c r="BJ214" s="2" t="s">
        <v>83</v>
      </c>
      <c r="BK214" s="97">
        <f>ROUND(I214*H214,3)</f>
        <v>0</v>
      </c>
      <c r="BL214" s="2" t="s">
        <v>82</v>
      </c>
      <c r="BM214" s="95" t="s">
        <v>772</v>
      </c>
    </row>
    <row r="215" spans="2:65" s="9" customFormat="1" ht="37.9" customHeight="1" x14ac:dyDescent="0.25">
      <c r="B215" s="84"/>
      <c r="C215" s="85" t="s">
        <v>257</v>
      </c>
      <c r="D215" s="85" t="s">
        <v>78</v>
      </c>
      <c r="E215" s="86" t="s">
        <v>808</v>
      </c>
      <c r="F215" s="87" t="s">
        <v>809</v>
      </c>
      <c r="G215" s="88" t="s">
        <v>552</v>
      </c>
      <c r="H215" s="89">
        <v>1</v>
      </c>
      <c r="I215" s="89">
        <v>0</v>
      </c>
      <c r="J215" s="89">
        <f>ROUND(I215*H215,3)</f>
        <v>0</v>
      </c>
      <c r="K215" s="90"/>
      <c r="L215" s="10"/>
      <c r="M215" s="91" t="s">
        <v>14</v>
      </c>
      <c r="N215" s="92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82</v>
      </c>
      <c r="AT215" s="95" t="s">
        <v>78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775</v>
      </c>
    </row>
    <row r="216" spans="2:65" s="72" customFormat="1" ht="25.9" customHeight="1" x14ac:dyDescent="0.2">
      <c r="B216" s="73"/>
      <c r="D216" s="74" t="s">
        <v>72</v>
      </c>
      <c r="E216" s="75" t="s">
        <v>811</v>
      </c>
      <c r="F216" s="75" t="s">
        <v>812</v>
      </c>
      <c r="J216" s="76">
        <f>BK216</f>
        <v>0</v>
      </c>
      <c r="L216" s="73"/>
      <c r="M216" s="77"/>
      <c r="P216" s="78">
        <f>SUM(P217:P219)</f>
        <v>0</v>
      </c>
      <c r="R216" s="78">
        <f>SUM(R217:R219)</f>
        <v>0</v>
      </c>
      <c r="T216" s="79">
        <f>SUM(T217:T219)</f>
        <v>0</v>
      </c>
      <c r="AR216" s="74" t="s">
        <v>75</v>
      </c>
      <c r="AT216" s="80" t="s">
        <v>72</v>
      </c>
      <c r="AU216" s="80" t="s">
        <v>2</v>
      </c>
      <c r="AY216" s="74" t="s">
        <v>76</v>
      </c>
      <c r="BK216" s="81">
        <f>SUM(BK217:BK219)</f>
        <v>0</v>
      </c>
    </row>
    <row r="217" spans="2:65" s="9" customFormat="1" ht="33" customHeight="1" x14ac:dyDescent="0.25">
      <c r="B217" s="84"/>
      <c r="C217" s="85" t="s">
        <v>776</v>
      </c>
      <c r="D217" s="85" t="s">
        <v>78</v>
      </c>
      <c r="E217" s="86" t="s">
        <v>597</v>
      </c>
      <c r="F217" s="87" t="s">
        <v>598</v>
      </c>
      <c r="G217" s="88" t="s">
        <v>599</v>
      </c>
      <c r="H217" s="89">
        <v>30</v>
      </c>
      <c r="I217" s="89">
        <v>0</v>
      </c>
      <c r="J217" s="89">
        <f>ROUND(I217*H217,3)</f>
        <v>0</v>
      </c>
      <c r="K217" s="90"/>
      <c r="L217" s="10"/>
      <c r="M217" s="91" t="s">
        <v>14</v>
      </c>
      <c r="N217" s="92" t="s">
        <v>34</v>
      </c>
      <c r="O217" s="93">
        <v>0</v>
      </c>
      <c r="P217" s="93">
        <f>O217*H217</f>
        <v>0</v>
      </c>
      <c r="Q217" s="93">
        <v>0</v>
      </c>
      <c r="R217" s="93">
        <f>Q217*H217</f>
        <v>0</v>
      </c>
      <c r="S217" s="93">
        <v>0</v>
      </c>
      <c r="T217" s="94">
        <f>S217*H217</f>
        <v>0</v>
      </c>
      <c r="AR217" s="95" t="s">
        <v>82</v>
      </c>
      <c r="AT217" s="95" t="s">
        <v>78</v>
      </c>
      <c r="AU217" s="95" t="s">
        <v>75</v>
      </c>
      <c r="AY217" s="2" t="s">
        <v>76</v>
      </c>
      <c r="BE217" s="96">
        <f>IF(N217="základná",J217,0)</f>
        <v>0</v>
      </c>
      <c r="BF217" s="96">
        <f>IF(N217="znížená",J217,0)</f>
        <v>0</v>
      </c>
      <c r="BG217" s="96">
        <f>IF(N217="zákl. prenesená",J217,0)</f>
        <v>0</v>
      </c>
      <c r="BH217" s="96">
        <f>IF(N217="zníž. prenesená",J217,0)</f>
        <v>0</v>
      </c>
      <c r="BI217" s="96">
        <f>IF(N217="nulová",J217,0)</f>
        <v>0</v>
      </c>
      <c r="BJ217" s="2" t="s">
        <v>83</v>
      </c>
      <c r="BK217" s="97">
        <f>ROUND(I217*H217,3)</f>
        <v>0</v>
      </c>
      <c r="BL217" s="2" t="s">
        <v>82</v>
      </c>
      <c r="BM217" s="95" t="s">
        <v>779</v>
      </c>
    </row>
    <row r="218" spans="2:65" s="9" customFormat="1" ht="16.5" customHeight="1" x14ac:dyDescent="0.25">
      <c r="B218" s="84"/>
      <c r="C218" s="85" t="s">
        <v>261</v>
      </c>
      <c r="D218" s="85" t="s">
        <v>78</v>
      </c>
      <c r="E218" s="86" t="s">
        <v>815</v>
      </c>
      <c r="F218" s="87" t="s">
        <v>816</v>
      </c>
      <c r="G218" s="88" t="s">
        <v>599</v>
      </c>
      <c r="H218" s="89">
        <v>30</v>
      </c>
      <c r="I218" s="89">
        <v>0</v>
      </c>
      <c r="J218" s="89">
        <f>ROUND(I218*H218,3)</f>
        <v>0</v>
      </c>
      <c r="K218" s="90"/>
      <c r="L218" s="10"/>
      <c r="M218" s="91" t="s">
        <v>14</v>
      </c>
      <c r="N218" s="92" t="s">
        <v>34</v>
      </c>
      <c r="O218" s="93">
        <v>0</v>
      </c>
      <c r="P218" s="93">
        <f>O218*H218</f>
        <v>0</v>
      </c>
      <c r="Q218" s="93">
        <v>0</v>
      </c>
      <c r="R218" s="93">
        <f>Q218*H218</f>
        <v>0</v>
      </c>
      <c r="S218" s="93">
        <v>0</v>
      </c>
      <c r="T218" s="94">
        <f>S218*H218</f>
        <v>0</v>
      </c>
      <c r="AR218" s="95" t="s">
        <v>82</v>
      </c>
      <c r="AT218" s="95" t="s">
        <v>78</v>
      </c>
      <c r="AU218" s="95" t="s">
        <v>75</v>
      </c>
      <c r="AY218" s="2" t="s">
        <v>76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2" t="s">
        <v>83</v>
      </c>
      <c r="BK218" s="97">
        <f>ROUND(I218*H218,3)</f>
        <v>0</v>
      </c>
      <c r="BL218" s="2" t="s">
        <v>82</v>
      </c>
      <c r="BM218" s="95" t="s">
        <v>134</v>
      </c>
    </row>
    <row r="219" spans="2:65" s="9" customFormat="1" ht="24.2" customHeight="1" x14ac:dyDescent="0.25">
      <c r="B219" s="84"/>
      <c r="C219" s="119" t="s">
        <v>782</v>
      </c>
      <c r="D219" s="119" t="s">
        <v>212</v>
      </c>
      <c r="E219" s="120" t="s">
        <v>818</v>
      </c>
      <c r="F219" s="121" t="s">
        <v>819</v>
      </c>
      <c r="G219" s="122" t="s">
        <v>552</v>
      </c>
      <c r="H219" s="123">
        <v>0.5</v>
      </c>
      <c r="I219" s="123">
        <v>0</v>
      </c>
      <c r="J219" s="123">
        <f>ROUND(I219*H219,3)</f>
        <v>0</v>
      </c>
      <c r="K219" s="124"/>
      <c r="L219" s="125"/>
      <c r="M219" s="139" t="s">
        <v>14</v>
      </c>
      <c r="N219" s="140" t="s">
        <v>34</v>
      </c>
      <c r="O219" s="130">
        <v>0</v>
      </c>
      <c r="P219" s="130">
        <f>O219*H219</f>
        <v>0</v>
      </c>
      <c r="Q219" s="130">
        <v>0</v>
      </c>
      <c r="R219" s="130">
        <f>Q219*H219</f>
        <v>0</v>
      </c>
      <c r="S219" s="130">
        <v>0</v>
      </c>
      <c r="T219" s="131">
        <f>S219*H219</f>
        <v>0</v>
      </c>
      <c r="AR219" s="95" t="s">
        <v>103</v>
      </c>
      <c r="AT219" s="95" t="s">
        <v>212</v>
      </c>
      <c r="AU219" s="95" t="s">
        <v>75</v>
      </c>
      <c r="AY219" s="2" t="s">
        <v>76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2" t="s">
        <v>83</v>
      </c>
      <c r="BK219" s="97">
        <f>ROUND(I219*H219,3)</f>
        <v>0</v>
      </c>
      <c r="BL219" s="2" t="s">
        <v>82</v>
      </c>
      <c r="BM219" s="95" t="s">
        <v>785</v>
      </c>
    </row>
    <row r="220" spans="2:65" s="9" customFormat="1" ht="6.95" customHeight="1" x14ac:dyDescent="0.25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10"/>
    </row>
  </sheetData>
  <autoFilter ref="C129:K219" xr:uid="{00000000-0009-0000-0000-00001B000000}"/>
  <mergeCells count="12">
    <mergeCell ref="E122:H122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F6EC-1532-4B93-B12D-C2EA87C46DD3}">
  <sheetPr>
    <pageSetUpPr fitToPage="1"/>
  </sheetPr>
  <dimension ref="B2:Q52"/>
  <sheetViews>
    <sheetView showGridLines="0" zoomScale="130" zoomScaleNormal="130" workbookViewId="0">
      <selection activeCell="I21" sqref="I21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7.4257812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8.140625" style="1" bestFit="1" customWidth="1"/>
    <col min="11" max="11" width="14.140625" style="1" bestFit="1" customWidth="1"/>
    <col min="12" max="12" width="13.42578125" style="1" bestFit="1" customWidth="1"/>
    <col min="13" max="13" width="19.140625" style="1" customWidth="1"/>
    <col min="14" max="16" width="1.5703125" style="1" customWidth="1"/>
    <col min="17" max="16384" width="9.140625" style="1"/>
  </cols>
  <sheetData>
    <row r="2" spans="2:14" s="9" customFormat="1" ht="6.95" customHeight="1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2:14" s="9" customFormat="1" ht="24.95" customHeight="1" x14ac:dyDescent="0.25">
      <c r="B3" s="144"/>
      <c r="C3" s="6" t="s">
        <v>57</v>
      </c>
      <c r="N3" s="145"/>
    </row>
    <row r="4" spans="2:14" s="9" customFormat="1" ht="6.95" customHeight="1" x14ac:dyDescent="0.25">
      <c r="B4" s="144"/>
      <c r="N4" s="145"/>
    </row>
    <row r="5" spans="2:14" s="9" customFormat="1" ht="12" customHeight="1" x14ac:dyDescent="0.25">
      <c r="B5" s="144"/>
      <c r="C5" s="8" t="s">
        <v>6</v>
      </c>
      <c r="N5" s="145"/>
    </row>
    <row r="6" spans="2:14" s="9" customFormat="1" ht="34.5" customHeight="1" x14ac:dyDescent="0.25">
      <c r="B6" s="144"/>
      <c r="E6" s="272" t="str">
        <f>'[2]SO601 Areálové rozvody NN'!E7:H7</f>
        <v>Zelené sídliská  Banská Bystrica
Lokalita Severná</v>
      </c>
      <c r="F6" s="273"/>
      <c r="G6" s="273"/>
      <c r="H6" s="273"/>
      <c r="N6" s="145"/>
    </row>
    <row r="7" spans="2:14" s="9" customFormat="1" ht="12" customHeight="1" x14ac:dyDescent="0.25">
      <c r="B7" s="144"/>
      <c r="C7" s="8" t="s">
        <v>7</v>
      </c>
      <c r="N7" s="145"/>
    </row>
    <row r="8" spans="2:14" s="9" customFormat="1" ht="29.25" customHeight="1" x14ac:dyDescent="0.25">
      <c r="B8" s="144"/>
      <c r="E8" s="244" t="str">
        <f>'[2]SO601 Areálové rozvody NN'!E9:H9</f>
        <v>SO 6.2 PRÍPOJKY NN  1.etapa;  časť prípojka NN pre RVO220</v>
      </c>
      <c r="F8" s="274"/>
      <c r="G8" s="274"/>
      <c r="H8" s="274"/>
      <c r="N8" s="145"/>
    </row>
    <row r="9" spans="2:14" s="9" customFormat="1" ht="6.95" customHeight="1" x14ac:dyDescent="0.25">
      <c r="B9" s="144"/>
      <c r="N9" s="145"/>
    </row>
    <row r="10" spans="2:14" s="9" customFormat="1" ht="12" customHeight="1" x14ac:dyDescent="0.25">
      <c r="B10" s="144"/>
      <c r="C10" s="8" t="s">
        <v>16</v>
      </c>
      <c r="F10" s="12" t="str">
        <f>'[2]SO601 Areálové rozvody NN'!F12</f>
        <v>Banská Bystrica</v>
      </c>
      <c r="I10" s="8" t="s">
        <v>18</v>
      </c>
      <c r="J10" s="13">
        <v>46099</v>
      </c>
      <c r="N10" s="145"/>
    </row>
    <row r="11" spans="2:14" s="9" customFormat="1" ht="6.95" customHeight="1" x14ac:dyDescent="0.25">
      <c r="B11" s="144"/>
      <c r="N11" s="145"/>
    </row>
    <row r="12" spans="2:14" s="9" customFormat="1" ht="15.2" customHeight="1" x14ac:dyDescent="0.25">
      <c r="B12" s="144"/>
      <c r="C12" s="8" t="s">
        <v>19</v>
      </c>
      <c r="F12" s="12" t="str">
        <f>'[2]SO601 Areálové rozvody NN'!E15</f>
        <v>Mesto Banská Bystrica, Československej armády 26, 97401 Banská Bystrica</v>
      </c>
      <c r="I12" s="8" t="s">
        <v>24</v>
      </c>
      <c r="J12" s="16" t="str">
        <f>'[2]SO601 Areálové rozvody NN'!E21</f>
        <v>Edecon, s.r.o.</v>
      </c>
      <c r="N12" s="145"/>
    </row>
    <row r="13" spans="2:14" s="9" customFormat="1" ht="15.2" customHeight="1" x14ac:dyDescent="0.25">
      <c r="B13" s="144"/>
      <c r="C13" s="8" t="s">
        <v>23</v>
      </c>
      <c r="F13" s="12"/>
      <c r="I13" s="8" t="s">
        <v>26</v>
      </c>
      <c r="J13" s="16" t="str">
        <f>'[2]SO601 Areálové rozvody NN'!E24</f>
        <v>Ing. Chorvatovič</v>
      </c>
      <c r="N13" s="145"/>
    </row>
    <row r="14" spans="2:14" s="9" customFormat="1" ht="10.35" customHeight="1" x14ac:dyDescent="0.25">
      <c r="B14" s="144"/>
      <c r="N14" s="145"/>
    </row>
    <row r="15" spans="2:14" s="57" customFormat="1" ht="29.25" customHeight="1" x14ac:dyDescent="0.25">
      <c r="B15" s="146"/>
      <c r="C15" s="59" t="s">
        <v>58</v>
      </c>
      <c r="D15" s="60" t="s">
        <v>59</v>
      </c>
      <c r="E15" s="60" t="s">
        <v>60</v>
      </c>
      <c r="F15" s="60" t="s">
        <v>61</v>
      </c>
      <c r="G15" s="60" t="s">
        <v>62</v>
      </c>
      <c r="H15" s="60" t="s">
        <v>63</v>
      </c>
      <c r="I15" s="60" t="s">
        <v>836</v>
      </c>
      <c r="J15" s="60" t="s">
        <v>837</v>
      </c>
      <c r="K15" s="60" t="s">
        <v>838</v>
      </c>
      <c r="L15" s="60" t="s">
        <v>839</v>
      </c>
      <c r="M15" s="61" t="s">
        <v>49</v>
      </c>
      <c r="N15" s="147"/>
    </row>
    <row r="16" spans="2:14" s="9" customFormat="1" ht="22.9" customHeight="1" x14ac:dyDescent="0.25">
      <c r="B16" s="144"/>
      <c r="C16" s="66" t="s">
        <v>50</v>
      </c>
      <c r="M16" s="148">
        <f>M17</f>
        <v>0</v>
      </c>
      <c r="N16" s="145"/>
    </row>
    <row r="17" spans="2:17" s="72" customFormat="1" ht="25.9" customHeight="1" x14ac:dyDescent="0.2">
      <c r="B17" s="149"/>
      <c r="D17" s="74" t="s">
        <v>72</v>
      </c>
      <c r="E17" s="75" t="s">
        <v>212</v>
      </c>
      <c r="F17" s="75" t="s">
        <v>840</v>
      </c>
      <c r="I17" s="150"/>
      <c r="J17" s="150"/>
      <c r="K17" s="151">
        <f>K18+K36</f>
        <v>0</v>
      </c>
      <c r="L17" s="151">
        <f>L18+L36</f>
        <v>0</v>
      </c>
      <c r="M17" s="151">
        <f>M18+M36</f>
        <v>0</v>
      </c>
      <c r="N17" s="152"/>
    </row>
    <row r="18" spans="2:17" s="72" customFormat="1" ht="22.9" customHeight="1" x14ac:dyDescent="0.2">
      <c r="B18" s="149"/>
      <c r="D18" s="153" t="s">
        <v>72</v>
      </c>
      <c r="E18" s="154" t="s">
        <v>841</v>
      </c>
      <c r="F18" s="154" t="s">
        <v>842</v>
      </c>
      <c r="G18" s="155"/>
      <c r="H18" s="155"/>
      <c r="I18" s="156"/>
      <c r="J18" s="156"/>
      <c r="K18" s="157">
        <f>SUM(K19:K35)</f>
        <v>0</v>
      </c>
      <c r="L18" s="157">
        <f>SUM(L19:L35)</f>
        <v>0</v>
      </c>
      <c r="M18" s="157">
        <f>SUM(M19:M35)</f>
        <v>0</v>
      </c>
      <c r="N18" s="158"/>
      <c r="O18" s="155"/>
      <c r="P18" s="155"/>
      <c r="Q18" s="159"/>
    </row>
    <row r="19" spans="2:17" s="9" customFormat="1" ht="24.2" customHeight="1" x14ac:dyDescent="0.25">
      <c r="B19" s="160"/>
      <c r="C19" s="161">
        <v>1</v>
      </c>
      <c r="D19" s="85" t="s">
        <v>78</v>
      </c>
      <c r="E19" s="86" t="s">
        <v>843</v>
      </c>
      <c r="F19" s="87" t="s">
        <v>656</v>
      </c>
      <c r="G19" s="88" t="s">
        <v>154</v>
      </c>
      <c r="H19" s="162">
        <v>5</v>
      </c>
      <c r="I19" s="162">
        <v>0</v>
      </c>
      <c r="J19" s="162">
        <v>0</v>
      </c>
      <c r="K19" s="163">
        <f>H19*I19</f>
        <v>0</v>
      </c>
      <c r="L19" s="162">
        <v>0</v>
      </c>
      <c r="M19" s="162">
        <f>H19*(I19+J19)</f>
        <v>0</v>
      </c>
      <c r="N19" s="145"/>
    </row>
    <row r="20" spans="2:17" s="9" customFormat="1" ht="33" customHeight="1" x14ac:dyDescent="0.25">
      <c r="B20" s="160"/>
      <c r="C20" s="161">
        <v>2</v>
      </c>
      <c r="D20" s="85" t="s">
        <v>78</v>
      </c>
      <c r="E20" s="86" t="s">
        <v>844</v>
      </c>
      <c r="F20" s="87" t="s">
        <v>845</v>
      </c>
      <c r="G20" s="88" t="s">
        <v>154</v>
      </c>
      <c r="H20" s="162">
        <v>5</v>
      </c>
      <c r="I20" s="162">
        <v>0</v>
      </c>
      <c r="J20" s="162">
        <v>0</v>
      </c>
      <c r="K20" s="163">
        <v>0</v>
      </c>
      <c r="L20" s="162">
        <v>0</v>
      </c>
      <c r="M20" s="162">
        <f t="shared" ref="M20:M41" si="0">H20*(I20+J20)</f>
        <v>0</v>
      </c>
      <c r="N20" s="145"/>
    </row>
    <row r="21" spans="2:17" s="9" customFormat="1" ht="24.2" customHeight="1" x14ac:dyDescent="0.25">
      <c r="B21" s="160"/>
      <c r="C21" s="161">
        <v>3</v>
      </c>
      <c r="D21" s="85" t="s">
        <v>78</v>
      </c>
      <c r="E21" s="86" t="s">
        <v>846</v>
      </c>
      <c r="F21" s="87" t="s">
        <v>847</v>
      </c>
      <c r="G21" s="88" t="s">
        <v>154</v>
      </c>
      <c r="H21" s="162">
        <v>10</v>
      </c>
      <c r="I21" s="162">
        <v>0</v>
      </c>
      <c r="J21" s="162">
        <v>0</v>
      </c>
      <c r="K21" s="163">
        <f t="shared" ref="K21:K35" si="1">H21*I21</f>
        <v>0</v>
      </c>
      <c r="L21" s="162">
        <v>0</v>
      </c>
      <c r="M21" s="162">
        <f t="shared" si="0"/>
        <v>0</v>
      </c>
      <c r="N21" s="145"/>
    </row>
    <row r="22" spans="2:17" s="9" customFormat="1" ht="12" x14ac:dyDescent="0.25">
      <c r="B22" s="160"/>
      <c r="C22" s="161">
        <v>4</v>
      </c>
      <c r="D22" s="119" t="s">
        <v>212</v>
      </c>
      <c r="E22" s="120" t="s">
        <v>848</v>
      </c>
      <c r="F22" s="121" t="s">
        <v>849</v>
      </c>
      <c r="G22" s="122" t="s">
        <v>154</v>
      </c>
      <c r="H22" s="163">
        <v>10</v>
      </c>
      <c r="I22" s="163">
        <v>0</v>
      </c>
      <c r="J22" s="124">
        <v>0</v>
      </c>
      <c r="K22" s="163">
        <v>0</v>
      </c>
      <c r="L22" s="162">
        <f t="shared" ref="L22:L35" si="2">H22*J22</f>
        <v>0</v>
      </c>
      <c r="M22" s="163">
        <f t="shared" si="0"/>
        <v>0</v>
      </c>
      <c r="N22" s="145"/>
    </row>
    <row r="23" spans="2:17" s="9" customFormat="1" ht="24.2" customHeight="1" x14ac:dyDescent="0.2">
      <c r="B23" s="160"/>
      <c r="C23" s="161">
        <v>5</v>
      </c>
      <c r="D23" s="85" t="s">
        <v>78</v>
      </c>
      <c r="E23" s="86" t="s">
        <v>850</v>
      </c>
      <c r="F23" s="87" t="s">
        <v>664</v>
      </c>
      <c r="G23" s="88" t="s">
        <v>154</v>
      </c>
      <c r="H23" s="162">
        <v>5</v>
      </c>
      <c r="I23" s="162">
        <v>0</v>
      </c>
      <c r="J23" s="162">
        <v>0</v>
      </c>
      <c r="K23" s="163">
        <f t="shared" si="1"/>
        <v>0</v>
      </c>
      <c r="L23" s="162">
        <v>0</v>
      </c>
      <c r="M23" s="162">
        <f t="shared" si="0"/>
        <v>0</v>
      </c>
      <c r="N23" s="145"/>
      <c r="Q23" s="159"/>
    </row>
    <row r="24" spans="2:17" s="9" customFormat="1" ht="24.2" customHeight="1" x14ac:dyDescent="0.25">
      <c r="B24" s="160"/>
      <c r="C24" s="161">
        <v>6</v>
      </c>
      <c r="D24" s="119" t="s">
        <v>212</v>
      </c>
      <c r="E24" s="120" t="s">
        <v>851</v>
      </c>
      <c r="F24" s="121" t="s">
        <v>852</v>
      </c>
      <c r="G24" s="122" t="s">
        <v>154</v>
      </c>
      <c r="H24" s="163">
        <v>5</v>
      </c>
      <c r="I24" s="163">
        <v>0</v>
      </c>
      <c r="J24" s="124">
        <v>0</v>
      </c>
      <c r="K24" s="163">
        <v>0</v>
      </c>
      <c r="L24" s="162">
        <f t="shared" si="2"/>
        <v>0</v>
      </c>
      <c r="M24" s="163">
        <f t="shared" si="0"/>
        <v>0</v>
      </c>
      <c r="N24" s="145"/>
    </row>
    <row r="25" spans="2:17" s="9" customFormat="1" ht="33" customHeight="1" x14ac:dyDescent="0.25">
      <c r="B25" s="160"/>
      <c r="C25" s="161">
        <v>7</v>
      </c>
      <c r="D25" s="85" t="s">
        <v>78</v>
      </c>
      <c r="E25" s="86" t="s">
        <v>853</v>
      </c>
      <c r="F25" s="87" t="s">
        <v>648</v>
      </c>
      <c r="G25" s="88" t="s">
        <v>154</v>
      </c>
      <c r="H25" s="162">
        <v>5</v>
      </c>
      <c r="I25" s="162">
        <v>0</v>
      </c>
      <c r="J25" s="162">
        <v>0</v>
      </c>
      <c r="K25" s="163">
        <f t="shared" si="1"/>
        <v>0</v>
      </c>
      <c r="L25" s="162">
        <v>0</v>
      </c>
      <c r="M25" s="162">
        <f t="shared" si="0"/>
        <v>0</v>
      </c>
      <c r="N25" s="145"/>
    </row>
    <row r="26" spans="2:17" s="9" customFormat="1" ht="16.5" customHeight="1" x14ac:dyDescent="0.25">
      <c r="B26" s="160"/>
      <c r="C26" s="161">
        <v>8</v>
      </c>
      <c r="D26" s="119" t="s">
        <v>212</v>
      </c>
      <c r="E26" s="120" t="s">
        <v>854</v>
      </c>
      <c r="F26" s="121" t="s">
        <v>650</v>
      </c>
      <c r="G26" s="122" t="s">
        <v>119</v>
      </c>
      <c r="H26" s="163">
        <v>0.3</v>
      </c>
      <c r="I26" s="163">
        <v>0</v>
      </c>
      <c r="J26" s="124">
        <v>0</v>
      </c>
      <c r="K26" s="163">
        <v>0</v>
      </c>
      <c r="L26" s="162">
        <f t="shared" si="2"/>
        <v>0</v>
      </c>
      <c r="M26" s="163">
        <f t="shared" si="0"/>
        <v>0</v>
      </c>
      <c r="N26" s="145"/>
    </row>
    <row r="27" spans="2:17" s="9" customFormat="1" ht="24.2" customHeight="1" x14ac:dyDescent="0.25">
      <c r="B27" s="160"/>
      <c r="C27" s="161">
        <v>9</v>
      </c>
      <c r="D27" s="85" t="s">
        <v>78</v>
      </c>
      <c r="E27" s="86" t="s">
        <v>659</v>
      </c>
      <c r="F27" s="87" t="s">
        <v>660</v>
      </c>
      <c r="G27" s="88" t="s">
        <v>154</v>
      </c>
      <c r="H27" s="162">
        <v>5</v>
      </c>
      <c r="I27" s="162">
        <v>0</v>
      </c>
      <c r="J27" s="162">
        <v>0</v>
      </c>
      <c r="K27" s="163">
        <f t="shared" si="1"/>
        <v>0</v>
      </c>
      <c r="L27" s="162">
        <f t="shared" si="2"/>
        <v>0</v>
      </c>
      <c r="M27" s="162">
        <f t="shared" si="0"/>
        <v>0</v>
      </c>
      <c r="N27" s="145"/>
    </row>
    <row r="28" spans="2:17" s="9" customFormat="1" ht="24.2" customHeight="1" x14ac:dyDescent="0.25">
      <c r="B28" s="160"/>
      <c r="C28" s="161">
        <v>10</v>
      </c>
      <c r="D28" s="119" t="s">
        <v>212</v>
      </c>
      <c r="E28" s="120" t="s">
        <v>855</v>
      </c>
      <c r="F28" s="121" t="s">
        <v>856</v>
      </c>
      <c r="G28" s="122" t="s">
        <v>154</v>
      </c>
      <c r="H28" s="163">
        <v>5</v>
      </c>
      <c r="I28" s="163">
        <v>0</v>
      </c>
      <c r="J28" s="124">
        <v>0</v>
      </c>
      <c r="K28" s="163">
        <f t="shared" si="1"/>
        <v>0</v>
      </c>
      <c r="L28" s="162">
        <f t="shared" si="2"/>
        <v>0</v>
      </c>
      <c r="M28" s="163">
        <f t="shared" si="0"/>
        <v>0</v>
      </c>
      <c r="N28" s="145"/>
    </row>
    <row r="29" spans="2:17" s="9" customFormat="1" ht="21.75" customHeight="1" x14ac:dyDescent="0.25">
      <c r="B29" s="160"/>
      <c r="C29" s="161">
        <v>11</v>
      </c>
      <c r="D29" s="85" t="s">
        <v>78</v>
      </c>
      <c r="E29" s="86" t="s">
        <v>857</v>
      </c>
      <c r="F29" s="87" t="s">
        <v>858</v>
      </c>
      <c r="G29" s="88" t="s">
        <v>154</v>
      </c>
      <c r="H29" s="162">
        <v>5</v>
      </c>
      <c r="I29" s="162">
        <v>0</v>
      </c>
      <c r="J29" s="162">
        <v>0</v>
      </c>
      <c r="K29" s="163">
        <f t="shared" si="1"/>
        <v>0</v>
      </c>
      <c r="L29" s="162">
        <f t="shared" si="2"/>
        <v>0</v>
      </c>
      <c r="M29" s="162">
        <f t="shared" si="0"/>
        <v>0</v>
      </c>
      <c r="N29" s="145"/>
    </row>
    <row r="30" spans="2:17" s="9" customFormat="1" ht="24.2" customHeight="1" x14ac:dyDescent="0.25">
      <c r="B30" s="160"/>
      <c r="C30" s="161">
        <v>12</v>
      </c>
      <c r="D30" s="119" t="s">
        <v>212</v>
      </c>
      <c r="E30" s="120" t="s">
        <v>859</v>
      </c>
      <c r="F30" s="121" t="s">
        <v>860</v>
      </c>
      <c r="G30" s="122" t="s">
        <v>154</v>
      </c>
      <c r="H30" s="163">
        <v>5</v>
      </c>
      <c r="I30" s="163">
        <v>0</v>
      </c>
      <c r="J30" s="124">
        <v>0</v>
      </c>
      <c r="K30" s="163">
        <f t="shared" si="1"/>
        <v>0</v>
      </c>
      <c r="L30" s="162">
        <f t="shared" si="2"/>
        <v>0</v>
      </c>
      <c r="M30" s="163">
        <f t="shared" si="0"/>
        <v>0</v>
      </c>
      <c r="N30" s="145"/>
    </row>
    <row r="31" spans="2:17" s="9" customFormat="1" ht="16.5" customHeight="1" x14ac:dyDescent="0.25">
      <c r="B31" s="160"/>
      <c r="C31" s="161">
        <v>13</v>
      </c>
      <c r="D31" s="85" t="s">
        <v>78</v>
      </c>
      <c r="E31" s="86" t="s">
        <v>861</v>
      </c>
      <c r="F31" s="87" t="s">
        <v>862</v>
      </c>
      <c r="G31" s="88" t="s">
        <v>432</v>
      </c>
      <c r="H31" s="162">
        <v>3</v>
      </c>
      <c r="I31" s="162">
        <v>0</v>
      </c>
      <c r="J31" s="162">
        <v>0</v>
      </c>
      <c r="K31" s="163">
        <f t="shared" si="1"/>
        <v>0</v>
      </c>
      <c r="L31" s="162">
        <f t="shared" si="2"/>
        <v>0</v>
      </c>
      <c r="M31" s="162">
        <f t="shared" si="0"/>
        <v>0</v>
      </c>
      <c r="N31" s="145"/>
    </row>
    <row r="32" spans="2:17" s="9" customFormat="1" ht="21.75" customHeight="1" x14ac:dyDescent="0.25">
      <c r="B32" s="160"/>
      <c r="C32" s="161">
        <v>14</v>
      </c>
      <c r="D32" s="119" t="s">
        <v>212</v>
      </c>
      <c r="E32" s="120" t="s">
        <v>863</v>
      </c>
      <c r="F32" s="121" t="s">
        <v>864</v>
      </c>
      <c r="G32" s="122" t="s">
        <v>432</v>
      </c>
      <c r="H32" s="163">
        <v>3</v>
      </c>
      <c r="I32" s="163">
        <v>0</v>
      </c>
      <c r="J32" s="124">
        <v>0</v>
      </c>
      <c r="K32" s="163">
        <f t="shared" si="1"/>
        <v>0</v>
      </c>
      <c r="L32" s="162">
        <f t="shared" si="2"/>
        <v>0</v>
      </c>
      <c r="M32" s="163">
        <f t="shared" si="0"/>
        <v>0</v>
      </c>
      <c r="N32" s="145"/>
    </row>
    <row r="33" spans="2:16" s="9" customFormat="1" ht="33" customHeight="1" x14ac:dyDescent="0.25">
      <c r="B33" s="160"/>
      <c r="C33" s="161">
        <v>15</v>
      </c>
      <c r="D33" s="85" t="s">
        <v>78</v>
      </c>
      <c r="E33" s="86" t="s">
        <v>865</v>
      </c>
      <c r="F33" s="87" t="s">
        <v>866</v>
      </c>
      <c r="G33" s="88" t="s">
        <v>154</v>
      </c>
      <c r="H33" s="162">
        <v>5</v>
      </c>
      <c r="I33" s="162">
        <v>0</v>
      </c>
      <c r="J33" s="162">
        <v>0</v>
      </c>
      <c r="K33" s="163">
        <f t="shared" si="1"/>
        <v>0</v>
      </c>
      <c r="L33" s="162">
        <f t="shared" si="2"/>
        <v>0</v>
      </c>
      <c r="M33" s="162">
        <f t="shared" si="0"/>
        <v>0</v>
      </c>
      <c r="N33" s="145"/>
    </row>
    <row r="34" spans="2:16" s="9" customFormat="1" ht="16.5" customHeight="1" x14ac:dyDescent="0.25">
      <c r="B34" s="160"/>
      <c r="C34" s="161">
        <v>16</v>
      </c>
      <c r="D34" s="119" t="s">
        <v>212</v>
      </c>
      <c r="E34" s="120" t="s">
        <v>679</v>
      </c>
      <c r="F34" s="121" t="s">
        <v>680</v>
      </c>
      <c r="G34" s="122" t="s">
        <v>483</v>
      </c>
      <c r="H34" s="163">
        <v>5</v>
      </c>
      <c r="I34" s="163">
        <v>0</v>
      </c>
      <c r="J34" s="124">
        <v>0</v>
      </c>
      <c r="K34" s="163">
        <f t="shared" si="1"/>
        <v>0</v>
      </c>
      <c r="L34" s="162">
        <f t="shared" si="2"/>
        <v>0</v>
      </c>
      <c r="M34" s="163">
        <f t="shared" si="0"/>
        <v>0</v>
      </c>
      <c r="N34" s="145"/>
    </row>
    <row r="35" spans="2:16" s="9" customFormat="1" ht="16.5" customHeight="1" x14ac:dyDescent="0.25">
      <c r="B35" s="160"/>
      <c r="C35" s="161">
        <v>17</v>
      </c>
      <c r="D35" s="119" t="s">
        <v>212</v>
      </c>
      <c r="E35" s="120" t="s">
        <v>600</v>
      </c>
      <c r="F35" s="121" t="s">
        <v>601</v>
      </c>
      <c r="G35" s="122" t="s">
        <v>552</v>
      </c>
      <c r="H35" s="163">
        <v>0.2</v>
      </c>
      <c r="I35" s="163">
        <v>0</v>
      </c>
      <c r="J35" s="124">
        <v>0</v>
      </c>
      <c r="K35" s="163">
        <f t="shared" si="1"/>
        <v>0</v>
      </c>
      <c r="L35" s="162">
        <f t="shared" si="2"/>
        <v>0</v>
      </c>
      <c r="M35" s="163">
        <f t="shared" si="0"/>
        <v>0</v>
      </c>
      <c r="N35" s="145"/>
    </row>
    <row r="36" spans="2:16" s="72" customFormat="1" ht="22.9" customHeight="1" x14ac:dyDescent="0.2">
      <c r="B36" s="149"/>
      <c r="C36" s="161">
        <v>18</v>
      </c>
      <c r="D36" s="153" t="s">
        <v>72</v>
      </c>
      <c r="E36" s="164" t="s">
        <v>548</v>
      </c>
      <c r="F36" s="154" t="s">
        <v>549</v>
      </c>
      <c r="G36" s="155"/>
      <c r="H36" s="156"/>
      <c r="I36" s="156">
        <v>0</v>
      </c>
      <c r="J36" s="156">
        <v>0</v>
      </c>
      <c r="K36" s="157">
        <f>SUM(K37:K41)</f>
        <v>0</v>
      </c>
      <c r="L36" s="157">
        <f>SUM(L37:L41)</f>
        <v>0</v>
      </c>
      <c r="M36" s="157">
        <f>SUM(M37:M41)</f>
        <v>0</v>
      </c>
      <c r="N36" s="158"/>
      <c r="O36" s="155"/>
      <c r="P36" s="155"/>
    </row>
    <row r="37" spans="2:16" s="9" customFormat="1" ht="21.75" customHeight="1" x14ac:dyDescent="0.25">
      <c r="B37" s="160"/>
      <c r="C37" s="161">
        <v>19</v>
      </c>
      <c r="D37" s="85" t="s">
        <v>78</v>
      </c>
      <c r="E37" s="86" t="s">
        <v>799</v>
      </c>
      <c r="F37" s="87" t="s">
        <v>867</v>
      </c>
      <c r="G37" s="88" t="s">
        <v>552</v>
      </c>
      <c r="H37" s="162">
        <v>0.15</v>
      </c>
      <c r="I37" s="162">
        <v>0</v>
      </c>
      <c r="J37" s="162">
        <v>0</v>
      </c>
      <c r="K37" s="163">
        <f>H37*I37</f>
        <v>0</v>
      </c>
      <c r="L37" s="162">
        <f>H37*J37</f>
        <v>0</v>
      </c>
      <c r="M37" s="162">
        <f t="shared" si="0"/>
        <v>0</v>
      </c>
      <c r="N37" s="145"/>
    </row>
    <row r="38" spans="2:16" s="9" customFormat="1" ht="24.2" customHeight="1" x14ac:dyDescent="0.25">
      <c r="B38" s="160"/>
      <c r="C38" s="161">
        <v>20</v>
      </c>
      <c r="D38" s="85" t="s">
        <v>78</v>
      </c>
      <c r="E38" s="86" t="s">
        <v>805</v>
      </c>
      <c r="F38" s="87" t="s">
        <v>806</v>
      </c>
      <c r="G38" s="88" t="s">
        <v>552</v>
      </c>
      <c r="H38" s="162">
        <v>0.1</v>
      </c>
      <c r="I38" s="162">
        <v>0</v>
      </c>
      <c r="J38" s="162">
        <v>0</v>
      </c>
      <c r="K38" s="163">
        <f>H38*I38</f>
        <v>0</v>
      </c>
      <c r="L38" s="162">
        <f>H38*J38</f>
        <v>0</v>
      </c>
      <c r="M38" s="162">
        <f t="shared" si="0"/>
        <v>0</v>
      </c>
      <c r="N38" s="145"/>
    </row>
    <row r="39" spans="2:16" s="9" customFormat="1" ht="36" x14ac:dyDescent="0.25">
      <c r="B39" s="160"/>
      <c r="C39" s="161">
        <v>21</v>
      </c>
      <c r="D39" s="85" t="s">
        <v>78</v>
      </c>
      <c r="E39" s="86" t="s">
        <v>802</v>
      </c>
      <c r="F39" s="87" t="s">
        <v>803</v>
      </c>
      <c r="G39" s="88" t="s">
        <v>599</v>
      </c>
      <c r="H39" s="162">
        <v>6</v>
      </c>
      <c r="I39" s="162">
        <v>0</v>
      </c>
      <c r="J39" s="162">
        <v>0</v>
      </c>
      <c r="K39" s="163">
        <f t="shared" ref="K39" si="3">H39*I39</f>
        <v>0</v>
      </c>
      <c r="L39" s="162">
        <f t="shared" ref="L39" si="4">H39*J39</f>
        <v>0</v>
      </c>
      <c r="M39" s="162">
        <f t="shared" ref="M39" si="5">K39+L39</f>
        <v>0</v>
      </c>
      <c r="N39" s="145"/>
    </row>
    <row r="40" spans="2:16" s="9" customFormat="1" ht="33" customHeight="1" x14ac:dyDescent="0.25">
      <c r="B40" s="160"/>
      <c r="C40" s="161">
        <v>22</v>
      </c>
      <c r="D40" s="85" t="s">
        <v>78</v>
      </c>
      <c r="E40" s="86" t="s">
        <v>597</v>
      </c>
      <c r="F40" s="87" t="s">
        <v>598</v>
      </c>
      <c r="G40" s="88" t="s">
        <v>599</v>
      </c>
      <c r="H40" s="162">
        <v>8</v>
      </c>
      <c r="I40" s="162">
        <v>0</v>
      </c>
      <c r="J40" s="162">
        <v>0</v>
      </c>
      <c r="K40" s="163">
        <f>H40*I40</f>
        <v>0</v>
      </c>
      <c r="L40" s="162">
        <f>H40*J40</f>
        <v>0</v>
      </c>
      <c r="M40" s="162">
        <f t="shared" si="0"/>
        <v>0</v>
      </c>
      <c r="N40" s="145"/>
    </row>
    <row r="41" spans="2:16" s="9" customFormat="1" ht="24.2" customHeight="1" x14ac:dyDescent="0.25">
      <c r="B41" s="160"/>
      <c r="C41" s="161">
        <v>23</v>
      </c>
      <c r="D41" s="85" t="s">
        <v>78</v>
      </c>
      <c r="E41" s="86" t="s">
        <v>796</v>
      </c>
      <c r="F41" s="87" t="s">
        <v>797</v>
      </c>
      <c r="G41" s="88" t="s">
        <v>552</v>
      </c>
      <c r="H41" s="162">
        <v>0.4</v>
      </c>
      <c r="I41" s="162">
        <v>0</v>
      </c>
      <c r="J41" s="162">
        <v>0</v>
      </c>
      <c r="K41" s="163">
        <f>H41*I41</f>
        <v>0</v>
      </c>
      <c r="L41" s="162">
        <f>H41*J41</f>
        <v>0</v>
      </c>
      <c r="M41" s="162">
        <f t="shared" si="0"/>
        <v>0</v>
      </c>
      <c r="N41" s="145"/>
    </row>
    <row r="42" spans="2:16" s="9" customFormat="1" ht="15" x14ac:dyDescent="0.2">
      <c r="B42" s="144"/>
      <c r="C42" s="161">
        <v>24</v>
      </c>
      <c r="E42" s="165" t="s">
        <v>811</v>
      </c>
      <c r="F42" s="75" t="s">
        <v>812</v>
      </c>
      <c r="I42" s="9">
        <v>0</v>
      </c>
      <c r="J42" s="9">
        <v>0</v>
      </c>
      <c r="K42" s="157">
        <f>SUM(K43:K51)</f>
        <v>0</v>
      </c>
      <c r="L42" s="157">
        <f>SUM(L43:L51)</f>
        <v>0</v>
      </c>
      <c r="M42" s="157">
        <f>SUM(M43:M51)</f>
        <v>0</v>
      </c>
      <c r="N42" s="145"/>
    </row>
    <row r="43" spans="2:16" s="9" customFormat="1" ht="12" x14ac:dyDescent="0.25">
      <c r="B43" s="144"/>
      <c r="C43" s="161">
        <v>25</v>
      </c>
      <c r="D43" s="85" t="s">
        <v>78</v>
      </c>
      <c r="E43" s="86" t="s">
        <v>815</v>
      </c>
      <c r="F43" s="87" t="s">
        <v>816</v>
      </c>
      <c r="G43" s="88" t="s">
        <v>599</v>
      </c>
      <c r="H43" s="162">
        <v>6</v>
      </c>
      <c r="I43" s="162">
        <v>0</v>
      </c>
      <c r="J43" s="162">
        <v>0</v>
      </c>
      <c r="K43" s="163">
        <f>H43*I43</f>
        <v>0</v>
      </c>
      <c r="L43" s="162">
        <f>H43*J43</f>
        <v>0</v>
      </c>
      <c r="M43" s="162">
        <f t="shared" ref="M43:M44" si="6">H43*(I43+J43)</f>
        <v>0</v>
      </c>
      <c r="N43" s="145"/>
    </row>
    <row r="44" spans="2:16" s="9" customFormat="1" ht="16.350000000000001" customHeight="1" x14ac:dyDescent="0.25">
      <c r="B44" s="144"/>
      <c r="C44" s="161">
        <v>26</v>
      </c>
      <c r="D44" s="119" t="s">
        <v>212</v>
      </c>
      <c r="E44" s="120" t="s">
        <v>600</v>
      </c>
      <c r="F44" s="121" t="s">
        <v>819</v>
      </c>
      <c r="G44" s="122" t="s">
        <v>552</v>
      </c>
      <c r="H44" s="163">
        <v>0.2</v>
      </c>
      <c r="I44" s="163">
        <v>0</v>
      </c>
      <c r="J44" s="124">
        <v>0</v>
      </c>
      <c r="K44" s="163">
        <f t="shared" ref="K44" si="7">H44*I44</f>
        <v>0</v>
      </c>
      <c r="L44" s="162">
        <f t="shared" ref="L44" si="8">H44*J44</f>
        <v>0</v>
      </c>
      <c r="M44" s="163">
        <f t="shared" si="6"/>
        <v>0</v>
      </c>
      <c r="N44" s="145"/>
    </row>
    <row r="45" spans="2:16" s="9" customFormat="1" ht="16.350000000000001" customHeight="1" x14ac:dyDescent="0.25">
      <c r="B45" s="144"/>
      <c r="C45" s="166" t="s">
        <v>14</v>
      </c>
      <c r="D45" s="166"/>
      <c r="E45" s="167"/>
      <c r="F45" s="168"/>
      <c r="G45" s="169"/>
      <c r="H45" s="170"/>
      <c r="I45" s="170"/>
      <c r="J45" s="170"/>
      <c r="K45" s="171"/>
      <c r="L45" s="171"/>
      <c r="M45" s="171"/>
      <c r="N45" s="145"/>
    </row>
    <row r="46" spans="2:16" s="9" customFormat="1" ht="16.350000000000001" customHeight="1" x14ac:dyDescent="0.25">
      <c r="B46" s="144"/>
      <c r="C46" s="166" t="s">
        <v>14</v>
      </c>
      <c r="D46" s="166"/>
      <c r="E46" s="167"/>
      <c r="F46" s="168"/>
      <c r="G46" s="169"/>
      <c r="H46" s="170"/>
      <c r="I46" s="170"/>
      <c r="J46" s="170"/>
      <c r="K46" s="171"/>
      <c r="L46" s="171"/>
      <c r="M46" s="171"/>
      <c r="N46" s="145"/>
    </row>
    <row r="47" spans="2:16" s="9" customFormat="1" ht="16.350000000000001" customHeight="1" x14ac:dyDescent="0.25">
      <c r="B47" s="144"/>
      <c r="C47" s="166" t="s">
        <v>14</v>
      </c>
      <c r="D47" s="166"/>
      <c r="E47" s="167"/>
      <c r="F47" s="168"/>
      <c r="G47" s="169"/>
      <c r="H47" s="170"/>
      <c r="I47" s="170"/>
      <c r="J47" s="170"/>
      <c r="K47" s="171"/>
      <c r="L47" s="171"/>
      <c r="M47" s="171"/>
      <c r="N47" s="145"/>
    </row>
    <row r="48" spans="2:16" s="9" customFormat="1" ht="16.350000000000001" customHeight="1" x14ac:dyDescent="0.25">
      <c r="B48" s="144"/>
      <c r="C48" s="166" t="s">
        <v>14</v>
      </c>
      <c r="D48" s="166"/>
      <c r="E48" s="167"/>
      <c r="F48" s="168"/>
      <c r="G48" s="169"/>
      <c r="H48" s="170"/>
      <c r="I48" s="170"/>
      <c r="J48" s="170"/>
      <c r="K48" s="171"/>
      <c r="L48" s="171"/>
      <c r="M48" s="171"/>
      <c r="N48" s="145"/>
    </row>
    <row r="49" spans="2:14" s="9" customFormat="1" ht="16.350000000000001" customHeight="1" x14ac:dyDescent="0.25">
      <c r="B49" s="144"/>
      <c r="C49" s="166" t="s">
        <v>14</v>
      </c>
      <c r="D49" s="166"/>
      <c r="E49" s="167"/>
      <c r="F49" s="168"/>
      <c r="G49" s="169"/>
      <c r="H49" s="170"/>
      <c r="I49" s="170"/>
      <c r="J49" s="170"/>
      <c r="K49" s="171"/>
      <c r="L49" s="171"/>
      <c r="M49" s="171"/>
      <c r="N49" s="145"/>
    </row>
    <row r="50" spans="2:14" s="9" customFormat="1" ht="16.350000000000001" customHeight="1" x14ac:dyDescent="0.25">
      <c r="B50" s="144"/>
      <c r="C50" s="166" t="s">
        <v>14</v>
      </c>
      <c r="D50" s="166"/>
      <c r="E50" s="167"/>
      <c r="F50" s="168"/>
      <c r="G50" s="169"/>
      <c r="H50" s="170"/>
      <c r="I50" s="170"/>
      <c r="J50" s="170"/>
      <c r="K50" s="171"/>
      <c r="L50" s="171"/>
      <c r="M50" s="171"/>
      <c r="N50" s="145"/>
    </row>
    <row r="51" spans="2:14" s="9" customFormat="1" ht="16.350000000000001" customHeight="1" x14ac:dyDescent="0.25">
      <c r="B51" s="144"/>
      <c r="C51" s="166" t="s">
        <v>14</v>
      </c>
      <c r="D51" s="166"/>
      <c r="E51" s="167"/>
      <c r="F51" s="168"/>
      <c r="G51" s="169"/>
      <c r="H51" s="170"/>
      <c r="I51" s="170"/>
      <c r="J51" s="170"/>
      <c r="K51" s="171"/>
      <c r="L51" s="171"/>
      <c r="M51" s="171"/>
      <c r="N51" s="145"/>
    </row>
    <row r="52" spans="2:14" s="9" customFormat="1" ht="6.95" customHeight="1" x14ac:dyDescent="0.25">
      <c r="B52" s="172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4"/>
    </row>
  </sheetData>
  <autoFilter ref="C15:M51" xr:uid="{00000000-0009-0000-0000-000001000000}"/>
  <mergeCells count="2">
    <mergeCell ref="E6:H6"/>
    <mergeCell ref="E8:H8"/>
  </mergeCells>
  <dataValidations count="1">
    <dataValidation type="list" allowBlank="1" showInputMessage="1" showErrorMessage="1" error="Povolené sú hodnoty K, M." sqref="D45:D52" xr:uid="{426449B2-779B-4F60-8EEA-B93EC04853E4}">
      <formula1>"K, M"</formula1>
    </dataValidation>
  </dataValidations>
  <pageMargins left="0.39374999999999999" right="0.39374999999999999" top="0.39374999999999999" bottom="0.39374999999999999" header="0" footer="0"/>
  <pageSetup paperSize="9" scale="54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FB7F-F328-4D27-9770-2540D9458B21}">
  <sheetPr>
    <pageSetUpPr fitToPage="1"/>
  </sheetPr>
  <dimension ref="B2:BM178"/>
  <sheetViews>
    <sheetView showGridLines="0" workbookViewId="0">
      <selection activeCell="E36" sqref="E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868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869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870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25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25">
      <c r="B23" s="10"/>
      <c r="E23" s="12" t="s">
        <v>871</v>
      </c>
      <c r="I23" s="8" t="s">
        <v>22</v>
      </c>
      <c r="J23" s="12" t="s">
        <v>14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25">
      <c r="B26" s="10"/>
      <c r="E26" s="12" t="s">
        <v>871</v>
      </c>
      <c r="I26" s="8" t="s">
        <v>22</v>
      </c>
      <c r="J26" s="12" t="s">
        <v>14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ROUND(J127,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ROUND((SUM(BE127:BE177)),  2)</f>
        <v>0</v>
      </c>
      <c r="G35" s="23"/>
      <c r="H35" s="23"/>
      <c r="I35" s="24">
        <v>0.23</v>
      </c>
      <c r="J35" s="22">
        <f>ROUND(((SUM(BE127:BE177))*I35),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ROUND((SUM(BF127:BF177)),  2)</f>
        <v>0</v>
      </c>
      <c r="I36" s="26">
        <v>0.23</v>
      </c>
      <c r="J36" s="25">
        <f>ROUND(((SUM(BF127:BF177))*I36),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ROUND((SUM(BG127:BG177)),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ROUND((SUM(BH127:BH177)),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ROUND((SUM(BI127:BI177)),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869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7.1 - Prípojky vody - časť 1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Jozef Vršanský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Ing. Jozef Vršanský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J127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872</v>
      </c>
      <c r="E99" s="50"/>
      <c r="F99" s="50"/>
      <c r="G99" s="50"/>
      <c r="H99" s="50"/>
      <c r="I99" s="50"/>
      <c r="J99" s="51">
        <f>J128</f>
        <v>0</v>
      </c>
      <c r="L99" s="48"/>
    </row>
    <row r="100" spans="2:47" s="52" customFormat="1" ht="19.899999999999999" hidden="1" customHeight="1" x14ac:dyDescent="0.25">
      <c r="B100" s="53"/>
      <c r="D100" s="54" t="s">
        <v>873</v>
      </c>
      <c r="E100" s="55"/>
      <c r="F100" s="55"/>
      <c r="G100" s="55"/>
      <c r="H100" s="55"/>
      <c r="I100" s="55"/>
      <c r="J100" s="56">
        <f>J129</f>
        <v>0</v>
      </c>
      <c r="L100" s="53"/>
    </row>
    <row r="101" spans="2:47" s="52" customFormat="1" ht="19.899999999999999" hidden="1" customHeight="1" x14ac:dyDescent="0.25">
      <c r="B101" s="53"/>
      <c r="D101" s="54" t="s">
        <v>874</v>
      </c>
      <c r="E101" s="55"/>
      <c r="F101" s="55"/>
      <c r="G101" s="55"/>
      <c r="H101" s="55"/>
      <c r="I101" s="55"/>
      <c r="J101" s="56">
        <f>J144</f>
        <v>0</v>
      </c>
      <c r="L101" s="53"/>
    </row>
    <row r="102" spans="2:47" s="52" customFormat="1" ht="19.899999999999999" hidden="1" customHeight="1" x14ac:dyDescent="0.25">
      <c r="B102" s="53"/>
      <c r="D102" s="54" t="s">
        <v>875</v>
      </c>
      <c r="E102" s="55"/>
      <c r="F102" s="55"/>
      <c r="G102" s="55"/>
      <c r="H102" s="55"/>
      <c r="I102" s="55"/>
      <c r="J102" s="56">
        <f>J148</f>
        <v>0</v>
      </c>
      <c r="L102" s="53"/>
    </row>
    <row r="103" spans="2:47" s="52" customFormat="1" ht="19.899999999999999" hidden="1" customHeight="1" x14ac:dyDescent="0.25">
      <c r="B103" s="53"/>
      <c r="D103" s="54" t="s">
        <v>876</v>
      </c>
      <c r="E103" s="55"/>
      <c r="F103" s="55"/>
      <c r="G103" s="55"/>
      <c r="H103" s="55"/>
      <c r="I103" s="55"/>
      <c r="J103" s="56">
        <f>J173</f>
        <v>0</v>
      </c>
      <c r="L103" s="53"/>
    </row>
    <row r="104" spans="2:47" s="47" customFormat="1" ht="24.95" hidden="1" customHeight="1" x14ac:dyDescent="0.25">
      <c r="B104" s="48"/>
      <c r="D104" s="49" t="s">
        <v>877</v>
      </c>
      <c r="E104" s="50"/>
      <c r="F104" s="50"/>
      <c r="G104" s="50"/>
      <c r="H104" s="50"/>
      <c r="I104" s="50"/>
      <c r="J104" s="51">
        <f>J175</f>
        <v>0</v>
      </c>
      <c r="L104" s="48"/>
    </row>
    <row r="105" spans="2:47" s="52" customFormat="1" ht="19.899999999999999" hidden="1" customHeight="1" x14ac:dyDescent="0.25">
      <c r="B105" s="53"/>
      <c r="D105" s="54" t="s">
        <v>878</v>
      </c>
      <c r="E105" s="55"/>
      <c r="F105" s="55"/>
      <c r="G105" s="55"/>
      <c r="H105" s="55"/>
      <c r="I105" s="55"/>
      <c r="J105" s="56">
        <f>J176</f>
        <v>0</v>
      </c>
      <c r="L105" s="53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57</v>
      </c>
      <c r="L112" s="10"/>
    </row>
    <row r="113" spans="2:63" s="9" customFormat="1" ht="6.95" customHeight="1" x14ac:dyDescent="0.25">
      <c r="B113" s="10"/>
      <c r="L113" s="10"/>
    </row>
    <row r="114" spans="2:63" s="9" customFormat="1" ht="12" customHeight="1" x14ac:dyDescent="0.25">
      <c r="B114" s="10"/>
      <c r="C114" s="8" t="s">
        <v>6</v>
      </c>
      <c r="L114" s="10"/>
    </row>
    <row r="115" spans="2:63" s="9" customFormat="1" ht="16.5" customHeight="1" x14ac:dyDescent="0.25">
      <c r="B115" s="10"/>
      <c r="E115" s="272" t="str">
        <f>E7</f>
        <v>Zelené sídliská - lokalita SEVERNÁ - revízia 2</v>
      </c>
      <c r="F115" s="273"/>
      <c r="G115" s="273"/>
      <c r="H115" s="273"/>
      <c r="L115" s="10"/>
    </row>
    <row r="116" spans="2:63" ht="12" customHeight="1" x14ac:dyDescent="0.2">
      <c r="B116" s="5"/>
      <c r="C116" s="8" t="s">
        <v>7</v>
      </c>
      <c r="L116" s="5"/>
    </row>
    <row r="117" spans="2:63" s="9" customFormat="1" ht="16.5" customHeight="1" x14ac:dyDescent="0.25">
      <c r="B117" s="10"/>
      <c r="E117" s="272" t="s">
        <v>869</v>
      </c>
      <c r="F117" s="274"/>
      <c r="G117" s="274"/>
      <c r="H117" s="274"/>
      <c r="L117" s="10"/>
    </row>
    <row r="118" spans="2:63" s="9" customFormat="1" ht="12" customHeight="1" x14ac:dyDescent="0.25">
      <c r="B118" s="10"/>
      <c r="C118" s="8" t="s">
        <v>9</v>
      </c>
      <c r="L118" s="10"/>
    </row>
    <row r="119" spans="2:63" s="9" customFormat="1" ht="16.5" customHeight="1" x14ac:dyDescent="0.25">
      <c r="B119" s="10"/>
      <c r="E119" s="244" t="str">
        <f>E11</f>
        <v>SO 7.1 - Prípojky vody - časť 1</v>
      </c>
      <c r="F119" s="274"/>
      <c r="G119" s="274"/>
      <c r="H119" s="274"/>
      <c r="L119" s="10"/>
    </row>
    <row r="120" spans="2:63" s="9" customFormat="1" ht="6.95" customHeight="1" x14ac:dyDescent="0.25">
      <c r="B120" s="10"/>
      <c r="L120" s="10"/>
    </row>
    <row r="121" spans="2:63" s="9" customFormat="1" ht="12" customHeight="1" x14ac:dyDescent="0.25">
      <c r="B121" s="10"/>
      <c r="C121" s="8" t="s">
        <v>16</v>
      </c>
      <c r="F121" s="12" t="str">
        <f>F14</f>
        <v>Severná</v>
      </c>
      <c r="I121" s="8" t="s">
        <v>18</v>
      </c>
      <c r="J121" s="13">
        <f>IF(J14="","",J14)</f>
        <v>46099</v>
      </c>
      <c r="L121" s="10"/>
    </row>
    <row r="122" spans="2:63" s="9" customFormat="1" ht="6.95" customHeight="1" x14ac:dyDescent="0.25">
      <c r="B122" s="10"/>
      <c r="L122" s="10"/>
    </row>
    <row r="123" spans="2:63" s="9" customFormat="1" ht="15.2" customHeight="1" x14ac:dyDescent="0.25">
      <c r="B123" s="10"/>
      <c r="C123" s="8" t="s">
        <v>19</v>
      </c>
      <c r="F123" s="12" t="str">
        <f>E17</f>
        <v>Mesto Banská Bystrica</v>
      </c>
      <c r="I123" s="8" t="s">
        <v>24</v>
      </c>
      <c r="J123" s="16" t="str">
        <f>E23</f>
        <v>Ing. Jozef Vršanský</v>
      </c>
      <c r="L123" s="10"/>
    </row>
    <row r="124" spans="2:63" s="9" customFormat="1" ht="15.2" customHeight="1" x14ac:dyDescent="0.25">
      <c r="B124" s="10"/>
      <c r="C124" s="8" t="s">
        <v>23</v>
      </c>
      <c r="F124" s="12" t="str">
        <f>IF(E20="","",E20)</f>
        <v xml:space="preserve"> </v>
      </c>
      <c r="I124" s="8" t="s">
        <v>26</v>
      </c>
      <c r="J124" s="16" t="str">
        <f>E26</f>
        <v>Ing. Jozef Vršanský</v>
      </c>
      <c r="L124" s="10"/>
    </row>
    <row r="125" spans="2:63" s="9" customFormat="1" ht="10.35" customHeight="1" x14ac:dyDescent="0.25">
      <c r="B125" s="10"/>
      <c r="L125" s="10"/>
    </row>
    <row r="126" spans="2:63" s="57" customFormat="1" ht="29.25" customHeight="1" x14ac:dyDescent="0.25">
      <c r="B126" s="58"/>
      <c r="C126" s="59" t="s">
        <v>58</v>
      </c>
      <c r="D126" s="60" t="s">
        <v>59</v>
      </c>
      <c r="E126" s="60" t="s">
        <v>60</v>
      </c>
      <c r="F126" s="60" t="s">
        <v>61</v>
      </c>
      <c r="G126" s="60" t="s">
        <v>62</v>
      </c>
      <c r="H126" s="60" t="s">
        <v>63</v>
      </c>
      <c r="I126" s="60" t="s">
        <v>64</v>
      </c>
      <c r="J126" s="61" t="s">
        <v>49</v>
      </c>
      <c r="K126" s="62" t="s">
        <v>65</v>
      </c>
      <c r="L126" s="58"/>
      <c r="M126" s="63" t="s">
        <v>14</v>
      </c>
      <c r="N126" s="64" t="s">
        <v>32</v>
      </c>
      <c r="O126" s="64" t="s">
        <v>66</v>
      </c>
      <c r="P126" s="64" t="s">
        <v>67</v>
      </c>
      <c r="Q126" s="64" t="s">
        <v>68</v>
      </c>
      <c r="R126" s="64" t="s">
        <v>69</v>
      </c>
      <c r="S126" s="64" t="s">
        <v>70</v>
      </c>
      <c r="T126" s="65" t="s">
        <v>71</v>
      </c>
    </row>
    <row r="127" spans="2:63" s="9" customFormat="1" ht="22.9" customHeight="1" x14ac:dyDescent="0.25">
      <c r="B127" s="10"/>
      <c r="C127" s="66" t="s">
        <v>50</v>
      </c>
      <c r="J127" s="67">
        <f>BK127</f>
        <v>0</v>
      </c>
      <c r="L127" s="10"/>
      <c r="M127" s="68"/>
      <c r="N127" s="17"/>
      <c r="O127" s="17"/>
      <c r="P127" s="69">
        <f>P128+P175</f>
        <v>0</v>
      </c>
      <c r="Q127" s="17"/>
      <c r="R127" s="69">
        <f>R128+R175</f>
        <v>4.4361999999999968</v>
      </c>
      <c r="S127" s="17"/>
      <c r="T127" s="70">
        <f>T128+T175</f>
        <v>0</v>
      </c>
      <c r="AT127" s="2" t="s">
        <v>72</v>
      </c>
      <c r="AU127" s="2" t="s">
        <v>51</v>
      </c>
      <c r="BK127" s="71">
        <f>BK128+BK175</f>
        <v>0</v>
      </c>
    </row>
    <row r="128" spans="2:63" s="72" customFormat="1" ht="25.9" customHeight="1" x14ac:dyDescent="0.2">
      <c r="B128" s="73"/>
      <c r="D128" s="74" t="s">
        <v>72</v>
      </c>
      <c r="E128" s="75" t="s">
        <v>427</v>
      </c>
      <c r="F128" s="75" t="s">
        <v>879</v>
      </c>
      <c r="J128" s="76">
        <f>BK128</f>
        <v>0</v>
      </c>
      <c r="L128" s="73"/>
      <c r="M128" s="77"/>
      <c r="P128" s="78">
        <f>P129+P144+P148+P173</f>
        <v>0</v>
      </c>
      <c r="R128" s="78">
        <f>R129+R144+R148+R173</f>
        <v>4.4359899999999968</v>
      </c>
      <c r="T128" s="79">
        <f>T129+T144+T148+T173</f>
        <v>0</v>
      </c>
      <c r="AR128" s="74" t="s">
        <v>75</v>
      </c>
      <c r="AT128" s="80" t="s">
        <v>72</v>
      </c>
      <c r="AU128" s="80" t="s">
        <v>2</v>
      </c>
      <c r="AY128" s="74" t="s">
        <v>76</v>
      </c>
      <c r="BK128" s="81">
        <f>BK129+BK144+BK148+BK173</f>
        <v>0</v>
      </c>
    </row>
    <row r="129" spans="2:65" s="72" customFormat="1" ht="22.9" customHeight="1" x14ac:dyDescent="0.2">
      <c r="B129" s="73"/>
      <c r="D129" s="74" t="s">
        <v>72</v>
      </c>
      <c r="E129" s="82" t="s">
        <v>75</v>
      </c>
      <c r="F129" s="82" t="s">
        <v>880</v>
      </c>
      <c r="J129" s="83">
        <f>BK129</f>
        <v>0</v>
      </c>
      <c r="L129" s="73"/>
      <c r="M129" s="77"/>
      <c r="P129" s="78">
        <f>SUM(P130:P143)</f>
        <v>0</v>
      </c>
      <c r="R129" s="78">
        <f>SUM(R130:R143)</f>
        <v>1.7469399999999999</v>
      </c>
      <c r="T129" s="79">
        <f>SUM(T130:T143)</f>
        <v>0</v>
      </c>
      <c r="AR129" s="74" t="s">
        <v>75</v>
      </c>
      <c r="AT129" s="80" t="s">
        <v>72</v>
      </c>
      <c r="AU129" s="80" t="s">
        <v>75</v>
      </c>
      <c r="AY129" s="74" t="s">
        <v>76</v>
      </c>
      <c r="BK129" s="81">
        <f>SUM(BK130:BK143)</f>
        <v>0</v>
      </c>
    </row>
    <row r="130" spans="2:65" s="9" customFormat="1" ht="21.75" customHeight="1" x14ac:dyDescent="0.25">
      <c r="B130" s="84"/>
      <c r="C130" s="85" t="s">
        <v>75</v>
      </c>
      <c r="D130" s="85" t="s">
        <v>78</v>
      </c>
      <c r="E130" s="86" t="s">
        <v>881</v>
      </c>
      <c r="F130" s="87" t="s">
        <v>882</v>
      </c>
      <c r="G130" s="88" t="s">
        <v>81</v>
      </c>
      <c r="H130" s="89">
        <v>15.929</v>
      </c>
      <c r="I130" s="89">
        <v>0</v>
      </c>
      <c r="J130" s="89">
        <f t="shared" ref="J130:J143" si="0">ROUND(I130*H130,3)</f>
        <v>0</v>
      </c>
      <c r="K130" s="90"/>
      <c r="L130" s="10"/>
      <c r="M130" s="91" t="s">
        <v>14</v>
      </c>
      <c r="N130" s="92" t="s">
        <v>34</v>
      </c>
      <c r="O130" s="93">
        <v>0</v>
      </c>
      <c r="P130" s="93">
        <f t="shared" ref="P130:P143" si="1">O130*H130</f>
        <v>0</v>
      </c>
      <c r="Q130" s="93">
        <v>0</v>
      </c>
      <c r="R130" s="93">
        <f t="shared" ref="R130:R143" si="2">Q130*H130</f>
        <v>0</v>
      </c>
      <c r="S130" s="93">
        <v>0</v>
      </c>
      <c r="T130" s="94">
        <f t="shared" ref="T130:T143" si="3">S130*H130</f>
        <v>0</v>
      </c>
      <c r="AR130" s="95" t="s">
        <v>82</v>
      </c>
      <c r="AT130" s="95" t="s">
        <v>78</v>
      </c>
      <c r="AU130" s="95" t="s">
        <v>83</v>
      </c>
      <c r="AY130" s="2" t="s">
        <v>76</v>
      </c>
      <c r="BE130" s="96">
        <f t="shared" ref="BE130:BE143" si="4">IF(N130="základná",J130,0)</f>
        <v>0</v>
      </c>
      <c r="BF130" s="96">
        <f t="shared" ref="BF130:BF143" si="5">IF(N130="znížená",J130,0)</f>
        <v>0</v>
      </c>
      <c r="BG130" s="96">
        <f t="shared" ref="BG130:BG143" si="6">IF(N130="zákl. prenesená",J130,0)</f>
        <v>0</v>
      </c>
      <c r="BH130" s="96">
        <f t="shared" ref="BH130:BH143" si="7">IF(N130="zníž. prenesená",J130,0)</f>
        <v>0</v>
      </c>
      <c r="BI130" s="96">
        <f t="shared" ref="BI130:BI143" si="8">IF(N130="nulová",J130,0)</f>
        <v>0</v>
      </c>
      <c r="BJ130" s="2" t="s">
        <v>83</v>
      </c>
      <c r="BK130" s="97">
        <f t="shared" ref="BK130:BK143" si="9">ROUND(I130*H130,3)</f>
        <v>0</v>
      </c>
      <c r="BL130" s="2" t="s">
        <v>82</v>
      </c>
      <c r="BM130" s="95" t="s">
        <v>83</v>
      </c>
    </row>
    <row r="131" spans="2:65" s="9" customFormat="1" ht="24.2" customHeight="1" x14ac:dyDescent="0.25">
      <c r="B131" s="84"/>
      <c r="C131" s="85" t="s">
        <v>83</v>
      </c>
      <c r="D131" s="85" t="s">
        <v>78</v>
      </c>
      <c r="E131" s="86" t="s">
        <v>91</v>
      </c>
      <c r="F131" s="87" t="s">
        <v>92</v>
      </c>
      <c r="G131" s="88" t="s">
        <v>81</v>
      </c>
      <c r="H131" s="89">
        <v>15.929</v>
      </c>
      <c r="I131" s="89">
        <v>0</v>
      </c>
      <c r="J131" s="89">
        <f t="shared" si="0"/>
        <v>0</v>
      </c>
      <c r="K131" s="90"/>
      <c r="L131" s="10"/>
      <c r="M131" s="91" t="s">
        <v>14</v>
      </c>
      <c r="N131" s="92" t="s">
        <v>34</v>
      </c>
      <c r="O131" s="93">
        <v>0</v>
      </c>
      <c r="P131" s="93">
        <f t="shared" si="1"/>
        <v>0</v>
      </c>
      <c r="Q131" s="93">
        <v>0</v>
      </c>
      <c r="R131" s="93">
        <f t="shared" si="2"/>
        <v>0</v>
      </c>
      <c r="S131" s="93">
        <v>0</v>
      </c>
      <c r="T131" s="94">
        <f t="shared" si="3"/>
        <v>0</v>
      </c>
      <c r="AR131" s="95" t="s">
        <v>82</v>
      </c>
      <c r="AT131" s="95" t="s">
        <v>78</v>
      </c>
      <c r="AU131" s="95" t="s">
        <v>83</v>
      </c>
      <c r="AY131" s="2" t="s">
        <v>76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2" t="s">
        <v>83</v>
      </c>
      <c r="BK131" s="97">
        <f t="shared" si="9"/>
        <v>0</v>
      </c>
      <c r="BL131" s="2" t="s">
        <v>82</v>
      </c>
      <c r="BM131" s="95" t="s">
        <v>82</v>
      </c>
    </row>
    <row r="132" spans="2:65" s="9" customFormat="1" ht="16.5" customHeight="1" x14ac:dyDescent="0.25">
      <c r="B132" s="84"/>
      <c r="C132" s="85" t="s">
        <v>93</v>
      </c>
      <c r="D132" s="85" t="s">
        <v>78</v>
      </c>
      <c r="E132" s="86" t="s">
        <v>883</v>
      </c>
      <c r="F132" s="87" t="s">
        <v>884</v>
      </c>
      <c r="G132" s="88" t="s">
        <v>81</v>
      </c>
      <c r="H132" s="89">
        <v>6.35</v>
      </c>
      <c r="I132" s="89">
        <v>0</v>
      </c>
      <c r="J132" s="89">
        <f t="shared" si="0"/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 t="shared" si="1"/>
        <v>0</v>
      </c>
      <c r="Q132" s="93">
        <v>0</v>
      </c>
      <c r="R132" s="93">
        <f t="shared" si="2"/>
        <v>0</v>
      </c>
      <c r="S132" s="93">
        <v>0</v>
      </c>
      <c r="T132" s="94">
        <f t="shared" si="3"/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2" t="s">
        <v>83</v>
      </c>
      <c r="BK132" s="97">
        <f t="shared" si="9"/>
        <v>0</v>
      </c>
      <c r="BL132" s="2" t="s">
        <v>82</v>
      </c>
      <c r="BM132" s="95" t="s">
        <v>96</v>
      </c>
    </row>
    <row r="133" spans="2:65" s="9" customFormat="1" ht="37.9" customHeight="1" x14ac:dyDescent="0.25">
      <c r="B133" s="84"/>
      <c r="C133" s="85" t="s">
        <v>82</v>
      </c>
      <c r="D133" s="85" t="s">
        <v>78</v>
      </c>
      <c r="E133" s="86" t="s">
        <v>885</v>
      </c>
      <c r="F133" s="87" t="s">
        <v>886</v>
      </c>
      <c r="G133" s="88" t="s">
        <v>81</v>
      </c>
      <c r="H133" s="89">
        <v>6.35</v>
      </c>
      <c r="I133" s="89">
        <v>0</v>
      </c>
      <c r="J133" s="89">
        <f t="shared" si="0"/>
        <v>0</v>
      </c>
      <c r="K133" s="90"/>
      <c r="L133" s="10"/>
      <c r="M133" s="91" t="s">
        <v>14</v>
      </c>
      <c r="N133" s="92" t="s">
        <v>34</v>
      </c>
      <c r="O133" s="93">
        <v>0</v>
      </c>
      <c r="P133" s="93">
        <f t="shared" si="1"/>
        <v>0</v>
      </c>
      <c r="Q133" s="93">
        <v>0</v>
      </c>
      <c r="R133" s="93">
        <f t="shared" si="2"/>
        <v>0</v>
      </c>
      <c r="S133" s="93">
        <v>0</v>
      </c>
      <c r="T133" s="94">
        <f t="shared" si="3"/>
        <v>0</v>
      </c>
      <c r="AR133" s="95" t="s">
        <v>82</v>
      </c>
      <c r="AT133" s="95" t="s">
        <v>78</v>
      </c>
      <c r="AU133" s="95" t="s">
        <v>83</v>
      </c>
      <c r="AY133" s="2" t="s">
        <v>76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2" t="s">
        <v>83</v>
      </c>
      <c r="BK133" s="97">
        <f t="shared" si="9"/>
        <v>0</v>
      </c>
      <c r="BL133" s="2" t="s">
        <v>82</v>
      </c>
      <c r="BM133" s="95" t="s">
        <v>103</v>
      </c>
    </row>
    <row r="134" spans="2:65" s="9" customFormat="1" ht="24.2" customHeight="1" x14ac:dyDescent="0.25">
      <c r="B134" s="84"/>
      <c r="C134" s="85" t="s">
        <v>104</v>
      </c>
      <c r="D134" s="85" t="s">
        <v>78</v>
      </c>
      <c r="E134" s="86" t="s">
        <v>887</v>
      </c>
      <c r="F134" s="87" t="s">
        <v>888</v>
      </c>
      <c r="G134" s="88" t="s">
        <v>131</v>
      </c>
      <c r="H134" s="89">
        <v>5.2919999999999998</v>
      </c>
      <c r="I134" s="89">
        <v>0</v>
      </c>
      <c r="J134" s="89">
        <f t="shared" si="0"/>
        <v>0</v>
      </c>
      <c r="K134" s="90"/>
      <c r="L134" s="10"/>
      <c r="M134" s="91" t="s">
        <v>14</v>
      </c>
      <c r="N134" s="92" t="s">
        <v>34</v>
      </c>
      <c r="O134" s="93">
        <v>0</v>
      </c>
      <c r="P134" s="93">
        <f t="shared" si="1"/>
        <v>0</v>
      </c>
      <c r="Q134" s="93">
        <v>9.6938775510204095E-4</v>
      </c>
      <c r="R134" s="93">
        <f t="shared" si="2"/>
        <v>5.1300000000000009E-3</v>
      </c>
      <c r="S134" s="93">
        <v>0</v>
      </c>
      <c r="T134" s="94">
        <f t="shared" si="3"/>
        <v>0</v>
      </c>
      <c r="AR134" s="95" t="s">
        <v>82</v>
      </c>
      <c r="AT134" s="95" t="s">
        <v>78</v>
      </c>
      <c r="AU134" s="95" t="s">
        <v>83</v>
      </c>
      <c r="AY134" s="2" t="s">
        <v>76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2" t="s">
        <v>83</v>
      </c>
      <c r="BK134" s="97">
        <f t="shared" si="9"/>
        <v>0</v>
      </c>
      <c r="BL134" s="2" t="s">
        <v>82</v>
      </c>
      <c r="BM134" s="95" t="s">
        <v>107</v>
      </c>
    </row>
    <row r="135" spans="2:65" s="9" customFormat="1" ht="24.2" customHeight="1" x14ac:dyDescent="0.25">
      <c r="B135" s="84"/>
      <c r="C135" s="85" t="s">
        <v>96</v>
      </c>
      <c r="D135" s="85" t="s">
        <v>78</v>
      </c>
      <c r="E135" s="86" t="s">
        <v>889</v>
      </c>
      <c r="F135" s="87" t="s">
        <v>890</v>
      </c>
      <c r="G135" s="88" t="s">
        <v>131</v>
      </c>
      <c r="H135" s="89">
        <v>5.2919999999999998</v>
      </c>
      <c r="I135" s="89">
        <v>0</v>
      </c>
      <c r="J135" s="89">
        <f t="shared" si="0"/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si="1"/>
        <v>0</v>
      </c>
      <c r="Q135" s="93">
        <v>0</v>
      </c>
      <c r="R135" s="93">
        <f t="shared" si="2"/>
        <v>0</v>
      </c>
      <c r="S135" s="93">
        <v>0</v>
      </c>
      <c r="T135" s="94">
        <f t="shared" si="3"/>
        <v>0</v>
      </c>
      <c r="AR135" s="95" t="s">
        <v>82</v>
      </c>
      <c r="AT135" s="95" t="s">
        <v>78</v>
      </c>
      <c r="AU135" s="95" t="s">
        <v>83</v>
      </c>
      <c r="AY135" s="2" t="s">
        <v>76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2" t="s">
        <v>83</v>
      </c>
      <c r="BK135" s="97">
        <f t="shared" si="9"/>
        <v>0</v>
      </c>
      <c r="BL135" s="2" t="s">
        <v>82</v>
      </c>
      <c r="BM135" s="95" t="s">
        <v>110</v>
      </c>
    </row>
    <row r="136" spans="2:65" s="9" customFormat="1" ht="33" customHeight="1" x14ac:dyDescent="0.25">
      <c r="B136" s="84"/>
      <c r="C136" s="85" t="s">
        <v>112</v>
      </c>
      <c r="D136" s="85" t="s">
        <v>78</v>
      </c>
      <c r="E136" s="86" t="s">
        <v>891</v>
      </c>
      <c r="F136" s="87" t="s">
        <v>892</v>
      </c>
      <c r="G136" s="88" t="s">
        <v>81</v>
      </c>
      <c r="H136" s="89">
        <v>4.6230000000000002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115</v>
      </c>
    </row>
    <row r="137" spans="2:65" s="9" customFormat="1" ht="37.9" customHeight="1" x14ac:dyDescent="0.25">
      <c r="B137" s="84"/>
      <c r="C137" s="85" t="s">
        <v>103</v>
      </c>
      <c r="D137" s="85" t="s">
        <v>78</v>
      </c>
      <c r="E137" s="86" t="s">
        <v>893</v>
      </c>
      <c r="F137" s="87" t="s">
        <v>894</v>
      </c>
      <c r="G137" s="88" t="s">
        <v>81</v>
      </c>
      <c r="H137" s="89">
        <v>4.6230000000000002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120</v>
      </c>
    </row>
    <row r="138" spans="2:65" s="9" customFormat="1" ht="24.2" customHeight="1" x14ac:dyDescent="0.25">
      <c r="B138" s="84"/>
      <c r="C138" s="85" t="s">
        <v>123</v>
      </c>
      <c r="D138" s="85" t="s">
        <v>78</v>
      </c>
      <c r="E138" s="86" t="s">
        <v>469</v>
      </c>
      <c r="F138" s="87" t="s">
        <v>106</v>
      </c>
      <c r="G138" s="88" t="s">
        <v>81</v>
      </c>
      <c r="H138" s="89">
        <v>4.6230000000000002</v>
      </c>
      <c r="I138" s="89">
        <v>0</v>
      </c>
      <c r="J138" s="89">
        <f t="shared" si="0"/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82</v>
      </c>
      <c r="AT138" s="95" t="s">
        <v>78</v>
      </c>
      <c r="AU138" s="95" t="s">
        <v>83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126</v>
      </c>
    </row>
    <row r="139" spans="2:65" s="9" customFormat="1" ht="16.5" customHeight="1" x14ac:dyDescent="0.25">
      <c r="B139" s="84"/>
      <c r="C139" s="85" t="s">
        <v>107</v>
      </c>
      <c r="D139" s="85" t="s">
        <v>78</v>
      </c>
      <c r="E139" s="86" t="s">
        <v>895</v>
      </c>
      <c r="F139" s="87" t="s">
        <v>896</v>
      </c>
      <c r="G139" s="88" t="s">
        <v>81</v>
      </c>
      <c r="H139" s="89">
        <v>4.6230000000000002</v>
      </c>
      <c r="I139" s="89">
        <v>0</v>
      </c>
      <c r="J139" s="89">
        <f t="shared" si="0"/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132</v>
      </c>
    </row>
    <row r="140" spans="2:65" s="9" customFormat="1" ht="24.2" customHeight="1" x14ac:dyDescent="0.25">
      <c r="B140" s="84"/>
      <c r="C140" s="85" t="s">
        <v>137</v>
      </c>
      <c r="D140" s="85" t="s">
        <v>78</v>
      </c>
      <c r="E140" s="86" t="s">
        <v>897</v>
      </c>
      <c r="F140" s="87" t="s">
        <v>898</v>
      </c>
      <c r="G140" s="88" t="s">
        <v>119</v>
      </c>
      <c r="H140" s="89">
        <v>7.6280000000000001</v>
      </c>
      <c r="I140" s="89">
        <v>0</v>
      </c>
      <c r="J140" s="89">
        <f t="shared" si="0"/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82</v>
      </c>
      <c r="AT140" s="95" t="s">
        <v>78</v>
      </c>
      <c r="AU140" s="95" t="s">
        <v>83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140</v>
      </c>
    </row>
    <row r="141" spans="2:65" s="9" customFormat="1" ht="24.2" customHeight="1" x14ac:dyDescent="0.25">
      <c r="B141" s="84"/>
      <c r="C141" s="85" t="s">
        <v>110</v>
      </c>
      <c r="D141" s="85" t="s">
        <v>78</v>
      </c>
      <c r="E141" s="86" t="s">
        <v>899</v>
      </c>
      <c r="F141" s="87" t="s">
        <v>900</v>
      </c>
      <c r="G141" s="88" t="s">
        <v>81</v>
      </c>
      <c r="H141" s="89">
        <v>17.963999999999999</v>
      </c>
      <c r="I141" s="89">
        <v>0</v>
      </c>
      <c r="J141" s="89">
        <f t="shared" si="0"/>
        <v>0</v>
      </c>
      <c r="K141" s="90"/>
      <c r="L141" s="10"/>
      <c r="M141" s="91" t="s">
        <v>14</v>
      </c>
      <c r="N141" s="92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82</v>
      </c>
      <c r="AT141" s="95" t="s">
        <v>78</v>
      </c>
      <c r="AU141" s="95" t="s">
        <v>83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144</v>
      </c>
    </row>
    <row r="142" spans="2:65" s="9" customFormat="1" ht="24.2" customHeight="1" x14ac:dyDescent="0.25">
      <c r="B142" s="84"/>
      <c r="C142" s="85" t="s">
        <v>145</v>
      </c>
      <c r="D142" s="85" t="s">
        <v>78</v>
      </c>
      <c r="E142" s="86" t="s">
        <v>901</v>
      </c>
      <c r="F142" s="87" t="s">
        <v>902</v>
      </c>
      <c r="G142" s="88" t="s">
        <v>81</v>
      </c>
      <c r="H142" s="89">
        <v>1.0429999999999999</v>
      </c>
      <c r="I142" s="89">
        <v>0</v>
      </c>
      <c r="J142" s="89">
        <f t="shared" si="0"/>
        <v>0</v>
      </c>
      <c r="K142" s="90"/>
      <c r="L142" s="10"/>
      <c r="M142" s="91" t="s">
        <v>14</v>
      </c>
      <c r="N142" s="92" t="s">
        <v>34</v>
      </c>
      <c r="O142" s="93">
        <v>0</v>
      </c>
      <c r="P142" s="93">
        <f t="shared" si="1"/>
        <v>0</v>
      </c>
      <c r="Q142" s="93">
        <v>0</v>
      </c>
      <c r="R142" s="93">
        <f t="shared" si="2"/>
        <v>0</v>
      </c>
      <c r="S142" s="93">
        <v>0</v>
      </c>
      <c r="T142" s="94">
        <f t="shared" si="3"/>
        <v>0</v>
      </c>
      <c r="AR142" s="95" t="s">
        <v>82</v>
      </c>
      <c r="AT142" s="95" t="s">
        <v>78</v>
      </c>
      <c r="AU142" s="95" t="s">
        <v>83</v>
      </c>
      <c r="AY142" s="2" t="s">
        <v>76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2" t="s">
        <v>83</v>
      </c>
      <c r="BK142" s="97">
        <f t="shared" si="9"/>
        <v>0</v>
      </c>
      <c r="BL142" s="2" t="s">
        <v>82</v>
      </c>
      <c r="BM142" s="95" t="s">
        <v>128</v>
      </c>
    </row>
    <row r="143" spans="2:65" s="9" customFormat="1" ht="16.5" customHeight="1" x14ac:dyDescent="0.25">
      <c r="B143" s="84"/>
      <c r="C143" s="119" t="s">
        <v>115</v>
      </c>
      <c r="D143" s="119" t="s">
        <v>212</v>
      </c>
      <c r="E143" s="120" t="s">
        <v>903</v>
      </c>
      <c r="F143" s="121" t="s">
        <v>904</v>
      </c>
      <c r="G143" s="122" t="s">
        <v>81</v>
      </c>
      <c r="H143" s="123">
        <v>1.0429999999999999</v>
      </c>
      <c r="I143" s="123">
        <v>0</v>
      </c>
      <c r="J143" s="123">
        <f t="shared" si="0"/>
        <v>0</v>
      </c>
      <c r="K143" s="124"/>
      <c r="L143" s="125"/>
      <c r="M143" s="126" t="s">
        <v>14</v>
      </c>
      <c r="N143" s="127" t="s">
        <v>34</v>
      </c>
      <c r="O143" s="93">
        <v>0</v>
      </c>
      <c r="P143" s="93">
        <f t="shared" si="1"/>
        <v>0</v>
      </c>
      <c r="Q143" s="93">
        <v>1.67</v>
      </c>
      <c r="R143" s="93">
        <f t="shared" si="2"/>
        <v>1.7418099999999999</v>
      </c>
      <c r="S143" s="93">
        <v>0</v>
      </c>
      <c r="T143" s="94">
        <f t="shared" si="3"/>
        <v>0</v>
      </c>
      <c r="AR143" s="95" t="s">
        <v>103</v>
      </c>
      <c r="AT143" s="95" t="s">
        <v>212</v>
      </c>
      <c r="AU143" s="95" t="s">
        <v>83</v>
      </c>
      <c r="AY143" s="2" t="s">
        <v>76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2" t="s">
        <v>83</v>
      </c>
      <c r="BK143" s="97">
        <f t="shared" si="9"/>
        <v>0</v>
      </c>
      <c r="BL143" s="2" t="s">
        <v>82</v>
      </c>
      <c r="BM143" s="95" t="s">
        <v>150</v>
      </c>
    </row>
    <row r="144" spans="2:65" s="72" customFormat="1" ht="22.9" customHeight="1" x14ac:dyDescent="0.2">
      <c r="B144" s="73"/>
      <c r="D144" s="74" t="s">
        <v>72</v>
      </c>
      <c r="E144" s="82" t="s">
        <v>82</v>
      </c>
      <c r="F144" s="82" t="s">
        <v>905</v>
      </c>
      <c r="J144" s="83">
        <f>BK144</f>
        <v>0</v>
      </c>
      <c r="L144" s="73"/>
      <c r="M144" s="77"/>
      <c r="P144" s="78">
        <f>SUM(P145:P147)</f>
        <v>0</v>
      </c>
      <c r="R144" s="78">
        <f>SUM(R145:R147)</f>
        <v>1.9584099999999969</v>
      </c>
      <c r="T144" s="79">
        <f>SUM(T145:T147)</f>
        <v>0</v>
      </c>
      <c r="AR144" s="74" t="s">
        <v>75</v>
      </c>
      <c r="AT144" s="80" t="s">
        <v>72</v>
      </c>
      <c r="AU144" s="80" t="s">
        <v>75</v>
      </c>
      <c r="AY144" s="74" t="s">
        <v>76</v>
      </c>
      <c r="BK144" s="81">
        <f>SUM(BK145:BK147)</f>
        <v>0</v>
      </c>
    </row>
    <row r="145" spans="2:65" s="9" customFormat="1" ht="33" customHeight="1" x14ac:dyDescent="0.25">
      <c r="B145" s="84"/>
      <c r="C145" s="85" t="s">
        <v>151</v>
      </c>
      <c r="D145" s="85" t="s">
        <v>78</v>
      </c>
      <c r="E145" s="86" t="s">
        <v>906</v>
      </c>
      <c r="F145" s="87" t="s">
        <v>907</v>
      </c>
      <c r="G145" s="88" t="s">
        <v>81</v>
      </c>
      <c r="H145" s="89">
        <v>0.746</v>
      </c>
      <c r="I145" s="89">
        <v>0</v>
      </c>
      <c r="J145" s="89">
        <f>ROUND(I145*H145,3)</f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>O145*H145</f>
        <v>0</v>
      </c>
      <c r="Q145" s="93">
        <v>1.89076407506702</v>
      </c>
      <c r="R145" s="93">
        <f>Q145*H145</f>
        <v>1.410509999999997</v>
      </c>
      <c r="S145" s="93">
        <v>0</v>
      </c>
      <c r="T145" s="94">
        <f>S145*H145</f>
        <v>0</v>
      </c>
      <c r="AR145" s="95" t="s">
        <v>82</v>
      </c>
      <c r="AT145" s="95" t="s">
        <v>78</v>
      </c>
      <c r="AU145" s="95" t="s">
        <v>83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155</v>
      </c>
    </row>
    <row r="146" spans="2:65" s="9" customFormat="1" ht="24.2" customHeight="1" x14ac:dyDescent="0.25">
      <c r="B146" s="84"/>
      <c r="C146" s="85" t="s">
        <v>120</v>
      </c>
      <c r="D146" s="85" t="s">
        <v>78</v>
      </c>
      <c r="E146" s="86" t="s">
        <v>908</v>
      </c>
      <c r="F146" s="87" t="s">
        <v>909</v>
      </c>
      <c r="G146" s="88" t="s">
        <v>81</v>
      </c>
      <c r="H146" s="89">
        <v>0.23599999999999999</v>
      </c>
      <c r="I146" s="89">
        <v>0</v>
      </c>
      <c r="J146" s="89">
        <f>ROUND(I146*H146,3)</f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>O146*H146</f>
        <v>0</v>
      </c>
      <c r="Q146" s="93">
        <v>2.1922881355932202</v>
      </c>
      <c r="R146" s="93">
        <f>Q146*H146</f>
        <v>0.51737999999999995</v>
      </c>
      <c r="S146" s="93">
        <v>0</v>
      </c>
      <c r="T146" s="94">
        <f>S146*H146</f>
        <v>0</v>
      </c>
      <c r="AR146" s="95" t="s">
        <v>82</v>
      </c>
      <c r="AT146" s="95" t="s">
        <v>78</v>
      </c>
      <c r="AU146" s="95" t="s">
        <v>83</v>
      </c>
      <c r="AY146" s="2" t="s">
        <v>76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2" t="s">
        <v>83</v>
      </c>
      <c r="BK146" s="97">
        <f>ROUND(I146*H146,3)</f>
        <v>0</v>
      </c>
      <c r="BL146" s="2" t="s">
        <v>82</v>
      </c>
      <c r="BM146" s="95" t="s">
        <v>163</v>
      </c>
    </row>
    <row r="147" spans="2:65" s="9" customFormat="1" ht="33" customHeight="1" x14ac:dyDescent="0.25">
      <c r="B147" s="84"/>
      <c r="C147" s="85" t="s">
        <v>165</v>
      </c>
      <c r="D147" s="85" t="s">
        <v>78</v>
      </c>
      <c r="E147" s="86" t="s">
        <v>910</v>
      </c>
      <c r="F147" s="87" t="s">
        <v>911</v>
      </c>
      <c r="G147" s="88" t="s">
        <v>131</v>
      </c>
      <c r="H147" s="89">
        <v>0.92400000000000004</v>
      </c>
      <c r="I147" s="89">
        <v>0</v>
      </c>
      <c r="J147" s="89">
        <f>ROUND(I147*H147,3)</f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>O147*H147</f>
        <v>0</v>
      </c>
      <c r="Q147" s="93">
        <v>3.3030303030303E-2</v>
      </c>
      <c r="R147" s="93">
        <f>Q147*H147</f>
        <v>3.0519999999999974E-2</v>
      </c>
      <c r="S147" s="93">
        <v>0</v>
      </c>
      <c r="T147" s="94">
        <f>S147*H147</f>
        <v>0</v>
      </c>
      <c r="AR147" s="95" t="s">
        <v>82</v>
      </c>
      <c r="AT147" s="95" t="s">
        <v>78</v>
      </c>
      <c r="AU147" s="95" t="s">
        <v>83</v>
      </c>
      <c r="AY147" s="2" t="s">
        <v>76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2" t="s">
        <v>83</v>
      </c>
      <c r="BK147" s="97">
        <f>ROUND(I147*H147,3)</f>
        <v>0</v>
      </c>
      <c r="BL147" s="2" t="s">
        <v>82</v>
      </c>
      <c r="BM147" s="95" t="s">
        <v>168</v>
      </c>
    </row>
    <row r="148" spans="2:65" s="72" customFormat="1" ht="22.9" customHeight="1" x14ac:dyDescent="0.2">
      <c r="B148" s="73"/>
      <c r="D148" s="74" t="s">
        <v>72</v>
      </c>
      <c r="E148" s="82" t="s">
        <v>103</v>
      </c>
      <c r="F148" s="82" t="s">
        <v>912</v>
      </c>
      <c r="J148" s="83">
        <f>BK148</f>
        <v>0</v>
      </c>
      <c r="L148" s="73"/>
      <c r="M148" s="77"/>
      <c r="P148" s="78">
        <f>SUM(P149:P172)</f>
        <v>0</v>
      </c>
      <c r="R148" s="78">
        <f>SUM(R149:R172)</f>
        <v>0.73063999999999996</v>
      </c>
      <c r="T148" s="79">
        <f>SUM(T149:T172)</f>
        <v>0</v>
      </c>
      <c r="AR148" s="74" t="s">
        <v>75</v>
      </c>
      <c r="AT148" s="80" t="s">
        <v>72</v>
      </c>
      <c r="AU148" s="80" t="s">
        <v>75</v>
      </c>
      <c r="AY148" s="74" t="s">
        <v>76</v>
      </c>
      <c r="BK148" s="81">
        <f>SUM(BK149:BK172)</f>
        <v>0</v>
      </c>
    </row>
    <row r="149" spans="2:65" s="9" customFormat="1" ht="37.9" customHeight="1" x14ac:dyDescent="0.25">
      <c r="B149" s="84"/>
      <c r="C149" s="85" t="s">
        <v>126</v>
      </c>
      <c r="D149" s="85" t="s">
        <v>78</v>
      </c>
      <c r="E149" s="86" t="s">
        <v>913</v>
      </c>
      <c r="F149" s="87" t="s">
        <v>914</v>
      </c>
      <c r="G149" s="88" t="s">
        <v>154</v>
      </c>
      <c r="H149" s="89">
        <v>5</v>
      </c>
      <c r="I149" s="89">
        <v>0</v>
      </c>
      <c r="J149" s="89">
        <f t="shared" ref="J149:J171" si="10">ROUND(I149*H149,3)</f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 t="shared" ref="P149:P171" si="11">O149*H149</f>
        <v>0</v>
      </c>
      <c r="Q149" s="93">
        <v>0</v>
      </c>
      <c r="R149" s="93">
        <f t="shared" ref="R149:R171" si="12">Q149*H149</f>
        <v>0</v>
      </c>
      <c r="S149" s="93">
        <v>0</v>
      </c>
      <c r="T149" s="94">
        <f t="shared" ref="T149:T171" si="13">S149*H149</f>
        <v>0</v>
      </c>
      <c r="AR149" s="95" t="s">
        <v>82</v>
      </c>
      <c r="AT149" s="95" t="s">
        <v>78</v>
      </c>
      <c r="AU149" s="95" t="s">
        <v>83</v>
      </c>
      <c r="AY149" s="2" t="s">
        <v>76</v>
      </c>
      <c r="BE149" s="96">
        <f t="shared" ref="BE149:BE171" si="14">IF(N149="základná",J149,0)</f>
        <v>0</v>
      </c>
      <c r="BF149" s="96">
        <f t="shared" ref="BF149:BF171" si="15">IF(N149="znížená",J149,0)</f>
        <v>0</v>
      </c>
      <c r="BG149" s="96">
        <f t="shared" ref="BG149:BG171" si="16">IF(N149="zákl. prenesená",J149,0)</f>
        <v>0</v>
      </c>
      <c r="BH149" s="96">
        <f t="shared" ref="BH149:BH171" si="17">IF(N149="zníž. prenesená",J149,0)</f>
        <v>0</v>
      </c>
      <c r="BI149" s="96">
        <f t="shared" ref="BI149:BI171" si="18">IF(N149="nulová",J149,0)</f>
        <v>0</v>
      </c>
      <c r="BJ149" s="2" t="s">
        <v>83</v>
      </c>
      <c r="BK149" s="97">
        <f t="shared" ref="BK149:BK171" si="19">ROUND(I149*H149,3)</f>
        <v>0</v>
      </c>
      <c r="BL149" s="2" t="s">
        <v>82</v>
      </c>
      <c r="BM149" s="95" t="s">
        <v>172</v>
      </c>
    </row>
    <row r="150" spans="2:65" s="9" customFormat="1" ht="24.2" customHeight="1" x14ac:dyDescent="0.25">
      <c r="B150" s="84"/>
      <c r="C150" s="119" t="s">
        <v>175</v>
      </c>
      <c r="D150" s="119" t="s">
        <v>212</v>
      </c>
      <c r="E150" s="120" t="s">
        <v>915</v>
      </c>
      <c r="F150" s="121" t="s">
        <v>916</v>
      </c>
      <c r="G150" s="122" t="s">
        <v>154</v>
      </c>
      <c r="H150" s="123">
        <v>5</v>
      </c>
      <c r="I150" s="123">
        <v>0</v>
      </c>
      <c r="J150" s="123">
        <f t="shared" si="10"/>
        <v>0</v>
      </c>
      <c r="K150" s="124"/>
      <c r="L150" s="125"/>
      <c r="M150" s="126" t="s">
        <v>14</v>
      </c>
      <c r="N150" s="127" t="s">
        <v>34</v>
      </c>
      <c r="O150" s="93">
        <v>0</v>
      </c>
      <c r="P150" s="93">
        <f t="shared" si="11"/>
        <v>0</v>
      </c>
      <c r="Q150" s="93">
        <v>2.7999999999999998E-4</v>
      </c>
      <c r="R150" s="93">
        <f t="shared" si="12"/>
        <v>1.3999999999999998E-3</v>
      </c>
      <c r="S150" s="93">
        <v>0</v>
      </c>
      <c r="T150" s="94">
        <f t="shared" si="13"/>
        <v>0</v>
      </c>
      <c r="AR150" s="95" t="s">
        <v>103</v>
      </c>
      <c r="AT150" s="95" t="s">
        <v>212</v>
      </c>
      <c r="AU150" s="95" t="s">
        <v>83</v>
      </c>
      <c r="AY150" s="2" t="s">
        <v>76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2" t="s">
        <v>83</v>
      </c>
      <c r="BK150" s="97">
        <f t="shared" si="19"/>
        <v>0</v>
      </c>
      <c r="BL150" s="2" t="s">
        <v>82</v>
      </c>
      <c r="BM150" s="95" t="s">
        <v>178</v>
      </c>
    </row>
    <row r="151" spans="2:65" s="9" customFormat="1" ht="24.2" customHeight="1" x14ac:dyDescent="0.25">
      <c r="B151" s="84"/>
      <c r="C151" s="119" t="s">
        <v>132</v>
      </c>
      <c r="D151" s="119" t="s">
        <v>212</v>
      </c>
      <c r="E151" s="120" t="s">
        <v>917</v>
      </c>
      <c r="F151" s="121" t="s">
        <v>918</v>
      </c>
      <c r="G151" s="122" t="s">
        <v>432</v>
      </c>
      <c r="H151" s="123">
        <v>2</v>
      </c>
      <c r="I151" s="123">
        <v>0</v>
      </c>
      <c r="J151" s="123">
        <f t="shared" si="10"/>
        <v>0</v>
      </c>
      <c r="K151" s="124"/>
      <c r="L151" s="125"/>
      <c r="M151" s="126" t="s">
        <v>14</v>
      </c>
      <c r="N151" s="127" t="s">
        <v>34</v>
      </c>
      <c r="O151" s="93">
        <v>0</v>
      </c>
      <c r="P151" s="93">
        <f t="shared" si="11"/>
        <v>0</v>
      </c>
      <c r="Q151" s="93">
        <v>5.0000000000000002E-5</v>
      </c>
      <c r="R151" s="93">
        <f t="shared" si="12"/>
        <v>1E-4</v>
      </c>
      <c r="S151" s="93">
        <v>0</v>
      </c>
      <c r="T151" s="94">
        <f t="shared" si="13"/>
        <v>0</v>
      </c>
      <c r="AR151" s="95" t="s">
        <v>103</v>
      </c>
      <c r="AT151" s="95" t="s">
        <v>212</v>
      </c>
      <c r="AU151" s="95" t="s">
        <v>83</v>
      </c>
      <c r="AY151" s="2" t="s">
        <v>76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2" t="s">
        <v>83</v>
      </c>
      <c r="BK151" s="97">
        <f t="shared" si="19"/>
        <v>0</v>
      </c>
      <c r="BL151" s="2" t="s">
        <v>82</v>
      </c>
      <c r="BM151" s="95" t="s">
        <v>181</v>
      </c>
    </row>
    <row r="152" spans="2:65" s="9" customFormat="1" ht="24.2" customHeight="1" x14ac:dyDescent="0.25">
      <c r="B152" s="84"/>
      <c r="C152" s="119" t="s">
        <v>183</v>
      </c>
      <c r="D152" s="119" t="s">
        <v>212</v>
      </c>
      <c r="E152" s="120" t="s">
        <v>919</v>
      </c>
      <c r="F152" s="121" t="s">
        <v>920</v>
      </c>
      <c r="G152" s="122" t="s">
        <v>432</v>
      </c>
      <c r="H152" s="123">
        <v>1</v>
      </c>
      <c r="I152" s="123">
        <v>0</v>
      </c>
      <c r="J152" s="123">
        <f t="shared" si="10"/>
        <v>0</v>
      </c>
      <c r="K152" s="124"/>
      <c r="L152" s="125"/>
      <c r="M152" s="126" t="s">
        <v>14</v>
      </c>
      <c r="N152" s="127" t="s">
        <v>34</v>
      </c>
      <c r="O152" s="93">
        <v>0</v>
      </c>
      <c r="P152" s="93">
        <f t="shared" si="11"/>
        <v>0</v>
      </c>
      <c r="Q152" s="93">
        <v>3.6000000000000002E-4</v>
      </c>
      <c r="R152" s="93">
        <f t="shared" si="12"/>
        <v>3.6000000000000002E-4</v>
      </c>
      <c r="S152" s="93">
        <v>0</v>
      </c>
      <c r="T152" s="94">
        <f t="shared" si="13"/>
        <v>0</v>
      </c>
      <c r="AR152" s="95" t="s">
        <v>103</v>
      </c>
      <c r="AT152" s="95" t="s">
        <v>212</v>
      </c>
      <c r="AU152" s="95" t="s">
        <v>83</v>
      </c>
      <c r="AY152" s="2" t="s">
        <v>76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2" t="s">
        <v>83</v>
      </c>
      <c r="BK152" s="97">
        <f t="shared" si="19"/>
        <v>0</v>
      </c>
      <c r="BL152" s="2" t="s">
        <v>82</v>
      </c>
      <c r="BM152" s="95" t="s">
        <v>186</v>
      </c>
    </row>
    <row r="153" spans="2:65" s="9" customFormat="1" ht="24.2" customHeight="1" x14ac:dyDescent="0.25">
      <c r="B153" s="84"/>
      <c r="C153" s="119" t="s">
        <v>140</v>
      </c>
      <c r="D153" s="119" t="s">
        <v>212</v>
      </c>
      <c r="E153" s="120" t="s">
        <v>921</v>
      </c>
      <c r="F153" s="121" t="s">
        <v>922</v>
      </c>
      <c r="G153" s="122" t="s">
        <v>432</v>
      </c>
      <c r="H153" s="123">
        <v>1</v>
      </c>
      <c r="I153" s="123">
        <v>0</v>
      </c>
      <c r="J153" s="123">
        <f t="shared" si="10"/>
        <v>0</v>
      </c>
      <c r="K153" s="124"/>
      <c r="L153" s="125"/>
      <c r="M153" s="126" t="s">
        <v>14</v>
      </c>
      <c r="N153" s="127" t="s">
        <v>34</v>
      </c>
      <c r="O153" s="93">
        <v>0</v>
      </c>
      <c r="P153" s="93">
        <f t="shared" si="11"/>
        <v>0</v>
      </c>
      <c r="Q153" s="93">
        <v>6.9999999999999994E-5</v>
      </c>
      <c r="R153" s="93">
        <f t="shared" si="12"/>
        <v>6.9999999999999994E-5</v>
      </c>
      <c r="S153" s="93">
        <v>0</v>
      </c>
      <c r="T153" s="94">
        <f t="shared" si="13"/>
        <v>0</v>
      </c>
      <c r="AR153" s="95" t="s">
        <v>103</v>
      </c>
      <c r="AT153" s="95" t="s">
        <v>212</v>
      </c>
      <c r="AU153" s="95" t="s">
        <v>83</v>
      </c>
      <c r="AY153" s="2" t="s">
        <v>76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2" t="s">
        <v>83</v>
      </c>
      <c r="BK153" s="97">
        <f t="shared" si="19"/>
        <v>0</v>
      </c>
      <c r="BL153" s="2" t="s">
        <v>82</v>
      </c>
      <c r="BM153" s="95" t="s">
        <v>190</v>
      </c>
    </row>
    <row r="154" spans="2:65" s="9" customFormat="1" ht="33" customHeight="1" x14ac:dyDescent="0.25">
      <c r="B154" s="84"/>
      <c r="C154" s="85" t="s">
        <v>157</v>
      </c>
      <c r="D154" s="85" t="s">
        <v>78</v>
      </c>
      <c r="E154" s="86" t="s">
        <v>923</v>
      </c>
      <c r="F154" s="87" t="s">
        <v>924</v>
      </c>
      <c r="G154" s="88" t="s">
        <v>432</v>
      </c>
      <c r="H154" s="89">
        <v>1</v>
      </c>
      <c r="I154" s="89">
        <v>0</v>
      </c>
      <c r="J154" s="89">
        <f t="shared" si="10"/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 t="shared" si="11"/>
        <v>0</v>
      </c>
      <c r="Q154" s="93">
        <v>7.2000000000000005E-4</v>
      </c>
      <c r="R154" s="93">
        <f t="shared" si="12"/>
        <v>7.2000000000000005E-4</v>
      </c>
      <c r="S154" s="93">
        <v>0</v>
      </c>
      <c r="T154" s="94">
        <f t="shared" si="13"/>
        <v>0</v>
      </c>
      <c r="AR154" s="95" t="s">
        <v>82</v>
      </c>
      <c r="AT154" s="95" t="s">
        <v>78</v>
      </c>
      <c r="AU154" s="95" t="s">
        <v>83</v>
      </c>
      <c r="AY154" s="2" t="s">
        <v>76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2" t="s">
        <v>83</v>
      </c>
      <c r="BK154" s="97">
        <f t="shared" si="19"/>
        <v>0</v>
      </c>
      <c r="BL154" s="2" t="s">
        <v>82</v>
      </c>
      <c r="BM154" s="95" t="s">
        <v>193</v>
      </c>
    </row>
    <row r="155" spans="2:65" s="9" customFormat="1" ht="21.75" customHeight="1" x14ac:dyDescent="0.25">
      <c r="B155" s="84"/>
      <c r="C155" s="119" t="s">
        <v>144</v>
      </c>
      <c r="D155" s="119" t="s">
        <v>212</v>
      </c>
      <c r="E155" s="120" t="s">
        <v>925</v>
      </c>
      <c r="F155" s="121" t="s">
        <v>926</v>
      </c>
      <c r="G155" s="122" t="s">
        <v>432</v>
      </c>
      <c r="H155" s="123">
        <v>1</v>
      </c>
      <c r="I155" s="123">
        <v>0</v>
      </c>
      <c r="J155" s="123">
        <f t="shared" si="10"/>
        <v>0</v>
      </c>
      <c r="K155" s="124"/>
      <c r="L155" s="125"/>
      <c r="M155" s="126" t="s">
        <v>14</v>
      </c>
      <c r="N155" s="127" t="s">
        <v>34</v>
      </c>
      <c r="O155" s="93">
        <v>0</v>
      </c>
      <c r="P155" s="93">
        <f t="shared" si="11"/>
        <v>0</v>
      </c>
      <c r="Q155" s="93">
        <v>6.3E-3</v>
      </c>
      <c r="R155" s="93">
        <f t="shared" si="12"/>
        <v>6.3E-3</v>
      </c>
      <c r="S155" s="93">
        <v>0</v>
      </c>
      <c r="T155" s="94">
        <f t="shared" si="13"/>
        <v>0</v>
      </c>
      <c r="AR155" s="95" t="s">
        <v>103</v>
      </c>
      <c r="AT155" s="95" t="s">
        <v>212</v>
      </c>
      <c r="AU155" s="95" t="s">
        <v>83</v>
      </c>
      <c r="AY155" s="2" t="s">
        <v>76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2" t="s">
        <v>83</v>
      </c>
      <c r="BK155" s="97">
        <f t="shared" si="19"/>
        <v>0</v>
      </c>
      <c r="BL155" s="2" t="s">
        <v>82</v>
      </c>
      <c r="BM155" s="95" t="s">
        <v>196</v>
      </c>
    </row>
    <row r="156" spans="2:65" s="9" customFormat="1" ht="24.2" customHeight="1" x14ac:dyDescent="0.25">
      <c r="B156" s="84"/>
      <c r="C156" s="119" t="s">
        <v>197</v>
      </c>
      <c r="D156" s="119" t="s">
        <v>212</v>
      </c>
      <c r="E156" s="120" t="s">
        <v>927</v>
      </c>
      <c r="F156" s="121" t="s">
        <v>928</v>
      </c>
      <c r="G156" s="122" t="s">
        <v>432</v>
      </c>
      <c r="H156" s="123">
        <v>1</v>
      </c>
      <c r="I156" s="123">
        <v>0</v>
      </c>
      <c r="J156" s="123">
        <f t="shared" si="10"/>
        <v>0</v>
      </c>
      <c r="K156" s="124"/>
      <c r="L156" s="125"/>
      <c r="M156" s="126" t="s">
        <v>14</v>
      </c>
      <c r="N156" s="127" t="s">
        <v>34</v>
      </c>
      <c r="O156" s="93">
        <v>0</v>
      </c>
      <c r="P156" s="93">
        <f t="shared" si="11"/>
        <v>0</v>
      </c>
      <c r="Q156" s="93">
        <v>1.7899999999999999E-3</v>
      </c>
      <c r="R156" s="93">
        <f t="shared" si="12"/>
        <v>1.7899999999999999E-3</v>
      </c>
      <c r="S156" s="93">
        <v>0</v>
      </c>
      <c r="T156" s="94">
        <f t="shared" si="13"/>
        <v>0</v>
      </c>
      <c r="AR156" s="95" t="s">
        <v>103</v>
      </c>
      <c r="AT156" s="95" t="s">
        <v>212</v>
      </c>
      <c r="AU156" s="95" t="s">
        <v>83</v>
      </c>
      <c r="AY156" s="2" t="s">
        <v>76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2" t="s">
        <v>83</v>
      </c>
      <c r="BK156" s="97">
        <f t="shared" si="19"/>
        <v>0</v>
      </c>
      <c r="BL156" s="2" t="s">
        <v>82</v>
      </c>
      <c r="BM156" s="95" t="s">
        <v>200</v>
      </c>
    </row>
    <row r="157" spans="2:65" s="9" customFormat="1" ht="16.5" customHeight="1" x14ac:dyDescent="0.25">
      <c r="B157" s="84"/>
      <c r="C157" s="119" t="s">
        <v>128</v>
      </c>
      <c r="D157" s="119" t="s">
        <v>212</v>
      </c>
      <c r="E157" s="120" t="s">
        <v>929</v>
      </c>
      <c r="F157" s="121" t="s">
        <v>930</v>
      </c>
      <c r="G157" s="122" t="s">
        <v>432</v>
      </c>
      <c r="H157" s="123">
        <v>1</v>
      </c>
      <c r="I157" s="123">
        <v>0</v>
      </c>
      <c r="J157" s="123">
        <f t="shared" si="10"/>
        <v>0</v>
      </c>
      <c r="K157" s="124"/>
      <c r="L157" s="125"/>
      <c r="M157" s="126" t="s">
        <v>14</v>
      </c>
      <c r="N157" s="127" t="s">
        <v>34</v>
      </c>
      <c r="O157" s="93">
        <v>0</v>
      </c>
      <c r="P157" s="93">
        <f t="shared" si="11"/>
        <v>0</v>
      </c>
      <c r="Q157" s="93">
        <v>1.1299999999999999E-2</v>
      </c>
      <c r="R157" s="93">
        <f t="shared" si="12"/>
        <v>1.1299999999999999E-2</v>
      </c>
      <c r="S157" s="93">
        <v>0</v>
      </c>
      <c r="T157" s="94">
        <f t="shared" si="13"/>
        <v>0</v>
      </c>
      <c r="AR157" s="95" t="s">
        <v>103</v>
      </c>
      <c r="AT157" s="95" t="s">
        <v>212</v>
      </c>
      <c r="AU157" s="95" t="s">
        <v>83</v>
      </c>
      <c r="AY157" s="2" t="s">
        <v>76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2" t="s">
        <v>83</v>
      </c>
      <c r="BK157" s="97">
        <f t="shared" si="19"/>
        <v>0</v>
      </c>
      <c r="BL157" s="2" t="s">
        <v>82</v>
      </c>
      <c r="BM157" s="95" t="s">
        <v>203</v>
      </c>
    </row>
    <row r="158" spans="2:65" s="9" customFormat="1" ht="16.5" customHeight="1" x14ac:dyDescent="0.25">
      <c r="B158" s="84"/>
      <c r="C158" s="119" t="s">
        <v>204</v>
      </c>
      <c r="D158" s="119" t="s">
        <v>212</v>
      </c>
      <c r="E158" s="120" t="s">
        <v>931</v>
      </c>
      <c r="F158" s="121" t="s">
        <v>932</v>
      </c>
      <c r="G158" s="122" t="s">
        <v>432</v>
      </c>
      <c r="H158" s="123">
        <v>1</v>
      </c>
      <c r="I158" s="123">
        <v>0</v>
      </c>
      <c r="J158" s="123">
        <f t="shared" si="10"/>
        <v>0</v>
      </c>
      <c r="K158" s="124"/>
      <c r="L158" s="125"/>
      <c r="M158" s="126" t="s">
        <v>14</v>
      </c>
      <c r="N158" s="127" t="s">
        <v>34</v>
      </c>
      <c r="O158" s="93">
        <v>0</v>
      </c>
      <c r="P158" s="93">
        <f t="shared" si="11"/>
        <v>0</v>
      </c>
      <c r="Q158" s="93">
        <v>5.9999999999999995E-4</v>
      </c>
      <c r="R158" s="93">
        <f t="shared" si="12"/>
        <v>5.9999999999999995E-4</v>
      </c>
      <c r="S158" s="93">
        <v>0</v>
      </c>
      <c r="T158" s="94">
        <f t="shared" si="13"/>
        <v>0</v>
      </c>
      <c r="AR158" s="95" t="s">
        <v>103</v>
      </c>
      <c r="AT158" s="95" t="s">
        <v>212</v>
      </c>
      <c r="AU158" s="95" t="s">
        <v>83</v>
      </c>
      <c r="AY158" s="2" t="s">
        <v>76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2" t="s">
        <v>83</v>
      </c>
      <c r="BK158" s="97">
        <f t="shared" si="19"/>
        <v>0</v>
      </c>
      <c r="BL158" s="2" t="s">
        <v>82</v>
      </c>
      <c r="BM158" s="95" t="s">
        <v>207</v>
      </c>
    </row>
    <row r="159" spans="2:65" s="9" customFormat="1" ht="24.2" customHeight="1" x14ac:dyDescent="0.25">
      <c r="B159" s="84"/>
      <c r="C159" s="85" t="s">
        <v>150</v>
      </c>
      <c r="D159" s="85" t="s">
        <v>78</v>
      </c>
      <c r="E159" s="86" t="s">
        <v>933</v>
      </c>
      <c r="F159" s="87" t="s">
        <v>934</v>
      </c>
      <c r="G159" s="88" t="s">
        <v>432</v>
      </c>
      <c r="H159" s="89">
        <v>1</v>
      </c>
      <c r="I159" s="89">
        <v>0</v>
      </c>
      <c r="J159" s="89">
        <f t="shared" si="10"/>
        <v>0</v>
      </c>
      <c r="K159" s="90"/>
      <c r="L159" s="10"/>
      <c r="M159" s="91" t="s">
        <v>14</v>
      </c>
      <c r="N159" s="92" t="s">
        <v>34</v>
      </c>
      <c r="O159" s="93">
        <v>0</v>
      </c>
      <c r="P159" s="93">
        <f t="shared" si="11"/>
        <v>0</v>
      </c>
      <c r="Q159" s="93">
        <v>7.2000000000000005E-4</v>
      </c>
      <c r="R159" s="93">
        <f t="shared" si="12"/>
        <v>7.2000000000000005E-4</v>
      </c>
      <c r="S159" s="93">
        <v>0</v>
      </c>
      <c r="T159" s="94">
        <f t="shared" si="13"/>
        <v>0</v>
      </c>
      <c r="AR159" s="95" t="s">
        <v>82</v>
      </c>
      <c r="AT159" s="95" t="s">
        <v>78</v>
      </c>
      <c r="AU159" s="95" t="s">
        <v>83</v>
      </c>
      <c r="AY159" s="2" t="s">
        <v>76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2" t="s">
        <v>83</v>
      </c>
      <c r="BK159" s="97">
        <f t="shared" si="19"/>
        <v>0</v>
      </c>
      <c r="BL159" s="2" t="s">
        <v>82</v>
      </c>
      <c r="BM159" s="95" t="s">
        <v>210</v>
      </c>
    </row>
    <row r="160" spans="2:65" s="9" customFormat="1" ht="37.9" customHeight="1" x14ac:dyDescent="0.25">
      <c r="B160" s="84"/>
      <c r="C160" s="85" t="s">
        <v>211</v>
      </c>
      <c r="D160" s="85" t="s">
        <v>78</v>
      </c>
      <c r="E160" s="86" t="s">
        <v>935</v>
      </c>
      <c r="F160" s="87" t="s">
        <v>936</v>
      </c>
      <c r="G160" s="88" t="s">
        <v>432</v>
      </c>
      <c r="H160" s="89">
        <v>1</v>
      </c>
      <c r="I160" s="89">
        <v>0</v>
      </c>
      <c r="J160" s="89">
        <f t="shared" si="10"/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 t="shared" si="11"/>
        <v>0</v>
      </c>
      <c r="Q160" s="93">
        <v>0</v>
      </c>
      <c r="R160" s="93">
        <f t="shared" si="12"/>
        <v>0</v>
      </c>
      <c r="S160" s="93">
        <v>0</v>
      </c>
      <c r="T160" s="94">
        <f t="shared" si="13"/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2" t="s">
        <v>83</v>
      </c>
      <c r="BK160" s="97">
        <f t="shared" si="19"/>
        <v>0</v>
      </c>
      <c r="BL160" s="2" t="s">
        <v>82</v>
      </c>
      <c r="BM160" s="95" t="s">
        <v>136</v>
      </c>
    </row>
    <row r="161" spans="2:65" s="9" customFormat="1" ht="24.2" customHeight="1" x14ac:dyDescent="0.25">
      <c r="B161" s="84"/>
      <c r="C161" s="119" t="s">
        <v>155</v>
      </c>
      <c r="D161" s="119" t="s">
        <v>212</v>
      </c>
      <c r="E161" s="120" t="s">
        <v>937</v>
      </c>
      <c r="F161" s="121" t="s">
        <v>938</v>
      </c>
      <c r="G161" s="122" t="s">
        <v>432</v>
      </c>
      <c r="H161" s="123">
        <v>1</v>
      </c>
      <c r="I161" s="123">
        <v>0</v>
      </c>
      <c r="J161" s="123">
        <f t="shared" si="1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11"/>
        <v>0</v>
      </c>
      <c r="Q161" s="93">
        <v>1.7799999999999999E-3</v>
      </c>
      <c r="R161" s="93">
        <f t="shared" si="12"/>
        <v>1.7799999999999999E-3</v>
      </c>
      <c r="S161" s="93">
        <v>0</v>
      </c>
      <c r="T161" s="94">
        <f t="shared" si="13"/>
        <v>0</v>
      </c>
      <c r="AR161" s="95" t="s">
        <v>103</v>
      </c>
      <c r="AT161" s="95" t="s">
        <v>212</v>
      </c>
      <c r="AU161" s="95" t="s">
        <v>83</v>
      </c>
      <c r="AY161" s="2" t="s">
        <v>76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2" t="s">
        <v>83</v>
      </c>
      <c r="BK161" s="97">
        <f t="shared" si="19"/>
        <v>0</v>
      </c>
      <c r="BL161" s="2" t="s">
        <v>82</v>
      </c>
      <c r="BM161" s="95" t="s">
        <v>218</v>
      </c>
    </row>
    <row r="162" spans="2:65" s="9" customFormat="1" ht="33" customHeight="1" x14ac:dyDescent="0.25">
      <c r="B162" s="84"/>
      <c r="C162" s="85" t="s">
        <v>221</v>
      </c>
      <c r="D162" s="85" t="s">
        <v>78</v>
      </c>
      <c r="E162" s="86" t="s">
        <v>939</v>
      </c>
      <c r="F162" s="87" t="s">
        <v>940</v>
      </c>
      <c r="G162" s="88" t="s">
        <v>432</v>
      </c>
      <c r="H162" s="89">
        <v>1</v>
      </c>
      <c r="I162" s="89">
        <v>0</v>
      </c>
      <c r="J162" s="89">
        <f t="shared" si="1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11"/>
        <v>0</v>
      </c>
      <c r="Q162" s="93">
        <v>0</v>
      </c>
      <c r="R162" s="93">
        <f t="shared" si="12"/>
        <v>0</v>
      </c>
      <c r="S162" s="93">
        <v>0</v>
      </c>
      <c r="T162" s="94">
        <f t="shared" si="13"/>
        <v>0</v>
      </c>
      <c r="AR162" s="95" t="s">
        <v>82</v>
      </c>
      <c r="AT162" s="95" t="s">
        <v>78</v>
      </c>
      <c r="AU162" s="95" t="s">
        <v>83</v>
      </c>
      <c r="AY162" s="2" t="s">
        <v>76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2" t="s">
        <v>83</v>
      </c>
      <c r="BK162" s="97">
        <f t="shared" si="19"/>
        <v>0</v>
      </c>
      <c r="BL162" s="2" t="s">
        <v>82</v>
      </c>
      <c r="BM162" s="95" t="s">
        <v>224</v>
      </c>
    </row>
    <row r="163" spans="2:65" s="9" customFormat="1" ht="24.2" customHeight="1" x14ac:dyDescent="0.25">
      <c r="B163" s="84"/>
      <c r="C163" s="119" t="s">
        <v>163</v>
      </c>
      <c r="D163" s="119" t="s">
        <v>212</v>
      </c>
      <c r="E163" s="120" t="s">
        <v>941</v>
      </c>
      <c r="F163" s="121" t="s">
        <v>942</v>
      </c>
      <c r="G163" s="122" t="s">
        <v>432</v>
      </c>
      <c r="H163" s="123">
        <v>1</v>
      </c>
      <c r="I163" s="123">
        <v>0</v>
      </c>
      <c r="J163" s="123">
        <f t="shared" si="1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11"/>
        <v>0</v>
      </c>
      <c r="Q163" s="93">
        <v>3.0000000000000001E-3</v>
      </c>
      <c r="R163" s="93">
        <f t="shared" si="12"/>
        <v>3.0000000000000001E-3</v>
      </c>
      <c r="S163" s="93">
        <v>0</v>
      </c>
      <c r="T163" s="94">
        <f t="shared" si="13"/>
        <v>0</v>
      </c>
      <c r="AR163" s="95" t="s">
        <v>103</v>
      </c>
      <c r="AT163" s="95" t="s">
        <v>212</v>
      </c>
      <c r="AU163" s="95" t="s">
        <v>83</v>
      </c>
      <c r="AY163" s="2" t="s">
        <v>76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2" t="s">
        <v>83</v>
      </c>
      <c r="BK163" s="97">
        <f t="shared" si="19"/>
        <v>0</v>
      </c>
      <c r="BL163" s="2" t="s">
        <v>82</v>
      </c>
      <c r="BM163" s="95" t="s">
        <v>228</v>
      </c>
    </row>
    <row r="164" spans="2:65" s="9" customFormat="1" ht="24.2" customHeight="1" x14ac:dyDescent="0.25">
      <c r="B164" s="84"/>
      <c r="C164" s="85" t="s">
        <v>230</v>
      </c>
      <c r="D164" s="85" t="s">
        <v>78</v>
      </c>
      <c r="E164" s="86" t="s">
        <v>943</v>
      </c>
      <c r="F164" s="87" t="s">
        <v>944</v>
      </c>
      <c r="G164" s="88" t="s">
        <v>154</v>
      </c>
      <c r="H164" s="89">
        <v>5</v>
      </c>
      <c r="I164" s="89">
        <v>0</v>
      </c>
      <c r="J164" s="89">
        <f t="shared" si="10"/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 t="shared" si="11"/>
        <v>0</v>
      </c>
      <c r="Q164" s="93">
        <v>0</v>
      </c>
      <c r="R164" s="93">
        <f t="shared" si="12"/>
        <v>0</v>
      </c>
      <c r="S164" s="93">
        <v>0</v>
      </c>
      <c r="T164" s="94">
        <f t="shared" si="13"/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2" t="s">
        <v>83</v>
      </c>
      <c r="BK164" s="97">
        <f t="shared" si="19"/>
        <v>0</v>
      </c>
      <c r="BL164" s="2" t="s">
        <v>82</v>
      </c>
      <c r="BM164" s="95" t="s">
        <v>233</v>
      </c>
    </row>
    <row r="165" spans="2:65" s="9" customFormat="1" ht="24.2" customHeight="1" x14ac:dyDescent="0.25">
      <c r="B165" s="84"/>
      <c r="C165" s="85" t="s">
        <v>168</v>
      </c>
      <c r="D165" s="85" t="s">
        <v>78</v>
      </c>
      <c r="E165" s="86" t="s">
        <v>945</v>
      </c>
      <c r="F165" s="87" t="s">
        <v>946</v>
      </c>
      <c r="G165" s="88" t="s">
        <v>154</v>
      </c>
      <c r="H165" s="89">
        <v>5</v>
      </c>
      <c r="I165" s="89">
        <v>0</v>
      </c>
      <c r="J165" s="89">
        <f t="shared" si="10"/>
        <v>0</v>
      </c>
      <c r="K165" s="90"/>
      <c r="L165" s="10"/>
      <c r="M165" s="91" t="s">
        <v>14</v>
      </c>
      <c r="N165" s="92" t="s">
        <v>34</v>
      </c>
      <c r="O165" s="93">
        <v>0</v>
      </c>
      <c r="P165" s="93">
        <f t="shared" si="11"/>
        <v>0</v>
      </c>
      <c r="Q165" s="93">
        <v>0</v>
      </c>
      <c r="R165" s="93">
        <f t="shared" si="12"/>
        <v>0</v>
      </c>
      <c r="S165" s="93">
        <v>0</v>
      </c>
      <c r="T165" s="94">
        <f t="shared" si="13"/>
        <v>0</v>
      </c>
      <c r="AR165" s="95" t="s">
        <v>82</v>
      </c>
      <c r="AT165" s="95" t="s">
        <v>78</v>
      </c>
      <c r="AU165" s="95" t="s">
        <v>83</v>
      </c>
      <c r="AY165" s="2" t="s">
        <v>76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2" t="s">
        <v>83</v>
      </c>
      <c r="BK165" s="97">
        <f t="shared" si="19"/>
        <v>0</v>
      </c>
      <c r="BL165" s="2" t="s">
        <v>82</v>
      </c>
      <c r="BM165" s="95" t="s">
        <v>237</v>
      </c>
    </row>
    <row r="166" spans="2:65" s="9" customFormat="1" ht="24.2" customHeight="1" x14ac:dyDescent="0.25">
      <c r="B166" s="84"/>
      <c r="C166" s="85" t="s">
        <v>244</v>
      </c>
      <c r="D166" s="85" t="s">
        <v>78</v>
      </c>
      <c r="E166" s="86" t="s">
        <v>947</v>
      </c>
      <c r="F166" s="87" t="s">
        <v>948</v>
      </c>
      <c r="G166" s="88" t="s">
        <v>432</v>
      </c>
      <c r="H166" s="89">
        <v>2</v>
      </c>
      <c r="I166" s="89">
        <v>0</v>
      </c>
      <c r="J166" s="89">
        <f t="shared" si="10"/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 t="shared" si="11"/>
        <v>0</v>
      </c>
      <c r="Q166" s="93">
        <v>2.0799999999999999E-2</v>
      </c>
      <c r="R166" s="93">
        <f t="shared" si="12"/>
        <v>4.1599999999999998E-2</v>
      </c>
      <c r="S166" s="93">
        <v>0</v>
      </c>
      <c r="T166" s="94">
        <f t="shared" si="13"/>
        <v>0</v>
      </c>
      <c r="AR166" s="95" t="s">
        <v>82</v>
      </c>
      <c r="AT166" s="95" t="s">
        <v>78</v>
      </c>
      <c r="AU166" s="95" t="s">
        <v>83</v>
      </c>
      <c r="AY166" s="2" t="s">
        <v>76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2" t="s">
        <v>83</v>
      </c>
      <c r="BK166" s="97">
        <f t="shared" si="19"/>
        <v>0</v>
      </c>
      <c r="BL166" s="2" t="s">
        <v>82</v>
      </c>
      <c r="BM166" s="95" t="s">
        <v>247</v>
      </c>
    </row>
    <row r="167" spans="2:65" s="9" customFormat="1" ht="24.2" customHeight="1" x14ac:dyDescent="0.25">
      <c r="B167" s="84"/>
      <c r="C167" s="85" t="s">
        <v>172</v>
      </c>
      <c r="D167" s="85" t="s">
        <v>78</v>
      </c>
      <c r="E167" s="86" t="s">
        <v>949</v>
      </c>
      <c r="F167" s="87" t="s">
        <v>950</v>
      </c>
      <c r="G167" s="88" t="s">
        <v>432</v>
      </c>
      <c r="H167" s="89">
        <v>1</v>
      </c>
      <c r="I167" s="89">
        <v>0</v>
      </c>
      <c r="J167" s="89">
        <f t="shared" si="10"/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 t="shared" si="11"/>
        <v>0</v>
      </c>
      <c r="Q167" s="93">
        <v>0</v>
      </c>
      <c r="R167" s="93">
        <f t="shared" si="12"/>
        <v>0</v>
      </c>
      <c r="S167" s="93">
        <v>0</v>
      </c>
      <c r="T167" s="94">
        <f t="shared" si="13"/>
        <v>0</v>
      </c>
      <c r="AR167" s="95" t="s">
        <v>82</v>
      </c>
      <c r="AT167" s="95" t="s">
        <v>78</v>
      </c>
      <c r="AU167" s="95" t="s">
        <v>83</v>
      </c>
      <c r="AY167" s="2" t="s">
        <v>76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2" t="s">
        <v>83</v>
      </c>
      <c r="BK167" s="97">
        <f t="shared" si="19"/>
        <v>0</v>
      </c>
      <c r="BL167" s="2" t="s">
        <v>82</v>
      </c>
      <c r="BM167" s="95" t="s">
        <v>250</v>
      </c>
    </row>
    <row r="168" spans="2:65" s="9" customFormat="1" ht="24.2" customHeight="1" x14ac:dyDescent="0.25">
      <c r="B168" s="84"/>
      <c r="C168" s="119" t="s">
        <v>251</v>
      </c>
      <c r="D168" s="119" t="s">
        <v>212</v>
      </c>
      <c r="E168" s="120" t="s">
        <v>951</v>
      </c>
      <c r="F168" s="121" t="s">
        <v>952</v>
      </c>
      <c r="G168" s="122" t="s">
        <v>432</v>
      </c>
      <c r="H168" s="123">
        <v>1</v>
      </c>
      <c r="I168" s="123">
        <v>0</v>
      </c>
      <c r="J168" s="123">
        <f t="shared" si="10"/>
        <v>0</v>
      </c>
      <c r="K168" s="124"/>
      <c r="L168" s="125"/>
      <c r="M168" s="126" t="s">
        <v>14</v>
      </c>
      <c r="N168" s="127" t="s">
        <v>34</v>
      </c>
      <c r="O168" s="93">
        <v>0</v>
      </c>
      <c r="P168" s="93">
        <f t="shared" si="11"/>
        <v>0</v>
      </c>
      <c r="Q168" s="93">
        <v>0.66</v>
      </c>
      <c r="R168" s="93">
        <f t="shared" si="12"/>
        <v>0.66</v>
      </c>
      <c r="S168" s="93">
        <v>0</v>
      </c>
      <c r="T168" s="94">
        <f t="shared" si="13"/>
        <v>0</v>
      </c>
      <c r="AR168" s="95" t="s">
        <v>103</v>
      </c>
      <c r="AT168" s="95" t="s">
        <v>212</v>
      </c>
      <c r="AU168" s="95" t="s">
        <v>83</v>
      </c>
      <c r="AY168" s="2" t="s">
        <v>76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2" t="s">
        <v>83</v>
      </c>
      <c r="BK168" s="97">
        <f t="shared" si="19"/>
        <v>0</v>
      </c>
      <c r="BL168" s="2" t="s">
        <v>82</v>
      </c>
      <c r="BM168" s="95" t="s">
        <v>254</v>
      </c>
    </row>
    <row r="169" spans="2:65" s="9" customFormat="1" ht="21.75" customHeight="1" x14ac:dyDescent="0.25">
      <c r="B169" s="84"/>
      <c r="C169" s="85" t="s">
        <v>178</v>
      </c>
      <c r="D169" s="85" t="s">
        <v>78</v>
      </c>
      <c r="E169" s="86" t="s">
        <v>953</v>
      </c>
      <c r="F169" s="87" t="s">
        <v>954</v>
      </c>
      <c r="G169" s="88" t="s">
        <v>154</v>
      </c>
      <c r="H169" s="89">
        <v>5</v>
      </c>
      <c r="I169" s="89">
        <v>0</v>
      </c>
      <c r="J169" s="89">
        <f t="shared" si="10"/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 t="shared" si="11"/>
        <v>0</v>
      </c>
      <c r="Q169" s="93">
        <v>8.0000000000000007E-5</v>
      </c>
      <c r="R169" s="93">
        <f t="shared" si="12"/>
        <v>4.0000000000000002E-4</v>
      </c>
      <c r="S169" s="93">
        <v>0</v>
      </c>
      <c r="T169" s="94">
        <f t="shared" si="13"/>
        <v>0</v>
      </c>
      <c r="AR169" s="95" t="s">
        <v>82</v>
      </c>
      <c r="AT169" s="95" t="s">
        <v>78</v>
      </c>
      <c r="AU169" s="95" t="s">
        <v>83</v>
      </c>
      <c r="AY169" s="2" t="s">
        <v>76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2" t="s">
        <v>83</v>
      </c>
      <c r="BK169" s="97">
        <f t="shared" si="19"/>
        <v>0</v>
      </c>
      <c r="BL169" s="2" t="s">
        <v>82</v>
      </c>
      <c r="BM169" s="95" t="s">
        <v>257</v>
      </c>
    </row>
    <row r="170" spans="2:65" s="9" customFormat="1" ht="24.2" customHeight="1" x14ac:dyDescent="0.25">
      <c r="B170" s="84"/>
      <c r="C170" s="85" t="s">
        <v>258</v>
      </c>
      <c r="D170" s="85" t="s">
        <v>78</v>
      </c>
      <c r="E170" s="86" t="s">
        <v>955</v>
      </c>
      <c r="F170" s="87" t="s">
        <v>956</v>
      </c>
      <c r="G170" s="88" t="s">
        <v>154</v>
      </c>
      <c r="H170" s="89">
        <v>5</v>
      </c>
      <c r="I170" s="89">
        <v>0</v>
      </c>
      <c r="J170" s="89">
        <f t="shared" si="10"/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si="11"/>
        <v>0</v>
      </c>
      <c r="Q170" s="93">
        <v>1E-4</v>
      </c>
      <c r="R170" s="93">
        <f t="shared" si="12"/>
        <v>5.0000000000000001E-4</v>
      </c>
      <c r="S170" s="93">
        <v>0</v>
      </c>
      <c r="T170" s="94">
        <f t="shared" si="13"/>
        <v>0</v>
      </c>
      <c r="AR170" s="95" t="s">
        <v>82</v>
      </c>
      <c r="AT170" s="95" t="s">
        <v>78</v>
      </c>
      <c r="AU170" s="95" t="s">
        <v>83</v>
      </c>
      <c r="AY170" s="2" t="s">
        <v>76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2" t="s">
        <v>83</v>
      </c>
      <c r="BK170" s="97">
        <f t="shared" si="19"/>
        <v>0</v>
      </c>
      <c r="BL170" s="2" t="s">
        <v>82</v>
      </c>
      <c r="BM170" s="95" t="s">
        <v>261</v>
      </c>
    </row>
    <row r="171" spans="2:65" s="9" customFormat="1" ht="16.5" customHeight="1" x14ac:dyDescent="0.25">
      <c r="B171" s="84"/>
      <c r="C171" s="119" t="s">
        <v>181</v>
      </c>
      <c r="D171" s="119" t="s">
        <v>212</v>
      </c>
      <c r="E171" s="120" t="s">
        <v>957</v>
      </c>
      <c r="F171" s="121" t="s">
        <v>958</v>
      </c>
      <c r="G171" s="122" t="s">
        <v>432</v>
      </c>
      <c r="H171" s="123">
        <v>1</v>
      </c>
      <c r="I171" s="123">
        <v>0</v>
      </c>
      <c r="J171" s="123">
        <f t="shared" si="10"/>
        <v>0</v>
      </c>
      <c r="K171" s="124"/>
      <c r="L171" s="125"/>
      <c r="M171" s="126" t="s">
        <v>14</v>
      </c>
      <c r="N171" s="127" t="s">
        <v>34</v>
      </c>
      <c r="O171" s="93">
        <v>0</v>
      </c>
      <c r="P171" s="93">
        <f t="shared" si="11"/>
        <v>0</v>
      </c>
      <c r="Q171" s="93">
        <v>0</v>
      </c>
      <c r="R171" s="93">
        <f t="shared" si="12"/>
        <v>0</v>
      </c>
      <c r="S171" s="93">
        <v>0</v>
      </c>
      <c r="T171" s="94">
        <f t="shared" si="13"/>
        <v>0</v>
      </c>
      <c r="AR171" s="95" t="s">
        <v>103</v>
      </c>
      <c r="AT171" s="95" t="s">
        <v>212</v>
      </c>
      <c r="AU171" s="95" t="s">
        <v>83</v>
      </c>
      <c r="AY171" s="2" t="s">
        <v>76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2" t="s">
        <v>83</v>
      </c>
      <c r="BK171" s="97">
        <f t="shared" si="19"/>
        <v>0</v>
      </c>
      <c r="BL171" s="2" t="s">
        <v>82</v>
      </c>
      <c r="BM171" s="95" t="s">
        <v>959</v>
      </c>
    </row>
    <row r="172" spans="2:65" s="105" customFormat="1" x14ac:dyDescent="0.25">
      <c r="B172" s="106"/>
      <c r="D172" s="100" t="s">
        <v>84</v>
      </c>
      <c r="E172" s="107" t="s">
        <v>14</v>
      </c>
      <c r="F172" s="108" t="s">
        <v>960</v>
      </c>
      <c r="H172" s="109">
        <v>1</v>
      </c>
      <c r="L172" s="106"/>
      <c r="M172" s="110"/>
      <c r="T172" s="111"/>
      <c r="AT172" s="107" t="s">
        <v>84</v>
      </c>
      <c r="AU172" s="107" t="s">
        <v>83</v>
      </c>
      <c r="AV172" s="105" t="s">
        <v>83</v>
      </c>
      <c r="AW172" s="105" t="s">
        <v>86</v>
      </c>
      <c r="AX172" s="105" t="s">
        <v>75</v>
      </c>
      <c r="AY172" s="107" t="s">
        <v>76</v>
      </c>
    </row>
    <row r="173" spans="2:65" s="72" customFormat="1" ht="22.9" customHeight="1" x14ac:dyDescent="0.2">
      <c r="B173" s="73"/>
      <c r="D173" s="74" t="s">
        <v>72</v>
      </c>
      <c r="E173" s="82" t="s">
        <v>272</v>
      </c>
      <c r="F173" s="82" t="s">
        <v>961</v>
      </c>
      <c r="J173" s="83">
        <f>BK173</f>
        <v>0</v>
      </c>
      <c r="L173" s="73"/>
      <c r="M173" s="77"/>
      <c r="P173" s="78">
        <f>P174</f>
        <v>0</v>
      </c>
      <c r="R173" s="78">
        <f>R174</f>
        <v>0</v>
      </c>
      <c r="T173" s="79">
        <f>T174</f>
        <v>0</v>
      </c>
      <c r="AR173" s="74" t="s">
        <v>75</v>
      </c>
      <c r="AT173" s="80" t="s">
        <v>72</v>
      </c>
      <c r="AU173" s="80" t="s">
        <v>75</v>
      </c>
      <c r="AY173" s="74" t="s">
        <v>76</v>
      </c>
      <c r="BK173" s="81">
        <f>BK174</f>
        <v>0</v>
      </c>
    </row>
    <row r="174" spans="2:65" s="9" customFormat="1" ht="33" customHeight="1" x14ac:dyDescent="0.25">
      <c r="B174" s="84"/>
      <c r="C174" s="85" t="s">
        <v>267</v>
      </c>
      <c r="D174" s="85" t="s">
        <v>78</v>
      </c>
      <c r="E174" s="86" t="s">
        <v>962</v>
      </c>
      <c r="F174" s="87" t="s">
        <v>963</v>
      </c>
      <c r="G174" s="88" t="s">
        <v>119</v>
      </c>
      <c r="H174" s="89">
        <v>4.4359999999999999</v>
      </c>
      <c r="I174" s="89">
        <v>0</v>
      </c>
      <c r="J174" s="89">
        <f>ROUND(I174*H174,3)</f>
        <v>0</v>
      </c>
      <c r="K174" s="90"/>
      <c r="L174" s="10"/>
      <c r="M174" s="91" t="s">
        <v>14</v>
      </c>
      <c r="N174" s="92" t="s">
        <v>34</v>
      </c>
      <c r="O174" s="93">
        <v>0</v>
      </c>
      <c r="P174" s="93">
        <f>O174*H174</f>
        <v>0</v>
      </c>
      <c r="Q174" s="93">
        <v>0</v>
      </c>
      <c r="R174" s="93">
        <f>Q174*H174</f>
        <v>0</v>
      </c>
      <c r="S174" s="93">
        <v>0</v>
      </c>
      <c r="T174" s="94">
        <f>S174*H174</f>
        <v>0</v>
      </c>
      <c r="AR174" s="95" t="s">
        <v>82</v>
      </c>
      <c r="AT174" s="95" t="s">
        <v>78</v>
      </c>
      <c r="AU174" s="95" t="s">
        <v>83</v>
      </c>
      <c r="AY174" s="2" t="s">
        <v>76</v>
      </c>
      <c r="BE174" s="96">
        <f>IF(N174="základná",J174,0)</f>
        <v>0</v>
      </c>
      <c r="BF174" s="96">
        <f>IF(N174="znížená",J174,0)</f>
        <v>0</v>
      </c>
      <c r="BG174" s="96">
        <f>IF(N174="zákl. prenesená",J174,0)</f>
        <v>0</v>
      </c>
      <c r="BH174" s="96">
        <f>IF(N174="zníž. prenesená",J174,0)</f>
        <v>0</v>
      </c>
      <c r="BI174" s="96">
        <f>IF(N174="nulová",J174,0)</f>
        <v>0</v>
      </c>
      <c r="BJ174" s="2" t="s">
        <v>83</v>
      </c>
      <c r="BK174" s="97">
        <f>ROUND(I174*H174,3)</f>
        <v>0</v>
      </c>
      <c r="BL174" s="2" t="s">
        <v>82</v>
      </c>
      <c r="BM174" s="95" t="s">
        <v>265</v>
      </c>
    </row>
    <row r="175" spans="2:65" s="72" customFormat="1" ht="25.9" customHeight="1" x14ac:dyDescent="0.2">
      <c r="B175" s="73"/>
      <c r="D175" s="74" t="s">
        <v>72</v>
      </c>
      <c r="E175" s="75" t="s">
        <v>212</v>
      </c>
      <c r="F175" s="75" t="s">
        <v>964</v>
      </c>
      <c r="J175" s="76">
        <f>BK175</f>
        <v>0</v>
      </c>
      <c r="L175" s="73"/>
      <c r="M175" s="77"/>
      <c r="P175" s="78">
        <f>P176</f>
        <v>0</v>
      </c>
      <c r="R175" s="78">
        <f>R176</f>
        <v>2.1000000000000001E-4</v>
      </c>
      <c r="T175" s="79">
        <f>T176</f>
        <v>0</v>
      </c>
      <c r="AR175" s="74" t="s">
        <v>93</v>
      </c>
      <c r="AT175" s="80" t="s">
        <v>72</v>
      </c>
      <c r="AU175" s="80" t="s">
        <v>2</v>
      </c>
      <c r="AY175" s="74" t="s">
        <v>76</v>
      </c>
      <c r="BK175" s="81">
        <f>BK176</f>
        <v>0</v>
      </c>
    </row>
    <row r="176" spans="2:65" s="72" customFormat="1" ht="22.9" customHeight="1" x14ac:dyDescent="0.2">
      <c r="B176" s="73"/>
      <c r="D176" s="74" t="s">
        <v>72</v>
      </c>
      <c r="E176" s="82" t="s">
        <v>965</v>
      </c>
      <c r="F176" s="82" t="s">
        <v>966</v>
      </c>
      <c r="J176" s="83">
        <f>BK176</f>
        <v>0</v>
      </c>
      <c r="L176" s="73"/>
      <c r="M176" s="77"/>
      <c r="P176" s="78">
        <f>P177</f>
        <v>0</v>
      </c>
      <c r="R176" s="78">
        <f>R177</f>
        <v>2.1000000000000001E-4</v>
      </c>
      <c r="T176" s="79">
        <f>T177</f>
        <v>0</v>
      </c>
      <c r="AR176" s="74" t="s">
        <v>93</v>
      </c>
      <c r="AT176" s="80" t="s">
        <v>72</v>
      </c>
      <c r="AU176" s="80" t="s">
        <v>75</v>
      </c>
      <c r="AY176" s="74" t="s">
        <v>76</v>
      </c>
      <c r="BK176" s="81">
        <f>BK177</f>
        <v>0</v>
      </c>
    </row>
    <row r="177" spans="2:65" s="9" customFormat="1" ht="16.5" customHeight="1" x14ac:dyDescent="0.25">
      <c r="B177" s="84"/>
      <c r="C177" s="85" t="s">
        <v>186</v>
      </c>
      <c r="D177" s="85" t="s">
        <v>78</v>
      </c>
      <c r="E177" s="86" t="s">
        <v>967</v>
      </c>
      <c r="F177" s="87" t="s">
        <v>968</v>
      </c>
      <c r="G177" s="88" t="s">
        <v>432</v>
      </c>
      <c r="H177" s="89">
        <v>1</v>
      </c>
      <c r="I177" s="89">
        <v>0</v>
      </c>
      <c r="J177" s="89">
        <f>ROUND(I177*H177,3)</f>
        <v>0</v>
      </c>
      <c r="K177" s="90"/>
      <c r="L177" s="10"/>
      <c r="M177" s="128" t="s">
        <v>14</v>
      </c>
      <c r="N177" s="129" t="s">
        <v>34</v>
      </c>
      <c r="O177" s="130">
        <v>0</v>
      </c>
      <c r="P177" s="130">
        <f>O177*H177</f>
        <v>0</v>
      </c>
      <c r="Q177" s="130">
        <v>2.1000000000000001E-4</v>
      </c>
      <c r="R177" s="130">
        <f>Q177*H177</f>
        <v>2.1000000000000001E-4</v>
      </c>
      <c r="S177" s="130">
        <v>0</v>
      </c>
      <c r="T177" s="131">
        <f>S177*H177</f>
        <v>0</v>
      </c>
      <c r="AR177" s="95" t="s">
        <v>228</v>
      </c>
      <c r="AT177" s="95" t="s">
        <v>78</v>
      </c>
      <c r="AU177" s="95" t="s">
        <v>83</v>
      </c>
      <c r="AY177" s="2" t="s">
        <v>76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2" t="s">
        <v>83</v>
      </c>
      <c r="BK177" s="97">
        <f>ROUND(I177*H177,3)</f>
        <v>0</v>
      </c>
      <c r="BL177" s="2" t="s">
        <v>228</v>
      </c>
      <c r="BM177" s="95" t="s">
        <v>270</v>
      </c>
    </row>
    <row r="178" spans="2:65" s="9" customFormat="1" ht="6.95" customHeight="1" x14ac:dyDescent="0.25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10"/>
    </row>
  </sheetData>
  <autoFilter ref="C126:K177" xr:uid="{00000000-0009-0000-0000-00001F000000}"/>
  <mergeCells count="12">
    <mergeCell ref="E119:H119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1792-35A2-4F84-BD9D-A5E75DADDF6F}">
  <sheetPr>
    <pageSetUpPr fitToPage="1"/>
  </sheetPr>
  <dimension ref="B2:BM290"/>
  <sheetViews>
    <sheetView showGridLines="0" workbookViewId="0">
      <selection activeCell="E36" sqref="E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969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869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970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25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25">
      <c r="B23" s="10"/>
      <c r="E23" s="12" t="s">
        <v>871</v>
      </c>
      <c r="I23" s="8" t="s">
        <v>22</v>
      </c>
      <c r="J23" s="12" t="s">
        <v>14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25">
      <c r="B26" s="10"/>
      <c r="E26" s="12" t="s">
        <v>871</v>
      </c>
      <c r="I26" s="8" t="s">
        <v>22</v>
      </c>
      <c r="J26" s="12" t="s">
        <v>14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ROUND(J134,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ROUND((SUM(BE134:BE289)),  2)</f>
        <v>0</v>
      </c>
      <c r="G35" s="23"/>
      <c r="H35" s="23"/>
      <c r="I35" s="24">
        <v>0.23</v>
      </c>
      <c r="J35" s="22">
        <f>ROUND(((SUM(BE134:BE289))*I35),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ROUND((SUM(BF134:BF289)),  2)</f>
        <v>0</v>
      </c>
      <c r="I36" s="26">
        <v>0.23</v>
      </c>
      <c r="J36" s="25">
        <f>ROUND(((SUM(BF134:BF289))*I36),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ROUND((SUM(BG134:BG289)),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ROUND((SUM(BH134:BH289)),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ROUND((SUM(BI134:BI289)),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869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7.2 - Prípojky vody - časť 2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Jozef Vršanský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Ing. Jozef Vršanský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J134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872</v>
      </c>
      <c r="E99" s="50"/>
      <c r="F99" s="50"/>
      <c r="G99" s="50"/>
      <c r="H99" s="50"/>
      <c r="I99" s="50"/>
      <c r="J99" s="51">
        <f>J135</f>
        <v>0</v>
      </c>
      <c r="L99" s="48"/>
    </row>
    <row r="100" spans="2:47" s="52" customFormat="1" ht="19.899999999999999" hidden="1" customHeight="1" x14ac:dyDescent="0.25">
      <c r="B100" s="53"/>
      <c r="D100" s="54" t="s">
        <v>971</v>
      </c>
      <c r="E100" s="55"/>
      <c r="F100" s="55"/>
      <c r="G100" s="55"/>
      <c r="H100" s="55"/>
      <c r="I100" s="55"/>
      <c r="J100" s="56">
        <f>J136</f>
        <v>0</v>
      </c>
      <c r="L100" s="53"/>
    </row>
    <row r="101" spans="2:47" s="52" customFormat="1" ht="14.85" hidden="1" customHeight="1" x14ac:dyDescent="0.25">
      <c r="B101" s="53"/>
      <c r="D101" s="54" t="s">
        <v>972</v>
      </c>
      <c r="E101" s="55"/>
      <c r="F101" s="55"/>
      <c r="G101" s="55"/>
      <c r="H101" s="55"/>
      <c r="I101" s="55"/>
      <c r="J101" s="56">
        <f>J137</f>
        <v>0</v>
      </c>
      <c r="L101" s="53"/>
    </row>
    <row r="102" spans="2:47" s="52" customFormat="1" ht="14.85" hidden="1" customHeight="1" x14ac:dyDescent="0.25">
      <c r="B102" s="53"/>
      <c r="D102" s="54" t="s">
        <v>973</v>
      </c>
      <c r="E102" s="55"/>
      <c r="F102" s="55"/>
      <c r="G102" s="55"/>
      <c r="H102" s="55"/>
      <c r="I102" s="55"/>
      <c r="J102" s="56">
        <f>J152</f>
        <v>0</v>
      </c>
      <c r="L102" s="53"/>
    </row>
    <row r="103" spans="2:47" s="52" customFormat="1" ht="14.85" hidden="1" customHeight="1" x14ac:dyDescent="0.25">
      <c r="B103" s="53"/>
      <c r="D103" s="54" t="s">
        <v>974</v>
      </c>
      <c r="E103" s="55"/>
      <c r="F103" s="55"/>
      <c r="G103" s="55"/>
      <c r="H103" s="55"/>
      <c r="I103" s="55"/>
      <c r="J103" s="56">
        <f>J156</f>
        <v>0</v>
      </c>
      <c r="L103" s="53"/>
    </row>
    <row r="104" spans="2:47" s="52" customFormat="1" ht="14.85" hidden="1" customHeight="1" x14ac:dyDescent="0.25">
      <c r="B104" s="53"/>
      <c r="D104" s="54" t="s">
        <v>975</v>
      </c>
      <c r="E104" s="55"/>
      <c r="F104" s="55"/>
      <c r="G104" s="55"/>
      <c r="H104" s="55"/>
      <c r="I104" s="55"/>
      <c r="J104" s="56">
        <f>J181</f>
        <v>0</v>
      </c>
      <c r="L104" s="53"/>
    </row>
    <row r="105" spans="2:47" s="52" customFormat="1" ht="14.85" hidden="1" customHeight="1" x14ac:dyDescent="0.25">
      <c r="B105" s="53"/>
      <c r="D105" s="54" t="s">
        <v>976</v>
      </c>
      <c r="E105" s="55"/>
      <c r="F105" s="55"/>
      <c r="G105" s="55"/>
      <c r="H105" s="55"/>
      <c r="I105" s="55"/>
      <c r="J105" s="56">
        <f>J183</f>
        <v>0</v>
      </c>
      <c r="L105" s="53"/>
    </row>
    <row r="106" spans="2:47" s="52" customFormat="1" ht="19.899999999999999" hidden="1" customHeight="1" x14ac:dyDescent="0.25">
      <c r="B106" s="53"/>
      <c r="D106" s="54" t="s">
        <v>977</v>
      </c>
      <c r="E106" s="55"/>
      <c r="F106" s="55"/>
      <c r="G106" s="55"/>
      <c r="H106" s="55"/>
      <c r="I106" s="55"/>
      <c r="J106" s="56">
        <f>J185</f>
        <v>0</v>
      </c>
      <c r="L106" s="53"/>
    </row>
    <row r="107" spans="2:47" s="52" customFormat="1" ht="14.85" hidden="1" customHeight="1" x14ac:dyDescent="0.25">
      <c r="B107" s="53"/>
      <c r="D107" s="54" t="s">
        <v>972</v>
      </c>
      <c r="E107" s="55"/>
      <c r="F107" s="55"/>
      <c r="G107" s="55"/>
      <c r="H107" s="55"/>
      <c r="I107" s="55"/>
      <c r="J107" s="56">
        <f>J186</f>
        <v>0</v>
      </c>
      <c r="L107" s="53"/>
    </row>
    <row r="108" spans="2:47" s="52" customFormat="1" ht="14.85" hidden="1" customHeight="1" x14ac:dyDescent="0.25">
      <c r="B108" s="53"/>
      <c r="D108" s="54" t="s">
        <v>973</v>
      </c>
      <c r="E108" s="55"/>
      <c r="F108" s="55"/>
      <c r="G108" s="55"/>
      <c r="H108" s="55"/>
      <c r="I108" s="55"/>
      <c r="J108" s="56">
        <f>J201</f>
        <v>0</v>
      </c>
      <c r="L108" s="53"/>
    </row>
    <row r="109" spans="2:47" s="52" customFormat="1" ht="14.85" hidden="1" customHeight="1" x14ac:dyDescent="0.25">
      <c r="B109" s="53"/>
      <c r="D109" s="54" t="s">
        <v>974</v>
      </c>
      <c r="E109" s="55"/>
      <c r="F109" s="55"/>
      <c r="G109" s="55"/>
      <c r="H109" s="55"/>
      <c r="I109" s="55"/>
      <c r="J109" s="56">
        <f>J205</f>
        <v>0</v>
      </c>
      <c r="L109" s="53"/>
    </row>
    <row r="110" spans="2:47" s="52" customFormat="1" ht="14.85" hidden="1" customHeight="1" x14ac:dyDescent="0.25">
      <c r="B110" s="53"/>
      <c r="D110" s="54" t="s">
        <v>975</v>
      </c>
      <c r="E110" s="55"/>
      <c r="F110" s="55"/>
      <c r="G110" s="55"/>
      <c r="H110" s="55"/>
      <c r="I110" s="55"/>
      <c r="J110" s="56">
        <f>J230</f>
        <v>0</v>
      </c>
      <c r="L110" s="53"/>
    </row>
    <row r="111" spans="2:47" s="52" customFormat="1" ht="14.85" hidden="1" customHeight="1" x14ac:dyDescent="0.25">
      <c r="B111" s="53"/>
      <c r="D111" s="54" t="s">
        <v>976</v>
      </c>
      <c r="E111" s="55"/>
      <c r="F111" s="55"/>
      <c r="G111" s="55"/>
      <c r="H111" s="55"/>
      <c r="I111" s="55"/>
      <c r="J111" s="56">
        <f>J232</f>
        <v>0</v>
      </c>
      <c r="L111" s="53"/>
    </row>
    <row r="112" spans="2:47" s="52" customFormat="1" ht="19.899999999999999" hidden="1" customHeight="1" x14ac:dyDescent="0.25">
      <c r="B112" s="53"/>
      <c r="D112" s="54" t="s">
        <v>978</v>
      </c>
      <c r="E112" s="55"/>
      <c r="F112" s="55"/>
      <c r="G112" s="55"/>
      <c r="H112" s="55"/>
      <c r="I112" s="55"/>
      <c r="J112" s="56">
        <f>J234</f>
        <v>0</v>
      </c>
      <c r="L112" s="53"/>
    </row>
    <row r="113" spans="2:12" s="9" customFormat="1" ht="21.75" hidden="1" customHeight="1" x14ac:dyDescent="0.25">
      <c r="B113" s="10"/>
      <c r="L113" s="10"/>
    </row>
    <row r="114" spans="2:12" s="9" customFormat="1" ht="6.95" hidden="1" customHeight="1" x14ac:dyDescent="0.25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10"/>
    </row>
    <row r="115" spans="2:12" hidden="1" x14ac:dyDescent="0.2"/>
    <row r="116" spans="2:12" hidden="1" x14ac:dyDescent="0.2"/>
    <row r="117" spans="2:12" hidden="1" x14ac:dyDescent="0.2"/>
    <row r="118" spans="2:12" s="9" customFormat="1" ht="6.95" customHeight="1" x14ac:dyDescent="0.25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0"/>
    </row>
    <row r="119" spans="2:12" s="9" customFormat="1" ht="24.95" customHeight="1" x14ac:dyDescent="0.25">
      <c r="B119" s="10"/>
      <c r="C119" s="6" t="s">
        <v>57</v>
      </c>
      <c r="L119" s="10"/>
    </row>
    <row r="120" spans="2:12" s="9" customFormat="1" ht="6.95" customHeight="1" x14ac:dyDescent="0.25">
      <c r="B120" s="10"/>
      <c r="L120" s="10"/>
    </row>
    <row r="121" spans="2:12" s="9" customFormat="1" ht="12" customHeight="1" x14ac:dyDescent="0.25">
      <c r="B121" s="10"/>
      <c r="C121" s="8" t="s">
        <v>6</v>
      </c>
      <c r="L121" s="10"/>
    </row>
    <row r="122" spans="2:12" s="9" customFormat="1" ht="16.5" customHeight="1" x14ac:dyDescent="0.25">
      <c r="B122" s="10"/>
      <c r="E122" s="272" t="str">
        <f>E7</f>
        <v>Zelené sídliská - lokalita SEVERNÁ - revízia 2</v>
      </c>
      <c r="F122" s="273"/>
      <c r="G122" s="273"/>
      <c r="H122" s="273"/>
      <c r="L122" s="10"/>
    </row>
    <row r="123" spans="2:12" ht="12" customHeight="1" x14ac:dyDescent="0.2">
      <c r="B123" s="5"/>
      <c r="C123" s="8" t="s">
        <v>7</v>
      </c>
      <c r="L123" s="5"/>
    </row>
    <row r="124" spans="2:12" s="9" customFormat="1" ht="16.5" customHeight="1" x14ac:dyDescent="0.25">
      <c r="B124" s="10"/>
      <c r="E124" s="272" t="s">
        <v>869</v>
      </c>
      <c r="F124" s="274"/>
      <c r="G124" s="274"/>
      <c r="H124" s="274"/>
      <c r="L124" s="10"/>
    </row>
    <row r="125" spans="2:12" s="9" customFormat="1" ht="12" customHeight="1" x14ac:dyDescent="0.25">
      <c r="B125" s="10"/>
      <c r="C125" s="8" t="s">
        <v>9</v>
      </c>
      <c r="L125" s="10"/>
    </row>
    <row r="126" spans="2:12" s="9" customFormat="1" ht="16.5" customHeight="1" x14ac:dyDescent="0.25">
      <c r="B126" s="10"/>
      <c r="E126" s="244" t="str">
        <f>E11</f>
        <v>SO 7.2 - Prípojky vody - časť 2</v>
      </c>
      <c r="F126" s="274"/>
      <c r="G126" s="274"/>
      <c r="H126" s="274"/>
      <c r="L126" s="10"/>
    </row>
    <row r="127" spans="2:12" s="9" customFormat="1" ht="6.95" customHeight="1" x14ac:dyDescent="0.25">
      <c r="B127" s="10"/>
      <c r="L127" s="10"/>
    </row>
    <row r="128" spans="2:12" s="9" customFormat="1" ht="12" customHeight="1" x14ac:dyDescent="0.25">
      <c r="B128" s="10"/>
      <c r="C128" s="8" t="s">
        <v>16</v>
      </c>
      <c r="F128" s="12" t="str">
        <f>F14</f>
        <v>Severná</v>
      </c>
      <c r="I128" s="8" t="s">
        <v>18</v>
      </c>
      <c r="J128" s="13">
        <f>IF(J14="","",J14)</f>
        <v>46099</v>
      </c>
      <c r="L128" s="10"/>
    </row>
    <row r="129" spans="2:65" s="9" customFormat="1" ht="6.95" customHeight="1" x14ac:dyDescent="0.25">
      <c r="B129" s="10"/>
      <c r="L129" s="10"/>
    </row>
    <row r="130" spans="2:65" s="9" customFormat="1" ht="15.2" customHeight="1" x14ac:dyDescent="0.25">
      <c r="B130" s="10"/>
      <c r="C130" s="8" t="s">
        <v>19</v>
      </c>
      <c r="F130" s="12" t="str">
        <f>E17</f>
        <v>Mesto Banská Bystrica</v>
      </c>
      <c r="I130" s="8" t="s">
        <v>24</v>
      </c>
      <c r="J130" s="16" t="str">
        <f>E23</f>
        <v>Ing. Jozef Vršanský</v>
      </c>
      <c r="L130" s="10"/>
    </row>
    <row r="131" spans="2:65" s="9" customFormat="1" ht="15.2" customHeight="1" x14ac:dyDescent="0.25">
      <c r="B131" s="10"/>
      <c r="C131" s="8" t="s">
        <v>23</v>
      </c>
      <c r="F131" s="12" t="str">
        <f>IF(E20="","",E20)</f>
        <v xml:space="preserve"> </v>
      </c>
      <c r="I131" s="8" t="s">
        <v>26</v>
      </c>
      <c r="J131" s="16" t="str">
        <f>E26</f>
        <v>Ing. Jozef Vršanský</v>
      </c>
      <c r="L131" s="10"/>
    </row>
    <row r="132" spans="2:65" s="9" customFormat="1" ht="10.35" customHeight="1" x14ac:dyDescent="0.25">
      <c r="B132" s="10"/>
      <c r="L132" s="10"/>
    </row>
    <row r="133" spans="2:65" s="57" customFormat="1" ht="29.25" customHeight="1" x14ac:dyDescent="0.25">
      <c r="B133" s="58"/>
      <c r="C133" s="59" t="s">
        <v>58</v>
      </c>
      <c r="D133" s="60" t="s">
        <v>59</v>
      </c>
      <c r="E133" s="60" t="s">
        <v>60</v>
      </c>
      <c r="F133" s="60" t="s">
        <v>61</v>
      </c>
      <c r="G133" s="60" t="s">
        <v>62</v>
      </c>
      <c r="H133" s="60" t="s">
        <v>63</v>
      </c>
      <c r="I133" s="60" t="s">
        <v>64</v>
      </c>
      <c r="J133" s="61" t="s">
        <v>49</v>
      </c>
      <c r="K133" s="62" t="s">
        <v>65</v>
      </c>
      <c r="L133" s="58"/>
      <c r="M133" s="63" t="s">
        <v>14</v>
      </c>
      <c r="N133" s="64" t="s">
        <v>32</v>
      </c>
      <c r="O133" s="64" t="s">
        <v>66</v>
      </c>
      <c r="P133" s="64" t="s">
        <v>67</v>
      </c>
      <c r="Q133" s="64" t="s">
        <v>68</v>
      </c>
      <c r="R133" s="64" t="s">
        <v>69</v>
      </c>
      <c r="S133" s="64" t="s">
        <v>70</v>
      </c>
      <c r="T133" s="65" t="s">
        <v>71</v>
      </c>
    </row>
    <row r="134" spans="2:65" s="9" customFormat="1" ht="22.9" customHeight="1" x14ac:dyDescent="0.25">
      <c r="B134" s="10"/>
      <c r="C134" s="66" t="s">
        <v>50</v>
      </c>
      <c r="J134" s="67">
        <f>BK134</f>
        <v>0</v>
      </c>
      <c r="L134" s="10"/>
      <c r="M134" s="68"/>
      <c r="N134" s="17"/>
      <c r="O134" s="17"/>
      <c r="P134" s="69">
        <f>P135</f>
        <v>0</v>
      </c>
      <c r="Q134" s="17"/>
      <c r="R134" s="69">
        <f>R135</f>
        <v>13.260279927805517</v>
      </c>
      <c r="S134" s="17"/>
      <c r="T134" s="70">
        <f>T135</f>
        <v>0</v>
      </c>
      <c r="AT134" s="2" t="s">
        <v>72</v>
      </c>
      <c r="AU134" s="2" t="s">
        <v>51</v>
      </c>
      <c r="BK134" s="71">
        <f>BK135</f>
        <v>0</v>
      </c>
    </row>
    <row r="135" spans="2:65" s="72" customFormat="1" ht="25.9" customHeight="1" x14ac:dyDescent="0.2">
      <c r="B135" s="73"/>
      <c r="D135" s="74" t="s">
        <v>72</v>
      </c>
      <c r="E135" s="75" t="s">
        <v>427</v>
      </c>
      <c r="F135" s="75" t="s">
        <v>879</v>
      </c>
      <c r="J135" s="76">
        <f>BK135</f>
        <v>0</v>
      </c>
      <c r="L135" s="73"/>
      <c r="M135" s="77"/>
      <c r="P135" s="78">
        <f>P136+P185+P234</f>
        <v>0</v>
      </c>
      <c r="R135" s="78">
        <f>R136+R185+R234</f>
        <v>13.260279927805517</v>
      </c>
      <c r="T135" s="79">
        <f>T136+T185+T234</f>
        <v>0</v>
      </c>
      <c r="AR135" s="74" t="s">
        <v>75</v>
      </c>
      <c r="AT135" s="80" t="s">
        <v>72</v>
      </c>
      <c r="AU135" s="80" t="s">
        <v>2</v>
      </c>
      <c r="AY135" s="74" t="s">
        <v>76</v>
      </c>
      <c r="BK135" s="81">
        <f>BK136+BK185+BK234</f>
        <v>0</v>
      </c>
    </row>
    <row r="136" spans="2:65" s="72" customFormat="1" ht="22.9" customHeight="1" x14ac:dyDescent="0.2">
      <c r="B136" s="73"/>
      <c r="D136" s="74" t="s">
        <v>72</v>
      </c>
      <c r="E136" s="82" t="s">
        <v>979</v>
      </c>
      <c r="F136" s="82" t="s">
        <v>980</v>
      </c>
      <c r="J136" s="83">
        <f>BK136</f>
        <v>0</v>
      </c>
      <c r="L136" s="73"/>
      <c r="M136" s="77"/>
      <c r="P136" s="78">
        <f>P137+P152+P156+P181+P183</f>
        <v>0</v>
      </c>
      <c r="R136" s="78">
        <f>R137+R152+R156+R181+R183</f>
        <v>7.1554199278055206</v>
      </c>
      <c r="T136" s="79">
        <f>T137+T152+T156+T181+T183</f>
        <v>0</v>
      </c>
      <c r="AR136" s="74" t="s">
        <v>75</v>
      </c>
      <c r="AT136" s="80" t="s">
        <v>72</v>
      </c>
      <c r="AU136" s="80" t="s">
        <v>75</v>
      </c>
      <c r="AY136" s="74" t="s">
        <v>76</v>
      </c>
      <c r="BK136" s="81">
        <f>BK137+BK152+BK156+BK181+BK183</f>
        <v>0</v>
      </c>
    </row>
    <row r="137" spans="2:65" s="72" customFormat="1" ht="20.85" customHeight="1" x14ac:dyDescent="0.2">
      <c r="B137" s="73"/>
      <c r="D137" s="74" t="s">
        <v>72</v>
      </c>
      <c r="E137" s="82" t="s">
        <v>75</v>
      </c>
      <c r="F137" s="82" t="s">
        <v>880</v>
      </c>
      <c r="J137" s="83">
        <f>BK137</f>
        <v>0</v>
      </c>
      <c r="L137" s="73"/>
      <c r="M137" s="77"/>
      <c r="P137" s="78">
        <f>SUM(P138:P151)</f>
        <v>0</v>
      </c>
      <c r="R137" s="78">
        <f>SUM(R138:R151)</f>
        <v>3.6314612048192774</v>
      </c>
      <c r="T137" s="79">
        <f>SUM(T138:T151)</f>
        <v>0</v>
      </c>
      <c r="AR137" s="74" t="s">
        <v>75</v>
      </c>
      <c r="AT137" s="80" t="s">
        <v>72</v>
      </c>
      <c r="AU137" s="80" t="s">
        <v>83</v>
      </c>
      <c r="AY137" s="74" t="s">
        <v>76</v>
      </c>
      <c r="BK137" s="81">
        <f>SUM(BK138:BK151)</f>
        <v>0</v>
      </c>
    </row>
    <row r="138" spans="2:65" s="9" customFormat="1" ht="21.75" customHeight="1" x14ac:dyDescent="0.25">
      <c r="B138" s="84"/>
      <c r="C138" s="85" t="s">
        <v>75</v>
      </c>
      <c r="D138" s="85" t="s">
        <v>78</v>
      </c>
      <c r="E138" s="86" t="s">
        <v>881</v>
      </c>
      <c r="F138" s="87" t="s">
        <v>882</v>
      </c>
      <c r="G138" s="88" t="s">
        <v>81</v>
      </c>
      <c r="H138" s="89">
        <v>15.929</v>
      </c>
      <c r="I138" s="89">
        <v>0</v>
      </c>
      <c r="J138" s="89">
        <f t="shared" ref="J138:J151" si="0">ROUND(I138*H138,3)</f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 t="shared" ref="P138:P151" si="1">O138*H138</f>
        <v>0</v>
      </c>
      <c r="Q138" s="93">
        <v>0</v>
      </c>
      <c r="R138" s="93">
        <f t="shared" ref="R138:R151" si="2">Q138*H138</f>
        <v>0</v>
      </c>
      <c r="S138" s="93">
        <v>0</v>
      </c>
      <c r="T138" s="94">
        <f t="shared" ref="T138:T151" si="3">S138*H138</f>
        <v>0</v>
      </c>
      <c r="AR138" s="95" t="s">
        <v>82</v>
      </c>
      <c r="AT138" s="95" t="s">
        <v>78</v>
      </c>
      <c r="AU138" s="95" t="s">
        <v>93</v>
      </c>
      <c r="AY138" s="2" t="s">
        <v>76</v>
      </c>
      <c r="BE138" s="96">
        <f t="shared" ref="BE138:BE151" si="4">IF(N138="základná",J138,0)</f>
        <v>0</v>
      </c>
      <c r="BF138" s="96">
        <f t="shared" ref="BF138:BF151" si="5">IF(N138="znížená",J138,0)</f>
        <v>0</v>
      </c>
      <c r="BG138" s="96">
        <f t="shared" ref="BG138:BG151" si="6">IF(N138="zákl. prenesená",J138,0)</f>
        <v>0</v>
      </c>
      <c r="BH138" s="96">
        <f t="shared" ref="BH138:BH151" si="7">IF(N138="zníž. prenesená",J138,0)</f>
        <v>0</v>
      </c>
      <c r="BI138" s="96">
        <f t="shared" ref="BI138:BI151" si="8">IF(N138="nulová",J138,0)</f>
        <v>0</v>
      </c>
      <c r="BJ138" s="2" t="s">
        <v>83</v>
      </c>
      <c r="BK138" s="97">
        <f t="shared" ref="BK138:BK151" si="9">ROUND(I138*H138,3)</f>
        <v>0</v>
      </c>
      <c r="BL138" s="2" t="s">
        <v>82</v>
      </c>
      <c r="BM138" s="95" t="s">
        <v>981</v>
      </c>
    </row>
    <row r="139" spans="2:65" s="9" customFormat="1" ht="24.2" customHeight="1" x14ac:dyDescent="0.25">
      <c r="B139" s="84"/>
      <c r="C139" s="85" t="s">
        <v>83</v>
      </c>
      <c r="D139" s="85" t="s">
        <v>78</v>
      </c>
      <c r="E139" s="86" t="s">
        <v>91</v>
      </c>
      <c r="F139" s="87" t="s">
        <v>92</v>
      </c>
      <c r="G139" s="88" t="s">
        <v>81</v>
      </c>
      <c r="H139" s="89">
        <v>15.929</v>
      </c>
      <c r="I139" s="89">
        <v>0</v>
      </c>
      <c r="J139" s="89">
        <f t="shared" si="0"/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82</v>
      </c>
      <c r="AT139" s="95" t="s">
        <v>78</v>
      </c>
      <c r="AU139" s="95" t="s">
        <v>93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982</v>
      </c>
    </row>
    <row r="140" spans="2:65" s="9" customFormat="1" ht="16.5" customHeight="1" x14ac:dyDescent="0.25">
      <c r="B140" s="84"/>
      <c r="C140" s="85" t="s">
        <v>93</v>
      </c>
      <c r="D140" s="85" t="s">
        <v>78</v>
      </c>
      <c r="E140" s="86" t="s">
        <v>883</v>
      </c>
      <c r="F140" s="87" t="s">
        <v>884</v>
      </c>
      <c r="G140" s="88" t="s">
        <v>81</v>
      </c>
      <c r="H140" s="89">
        <v>13.478</v>
      </c>
      <c r="I140" s="89">
        <v>0</v>
      </c>
      <c r="J140" s="89">
        <f t="shared" si="0"/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82</v>
      </c>
      <c r="AT140" s="95" t="s">
        <v>78</v>
      </c>
      <c r="AU140" s="95" t="s">
        <v>93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983</v>
      </c>
    </row>
    <row r="141" spans="2:65" s="9" customFormat="1" ht="37.9" customHeight="1" x14ac:dyDescent="0.25">
      <c r="B141" s="84"/>
      <c r="C141" s="85" t="s">
        <v>82</v>
      </c>
      <c r="D141" s="85" t="s">
        <v>78</v>
      </c>
      <c r="E141" s="86" t="s">
        <v>885</v>
      </c>
      <c r="F141" s="87" t="s">
        <v>886</v>
      </c>
      <c r="G141" s="88" t="s">
        <v>81</v>
      </c>
      <c r="H141" s="89">
        <v>13.478</v>
      </c>
      <c r="I141" s="89">
        <v>0</v>
      </c>
      <c r="J141" s="89">
        <f t="shared" si="0"/>
        <v>0</v>
      </c>
      <c r="K141" s="90"/>
      <c r="L141" s="10"/>
      <c r="M141" s="91" t="s">
        <v>14</v>
      </c>
      <c r="N141" s="92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82</v>
      </c>
      <c r="AT141" s="95" t="s">
        <v>78</v>
      </c>
      <c r="AU141" s="95" t="s">
        <v>93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984</v>
      </c>
    </row>
    <row r="142" spans="2:65" s="9" customFormat="1" ht="24.2" customHeight="1" x14ac:dyDescent="0.25">
      <c r="B142" s="84"/>
      <c r="C142" s="85" t="s">
        <v>104</v>
      </c>
      <c r="D142" s="85" t="s">
        <v>78</v>
      </c>
      <c r="E142" s="86" t="s">
        <v>887</v>
      </c>
      <c r="F142" s="87" t="s">
        <v>888</v>
      </c>
      <c r="G142" s="88" t="s">
        <v>131</v>
      </c>
      <c r="H142" s="89">
        <v>11.231999999999999</v>
      </c>
      <c r="I142" s="89">
        <v>0</v>
      </c>
      <c r="J142" s="89">
        <f t="shared" si="0"/>
        <v>0</v>
      </c>
      <c r="K142" s="90"/>
      <c r="L142" s="10"/>
      <c r="M142" s="91" t="s">
        <v>14</v>
      </c>
      <c r="N142" s="92" t="s">
        <v>34</v>
      </c>
      <c r="O142" s="93">
        <v>0</v>
      </c>
      <c r="P142" s="93">
        <f t="shared" si="1"/>
        <v>0</v>
      </c>
      <c r="Q142" s="93">
        <v>9.7054886211512701E-4</v>
      </c>
      <c r="R142" s="93">
        <f t="shared" si="2"/>
        <v>1.0901204819277106E-2</v>
      </c>
      <c r="S142" s="93">
        <v>0</v>
      </c>
      <c r="T142" s="94">
        <f t="shared" si="3"/>
        <v>0</v>
      </c>
      <c r="AR142" s="95" t="s">
        <v>82</v>
      </c>
      <c r="AT142" s="95" t="s">
        <v>78</v>
      </c>
      <c r="AU142" s="95" t="s">
        <v>93</v>
      </c>
      <c r="AY142" s="2" t="s">
        <v>76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2" t="s">
        <v>83</v>
      </c>
      <c r="BK142" s="97">
        <f t="shared" si="9"/>
        <v>0</v>
      </c>
      <c r="BL142" s="2" t="s">
        <v>82</v>
      </c>
      <c r="BM142" s="95" t="s">
        <v>985</v>
      </c>
    </row>
    <row r="143" spans="2:65" s="9" customFormat="1" ht="24.2" customHeight="1" x14ac:dyDescent="0.25">
      <c r="B143" s="84"/>
      <c r="C143" s="85" t="s">
        <v>96</v>
      </c>
      <c r="D143" s="85" t="s">
        <v>78</v>
      </c>
      <c r="E143" s="86" t="s">
        <v>889</v>
      </c>
      <c r="F143" s="87" t="s">
        <v>890</v>
      </c>
      <c r="G143" s="88" t="s">
        <v>131</v>
      </c>
      <c r="H143" s="89">
        <v>11.231999999999999</v>
      </c>
      <c r="I143" s="89">
        <v>0</v>
      </c>
      <c r="J143" s="89">
        <f t="shared" si="0"/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 t="shared" si="1"/>
        <v>0</v>
      </c>
      <c r="Q143" s="93">
        <v>0</v>
      </c>
      <c r="R143" s="93">
        <f t="shared" si="2"/>
        <v>0</v>
      </c>
      <c r="S143" s="93">
        <v>0</v>
      </c>
      <c r="T143" s="94">
        <f t="shared" si="3"/>
        <v>0</v>
      </c>
      <c r="AR143" s="95" t="s">
        <v>82</v>
      </c>
      <c r="AT143" s="95" t="s">
        <v>78</v>
      </c>
      <c r="AU143" s="95" t="s">
        <v>93</v>
      </c>
      <c r="AY143" s="2" t="s">
        <v>76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2" t="s">
        <v>83</v>
      </c>
      <c r="BK143" s="97">
        <f t="shared" si="9"/>
        <v>0</v>
      </c>
      <c r="BL143" s="2" t="s">
        <v>82</v>
      </c>
      <c r="BM143" s="95" t="s">
        <v>986</v>
      </c>
    </row>
    <row r="144" spans="2:65" s="9" customFormat="1" ht="33" customHeight="1" x14ac:dyDescent="0.25">
      <c r="B144" s="84"/>
      <c r="C144" s="85" t="s">
        <v>112</v>
      </c>
      <c r="D144" s="85" t="s">
        <v>78</v>
      </c>
      <c r="E144" s="86" t="s">
        <v>891</v>
      </c>
      <c r="F144" s="87" t="s">
        <v>892</v>
      </c>
      <c r="G144" s="88" t="s">
        <v>81</v>
      </c>
      <c r="H144" s="89">
        <v>5.88</v>
      </c>
      <c r="I144" s="89">
        <v>0</v>
      </c>
      <c r="J144" s="89">
        <f t="shared" si="0"/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 t="shared" si="1"/>
        <v>0</v>
      </c>
      <c r="Q144" s="93">
        <v>0</v>
      </c>
      <c r="R144" s="93">
        <f t="shared" si="2"/>
        <v>0</v>
      </c>
      <c r="S144" s="93">
        <v>0</v>
      </c>
      <c r="T144" s="94">
        <f t="shared" si="3"/>
        <v>0</v>
      </c>
      <c r="AR144" s="95" t="s">
        <v>82</v>
      </c>
      <c r="AT144" s="95" t="s">
        <v>78</v>
      </c>
      <c r="AU144" s="95" t="s">
        <v>93</v>
      </c>
      <c r="AY144" s="2" t="s">
        <v>76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2" t="s">
        <v>83</v>
      </c>
      <c r="BK144" s="97">
        <f t="shared" si="9"/>
        <v>0</v>
      </c>
      <c r="BL144" s="2" t="s">
        <v>82</v>
      </c>
      <c r="BM144" s="95" t="s">
        <v>987</v>
      </c>
    </row>
    <row r="145" spans="2:65" s="9" customFormat="1" ht="37.9" customHeight="1" x14ac:dyDescent="0.25">
      <c r="B145" s="84"/>
      <c r="C145" s="85" t="s">
        <v>103</v>
      </c>
      <c r="D145" s="85" t="s">
        <v>78</v>
      </c>
      <c r="E145" s="86" t="s">
        <v>893</v>
      </c>
      <c r="F145" s="87" t="s">
        <v>894</v>
      </c>
      <c r="G145" s="88" t="s">
        <v>81</v>
      </c>
      <c r="H145" s="89">
        <v>5.88</v>
      </c>
      <c r="I145" s="89">
        <v>0</v>
      </c>
      <c r="J145" s="89">
        <f t="shared" si="0"/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 t="shared" si="1"/>
        <v>0</v>
      </c>
      <c r="Q145" s="93">
        <v>0</v>
      </c>
      <c r="R145" s="93">
        <f t="shared" si="2"/>
        <v>0</v>
      </c>
      <c r="S145" s="93">
        <v>0</v>
      </c>
      <c r="T145" s="94">
        <f t="shared" si="3"/>
        <v>0</v>
      </c>
      <c r="AR145" s="95" t="s">
        <v>82</v>
      </c>
      <c r="AT145" s="95" t="s">
        <v>78</v>
      </c>
      <c r="AU145" s="95" t="s">
        <v>93</v>
      </c>
      <c r="AY145" s="2" t="s">
        <v>76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2" t="s">
        <v>83</v>
      </c>
      <c r="BK145" s="97">
        <f t="shared" si="9"/>
        <v>0</v>
      </c>
      <c r="BL145" s="2" t="s">
        <v>82</v>
      </c>
      <c r="BM145" s="95" t="s">
        <v>988</v>
      </c>
    </row>
    <row r="146" spans="2:65" s="9" customFormat="1" ht="24.2" customHeight="1" x14ac:dyDescent="0.25">
      <c r="B146" s="84"/>
      <c r="C146" s="85" t="s">
        <v>123</v>
      </c>
      <c r="D146" s="85" t="s">
        <v>78</v>
      </c>
      <c r="E146" s="86" t="s">
        <v>469</v>
      </c>
      <c r="F146" s="87" t="s">
        <v>106</v>
      </c>
      <c r="G146" s="88" t="s">
        <v>81</v>
      </c>
      <c r="H146" s="89">
        <v>5.88</v>
      </c>
      <c r="I146" s="89">
        <v>0</v>
      </c>
      <c r="J146" s="89">
        <f t="shared" si="0"/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 t="shared" si="1"/>
        <v>0</v>
      </c>
      <c r="Q146" s="93">
        <v>0</v>
      </c>
      <c r="R146" s="93">
        <f t="shared" si="2"/>
        <v>0</v>
      </c>
      <c r="S146" s="93">
        <v>0</v>
      </c>
      <c r="T146" s="94">
        <f t="shared" si="3"/>
        <v>0</v>
      </c>
      <c r="AR146" s="95" t="s">
        <v>82</v>
      </c>
      <c r="AT146" s="95" t="s">
        <v>78</v>
      </c>
      <c r="AU146" s="95" t="s">
        <v>93</v>
      </c>
      <c r="AY146" s="2" t="s">
        <v>76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2" t="s">
        <v>83</v>
      </c>
      <c r="BK146" s="97">
        <f t="shared" si="9"/>
        <v>0</v>
      </c>
      <c r="BL146" s="2" t="s">
        <v>82</v>
      </c>
      <c r="BM146" s="95" t="s">
        <v>989</v>
      </c>
    </row>
    <row r="147" spans="2:65" s="9" customFormat="1" ht="16.5" customHeight="1" x14ac:dyDescent="0.25">
      <c r="B147" s="84"/>
      <c r="C147" s="85" t="s">
        <v>107</v>
      </c>
      <c r="D147" s="85" t="s">
        <v>78</v>
      </c>
      <c r="E147" s="86" t="s">
        <v>895</v>
      </c>
      <c r="F147" s="87" t="s">
        <v>896</v>
      </c>
      <c r="G147" s="88" t="s">
        <v>81</v>
      </c>
      <c r="H147" s="89">
        <v>5.88</v>
      </c>
      <c r="I147" s="89">
        <v>0</v>
      </c>
      <c r="J147" s="89">
        <f t="shared" si="0"/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 t="shared" si="1"/>
        <v>0</v>
      </c>
      <c r="Q147" s="93">
        <v>0</v>
      </c>
      <c r="R147" s="93">
        <f t="shared" si="2"/>
        <v>0</v>
      </c>
      <c r="S147" s="93">
        <v>0</v>
      </c>
      <c r="T147" s="94">
        <f t="shared" si="3"/>
        <v>0</v>
      </c>
      <c r="AR147" s="95" t="s">
        <v>82</v>
      </c>
      <c r="AT147" s="95" t="s">
        <v>78</v>
      </c>
      <c r="AU147" s="95" t="s">
        <v>93</v>
      </c>
      <c r="AY147" s="2" t="s">
        <v>76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2" t="s">
        <v>83</v>
      </c>
      <c r="BK147" s="97">
        <f t="shared" si="9"/>
        <v>0</v>
      </c>
      <c r="BL147" s="2" t="s">
        <v>82</v>
      </c>
      <c r="BM147" s="95" t="s">
        <v>990</v>
      </c>
    </row>
    <row r="148" spans="2:65" s="9" customFormat="1" ht="24.2" customHeight="1" x14ac:dyDescent="0.25">
      <c r="B148" s="84"/>
      <c r="C148" s="85" t="s">
        <v>137</v>
      </c>
      <c r="D148" s="85" t="s">
        <v>78</v>
      </c>
      <c r="E148" s="86" t="s">
        <v>897</v>
      </c>
      <c r="F148" s="87" t="s">
        <v>898</v>
      </c>
      <c r="G148" s="88" t="s">
        <v>119</v>
      </c>
      <c r="H148" s="89">
        <v>9.6050000000000004</v>
      </c>
      <c r="I148" s="89">
        <v>0</v>
      </c>
      <c r="J148" s="89">
        <f t="shared" si="0"/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 t="shared" si="1"/>
        <v>0</v>
      </c>
      <c r="Q148" s="93">
        <v>0</v>
      </c>
      <c r="R148" s="93">
        <f t="shared" si="2"/>
        <v>0</v>
      </c>
      <c r="S148" s="93">
        <v>0</v>
      </c>
      <c r="T148" s="94">
        <f t="shared" si="3"/>
        <v>0</v>
      </c>
      <c r="AR148" s="95" t="s">
        <v>82</v>
      </c>
      <c r="AT148" s="95" t="s">
        <v>78</v>
      </c>
      <c r="AU148" s="95" t="s">
        <v>93</v>
      </c>
      <c r="AY148" s="2" t="s">
        <v>76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2" t="s">
        <v>83</v>
      </c>
      <c r="BK148" s="97">
        <f t="shared" si="9"/>
        <v>0</v>
      </c>
      <c r="BL148" s="2" t="s">
        <v>82</v>
      </c>
      <c r="BM148" s="95" t="s">
        <v>991</v>
      </c>
    </row>
    <row r="149" spans="2:65" s="9" customFormat="1" ht="24.2" customHeight="1" x14ac:dyDescent="0.25">
      <c r="B149" s="84"/>
      <c r="C149" s="85" t="s">
        <v>110</v>
      </c>
      <c r="D149" s="85" t="s">
        <v>78</v>
      </c>
      <c r="E149" s="86" t="s">
        <v>899</v>
      </c>
      <c r="F149" s="87" t="s">
        <v>900</v>
      </c>
      <c r="G149" s="88" t="s">
        <v>81</v>
      </c>
      <c r="H149" s="89">
        <v>23.527000000000001</v>
      </c>
      <c r="I149" s="89">
        <v>0</v>
      </c>
      <c r="J149" s="89">
        <f t="shared" si="0"/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 t="shared" si="1"/>
        <v>0</v>
      </c>
      <c r="Q149" s="93">
        <v>0</v>
      </c>
      <c r="R149" s="93">
        <f t="shared" si="2"/>
        <v>0</v>
      </c>
      <c r="S149" s="93">
        <v>0</v>
      </c>
      <c r="T149" s="94">
        <f t="shared" si="3"/>
        <v>0</v>
      </c>
      <c r="AR149" s="95" t="s">
        <v>82</v>
      </c>
      <c r="AT149" s="95" t="s">
        <v>78</v>
      </c>
      <c r="AU149" s="95" t="s">
        <v>93</v>
      </c>
      <c r="AY149" s="2" t="s">
        <v>76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2" t="s">
        <v>83</v>
      </c>
      <c r="BK149" s="97">
        <f t="shared" si="9"/>
        <v>0</v>
      </c>
      <c r="BL149" s="2" t="s">
        <v>82</v>
      </c>
      <c r="BM149" s="95" t="s">
        <v>992</v>
      </c>
    </row>
    <row r="150" spans="2:65" s="9" customFormat="1" ht="24.2" customHeight="1" x14ac:dyDescent="0.25">
      <c r="B150" s="84"/>
      <c r="C150" s="85" t="s">
        <v>145</v>
      </c>
      <c r="D150" s="85" t="s">
        <v>78</v>
      </c>
      <c r="E150" s="86" t="s">
        <v>901</v>
      </c>
      <c r="F150" s="87" t="s">
        <v>902</v>
      </c>
      <c r="G150" s="88" t="s">
        <v>81</v>
      </c>
      <c r="H150" s="89">
        <v>2.1680000000000001</v>
      </c>
      <c r="I150" s="89">
        <v>0</v>
      </c>
      <c r="J150" s="89">
        <f t="shared" si="0"/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 t="shared" si="1"/>
        <v>0</v>
      </c>
      <c r="Q150" s="93">
        <v>0</v>
      </c>
      <c r="R150" s="93">
        <f t="shared" si="2"/>
        <v>0</v>
      </c>
      <c r="S150" s="93">
        <v>0</v>
      </c>
      <c r="T150" s="94">
        <f t="shared" si="3"/>
        <v>0</v>
      </c>
      <c r="AR150" s="95" t="s">
        <v>82</v>
      </c>
      <c r="AT150" s="95" t="s">
        <v>78</v>
      </c>
      <c r="AU150" s="95" t="s">
        <v>93</v>
      </c>
      <c r="AY150" s="2" t="s">
        <v>76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2" t="s">
        <v>83</v>
      </c>
      <c r="BK150" s="97">
        <f t="shared" si="9"/>
        <v>0</v>
      </c>
      <c r="BL150" s="2" t="s">
        <v>82</v>
      </c>
      <c r="BM150" s="95" t="s">
        <v>993</v>
      </c>
    </row>
    <row r="151" spans="2:65" s="9" customFormat="1" ht="16.5" customHeight="1" x14ac:dyDescent="0.25">
      <c r="B151" s="84"/>
      <c r="C151" s="119" t="s">
        <v>115</v>
      </c>
      <c r="D151" s="119" t="s">
        <v>212</v>
      </c>
      <c r="E151" s="120" t="s">
        <v>903</v>
      </c>
      <c r="F151" s="121" t="s">
        <v>904</v>
      </c>
      <c r="G151" s="122" t="s">
        <v>81</v>
      </c>
      <c r="H151" s="123">
        <v>2.1680000000000001</v>
      </c>
      <c r="I151" s="123">
        <v>0</v>
      </c>
      <c r="J151" s="123">
        <f t="shared" si="0"/>
        <v>0</v>
      </c>
      <c r="K151" s="124"/>
      <c r="L151" s="125"/>
      <c r="M151" s="126" t="s">
        <v>14</v>
      </c>
      <c r="N151" s="127" t="s">
        <v>34</v>
      </c>
      <c r="O151" s="93">
        <v>0</v>
      </c>
      <c r="P151" s="93">
        <f t="shared" si="1"/>
        <v>0</v>
      </c>
      <c r="Q151" s="93">
        <v>1.67</v>
      </c>
      <c r="R151" s="93">
        <f t="shared" si="2"/>
        <v>3.6205600000000002</v>
      </c>
      <c r="S151" s="93">
        <v>0</v>
      </c>
      <c r="T151" s="94">
        <f t="shared" si="3"/>
        <v>0</v>
      </c>
      <c r="AR151" s="95" t="s">
        <v>103</v>
      </c>
      <c r="AT151" s="95" t="s">
        <v>212</v>
      </c>
      <c r="AU151" s="95" t="s">
        <v>93</v>
      </c>
      <c r="AY151" s="2" t="s">
        <v>76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2" t="s">
        <v>83</v>
      </c>
      <c r="BK151" s="97">
        <f t="shared" si="9"/>
        <v>0</v>
      </c>
      <c r="BL151" s="2" t="s">
        <v>82</v>
      </c>
      <c r="BM151" s="95" t="s">
        <v>994</v>
      </c>
    </row>
    <row r="152" spans="2:65" s="72" customFormat="1" ht="20.85" customHeight="1" x14ac:dyDescent="0.2">
      <c r="B152" s="73"/>
      <c r="D152" s="74" t="s">
        <v>72</v>
      </c>
      <c r="E152" s="82" t="s">
        <v>82</v>
      </c>
      <c r="F152" s="82" t="s">
        <v>905</v>
      </c>
      <c r="J152" s="83">
        <f>BK152</f>
        <v>0</v>
      </c>
      <c r="L152" s="73"/>
      <c r="M152" s="77"/>
      <c r="P152" s="78">
        <f>SUM(P153:P155)</f>
        <v>0</v>
      </c>
      <c r="R152" s="78">
        <f>SUM(R153:R155)</f>
        <v>2.7903487229862431</v>
      </c>
      <c r="T152" s="79">
        <f>SUM(T153:T155)</f>
        <v>0</v>
      </c>
      <c r="AR152" s="74" t="s">
        <v>75</v>
      </c>
      <c r="AT152" s="80" t="s">
        <v>72</v>
      </c>
      <c r="AU152" s="80" t="s">
        <v>83</v>
      </c>
      <c r="AY152" s="74" t="s">
        <v>76</v>
      </c>
      <c r="BK152" s="81">
        <f>SUM(BK153:BK155)</f>
        <v>0</v>
      </c>
    </row>
    <row r="153" spans="2:65" s="9" customFormat="1" ht="33" customHeight="1" x14ac:dyDescent="0.25">
      <c r="B153" s="84"/>
      <c r="C153" s="85" t="s">
        <v>151</v>
      </c>
      <c r="D153" s="85" t="s">
        <v>78</v>
      </c>
      <c r="E153" s="86" t="s">
        <v>906</v>
      </c>
      <c r="F153" s="87" t="s">
        <v>907</v>
      </c>
      <c r="G153" s="88" t="s">
        <v>81</v>
      </c>
      <c r="H153" s="89">
        <v>1.1859999999999999</v>
      </c>
      <c r="I153" s="89">
        <v>0</v>
      </c>
      <c r="J153" s="89">
        <f>ROUND(I153*H153,3)</f>
        <v>0</v>
      </c>
      <c r="K153" s="90"/>
      <c r="L153" s="10"/>
      <c r="M153" s="91" t="s">
        <v>14</v>
      </c>
      <c r="N153" s="92" t="s">
        <v>34</v>
      </c>
      <c r="O153" s="93">
        <v>0</v>
      </c>
      <c r="P153" s="93">
        <f>O153*H153</f>
        <v>0</v>
      </c>
      <c r="Q153" s="93">
        <v>1.89076620825147</v>
      </c>
      <c r="R153" s="93">
        <f>Q153*H153</f>
        <v>2.2424487229862433</v>
      </c>
      <c r="S153" s="93">
        <v>0</v>
      </c>
      <c r="T153" s="94">
        <f>S153*H153</f>
        <v>0</v>
      </c>
      <c r="AR153" s="95" t="s">
        <v>82</v>
      </c>
      <c r="AT153" s="95" t="s">
        <v>78</v>
      </c>
      <c r="AU153" s="95" t="s">
        <v>93</v>
      </c>
      <c r="AY153" s="2" t="s">
        <v>76</v>
      </c>
      <c r="BE153" s="96">
        <f>IF(N153="základná",J153,0)</f>
        <v>0</v>
      </c>
      <c r="BF153" s="96">
        <f>IF(N153="znížená",J153,0)</f>
        <v>0</v>
      </c>
      <c r="BG153" s="96">
        <f>IF(N153="zákl. prenesená",J153,0)</f>
        <v>0</v>
      </c>
      <c r="BH153" s="96">
        <f>IF(N153="zníž. prenesená",J153,0)</f>
        <v>0</v>
      </c>
      <c r="BI153" s="96">
        <f>IF(N153="nulová",J153,0)</f>
        <v>0</v>
      </c>
      <c r="BJ153" s="2" t="s">
        <v>83</v>
      </c>
      <c r="BK153" s="97">
        <f>ROUND(I153*H153,3)</f>
        <v>0</v>
      </c>
      <c r="BL153" s="2" t="s">
        <v>82</v>
      </c>
      <c r="BM153" s="95" t="s">
        <v>995</v>
      </c>
    </row>
    <row r="154" spans="2:65" s="9" customFormat="1" ht="24.2" customHeight="1" x14ac:dyDescent="0.25">
      <c r="B154" s="84"/>
      <c r="C154" s="85" t="s">
        <v>120</v>
      </c>
      <c r="D154" s="85" t="s">
        <v>78</v>
      </c>
      <c r="E154" s="86" t="s">
        <v>908</v>
      </c>
      <c r="F154" s="87" t="s">
        <v>909</v>
      </c>
      <c r="G154" s="88" t="s">
        <v>81</v>
      </c>
      <c r="H154" s="89">
        <v>0.23599999999999999</v>
      </c>
      <c r="I154" s="89">
        <v>0</v>
      </c>
      <c r="J154" s="89">
        <f>ROUND(I154*H154,3)</f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>O154*H154</f>
        <v>0</v>
      </c>
      <c r="Q154" s="93">
        <v>2.1922881355932202</v>
      </c>
      <c r="R154" s="93">
        <f>Q154*H154</f>
        <v>0.51737999999999995</v>
      </c>
      <c r="S154" s="93">
        <v>0</v>
      </c>
      <c r="T154" s="94">
        <f>S154*H154</f>
        <v>0</v>
      </c>
      <c r="AR154" s="95" t="s">
        <v>82</v>
      </c>
      <c r="AT154" s="95" t="s">
        <v>78</v>
      </c>
      <c r="AU154" s="95" t="s">
        <v>93</v>
      </c>
      <c r="AY154" s="2" t="s">
        <v>76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2" t="s">
        <v>83</v>
      </c>
      <c r="BK154" s="97">
        <f>ROUND(I154*H154,3)</f>
        <v>0</v>
      </c>
      <c r="BL154" s="2" t="s">
        <v>82</v>
      </c>
      <c r="BM154" s="95" t="s">
        <v>996</v>
      </c>
    </row>
    <row r="155" spans="2:65" s="9" customFormat="1" ht="33" customHeight="1" x14ac:dyDescent="0.25">
      <c r="B155" s="84"/>
      <c r="C155" s="85" t="s">
        <v>165</v>
      </c>
      <c r="D155" s="85" t="s">
        <v>78</v>
      </c>
      <c r="E155" s="86" t="s">
        <v>910</v>
      </c>
      <c r="F155" s="87" t="s">
        <v>911</v>
      </c>
      <c r="G155" s="88" t="s">
        <v>131</v>
      </c>
      <c r="H155" s="89">
        <v>0.92400000000000004</v>
      </c>
      <c r="I155" s="89">
        <v>0</v>
      </c>
      <c r="J155" s="89">
        <f>ROUND(I155*H155,3)</f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>O155*H155</f>
        <v>0</v>
      </c>
      <c r="Q155" s="93">
        <v>3.3030303030303E-2</v>
      </c>
      <c r="R155" s="93">
        <f>Q155*H155</f>
        <v>3.0519999999999974E-2</v>
      </c>
      <c r="S155" s="93">
        <v>0</v>
      </c>
      <c r="T155" s="94">
        <f>S155*H155</f>
        <v>0</v>
      </c>
      <c r="AR155" s="95" t="s">
        <v>82</v>
      </c>
      <c r="AT155" s="95" t="s">
        <v>78</v>
      </c>
      <c r="AU155" s="95" t="s">
        <v>93</v>
      </c>
      <c r="AY155" s="2" t="s">
        <v>76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2" t="s">
        <v>83</v>
      </c>
      <c r="BK155" s="97">
        <f>ROUND(I155*H155,3)</f>
        <v>0</v>
      </c>
      <c r="BL155" s="2" t="s">
        <v>82</v>
      </c>
      <c r="BM155" s="95" t="s">
        <v>997</v>
      </c>
    </row>
    <row r="156" spans="2:65" s="72" customFormat="1" ht="20.85" customHeight="1" x14ac:dyDescent="0.2">
      <c r="B156" s="73"/>
      <c r="D156" s="74" t="s">
        <v>72</v>
      </c>
      <c r="E156" s="82" t="s">
        <v>103</v>
      </c>
      <c r="F156" s="82" t="s">
        <v>998</v>
      </c>
      <c r="J156" s="83">
        <f>BK156</f>
        <v>0</v>
      </c>
      <c r="L156" s="73"/>
      <c r="M156" s="77"/>
      <c r="P156" s="78">
        <f>SUM(P157:P180)</f>
        <v>0</v>
      </c>
      <c r="R156" s="78">
        <f>SUM(R157:R180)</f>
        <v>0.73340000000000005</v>
      </c>
      <c r="T156" s="79">
        <f>SUM(T157:T180)</f>
        <v>0</v>
      </c>
      <c r="AR156" s="74" t="s">
        <v>75</v>
      </c>
      <c r="AT156" s="80" t="s">
        <v>72</v>
      </c>
      <c r="AU156" s="80" t="s">
        <v>83</v>
      </c>
      <c r="AY156" s="74" t="s">
        <v>76</v>
      </c>
      <c r="BK156" s="81">
        <f>SUM(BK157:BK180)</f>
        <v>0</v>
      </c>
    </row>
    <row r="157" spans="2:65" s="9" customFormat="1" ht="37.9" customHeight="1" x14ac:dyDescent="0.25">
      <c r="B157" s="84"/>
      <c r="C157" s="85" t="s">
        <v>126</v>
      </c>
      <c r="D157" s="85" t="s">
        <v>78</v>
      </c>
      <c r="E157" s="86" t="s">
        <v>913</v>
      </c>
      <c r="F157" s="87" t="s">
        <v>914</v>
      </c>
      <c r="G157" s="88" t="s">
        <v>154</v>
      </c>
      <c r="H157" s="89">
        <v>11</v>
      </c>
      <c r="I157" s="89">
        <v>0</v>
      </c>
      <c r="J157" s="89">
        <f t="shared" ref="J157:J179" si="10">ROUND(I157*H157,3)</f>
        <v>0</v>
      </c>
      <c r="K157" s="90"/>
      <c r="L157" s="10"/>
      <c r="M157" s="91" t="s">
        <v>14</v>
      </c>
      <c r="N157" s="92" t="s">
        <v>34</v>
      </c>
      <c r="O157" s="93">
        <v>0</v>
      </c>
      <c r="P157" s="93">
        <f t="shared" ref="P157:P179" si="11">O157*H157</f>
        <v>0</v>
      </c>
      <c r="Q157" s="93">
        <v>0</v>
      </c>
      <c r="R157" s="93">
        <f t="shared" ref="R157:R179" si="12">Q157*H157</f>
        <v>0</v>
      </c>
      <c r="S157" s="93">
        <v>0</v>
      </c>
      <c r="T157" s="94">
        <f t="shared" ref="T157:T179" si="13">S157*H157</f>
        <v>0</v>
      </c>
      <c r="AR157" s="95" t="s">
        <v>82</v>
      </c>
      <c r="AT157" s="95" t="s">
        <v>78</v>
      </c>
      <c r="AU157" s="95" t="s">
        <v>93</v>
      </c>
      <c r="AY157" s="2" t="s">
        <v>76</v>
      </c>
      <c r="BE157" s="96">
        <f t="shared" ref="BE157:BE179" si="14">IF(N157="základná",J157,0)</f>
        <v>0</v>
      </c>
      <c r="BF157" s="96">
        <f t="shared" ref="BF157:BF179" si="15">IF(N157="znížená",J157,0)</f>
        <v>0</v>
      </c>
      <c r="BG157" s="96">
        <f t="shared" ref="BG157:BG179" si="16">IF(N157="zákl. prenesená",J157,0)</f>
        <v>0</v>
      </c>
      <c r="BH157" s="96">
        <f t="shared" ref="BH157:BH179" si="17">IF(N157="zníž. prenesená",J157,0)</f>
        <v>0</v>
      </c>
      <c r="BI157" s="96">
        <f t="shared" ref="BI157:BI179" si="18">IF(N157="nulová",J157,0)</f>
        <v>0</v>
      </c>
      <c r="BJ157" s="2" t="s">
        <v>83</v>
      </c>
      <c r="BK157" s="97">
        <f t="shared" ref="BK157:BK179" si="19">ROUND(I157*H157,3)</f>
        <v>0</v>
      </c>
      <c r="BL157" s="2" t="s">
        <v>82</v>
      </c>
      <c r="BM157" s="95" t="s">
        <v>999</v>
      </c>
    </row>
    <row r="158" spans="2:65" s="9" customFormat="1" ht="24.2" customHeight="1" x14ac:dyDescent="0.25">
      <c r="B158" s="84"/>
      <c r="C158" s="119" t="s">
        <v>175</v>
      </c>
      <c r="D158" s="119" t="s">
        <v>212</v>
      </c>
      <c r="E158" s="120" t="s">
        <v>915</v>
      </c>
      <c r="F158" s="121" t="s">
        <v>916</v>
      </c>
      <c r="G158" s="122" t="s">
        <v>154</v>
      </c>
      <c r="H158" s="123">
        <v>11</v>
      </c>
      <c r="I158" s="123">
        <v>0</v>
      </c>
      <c r="J158" s="123">
        <f t="shared" si="10"/>
        <v>0</v>
      </c>
      <c r="K158" s="124"/>
      <c r="L158" s="125"/>
      <c r="M158" s="126" t="s">
        <v>14</v>
      </c>
      <c r="N158" s="127" t="s">
        <v>34</v>
      </c>
      <c r="O158" s="93">
        <v>0</v>
      </c>
      <c r="P158" s="93">
        <f t="shared" si="11"/>
        <v>0</v>
      </c>
      <c r="Q158" s="93">
        <v>2.7999999999999998E-4</v>
      </c>
      <c r="R158" s="93">
        <f t="shared" si="12"/>
        <v>3.0799999999999998E-3</v>
      </c>
      <c r="S158" s="93">
        <v>0</v>
      </c>
      <c r="T158" s="94">
        <f t="shared" si="13"/>
        <v>0</v>
      </c>
      <c r="AR158" s="95" t="s">
        <v>103</v>
      </c>
      <c r="AT158" s="95" t="s">
        <v>212</v>
      </c>
      <c r="AU158" s="95" t="s">
        <v>93</v>
      </c>
      <c r="AY158" s="2" t="s">
        <v>76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2" t="s">
        <v>83</v>
      </c>
      <c r="BK158" s="97">
        <f t="shared" si="19"/>
        <v>0</v>
      </c>
      <c r="BL158" s="2" t="s">
        <v>82</v>
      </c>
      <c r="BM158" s="95" t="s">
        <v>1000</v>
      </c>
    </row>
    <row r="159" spans="2:65" s="9" customFormat="1" ht="24.2" customHeight="1" x14ac:dyDescent="0.25">
      <c r="B159" s="84"/>
      <c r="C159" s="119" t="s">
        <v>132</v>
      </c>
      <c r="D159" s="119" t="s">
        <v>212</v>
      </c>
      <c r="E159" s="120" t="s">
        <v>917</v>
      </c>
      <c r="F159" s="121" t="s">
        <v>918</v>
      </c>
      <c r="G159" s="122" t="s">
        <v>432</v>
      </c>
      <c r="H159" s="123">
        <v>2</v>
      </c>
      <c r="I159" s="123">
        <v>0</v>
      </c>
      <c r="J159" s="123">
        <f t="shared" si="10"/>
        <v>0</v>
      </c>
      <c r="K159" s="124"/>
      <c r="L159" s="125"/>
      <c r="M159" s="126" t="s">
        <v>14</v>
      </c>
      <c r="N159" s="127" t="s">
        <v>34</v>
      </c>
      <c r="O159" s="93">
        <v>0</v>
      </c>
      <c r="P159" s="93">
        <f t="shared" si="11"/>
        <v>0</v>
      </c>
      <c r="Q159" s="93">
        <v>5.0000000000000002E-5</v>
      </c>
      <c r="R159" s="93">
        <f t="shared" si="12"/>
        <v>1E-4</v>
      </c>
      <c r="S159" s="93">
        <v>0</v>
      </c>
      <c r="T159" s="94">
        <f t="shared" si="13"/>
        <v>0</v>
      </c>
      <c r="AR159" s="95" t="s">
        <v>103</v>
      </c>
      <c r="AT159" s="95" t="s">
        <v>212</v>
      </c>
      <c r="AU159" s="95" t="s">
        <v>93</v>
      </c>
      <c r="AY159" s="2" t="s">
        <v>76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2" t="s">
        <v>83</v>
      </c>
      <c r="BK159" s="97">
        <f t="shared" si="19"/>
        <v>0</v>
      </c>
      <c r="BL159" s="2" t="s">
        <v>82</v>
      </c>
      <c r="BM159" s="95" t="s">
        <v>1001</v>
      </c>
    </row>
    <row r="160" spans="2:65" s="9" customFormat="1" ht="24.2" customHeight="1" x14ac:dyDescent="0.25">
      <c r="B160" s="84"/>
      <c r="C160" s="119" t="s">
        <v>183</v>
      </c>
      <c r="D160" s="119" t="s">
        <v>212</v>
      </c>
      <c r="E160" s="120" t="s">
        <v>919</v>
      </c>
      <c r="F160" s="121" t="s">
        <v>920</v>
      </c>
      <c r="G160" s="122" t="s">
        <v>432</v>
      </c>
      <c r="H160" s="123">
        <v>1</v>
      </c>
      <c r="I160" s="123">
        <v>0</v>
      </c>
      <c r="J160" s="123">
        <f t="shared" si="10"/>
        <v>0</v>
      </c>
      <c r="K160" s="124"/>
      <c r="L160" s="125"/>
      <c r="M160" s="126" t="s">
        <v>14</v>
      </c>
      <c r="N160" s="127" t="s">
        <v>34</v>
      </c>
      <c r="O160" s="93">
        <v>0</v>
      </c>
      <c r="P160" s="93">
        <f t="shared" si="11"/>
        <v>0</v>
      </c>
      <c r="Q160" s="93">
        <v>3.6000000000000002E-4</v>
      </c>
      <c r="R160" s="93">
        <f t="shared" si="12"/>
        <v>3.6000000000000002E-4</v>
      </c>
      <c r="S160" s="93">
        <v>0</v>
      </c>
      <c r="T160" s="94">
        <f t="shared" si="13"/>
        <v>0</v>
      </c>
      <c r="AR160" s="95" t="s">
        <v>103</v>
      </c>
      <c r="AT160" s="95" t="s">
        <v>212</v>
      </c>
      <c r="AU160" s="95" t="s">
        <v>93</v>
      </c>
      <c r="AY160" s="2" t="s">
        <v>76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2" t="s">
        <v>83</v>
      </c>
      <c r="BK160" s="97">
        <f t="shared" si="19"/>
        <v>0</v>
      </c>
      <c r="BL160" s="2" t="s">
        <v>82</v>
      </c>
      <c r="BM160" s="95" t="s">
        <v>1002</v>
      </c>
    </row>
    <row r="161" spans="2:65" s="9" customFormat="1" ht="24.2" customHeight="1" x14ac:dyDescent="0.25">
      <c r="B161" s="84"/>
      <c r="C161" s="119" t="s">
        <v>140</v>
      </c>
      <c r="D161" s="119" t="s">
        <v>212</v>
      </c>
      <c r="E161" s="120" t="s">
        <v>921</v>
      </c>
      <c r="F161" s="121" t="s">
        <v>922</v>
      </c>
      <c r="G161" s="122" t="s">
        <v>432</v>
      </c>
      <c r="H161" s="123">
        <v>1</v>
      </c>
      <c r="I161" s="123">
        <v>0</v>
      </c>
      <c r="J161" s="123">
        <f t="shared" si="10"/>
        <v>0</v>
      </c>
      <c r="K161" s="124"/>
      <c r="L161" s="125"/>
      <c r="M161" s="126" t="s">
        <v>14</v>
      </c>
      <c r="N161" s="127" t="s">
        <v>34</v>
      </c>
      <c r="O161" s="93">
        <v>0</v>
      </c>
      <c r="P161" s="93">
        <f t="shared" si="11"/>
        <v>0</v>
      </c>
      <c r="Q161" s="93">
        <v>6.9999999999999994E-5</v>
      </c>
      <c r="R161" s="93">
        <f t="shared" si="12"/>
        <v>6.9999999999999994E-5</v>
      </c>
      <c r="S161" s="93">
        <v>0</v>
      </c>
      <c r="T161" s="94">
        <f t="shared" si="13"/>
        <v>0</v>
      </c>
      <c r="AR161" s="95" t="s">
        <v>103</v>
      </c>
      <c r="AT161" s="95" t="s">
        <v>212</v>
      </c>
      <c r="AU161" s="95" t="s">
        <v>93</v>
      </c>
      <c r="AY161" s="2" t="s">
        <v>76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2" t="s">
        <v>83</v>
      </c>
      <c r="BK161" s="97">
        <f t="shared" si="19"/>
        <v>0</v>
      </c>
      <c r="BL161" s="2" t="s">
        <v>82</v>
      </c>
      <c r="BM161" s="95" t="s">
        <v>1003</v>
      </c>
    </row>
    <row r="162" spans="2:65" s="9" customFormat="1" ht="33" customHeight="1" x14ac:dyDescent="0.25">
      <c r="B162" s="84"/>
      <c r="C162" s="85" t="s">
        <v>157</v>
      </c>
      <c r="D162" s="85" t="s">
        <v>78</v>
      </c>
      <c r="E162" s="86" t="s">
        <v>923</v>
      </c>
      <c r="F162" s="87" t="s">
        <v>924</v>
      </c>
      <c r="G162" s="88" t="s">
        <v>432</v>
      </c>
      <c r="H162" s="89">
        <v>1</v>
      </c>
      <c r="I162" s="89">
        <v>0</v>
      </c>
      <c r="J162" s="89">
        <f t="shared" si="10"/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 t="shared" si="11"/>
        <v>0</v>
      </c>
      <c r="Q162" s="93">
        <v>7.2000000000000005E-4</v>
      </c>
      <c r="R162" s="93">
        <f t="shared" si="12"/>
        <v>7.2000000000000005E-4</v>
      </c>
      <c r="S162" s="93">
        <v>0</v>
      </c>
      <c r="T162" s="94">
        <f t="shared" si="13"/>
        <v>0</v>
      </c>
      <c r="AR162" s="95" t="s">
        <v>82</v>
      </c>
      <c r="AT162" s="95" t="s">
        <v>78</v>
      </c>
      <c r="AU162" s="95" t="s">
        <v>93</v>
      </c>
      <c r="AY162" s="2" t="s">
        <v>76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2" t="s">
        <v>83</v>
      </c>
      <c r="BK162" s="97">
        <f t="shared" si="19"/>
        <v>0</v>
      </c>
      <c r="BL162" s="2" t="s">
        <v>82</v>
      </c>
      <c r="BM162" s="95" t="s">
        <v>1004</v>
      </c>
    </row>
    <row r="163" spans="2:65" s="9" customFormat="1" ht="21.75" customHeight="1" x14ac:dyDescent="0.25">
      <c r="B163" s="84"/>
      <c r="C163" s="119" t="s">
        <v>144</v>
      </c>
      <c r="D163" s="119" t="s">
        <v>212</v>
      </c>
      <c r="E163" s="120" t="s">
        <v>925</v>
      </c>
      <c r="F163" s="121" t="s">
        <v>926</v>
      </c>
      <c r="G163" s="122" t="s">
        <v>432</v>
      </c>
      <c r="H163" s="123">
        <v>1</v>
      </c>
      <c r="I163" s="123">
        <v>0</v>
      </c>
      <c r="J163" s="123">
        <f t="shared" si="10"/>
        <v>0</v>
      </c>
      <c r="K163" s="124"/>
      <c r="L163" s="125"/>
      <c r="M163" s="126" t="s">
        <v>14</v>
      </c>
      <c r="N163" s="127" t="s">
        <v>34</v>
      </c>
      <c r="O163" s="93">
        <v>0</v>
      </c>
      <c r="P163" s="93">
        <f t="shared" si="11"/>
        <v>0</v>
      </c>
      <c r="Q163" s="93">
        <v>6.3E-3</v>
      </c>
      <c r="R163" s="93">
        <f t="shared" si="12"/>
        <v>6.3E-3</v>
      </c>
      <c r="S163" s="93">
        <v>0</v>
      </c>
      <c r="T163" s="94">
        <f t="shared" si="13"/>
        <v>0</v>
      </c>
      <c r="AR163" s="95" t="s">
        <v>103</v>
      </c>
      <c r="AT163" s="95" t="s">
        <v>212</v>
      </c>
      <c r="AU163" s="95" t="s">
        <v>93</v>
      </c>
      <c r="AY163" s="2" t="s">
        <v>76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2" t="s">
        <v>83</v>
      </c>
      <c r="BK163" s="97">
        <f t="shared" si="19"/>
        <v>0</v>
      </c>
      <c r="BL163" s="2" t="s">
        <v>82</v>
      </c>
      <c r="BM163" s="95" t="s">
        <v>1005</v>
      </c>
    </row>
    <row r="164" spans="2:65" s="9" customFormat="1" ht="24.2" customHeight="1" x14ac:dyDescent="0.25">
      <c r="B164" s="84"/>
      <c r="C164" s="119" t="s">
        <v>197</v>
      </c>
      <c r="D164" s="119" t="s">
        <v>212</v>
      </c>
      <c r="E164" s="120" t="s">
        <v>927</v>
      </c>
      <c r="F164" s="121" t="s">
        <v>928</v>
      </c>
      <c r="G164" s="122" t="s">
        <v>432</v>
      </c>
      <c r="H164" s="123">
        <v>1</v>
      </c>
      <c r="I164" s="123">
        <v>0</v>
      </c>
      <c r="J164" s="123">
        <f t="shared" si="10"/>
        <v>0</v>
      </c>
      <c r="K164" s="124"/>
      <c r="L164" s="125"/>
      <c r="M164" s="126" t="s">
        <v>14</v>
      </c>
      <c r="N164" s="127" t="s">
        <v>34</v>
      </c>
      <c r="O164" s="93">
        <v>0</v>
      </c>
      <c r="P164" s="93">
        <f t="shared" si="11"/>
        <v>0</v>
      </c>
      <c r="Q164" s="93">
        <v>1.7899999999999999E-3</v>
      </c>
      <c r="R164" s="93">
        <f t="shared" si="12"/>
        <v>1.7899999999999999E-3</v>
      </c>
      <c r="S164" s="93">
        <v>0</v>
      </c>
      <c r="T164" s="94">
        <f t="shared" si="13"/>
        <v>0</v>
      </c>
      <c r="AR164" s="95" t="s">
        <v>103</v>
      </c>
      <c r="AT164" s="95" t="s">
        <v>212</v>
      </c>
      <c r="AU164" s="95" t="s">
        <v>93</v>
      </c>
      <c r="AY164" s="2" t="s">
        <v>76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2" t="s">
        <v>83</v>
      </c>
      <c r="BK164" s="97">
        <f t="shared" si="19"/>
        <v>0</v>
      </c>
      <c r="BL164" s="2" t="s">
        <v>82</v>
      </c>
      <c r="BM164" s="95" t="s">
        <v>1006</v>
      </c>
    </row>
    <row r="165" spans="2:65" s="9" customFormat="1" ht="16.5" customHeight="1" x14ac:dyDescent="0.25">
      <c r="B165" s="84"/>
      <c r="C165" s="119" t="s">
        <v>128</v>
      </c>
      <c r="D165" s="119" t="s">
        <v>212</v>
      </c>
      <c r="E165" s="120" t="s">
        <v>929</v>
      </c>
      <c r="F165" s="121" t="s">
        <v>930</v>
      </c>
      <c r="G165" s="122" t="s">
        <v>432</v>
      </c>
      <c r="H165" s="123">
        <v>1</v>
      </c>
      <c r="I165" s="123">
        <v>0</v>
      </c>
      <c r="J165" s="123">
        <f t="shared" si="10"/>
        <v>0</v>
      </c>
      <c r="K165" s="124"/>
      <c r="L165" s="125"/>
      <c r="M165" s="126" t="s">
        <v>14</v>
      </c>
      <c r="N165" s="127" t="s">
        <v>34</v>
      </c>
      <c r="O165" s="93">
        <v>0</v>
      </c>
      <c r="P165" s="93">
        <f t="shared" si="11"/>
        <v>0</v>
      </c>
      <c r="Q165" s="93">
        <v>1.1299999999999999E-2</v>
      </c>
      <c r="R165" s="93">
        <f t="shared" si="12"/>
        <v>1.1299999999999999E-2</v>
      </c>
      <c r="S165" s="93">
        <v>0</v>
      </c>
      <c r="T165" s="94">
        <f t="shared" si="13"/>
        <v>0</v>
      </c>
      <c r="AR165" s="95" t="s">
        <v>103</v>
      </c>
      <c r="AT165" s="95" t="s">
        <v>212</v>
      </c>
      <c r="AU165" s="95" t="s">
        <v>93</v>
      </c>
      <c r="AY165" s="2" t="s">
        <v>76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2" t="s">
        <v>83</v>
      </c>
      <c r="BK165" s="97">
        <f t="shared" si="19"/>
        <v>0</v>
      </c>
      <c r="BL165" s="2" t="s">
        <v>82</v>
      </c>
      <c r="BM165" s="95" t="s">
        <v>1007</v>
      </c>
    </row>
    <row r="166" spans="2:65" s="9" customFormat="1" ht="16.5" customHeight="1" x14ac:dyDescent="0.25">
      <c r="B166" s="84"/>
      <c r="C166" s="119" t="s">
        <v>204</v>
      </c>
      <c r="D166" s="119" t="s">
        <v>212</v>
      </c>
      <c r="E166" s="120" t="s">
        <v>931</v>
      </c>
      <c r="F166" s="121" t="s">
        <v>932</v>
      </c>
      <c r="G166" s="122" t="s">
        <v>432</v>
      </c>
      <c r="H166" s="123">
        <v>1</v>
      </c>
      <c r="I166" s="123">
        <v>0</v>
      </c>
      <c r="J166" s="123">
        <f t="shared" si="10"/>
        <v>0</v>
      </c>
      <c r="K166" s="124"/>
      <c r="L166" s="125"/>
      <c r="M166" s="126" t="s">
        <v>14</v>
      </c>
      <c r="N166" s="127" t="s">
        <v>34</v>
      </c>
      <c r="O166" s="93">
        <v>0</v>
      </c>
      <c r="P166" s="93">
        <f t="shared" si="11"/>
        <v>0</v>
      </c>
      <c r="Q166" s="93">
        <v>5.9999999999999995E-4</v>
      </c>
      <c r="R166" s="93">
        <f t="shared" si="12"/>
        <v>5.9999999999999995E-4</v>
      </c>
      <c r="S166" s="93">
        <v>0</v>
      </c>
      <c r="T166" s="94">
        <f t="shared" si="13"/>
        <v>0</v>
      </c>
      <c r="AR166" s="95" t="s">
        <v>103</v>
      </c>
      <c r="AT166" s="95" t="s">
        <v>212</v>
      </c>
      <c r="AU166" s="95" t="s">
        <v>93</v>
      </c>
      <c r="AY166" s="2" t="s">
        <v>76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2" t="s">
        <v>83</v>
      </c>
      <c r="BK166" s="97">
        <f t="shared" si="19"/>
        <v>0</v>
      </c>
      <c r="BL166" s="2" t="s">
        <v>82</v>
      </c>
      <c r="BM166" s="95" t="s">
        <v>1008</v>
      </c>
    </row>
    <row r="167" spans="2:65" s="9" customFormat="1" ht="24.2" customHeight="1" x14ac:dyDescent="0.25">
      <c r="B167" s="84"/>
      <c r="C167" s="85" t="s">
        <v>150</v>
      </c>
      <c r="D167" s="85" t="s">
        <v>78</v>
      </c>
      <c r="E167" s="86" t="s">
        <v>933</v>
      </c>
      <c r="F167" s="87" t="s">
        <v>934</v>
      </c>
      <c r="G167" s="88" t="s">
        <v>432</v>
      </c>
      <c r="H167" s="89">
        <v>1</v>
      </c>
      <c r="I167" s="89">
        <v>0</v>
      </c>
      <c r="J167" s="89">
        <f t="shared" si="10"/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 t="shared" si="11"/>
        <v>0</v>
      </c>
      <c r="Q167" s="93">
        <v>7.2000000000000005E-4</v>
      </c>
      <c r="R167" s="93">
        <f t="shared" si="12"/>
        <v>7.2000000000000005E-4</v>
      </c>
      <c r="S167" s="93">
        <v>0</v>
      </c>
      <c r="T167" s="94">
        <f t="shared" si="13"/>
        <v>0</v>
      </c>
      <c r="AR167" s="95" t="s">
        <v>82</v>
      </c>
      <c r="AT167" s="95" t="s">
        <v>78</v>
      </c>
      <c r="AU167" s="95" t="s">
        <v>93</v>
      </c>
      <c r="AY167" s="2" t="s">
        <v>76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2" t="s">
        <v>83</v>
      </c>
      <c r="BK167" s="97">
        <f t="shared" si="19"/>
        <v>0</v>
      </c>
      <c r="BL167" s="2" t="s">
        <v>82</v>
      </c>
      <c r="BM167" s="95" t="s">
        <v>1009</v>
      </c>
    </row>
    <row r="168" spans="2:65" s="9" customFormat="1" ht="37.9" customHeight="1" x14ac:dyDescent="0.25">
      <c r="B168" s="84"/>
      <c r="C168" s="85" t="s">
        <v>211</v>
      </c>
      <c r="D168" s="85" t="s">
        <v>78</v>
      </c>
      <c r="E168" s="86" t="s">
        <v>935</v>
      </c>
      <c r="F168" s="87" t="s">
        <v>936</v>
      </c>
      <c r="G168" s="88" t="s">
        <v>432</v>
      </c>
      <c r="H168" s="89">
        <v>1</v>
      </c>
      <c r="I168" s="89">
        <v>0</v>
      </c>
      <c r="J168" s="89">
        <f t="shared" si="10"/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 t="shared" si="11"/>
        <v>0</v>
      </c>
      <c r="Q168" s="93">
        <v>0</v>
      </c>
      <c r="R168" s="93">
        <f t="shared" si="12"/>
        <v>0</v>
      </c>
      <c r="S168" s="93">
        <v>0</v>
      </c>
      <c r="T168" s="94">
        <f t="shared" si="13"/>
        <v>0</v>
      </c>
      <c r="AR168" s="95" t="s">
        <v>82</v>
      </c>
      <c r="AT168" s="95" t="s">
        <v>78</v>
      </c>
      <c r="AU168" s="95" t="s">
        <v>93</v>
      </c>
      <c r="AY168" s="2" t="s">
        <v>76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2" t="s">
        <v>83</v>
      </c>
      <c r="BK168" s="97">
        <f t="shared" si="19"/>
        <v>0</v>
      </c>
      <c r="BL168" s="2" t="s">
        <v>82</v>
      </c>
      <c r="BM168" s="95" t="s">
        <v>1010</v>
      </c>
    </row>
    <row r="169" spans="2:65" s="9" customFormat="1" ht="24.2" customHeight="1" x14ac:dyDescent="0.25">
      <c r="B169" s="84"/>
      <c r="C169" s="119" t="s">
        <v>155</v>
      </c>
      <c r="D169" s="119" t="s">
        <v>212</v>
      </c>
      <c r="E169" s="120" t="s">
        <v>937</v>
      </c>
      <c r="F169" s="121" t="s">
        <v>938</v>
      </c>
      <c r="G169" s="122" t="s">
        <v>432</v>
      </c>
      <c r="H169" s="123">
        <v>1</v>
      </c>
      <c r="I169" s="123">
        <v>0</v>
      </c>
      <c r="J169" s="123">
        <f t="shared" si="10"/>
        <v>0</v>
      </c>
      <c r="K169" s="124"/>
      <c r="L169" s="125"/>
      <c r="M169" s="126" t="s">
        <v>14</v>
      </c>
      <c r="N169" s="127" t="s">
        <v>34</v>
      </c>
      <c r="O169" s="93">
        <v>0</v>
      </c>
      <c r="P169" s="93">
        <f t="shared" si="11"/>
        <v>0</v>
      </c>
      <c r="Q169" s="93">
        <v>1.7799999999999999E-3</v>
      </c>
      <c r="R169" s="93">
        <f t="shared" si="12"/>
        <v>1.7799999999999999E-3</v>
      </c>
      <c r="S169" s="93">
        <v>0</v>
      </c>
      <c r="T169" s="94">
        <f t="shared" si="13"/>
        <v>0</v>
      </c>
      <c r="AR169" s="95" t="s">
        <v>103</v>
      </c>
      <c r="AT169" s="95" t="s">
        <v>212</v>
      </c>
      <c r="AU169" s="95" t="s">
        <v>93</v>
      </c>
      <c r="AY169" s="2" t="s">
        <v>76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2" t="s">
        <v>83</v>
      </c>
      <c r="BK169" s="97">
        <f t="shared" si="19"/>
        <v>0</v>
      </c>
      <c r="BL169" s="2" t="s">
        <v>82</v>
      </c>
      <c r="BM169" s="95" t="s">
        <v>1011</v>
      </c>
    </row>
    <row r="170" spans="2:65" s="9" customFormat="1" ht="33" customHeight="1" x14ac:dyDescent="0.25">
      <c r="B170" s="84"/>
      <c r="C170" s="85" t="s">
        <v>221</v>
      </c>
      <c r="D170" s="85" t="s">
        <v>78</v>
      </c>
      <c r="E170" s="86" t="s">
        <v>939</v>
      </c>
      <c r="F170" s="87" t="s">
        <v>940</v>
      </c>
      <c r="G170" s="88" t="s">
        <v>432</v>
      </c>
      <c r="H170" s="89">
        <v>1</v>
      </c>
      <c r="I170" s="89">
        <v>0</v>
      </c>
      <c r="J170" s="89">
        <f t="shared" si="10"/>
        <v>0</v>
      </c>
      <c r="K170" s="90"/>
      <c r="L170" s="10"/>
      <c r="M170" s="91" t="s">
        <v>14</v>
      </c>
      <c r="N170" s="92" t="s">
        <v>34</v>
      </c>
      <c r="O170" s="93">
        <v>0</v>
      </c>
      <c r="P170" s="93">
        <f t="shared" si="11"/>
        <v>0</v>
      </c>
      <c r="Q170" s="93">
        <v>0</v>
      </c>
      <c r="R170" s="93">
        <f t="shared" si="12"/>
        <v>0</v>
      </c>
      <c r="S170" s="93">
        <v>0</v>
      </c>
      <c r="T170" s="94">
        <f t="shared" si="13"/>
        <v>0</v>
      </c>
      <c r="AR170" s="95" t="s">
        <v>82</v>
      </c>
      <c r="AT170" s="95" t="s">
        <v>78</v>
      </c>
      <c r="AU170" s="95" t="s">
        <v>93</v>
      </c>
      <c r="AY170" s="2" t="s">
        <v>76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2" t="s">
        <v>83</v>
      </c>
      <c r="BK170" s="97">
        <f t="shared" si="19"/>
        <v>0</v>
      </c>
      <c r="BL170" s="2" t="s">
        <v>82</v>
      </c>
      <c r="BM170" s="95" t="s">
        <v>1012</v>
      </c>
    </row>
    <row r="171" spans="2:65" s="9" customFormat="1" ht="24.2" customHeight="1" x14ac:dyDescent="0.25">
      <c r="B171" s="84"/>
      <c r="C171" s="119" t="s">
        <v>163</v>
      </c>
      <c r="D171" s="119" t="s">
        <v>212</v>
      </c>
      <c r="E171" s="120" t="s">
        <v>941</v>
      </c>
      <c r="F171" s="121" t="s">
        <v>942</v>
      </c>
      <c r="G171" s="122" t="s">
        <v>432</v>
      </c>
      <c r="H171" s="123">
        <v>1</v>
      </c>
      <c r="I171" s="123">
        <v>0</v>
      </c>
      <c r="J171" s="123">
        <f t="shared" si="10"/>
        <v>0</v>
      </c>
      <c r="K171" s="124"/>
      <c r="L171" s="125"/>
      <c r="M171" s="126" t="s">
        <v>14</v>
      </c>
      <c r="N171" s="127" t="s">
        <v>34</v>
      </c>
      <c r="O171" s="93">
        <v>0</v>
      </c>
      <c r="P171" s="93">
        <f t="shared" si="11"/>
        <v>0</v>
      </c>
      <c r="Q171" s="93">
        <v>3.0000000000000001E-3</v>
      </c>
      <c r="R171" s="93">
        <f t="shared" si="12"/>
        <v>3.0000000000000001E-3</v>
      </c>
      <c r="S171" s="93">
        <v>0</v>
      </c>
      <c r="T171" s="94">
        <f t="shared" si="13"/>
        <v>0</v>
      </c>
      <c r="AR171" s="95" t="s">
        <v>103</v>
      </c>
      <c r="AT171" s="95" t="s">
        <v>212</v>
      </c>
      <c r="AU171" s="95" t="s">
        <v>93</v>
      </c>
      <c r="AY171" s="2" t="s">
        <v>76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2" t="s">
        <v>83</v>
      </c>
      <c r="BK171" s="97">
        <f t="shared" si="19"/>
        <v>0</v>
      </c>
      <c r="BL171" s="2" t="s">
        <v>82</v>
      </c>
      <c r="BM171" s="95" t="s">
        <v>1013</v>
      </c>
    </row>
    <row r="172" spans="2:65" s="9" customFormat="1" ht="24.2" customHeight="1" x14ac:dyDescent="0.25">
      <c r="B172" s="84"/>
      <c r="C172" s="85" t="s">
        <v>230</v>
      </c>
      <c r="D172" s="85" t="s">
        <v>78</v>
      </c>
      <c r="E172" s="86" t="s">
        <v>943</v>
      </c>
      <c r="F172" s="87" t="s">
        <v>944</v>
      </c>
      <c r="G172" s="88" t="s">
        <v>154</v>
      </c>
      <c r="H172" s="89">
        <v>11</v>
      </c>
      <c r="I172" s="89">
        <v>0</v>
      </c>
      <c r="J172" s="89">
        <f t="shared" si="10"/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 t="shared" si="11"/>
        <v>0</v>
      </c>
      <c r="Q172" s="93">
        <v>0</v>
      </c>
      <c r="R172" s="93">
        <f t="shared" si="12"/>
        <v>0</v>
      </c>
      <c r="S172" s="93">
        <v>0</v>
      </c>
      <c r="T172" s="94">
        <f t="shared" si="13"/>
        <v>0</v>
      </c>
      <c r="AR172" s="95" t="s">
        <v>82</v>
      </c>
      <c r="AT172" s="95" t="s">
        <v>78</v>
      </c>
      <c r="AU172" s="95" t="s">
        <v>93</v>
      </c>
      <c r="AY172" s="2" t="s">
        <v>76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2" t="s">
        <v>83</v>
      </c>
      <c r="BK172" s="97">
        <f t="shared" si="19"/>
        <v>0</v>
      </c>
      <c r="BL172" s="2" t="s">
        <v>82</v>
      </c>
      <c r="BM172" s="95" t="s">
        <v>1014</v>
      </c>
    </row>
    <row r="173" spans="2:65" s="9" customFormat="1" ht="24.2" customHeight="1" x14ac:dyDescent="0.25">
      <c r="B173" s="84"/>
      <c r="C173" s="85" t="s">
        <v>168</v>
      </c>
      <c r="D173" s="85" t="s">
        <v>78</v>
      </c>
      <c r="E173" s="86" t="s">
        <v>945</v>
      </c>
      <c r="F173" s="87" t="s">
        <v>946</v>
      </c>
      <c r="G173" s="88" t="s">
        <v>154</v>
      </c>
      <c r="H173" s="89">
        <v>11</v>
      </c>
      <c r="I173" s="89">
        <v>0</v>
      </c>
      <c r="J173" s="89">
        <f t="shared" si="10"/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 t="shared" si="11"/>
        <v>0</v>
      </c>
      <c r="Q173" s="93">
        <v>0</v>
      </c>
      <c r="R173" s="93">
        <f t="shared" si="12"/>
        <v>0</v>
      </c>
      <c r="S173" s="93">
        <v>0</v>
      </c>
      <c r="T173" s="94">
        <f t="shared" si="13"/>
        <v>0</v>
      </c>
      <c r="AR173" s="95" t="s">
        <v>82</v>
      </c>
      <c r="AT173" s="95" t="s">
        <v>78</v>
      </c>
      <c r="AU173" s="95" t="s">
        <v>93</v>
      </c>
      <c r="AY173" s="2" t="s">
        <v>76</v>
      </c>
      <c r="BE173" s="96">
        <f t="shared" si="14"/>
        <v>0</v>
      </c>
      <c r="BF173" s="96">
        <f t="shared" si="15"/>
        <v>0</v>
      </c>
      <c r="BG173" s="96">
        <f t="shared" si="16"/>
        <v>0</v>
      </c>
      <c r="BH173" s="96">
        <f t="shared" si="17"/>
        <v>0</v>
      </c>
      <c r="BI173" s="96">
        <f t="shared" si="18"/>
        <v>0</v>
      </c>
      <c r="BJ173" s="2" t="s">
        <v>83</v>
      </c>
      <c r="BK173" s="97">
        <f t="shared" si="19"/>
        <v>0</v>
      </c>
      <c r="BL173" s="2" t="s">
        <v>82</v>
      </c>
      <c r="BM173" s="95" t="s">
        <v>1015</v>
      </c>
    </row>
    <row r="174" spans="2:65" s="9" customFormat="1" ht="24.2" customHeight="1" x14ac:dyDescent="0.25">
      <c r="B174" s="84"/>
      <c r="C174" s="85" t="s">
        <v>244</v>
      </c>
      <c r="D174" s="85" t="s">
        <v>78</v>
      </c>
      <c r="E174" s="86" t="s">
        <v>947</v>
      </c>
      <c r="F174" s="87" t="s">
        <v>948</v>
      </c>
      <c r="G174" s="88" t="s">
        <v>432</v>
      </c>
      <c r="H174" s="89">
        <v>2</v>
      </c>
      <c r="I174" s="89">
        <v>0</v>
      </c>
      <c r="J174" s="89">
        <f t="shared" si="10"/>
        <v>0</v>
      </c>
      <c r="K174" s="90"/>
      <c r="L174" s="10"/>
      <c r="M174" s="91" t="s">
        <v>14</v>
      </c>
      <c r="N174" s="92" t="s">
        <v>34</v>
      </c>
      <c r="O174" s="93">
        <v>0</v>
      </c>
      <c r="P174" s="93">
        <f t="shared" si="11"/>
        <v>0</v>
      </c>
      <c r="Q174" s="93">
        <v>2.0799999999999999E-2</v>
      </c>
      <c r="R174" s="93">
        <f t="shared" si="12"/>
        <v>4.1599999999999998E-2</v>
      </c>
      <c r="S174" s="93">
        <v>0</v>
      </c>
      <c r="T174" s="94">
        <f t="shared" si="13"/>
        <v>0</v>
      </c>
      <c r="AR174" s="95" t="s">
        <v>82</v>
      </c>
      <c r="AT174" s="95" t="s">
        <v>78</v>
      </c>
      <c r="AU174" s="95" t="s">
        <v>93</v>
      </c>
      <c r="AY174" s="2" t="s">
        <v>76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2" t="s">
        <v>83</v>
      </c>
      <c r="BK174" s="97">
        <f t="shared" si="19"/>
        <v>0</v>
      </c>
      <c r="BL174" s="2" t="s">
        <v>82</v>
      </c>
      <c r="BM174" s="95" t="s">
        <v>1016</v>
      </c>
    </row>
    <row r="175" spans="2:65" s="9" customFormat="1" ht="24.2" customHeight="1" x14ac:dyDescent="0.25">
      <c r="B175" s="84"/>
      <c r="C175" s="85" t="s">
        <v>172</v>
      </c>
      <c r="D175" s="85" t="s">
        <v>78</v>
      </c>
      <c r="E175" s="86" t="s">
        <v>949</v>
      </c>
      <c r="F175" s="87" t="s">
        <v>950</v>
      </c>
      <c r="G175" s="88" t="s">
        <v>432</v>
      </c>
      <c r="H175" s="89">
        <v>1</v>
      </c>
      <c r="I175" s="89">
        <v>0</v>
      </c>
      <c r="J175" s="89">
        <f t="shared" si="10"/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 t="shared" si="11"/>
        <v>0</v>
      </c>
      <c r="Q175" s="93">
        <v>0</v>
      </c>
      <c r="R175" s="93">
        <f t="shared" si="12"/>
        <v>0</v>
      </c>
      <c r="S175" s="93">
        <v>0</v>
      </c>
      <c r="T175" s="94">
        <f t="shared" si="13"/>
        <v>0</v>
      </c>
      <c r="AR175" s="95" t="s">
        <v>82</v>
      </c>
      <c r="AT175" s="95" t="s">
        <v>78</v>
      </c>
      <c r="AU175" s="95" t="s">
        <v>93</v>
      </c>
      <c r="AY175" s="2" t="s">
        <v>76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2" t="s">
        <v>83</v>
      </c>
      <c r="BK175" s="97">
        <f t="shared" si="19"/>
        <v>0</v>
      </c>
      <c r="BL175" s="2" t="s">
        <v>82</v>
      </c>
      <c r="BM175" s="95" t="s">
        <v>1017</v>
      </c>
    </row>
    <row r="176" spans="2:65" s="9" customFormat="1" ht="24.2" customHeight="1" x14ac:dyDescent="0.25">
      <c r="B176" s="84"/>
      <c r="C176" s="119" t="s">
        <v>251</v>
      </c>
      <c r="D176" s="119" t="s">
        <v>212</v>
      </c>
      <c r="E176" s="120" t="s">
        <v>951</v>
      </c>
      <c r="F176" s="121" t="s">
        <v>952</v>
      </c>
      <c r="G176" s="122" t="s">
        <v>432</v>
      </c>
      <c r="H176" s="123">
        <v>1</v>
      </c>
      <c r="I176" s="123">
        <v>0</v>
      </c>
      <c r="J176" s="123">
        <f t="shared" si="10"/>
        <v>0</v>
      </c>
      <c r="K176" s="124"/>
      <c r="L176" s="125"/>
      <c r="M176" s="126" t="s">
        <v>14</v>
      </c>
      <c r="N176" s="127" t="s">
        <v>34</v>
      </c>
      <c r="O176" s="93">
        <v>0</v>
      </c>
      <c r="P176" s="93">
        <f t="shared" si="11"/>
        <v>0</v>
      </c>
      <c r="Q176" s="93">
        <v>0.66</v>
      </c>
      <c r="R176" s="93">
        <f t="shared" si="12"/>
        <v>0.66</v>
      </c>
      <c r="S176" s="93">
        <v>0</v>
      </c>
      <c r="T176" s="94">
        <f t="shared" si="13"/>
        <v>0</v>
      </c>
      <c r="AR176" s="95" t="s">
        <v>103</v>
      </c>
      <c r="AT176" s="95" t="s">
        <v>212</v>
      </c>
      <c r="AU176" s="95" t="s">
        <v>93</v>
      </c>
      <c r="AY176" s="2" t="s">
        <v>76</v>
      </c>
      <c r="BE176" s="96">
        <f t="shared" si="14"/>
        <v>0</v>
      </c>
      <c r="BF176" s="96">
        <f t="shared" si="15"/>
        <v>0</v>
      </c>
      <c r="BG176" s="96">
        <f t="shared" si="16"/>
        <v>0</v>
      </c>
      <c r="BH176" s="96">
        <f t="shared" si="17"/>
        <v>0</v>
      </c>
      <c r="BI176" s="96">
        <f t="shared" si="18"/>
        <v>0</v>
      </c>
      <c r="BJ176" s="2" t="s">
        <v>83</v>
      </c>
      <c r="BK176" s="97">
        <f t="shared" si="19"/>
        <v>0</v>
      </c>
      <c r="BL176" s="2" t="s">
        <v>82</v>
      </c>
      <c r="BM176" s="95" t="s">
        <v>1018</v>
      </c>
    </row>
    <row r="177" spans="2:65" s="9" customFormat="1" ht="21.75" customHeight="1" x14ac:dyDescent="0.25">
      <c r="B177" s="84"/>
      <c r="C177" s="85" t="s">
        <v>178</v>
      </c>
      <c r="D177" s="85" t="s">
        <v>78</v>
      </c>
      <c r="E177" s="86" t="s">
        <v>953</v>
      </c>
      <c r="F177" s="87" t="s">
        <v>954</v>
      </c>
      <c r="G177" s="88" t="s">
        <v>154</v>
      </c>
      <c r="H177" s="89">
        <v>11</v>
      </c>
      <c r="I177" s="89">
        <v>0</v>
      </c>
      <c r="J177" s="89">
        <f t="shared" si="10"/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 t="shared" si="11"/>
        <v>0</v>
      </c>
      <c r="Q177" s="93">
        <v>8.0000000000000007E-5</v>
      </c>
      <c r="R177" s="93">
        <f t="shared" si="12"/>
        <v>8.8000000000000003E-4</v>
      </c>
      <c r="S177" s="93">
        <v>0</v>
      </c>
      <c r="T177" s="94">
        <f t="shared" si="13"/>
        <v>0</v>
      </c>
      <c r="AR177" s="95" t="s">
        <v>82</v>
      </c>
      <c r="AT177" s="95" t="s">
        <v>78</v>
      </c>
      <c r="AU177" s="95" t="s">
        <v>93</v>
      </c>
      <c r="AY177" s="2" t="s">
        <v>76</v>
      </c>
      <c r="BE177" s="96">
        <f t="shared" si="14"/>
        <v>0</v>
      </c>
      <c r="BF177" s="96">
        <f t="shared" si="15"/>
        <v>0</v>
      </c>
      <c r="BG177" s="96">
        <f t="shared" si="16"/>
        <v>0</v>
      </c>
      <c r="BH177" s="96">
        <f t="shared" si="17"/>
        <v>0</v>
      </c>
      <c r="BI177" s="96">
        <f t="shared" si="18"/>
        <v>0</v>
      </c>
      <c r="BJ177" s="2" t="s">
        <v>83</v>
      </c>
      <c r="BK177" s="97">
        <f t="shared" si="19"/>
        <v>0</v>
      </c>
      <c r="BL177" s="2" t="s">
        <v>82</v>
      </c>
      <c r="BM177" s="95" t="s">
        <v>1019</v>
      </c>
    </row>
    <row r="178" spans="2:65" s="9" customFormat="1" ht="24.2" customHeight="1" x14ac:dyDescent="0.25">
      <c r="B178" s="84"/>
      <c r="C178" s="85" t="s">
        <v>258</v>
      </c>
      <c r="D178" s="85" t="s">
        <v>78</v>
      </c>
      <c r="E178" s="86" t="s">
        <v>955</v>
      </c>
      <c r="F178" s="87" t="s">
        <v>956</v>
      </c>
      <c r="G178" s="88" t="s">
        <v>154</v>
      </c>
      <c r="H178" s="89">
        <v>11</v>
      </c>
      <c r="I178" s="89">
        <v>0</v>
      </c>
      <c r="J178" s="89">
        <f t="shared" si="10"/>
        <v>0</v>
      </c>
      <c r="K178" s="90"/>
      <c r="L178" s="10"/>
      <c r="M178" s="91" t="s">
        <v>14</v>
      </c>
      <c r="N178" s="92" t="s">
        <v>34</v>
      </c>
      <c r="O178" s="93">
        <v>0</v>
      </c>
      <c r="P178" s="93">
        <f t="shared" si="11"/>
        <v>0</v>
      </c>
      <c r="Q178" s="93">
        <v>1E-4</v>
      </c>
      <c r="R178" s="93">
        <f t="shared" si="12"/>
        <v>1.1000000000000001E-3</v>
      </c>
      <c r="S178" s="93">
        <v>0</v>
      </c>
      <c r="T178" s="94">
        <f t="shared" si="13"/>
        <v>0</v>
      </c>
      <c r="AR178" s="95" t="s">
        <v>82</v>
      </c>
      <c r="AT178" s="95" t="s">
        <v>78</v>
      </c>
      <c r="AU178" s="95" t="s">
        <v>93</v>
      </c>
      <c r="AY178" s="2" t="s">
        <v>76</v>
      </c>
      <c r="BE178" s="96">
        <f t="shared" si="14"/>
        <v>0</v>
      </c>
      <c r="BF178" s="96">
        <f t="shared" si="15"/>
        <v>0</v>
      </c>
      <c r="BG178" s="96">
        <f t="shared" si="16"/>
        <v>0</v>
      </c>
      <c r="BH178" s="96">
        <f t="shared" si="17"/>
        <v>0</v>
      </c>
      <c r="BI178" s="96">
        <f t="shared" si="18"/>
        <v>0</v>
      </c>
      <c r="BJ178" s="2" t="s">
        <v>83</v>
      </c>
      <c r="BK178" s="97">
        <f t="shared" si="19"/>
        <v>0</v>
      </c>
      <c r="BL178" s="2" t="s">
        <v>82</v>
      </c>
      <c r="BM178" s="95" t="s">
        <v>1020</v>
      </c>
    </row>
    <row r="179" spans="2:65" s="9" customFormat="1" ht="16.5" customHeight="1" x14ac:dyDescent="0.25">
      <c r="B179" s="84"/>
      <c r="C179" s="119" t="s">
        <v>181</v>
      </c>
      <c r="D179" s="119" t="s">
        <v>212</v>
      </c>
      <c r="E179" s="120" t="s">
        <v>957</v>
      </c>
      <c r="F179" s="121" t="s">
        <v>958</v>
      </c>
      <c r="G179" s="122" t="s">
        <v>432</v>
      </c>
      <c r="H179" s="123">
        <v>1</v>
      </c>
      <c r="I179" s="123">
        <v>0</v>
      </c>
      <c r="J179" s="123">
        <f t="shared" si="10"/>
        <v>0</v>
      </c>
      <c r="K179" s="124"/>
      <c r="L179" s="125"/>
      <c r="M179" s="126" t="s">
        <v>14</v>
      </c>
      <c r="N179" s="127" t="s">
        <v>34</v>
      </c>
      <c r="O179" s="93">
        <v>0</v>
      </c>
      <c r="P179" s="93">
        <f t="shared" si="11"/>
        <v>0</v>
      </c>
      <c r="Q179" s="93">
        <v>0</v>
      </c>
      <c r="R179" s="93">
        <f t="shared" si="12"/>
        <v>0</v>
      </c>
      <c r="S179" s="93">
        <v>0</v>
      </c>
      <c r="T179" s="94">
        <f t="shared" si="13"/>
        <v>0</v>
      </c>
      <c r="AR179" s="95" t="s">
        <v>103</v>
      </c>
      <c r="AT179" s="95" t="s">
        <v>212</v>
      </c>
      <c r="AU179" s="95" t="s">
        <v>93</v>
      </c>
      <c r="AY179" s="2" t="s">
        <v>76</v>
      </c>
      <c r="BE179" s="96">
        <f t="shared" si="14"/>
        <v>0</v>
      </c>
      <c r="BF179" s="96">
        <f t="shared" si="15"/>
        <v>0</v>
      </c>
      <c r="BG179" s="96">
        <f t="shared" si="16"/>
        <v>0</v>
      </c>
      <c r="BH179" s="96">
        <f t="shared" si="17"/>
        <v>0</v>
      </c>
      <c r="BI179" s="96">
        <f t="shared" si="18"/>
        <v>0</v>
      </c>
      <c r="BJ179" s="2" t="s">
        <v>83</v>
      </c>
      <c r="BK179" s="97">
        <f t="shared" si="19"/>
        <v>0</v>
      </c>
      <c r="BL179" s="2" t="s">
        <v>82</v>
      </c>
      <c r="BM179" s="95" t="s">
        <v>1021</v>
      </c>
    </row>
    <row r="180" spans="2:65" s="105" customFormat="1" x14ac:dyDescent="0.25">
      <c r="B180" s="106"/>
      <c r="D180" s="100" t="s">
        <v>84</v>
      </c>
      <c r="E180" s="107" t="s">
        <v>14</v>
      </c>
      <c r="F180" s="108" t="s">
        <v>960</v>
      </c>
      <c r="H180" s="109">
        <v>1</v>
      </c>
      <c r="L180" s="106"/>
      <c r="M180" s="110"/>
      <c r="T180" s="111"/>
      <c r="AT180" s="107" t="s">
        <v>84</v>
      </c>
      <c r="AU180" s="107" t="s">
        <v>93</v>
      </c>
      <c r="AV180" s="105" t="s">
        <v>83</v>
      </c>
      <c r="AW180" s="105" t="s">
        <v>86</v>
      </c>
      <c r="AX180" s="105" t="s">
        <v>75</v>
      </c>
      <c r="AY180" s="107" t="s">
        <v>76</v>
      </c>
    </row>
    <row r="181" spans="2:65" s="72" customFormat="1" ht="20.85" customHeight="1" x14ac:dyDescent="0.2">
      <c r="B181" s="73"/>
      <c r="D181" s="74" t="s">
        <v>72</v>
      </c>
      <c r="E181" s="82" t="s">
        <v>272</v>
      </c>
      <c r="F181" s="82" t="s">
        <v>961</v>
      </c>
      <c r="J181" s="83">
        <f>BK181</f>
        <v>0</v>
      </c>
      <c r="L181" s="73"/>
      <c r="M181" s="77"/>
      <c r="P181" s="78">
        <f>P182</f>
        <v>0</v>
      </c>
      <c r="R181" s="78">
        <f>R182</f>
        <v>0</v>
      </c>
      <c r="T181" s="79">
        <f>T182</f>
        <v>0</v>
      </c>
      <c r="AR181" s="74" t="s">
        <v>75</v>
      </c>
      <c r="AT181" s="80" t="s">
        <v>72</v>
      </c>
      <c r="AU181" s="80" t="s">
        <v>83</v>
      </c>
      <c r="AY181" s="74" t="s">
        <v>76</v>
      </c>
      <c r="BK181" s="81">
        <f>BK182</f>
        <v>0</v>
      </c>
    </row>
    <row r="182" spans="2:65" s="9" customFormat="1" ht="33" customHeight="1" x14ac:dyDescent="0.25">
      <c r="B182" s="84"/>
      <c r="C182" s="85" t="s">
        <v>267</v>
      </c>
      <c r="D182" s="85" t="s">
        <v>78</v>
      </c>
      <c r="E182" s="86" t="s">
        <v>962</v>
      </c>
      <c r="F182" s="87" t="s">
        <v>963</v>
      </c>
      <c r="G182" s="88" t="s">
        <v>119</v>
      </c>
      <c r="H182" s="89">
        <v>7.1550000000000002</v>
      </c>
      <c r="I182" s="89">
        <v>0</v>
      </c>
      <c r="J182" s="89">
        <f>ROUND(I182*H182,3)</f>
        <v>0</v>
      </c>
      <c r="K182" s="90"/>
      <c r="L182" s="10"/>
      <c r="M182" s="91" t="s">
        <v>14</v>
      </c>
      <c r="N182" s="92" t="s">
        <v>34</v>
      </c>
      <c r="O182" s="93">
        <v>0</v>
      </c>
      <c r="P182" s="93">
        <f>O182*H182</f>
        <v>0</v>
      </c>
      <c r="Q182" s="93">
        <v>0</v>
      </c>
      <c r="R182" s="93">
        <f>Q182*H182</f>
        <v>0</v>
      </c>
      <c r="S182" s="93">
        <v>0</v>
      </c>
      <c r="T182" s="94">
        <f>S182*H182</f>
        <v>0</v>
      </c>
      <c r="AR182" s="95" t="s">
        <v>82</v>
      </c>
      <c r="AT182" s="95" t="s">
        <v>78</v>
      </c>
      <c r="AU182" s="95" t="s">
        <v>93</v>
      </c>
      <c r="AY182" s="2" t="s">
        <v>76</v>
      </c>
      <c r="BE182" s="96">
        <f>IF(N182="základná",J182,0)</f>
        <v>0</v>
      </c>
      <c r="BF182" s="96">
        <f>IF(N182="znížená",J182,0)</f>
        <v>0</v>
      </c>
      <c r="BG182" s="96">
        <f>IF(N182="zákl. prenesená",J182,0)</f>
        <v>0</v>
      </c>
      <c r="BH182" s="96">
        <f>IF(N182="zníž. prenesená",J182,0)</f>
        <v>0</v>
      </c>
      <c r="BI182" s="96">
        <f>IF(N182="nulová",J182,0)</f>
        <v>0</v>
      </c>
      <c r="BJ182" s="2" t="s">
        <v>83</v>
      </c>
      <c r="BK182" s="97">
        <f>ROUND(I182*H182,3)</f>
        <v>0</v>
      </c>
      <c r="BL182" s="2" t="s">
        <v>82</v>
      </c>
      <c r="BM182" s="95" t="s">
        <v>1022</v>
      </c>
    </row>
    <row r="183" spans="2:65" s="72" customFormat="1" ht="20.85" customHeight="1" x14ac:dyDescent="0.2">
      <c r="B183" s="73"/>
      <c r="D183" s="74" t="s">
        <v>72</v>
      </c>
      <c r="E183" s="82" t="s">
        <v>965</v>
      </c>
      <c r="F183" s="82" t="s">
        <v>966</v>
      </c>
      <c r="J183" s="83">
        <f>BK183</f>
        <v>0</v>
      </c>
      <c r="L183" s="73"/>
      <c r="M183" s="77"/>
      <c r="P183" s="78">
        <f>P184</f>
        <v>0</v>
      </c>
      <c r="R183" s="78">
        <f>R184</f>
        <v>2.1000000000000001E-4</v>
      </c>
      <c r="T183" s="79">
        <f>T184</f>
        <v>0</v>
      </c>
      <c r="AR183" s="74" t="s">
        <v>93</v>
      </c>
      <c r="AT183" s="80" t="s">
        <v>72</v>
      </c>
      <c r="AU183" s="80" t="s">
        <v>83</v>
      </c>
      <c r="AY183" s="74" t="s">
        <v>76</v>
      </c>
      <c r="BK183" s="81">
        <f>BK184</f>
        <v>0</v>
      </c>
    </row>
    <row r="184" spans="2:65" s="9" customFormat="1" ht="16.5" customHeight="1" x14ac:dyDescent="0.25">
      <c r="B184" s="84"/>
      <c r="C184" s="85" t="s">
        <v>186</v>
      </c>
      <c r="D184" s="85" t="s">
        <v>78</v>
      </c>
      <c r="E184" s="86" t="s">
        <v>967</v>
      </c>
      <c r="F184" s="87" t="s">
        <v>968</v>
      </c>
      <c r="G184" s="88" t="s">
        <v>432</v>
      </c>
      <c r="H184" s="89">
        <v>1</v>
      </c>
      <c r="I184" s="89">
        <v>0</v>
      </c>
      <c r="J184" s="89">
        <f>ROUND(I184*H184,3)</f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>O184*H184</f>
        <v>0</v>
      </c>
      <c r="Q184" s="93">
        <v>2.1000000000000001E-4</v>
      </c>
      <c r="R184" s="93">
        <f>Q184*H184</f>
        <v>2.1000000000000001E-4</v>
      </c>
      <c r="S184" s="93">
        <v>0</v>
      </c>
      <c r="T184" s="94">
        <f>S184*H184</f>
        <v>0</v>
      </c>
      <c r="AR184" s="95" t="s">
        <v>228</v>
      </c>
      <c r="AT184" s="95" t="s">
        <v>78</v>
      </c>
      <c r="AU184" s="95" t="s">
        <v>93</v>
      </c>
      <c r="AY184" s="2" t="s">
        <v>76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2" t="s">
        <v>83</v>
      </c>
      <c r="BK184" s="97">
        <f>ROUND(I184*H184,3)</f>
        <v>0</v>
      </c>
      <c r="BL184" s="2" t="s">
        <v>228</v>
      </c>
      <c r="BM184" s="95" t="s">
        <v>1023</v>
      </c>
    </row>
    <row r="185" spans="2:65" s="72" customFormat="1" ht="22.9" customHeight="1" x14ac:dyDescent="0.2">
      <c r="B185" s="73"/>
      <c r="D185" s="74" t="s">
        <v>72</v>
      </c>
      <c r="E185" s="82" t="s">
        <v>1024</v>
      </c>
      <c r="F185" s="82" t="s">
        <v>1025</v>
      </c>
      <c r="J185" s="83">
        <f>BK185</f>
        <v>0</v>
      </c>
      <c r="L185" s="73"/>
      <c r="M185" s="77"/>
      <c r="P185" s="78">
        <f>P186+P201+P205+P230+P232</f>
        <v>0</v>
      </c>
      <c r="R185" s="78">
        <f>R186+R201+R205+R230+R232</f>
        <v>6.1048599999999968</v>
      </c>
      <c r="T185" s="79">
        <f>T186+T201+T205+T230+T232</f>
        <v>0</v>
      </c>
      <c r="AR185" s="74" t="s">
        <v>75</v>
      </c>
      <c r="AT185" s="80" t="s">
        <v>72</v>
      </c>
      <c r="AU185" s="80" t="s">
        <v>75</v>
      </c>
      <c r="AY185" s="74" t="s">
        <v>76</v>
      </c>
      <c r="BK185" s="81">
        <f>BK186+BK201+BK205+BK230+BK232</f>
        <v>0</v>
      </c>
    </row>
    <row r="186" spans="2:65" s="72" customFormat="1" ht="20.85" customHeight="1" x14ac:dyDescent="0.2">
      <c r="B186" s="73"/>
      <c r="D186" s="74" t="s">
        <v>72</v>
      </c>
      <c r="E186" s="82" t="s">
        <v>75</v>
      </c>
      <c r="F186" s="82" t="s">
        <v>880</v>
      </c>
      <c r="J186" s="83">
        <f>BK186</f>
        <v>0</v>
      </c>
      <c r="L186" s="73"/>
      <c r="M186" s="77"/>
      <c r="P186" s="78">
        <f>SUM(P187:P200)</f>
        <v>0</v>
      </c>
      <c r="R186" s="78">
        <f>SUM(R187:R200)</f>
        <v>2.89947</v>
      </c>
      <c r="T186" s="79">
        <f>SUM(T187:T200)</f>
        <v>0</v>
      </c>
      <c r="AR186" s="74" t="s">
        <v>75</v>
      </c>
      <c r="AT186" s="80" t="s">
        <v>72</v>
      </c>
      <c r="AU186" s="80" t="s">
        <v>83</v>
      </c>
      <c r="AY186" s="74" t="s">
        <v>76</v>
      </c>
      <c r="BK186" s="81">
        <f>SUM(BK187:BK200)</f>
        <v>0</v>
      </c>
    </row>
    <row r="187" spans="2:65" s="9" customFormat="1" ht="21.75" customHeight="1" x14ac:dyDescent="0.25">
      <c r="B187" s="84"/>
      <c r="C187" s="85" t="s">
        <v>381</v>
      </c>
      <c r="D187" s="85" t="s">
        <v>78</v>
      </c>
      <c r="E187" s="86" t="s">
        <v>881</v>
      </c>
      <c r="F187" s="87" t="s">
        <v>882</v>
      </c>
      <c r="G187" s="88" t="s">
        <v>81</v>
      </c>
      <c r="H187" s="89">
        <v>15.929</v>
      </c>
      <c r="I187" s="89">
        <v>0</v>
      </c>
      <c r="J187" s="89">
        <f t="shared" ref="J187:J200" si="20">ROUND(I187*H187,3)</f>
        <v>0</v>
      </c>
      <c r="K187" s="90"/>
      <c r="L187" s="10"/>
      <c r="M187" s="91" t="s">
        <v>14</v>
      </c>
      <c r="N187" s="92" t="s">
        <v>34</v>
      </c>
      <c r="O187" s="93">
        <v>0</v>
      </c>
      <c r="P187" s="93">
        <f t="shared" ref="P187:P200" si="21">O187*H187</f>
        <v>0</v>
      </c>
      <c r="Q187" s="93">
        <v>0</v>
      </c>
      <c r="R187" s="93">
        <f t="shared" ref="R187:R200" si="22">Q187*H187</f>
        <v>0</v>
      </c>
      <c r="S187" s="93">
        <v>0</v>
      </c>
      <c r="T187" s="94">
        <f t="shared" ref="T187:T200" si="23">S187*H187</f>
        <v>0</v>
      </c>
      <c r="AR187" s="95" t="s">
        <v>82</v>
      </c>
      <c r="AT187" s="95" t="s">
        <v>78</v>
      </c>
      <c r="AU187" s="95" t="s">
        <v>93</v>
      </c>
      <c r="AY187" s="2" t="s">
        <v>76</v>
      </c>
      <c r="BE187" s="96">
        <f t="shared" ref="BE187:BE200" si="24">IF(N187="základná",J187,0)</f>
        <v>0</v>
      </c>
      <c r="BF187" s="96">
        <f t="shared" ref="BF187:BF200" si="25">IF(N187="znížená",J187,0)</f>
        <v>0</v>
      </c>
      <c r="BG187" s="96">
        <f t="shared" ref="BG187:BG200" si="26">IF(N187="zákl. prenesená",J187,0)</f>
        <v>0</v>
      </c>
      <c r="BH187" s="96">
        <f t="shared" ref="BH187:BH200" si="27">IF(N187="zníž. prenesená",J187,0)</f>
        <v>0</v>
      </c>
      <c r="BI187" s="96">
        <f t="shared" ref="BI187:BI200" si="28">IF(N187="nulová",J187,0)</f>
        <v>0</v>
      </c>
      <c r="BJ187" s="2" t="s">
        <v>83</v>
      </c>
      <c r="BK187" s="97">
        <f t="shared" ref="BK187:BK200" si="29">ROUND(I187*H187,3)</f>
        <v>0</v>
      </c>
      <c r="BL187" s="2" t="s">
        <v>82</v>
      </c>
      <c r="BM187" s="95" t="s">
        <v>83</v>
      </c>
    </row>
    <row r="188" spans="2:65" s="9" customFormat="1" ht="24.2" customHeight="1" x14ac:dyDescent="0.25">
      <c r="B188" s="84"/>
      <c r="C188" s="85" t="s">
        <v>190</v>
      </c>
      <c r="D188" s="85" t="s">
        <v>78</v>
      </c>
      <c r="E188" s="86" t="s">
        <v>91</v>
      </c>
      <c r="F188" s="87" t="s">
        <v>92</v>
      </c>
      <c r="G188" s="88" t="s">
        <v>81</v>
      </c>
      <c r="H188" s="89">
        <v>15.929</v>
      </c>
      <c r="I188" s="89">
        <v>0</v>
      </c>
      <c r="J188" s="89">
        <f t="shared" si="20"/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 t="shared" si="21"/>
        <v>0</v>
      </c>
      <c r="Q188" s="93">
        <v>0</v>
      </c>
      <c r="R188" s="93">
        <f t="shared" si="22"/>
        <v>0</v>
      </c>
      <c r="S188" s="93">
        <v>0</v>
      </c>
      <c r="T188" s="94">
        <f t="shared" si="23"/>
        <v>0</v>
      </c>
      <c r="AR188" s="95" t="s">
        <v>82</v>
      </c>
      <c r="AT188" s="95" t="s">
        <v>78</v>
      </c>
      <c r="AU188" s="95" t="s">
        <v>93</v>
      </c>
      <c r="AY188" s="2" t="s">
        <v>76</v>
      </c>
      <c r="BE188" s="96">
        <f t="shared" si="24"/>
        <v>0</v>
      </c>
      <c r="BF188" s="96">
        <f t="shared" si="25"/>
        <v>0</v>
      </c>
      <c r="BG188" s="96">
        <f t="shared" si="26"/>
        <v>0</v>
      </c>
      <c r="BH188" s="96">
        <f t="shared" si="27"/>
        <v>0</v>
      </c>
      <c r="BI188" s="96">
        <f t="shared" si="28"/>
        <v>0</v>
      </c>
      <c r="BJ188" s="2" t="s">
        <v>83</v>
      </c>
      <c r="BK188" s="97">
        <f t="shared" si="29"/>
        <v>0</v>
      </c>
      <c r="BL188" s="2" t="s">
        <v>82</v>
      </c>
      <c r="BM188" s="95" t="s">
        <v>82</v>
      </c>
    </row>
    <row r="189" spans="2:65" s="9" customFormat="1" ht="16.5" customHeight="1" x14ac:dyDescent="0.25">
      <c r="B189" s="84"/>
      <c r="C189" s="85" t="s">
        <v>387</v>
      </c>
      <c r="D189" s="85" t="s">
        <v>78</v>
      </c>
      <c r="E189" s="86" t="s">
        <v>883</v>
      </c>
      <c r="F189" s="87" t="s">
        <v>884</v>
      </c>
      <c r="G189" s="88" t="s">
        <v>81</v>
      </c>
      <c r="H189" s="89">
        <v>10.757</v>
      </c>
      <c r="I189" s="89">
        <v>0</v>
      </c>
      <c r="J189" s="89">
        <f t="shared" si="20"/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 t="shared" si="21"/>
        <v>0</v>
      </c>
      <c r="Q189" s="93">
        <v>0</v>
      </c>
      <c r="R189" s="93">
        <f t="shared" si="22"/>
        <v>0</v>
      </c>
      <c r="S189" s="93">
        <v>0</v>
      </c>
      <c r="T189" s="94">
        <f t="shared" si="23"/>
        <v>0</v>
      </c>
      <c r="AR189" s="95" t="s">
        <v>82</v>
      </c>
      <c r="AT189" s="95" t="s">
        <v>78</v>
      </c>
      <c r="AU189" s="95" t="s">
        <v>93</v>
      </c>
      <c r="AY189" s="2" t="s">
        <v>76</v>
      </c>
      <c r="BE189" s="96">
        <f t="shared" si="24"/>
        <v>0</v>
      </c>
      <c r="BF189" s="96">
        <f t="shared" si="25"/>
        <v>0</v>
      </c>
      <c r="BG189" s="96">
        <f t="shared" si="26"/>
        <v>0</v>
      </c>
      <c r="BH189" s="96">
        <f t="shared" si="27"/>
        <v>0</v>
      </c>
      <c r="BI189" s="96">
        <f t="shared" si="28"/>
        <v>0</v>
      </c>
      <c r="BJ189" s="2" t="s">
        <v>83</v>
      </c>
      <c r="BK189" s="97">
        <f t="shared" si="29"/>
        <v>0</v>
      </c>
      <c r="BL189" s="2" t="s">
        <v>82</v>
      </c>
      <c r="BM189" s="95" t="s">
        <v>96</v>
      </c>
    </row>
    <row r="190" spans="2:65" s="9" customFormat="1" ht="37.9" customHeight="1" x14ac:dyDescent="0.25">
      <c r="B190" s="84"/>
      <c r="C190" s="85" t="s">
        <v>193</v>
      </c>
      <c r="D190" s="85" t="s">
        <v>78</v>
      </c>
      <c r="E190" s="86" t="s">
        <v>885</v>
      </c>
      <c r="F190" s="87" t="s">
        <v>886</v>
      </c>
      <c r="G190" s="88" t="s">
        <v>81</v>
      </c>
      <c r="H190" s="89">
        <v>10.757</v>
      </c>
      <c r="I190" s="89">
        <v>0</v>
      </c>
      <c r="J190" s="89">
        <f t="shared" si="20"/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 t="shared" si="21"/>
        <v>0</v>
      </c>
      <c r="Q190" s="93">
        <v>0</v>
      </c>
      <c r="R190" s="93">
        <f t="shared" si="22"/>
        <v>0</v>
      </c>
      <c r="S190" s="93">
        <v>0</v>
      </c>
      <c r="T190" s="94">
        <f t="shared" si="23"/>
        <v>0</v>
      </c>
      <c r="AR190" s="95" t="s">
        <v>82</v>
      </c>
      <c r="AT190" s="95" t="s">
        <v>78</v>
      </c>
      <c r="AU190" s="95" t="s">
        <v>93</v>
      </c>
      <c r="AY190" s="2" t="s">
        <v>76</v>
      </c>
      <c r="BE190" s="96">
        <f t="shared" si="24"/>
        <v>0</v>
      </c>
      <c r="BF190" s="96">
        <f t="shared" si="25"/>
        <v>0</v>
      </c>
      <c r="BG190" s="96">
        <f t="shared" si="26"/>
        <v>0</v>
      </c>
      <c r="BH190" s="96">
        <f t="shared" si="27"/>
        <v>0</v>
      </c>
      <c r="BI190" s="96">
        <f t="shared" si="28"/>
        <v>0</v>
      </c>
      <c r="BJ190" s="2" t="s">
        <v>83</v>
      </c>
      <c r="BK190" s="97">
        <f t="shared" si="29"/>
        <v>0</v>
      </c>
      <c r="BL190" s="2" t="s">
        <v>82</v>
      </c>
      <c r="BM190" s="95" t="s">
        <v>103</v>
      </c>
    </row>
    <row r="191" spans="2:65" s="9" customFormat="1" ht="24.2" customHeight="1" x14ac:dyDescent="0.25">
      <c r="B191" s="84"/>
      <c r="C191" s="85" t="s">
        <v>675</v>
      </c>
      <c r="D191" s="85" t="s">
        <v>78</v>
      </c>
      <c r="E191" s="86" t="s">
        <v>887</v>
      </c>
      <c r="F191" s="87" t="s">
        <v>888</v>
      </c>
      <c r="G191" s="88" t="s">
        <v>131</v>
      </c>
      <c r="H191" s="89">
        <v>8.9640000000000004</v>
      </c>
      <c r="I191" s="89">
        <v>0</v>
      </c>
      <c r="J191" s="89">
        <f t="shared" si="20"/>
        <v>0</v>
      </c>
      <c r="K191" s="90"/>
      <c r="L191" s="10"/>
      <c r="M191" s="91" t="s">
        <v>14</v>
      </c>
      <c r="N191" s="92" t="s">
        <v>34</v>
      </c>
      <c r="O191" s="93">
        <v>0</v>
      </c>
      <c r="P191" s="93">
        <f t="shared" si="21"/>
        <v>0</v>
      </c>
      <c r="Q191" s="93">
        <v>9.7054886211512701E-4</v>
      </c>
      <c r="R191" s="93">
        <f t="shared" si="22"/>
        <v>8.6999999999999994E-3</v>
      </c>
      <c r="S191" s="93">
        <v>0</v>
      </c>
      <c r="T191" s="94">
        <f t="shared" si="23"/>
        <v>0</v>
      </c>
      <c r="AR191" s="95" t="s">
        <v>82</v>
      </c>
      <c r="AT191" s="95" t="s">
        <v>78</v>
      </c>
      <c r="AU191" s="95" t="s">
        <v>93</v>
      </c>
      <c r="AY191" s="2" t="s">
        <v>76</v>
      </c>
      <c r="BE191" s="96">
        <f t="shared" si="24"/>
        <v>0</v>
      </c>
      <c r="BF191" s="96">
        <f t="shared" si="25"/>
        <v>0</v>
      </c>
      <c r="BG191" s="96">
        <f t="shared" si="26"/>
        <v>0</v>
      </c>
      <c r="BH191" s="96">
        <f t="shared" si="27"/>
        <v>0</v>
      </c>
      <c r="BI191" s="96">
        <f t="shared" si="28"/>
        <v>0</v>
      </c>
      <c r="BJ191" s="2" t="s">
        <v>83</v>
      </c>
      <c r="BK191" s="97">
        <f t="shared" si="29"/>
        <v>0</v>
      </c>
      <c r="BL191" s="2" t="s">
        <v>82</v>
      </c>
      <c r="BM191" s="95" t="s">
        <v>107</v>
      </c>
    </row>
    <row r="192" spans="2:65" s="9" customFormat="1" ht="24.2" customHeight="1" x14ac:dyDescent="0.25">
      <c r="B192" s="84"/>
      <c r="C192" s="85" t="s">
        <v>196</v>
      </c>
      <c r="D192" s="85" t="s">
        <v>78</v>
      </c>
      <c r="E192" s="86" t="s">
        <v>889</v>
      </c>
      <c r="F192" s="87" t="s">
        <v>890</v>
      </c>
      <c r="G192" s="88" t="s">
        <v>131</v>
      </c>
      <c r="H192" s="89">
        <v>8.9640000000000004</v>
      </c>
      <c r="I192" s="89">
        <v>0</v>
      </c>
      <c r="J192" s="89">
        <f t="shared" si="20"/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 t="shared" si="21"/>
        <v>0</v>
      </c>
      <c r="Q192" s="93">
        <v>0</v>
      </c>
      <c r="R192" s="93">
        <f t="shared" si="22"/>
        <v>0</v>
      </c>
      <c r="S192" s="93">
        <v>0</v>
      </c>
      <c r="T192" s="94">
        <f t="shared" si="23"/>
        <v>0</v>
      </c>
      <c r="AR192" s="95" t="s">
        <v>82</v>
      </c>
      <c r="AT192" s="95" t="s">
        <v>78</v>
      </c>
      <c r="AU192" s="95" t="s">
        <v>93</v>
      </c>
      <c r="AY192" s="2" t="s">
        <v>76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2" t="s">
        <v>83</v>
      </c>
      <c r="BK192" s="97">
        <f t="shared" si="29"/>
        <v>0</v>
      </c>
      <c r="BL192" s="2" t="s">
        <v>82</v>
      </c>
      <c r="BM192" s="95" t="s">
        <v>110</v>
      </c>
    </row>
    <row r="193" spans="2:65" s="9" customFormat="1" ht="33" customHeight="1" x14ac:dyDescent="0.25">
      <c r="B193" s="84"/>
      <c r="C193" s="85" t="s">
        <v>681</v>
      </c>
      <c r="D193" s="85" t="s">
        <v>78</v>
      </c>
      <c r="E193" s="86" t="s">
        <v>891</v>
      </c>
      <c r="F193" s="87" t="s">
        <v>892</v>
      </c>
      <c r="G193" s="88" t="s">
        <v>81</v>
      </c>
      <c r="H193" s="89">
        <v>5.2750000000000004</v>
      </c>
      <c r="I193" s="89">
        <v>0</v>
      </c>
      <c r="J193" s="89">
        <f t="shared" si="20"/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 t="shared" si="21"/>
        <v>0</v>
      </c>
      <c r="Q193" s="93">
        <v>0</v>
      </c>
      <c r="R193" s="93">
        <f t="shared" si="22"/>
        <v>0</v>
      </c>
      <c r="S193" s="93">
        <v>0</v>
      </c>
      <c r="T193" s="94">
        <f t="shared" si="23"/>
        <v>0</v>
      </c>
      <c r="AR193" s="95" t="s">
        <v>82</v>
      </c>
      <c r="AT193" s="95" t="s">
        <v>78</v>
      </c>
      <c r="AU193" s="95" t="s">
        <v>93</v>
      </c>
      <c r="AY193" s="2" t="s">
        <v>76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2" t="s">
        <v>83</v>
      </c>
      <c r="BK193" s="97">
        <f t="shared" si="29"/>
        <v>0</v>
      </c>
      <c r="BL193" s="2" t="s">
        <v>82</v>
      </c>
      <c r="BM193" s="95" t="s">
        <v>115</v>
      </c>
    </row>
    <row r="194" spans="2:65" s="9" customFormat="1" ht="37.9" customHeight="1" x14ac:dyDescent="0.25">
      <c r="B194" s="84"/>
      <c r="C194" s="85" t="s">
        <v>200</v>
      </c>
      <c r="D194" s="85" t="s">
        <v>78</v>
      </c>
      <c r="E194" s="86" t="s">
        <v>893</v>
      </c>
      <c r="F194" s="87" t="s">
        <v>894</v>
      </c>
      <c r="G194" s="88" t="s">
        <v>81</v>
      </c>
      <c r="H194" s="89">
        <v>5.2750000000000004</v>
      </c>
      <c r="I194" s="89">
        <v>0</v>
      </c>
      <c r="J194" s="89">
        <f t="shared" si="20"/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 t="shared" si="21"/>
        <v>0</v>
      </c>
      <c r="Q194" s="93">
        <v>0</v>
      </c>
      <c r="R194" s="93">
        <f t="shared" si="22"/>
        <v>0</v>
      </c>
      <c r="S194" s="93">
        <v>0</v>
      </c>
      <c r="T194" s="94">
        <f t="shared" si="23"/>
        <v>0</v>
      </c>
      <c r="AR194" s="95" t="s">
        <v>82</v>
      </c>
      <c r="AT194" s="95" t="s">
        <v>78</v>
      </c>
      <c r="AU194" s="95" t="s">
        <v>93</v>
      </c>
      <c r="AY194" s="2" t="s">
        <v>76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2" t="s">
        <v>83</v>
      </c>
      <c r="BK194" s="97">
        <f t="shared" si="29"/>
        <v>0</v>
      </c>
      <c r="BL194" s="2" t="s">
        <v>82</v>
      </c>
      <c r="BM194" s="95" t="s">
        <v>120</v>
      </c>
    </row>
    <row r="195" spans="2:65" s="9" customFormat="1" ht="24.2" customHeight="1" x14ac:dyDescent="0.25">
      <c r="B195" s="84"/>
      <c r="C195" s="85" t="s">
        <v>688</v>
      </c>
      <c r="D195" s="85" t="s">
        <v>78</v>
      </c>
      <c r="E195" s="86" t="s">
        <v>469</v>
      </c>
      <c r="F195" s="87" t="s">
        <v>106</v>
      </c>
      <c r="G195" s="88" t="s">
        <v>81</v>
      </c>
      <c r="H195" s="89">
        <v>5.2750000000000004</v>
      </c>
      <c r="I195" s="89">
        <v>0</v>
      </c>
      <c r="J195" s="89">
        <f t="shared" si="20"/>
        <v>0</v>
      </c>
      <c r="K195" s="90"/>
      <c r="L195" s="10"/>
      <c r="M195" s="91" t="s">
        <v>14</v>
      </c>
      <c r="N195" s="92" t="s">
        <v>34</v>
      </c>
      <c r="O195" s="93">
        <v>0</v>
      </c>
      <c r="P195" s="93">
        <f t="shared" si="21"/>
        <v>0</v>
      </c>
      <c r="Q195" s="93">
        <v>0</v>
      </c>
      <c r="R195" s="93">
        <f t="shared" si="22"/>
        <v>0</v>
      </c>
      <c r="S195" s="93">
        <v>0</v>
      </c>
      <c r="T195" s="94">
        <f t="shared" si="23"/>
        <v>0</v>
      </c>
      <c r="AR195" s="95" t="s">
        <v>82</v>
      </c>
      <c r="AT195" s="95" t="s">
        <v>78</v>
      </c>
      <c r="AU195" s="95" t="s">
        <v>93</v>
      </c>
      <c r="AY195" s="2" t="s">
        <v>76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2" t="s">
        <v>83</v>
      </c>
      <c r="BK195" s="97">
        <f t="shared" si="29"/>
        <v>0</v>
      </c>
      <c r="BL195" s="2" t="s">
        <v>82</v>
      </c>
      <c r="BM195" s="95" t="s">
        <v>126</v>
      </c>
    </row>
    <row r="196" spans="2:65" s="9" customFormat="1" ht="16.5" customHeight="1" x14ac:dyDescent="0.25">
      <c r="B196" s="84"/>
      <c r="C196" s="85" t="s">
        <v>203</v>
      </c>
      <c r="D196" s="85" t="s">
        <v>78</v>
      </c>
      <c r="E196" s="86" t="s">
        <v>895</v>
      </c>
      <c r="F196" s="87" t="s">
        <v>896</v>
      </c>
      <c r="G196" s="88" t="s">
        <v>81</v>
      </c>
      <c r="H196" s="89">
        <v>5.2750000000000004</v>
      </c>
      <c r="I196" s="89">
        <v>0</v>
      </c>
      <c r="J196" s="89">
        <f t="shared" si="20"/>
        <v>0</v>
      </c>
      <c r="K196" s="90"/>
      <c r="L196" s="10"/>
      <c r="M196" s="91" t="s">
        <v>14</v>
      </c>
      <c r="N196" s="92" t="s">
        <v>34</v>
      </c>
      <c r="O196" s="93">
        <v>0</v>
      </c>
      <c r="P196" s="93">
        <f t="shared" si="21"/>
        <v>0</v>
      </c>
      <c r="Q196" s="93">
        <v>0</v>
      </c>
      <c r="R196" s="93">
        <f t="shared" si="22"/>
        <v>0</v>
      </c>
      <c r="S196" s="93">
        <v>0</v>
      </c>
      <c r="T196" s="94">
        <f t="shared" si="23"/>
        <v>0</v>
      </c>
      <c r="AR196" s="95" t="s">
        <v>82</v>
      </c>
      <c r="AT196" s="95" t="s">
        <v>78</v>
      </c>
      <c r="AU196" s="95" t="s">
        <v>93</v>
      </c>
      <c r="AY196" s="2" t="s">
        <v>76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2" t="s">
        <v>83</v>
      </c>
      <c r="BK196" s="97">
        <f t="shared" si="29"/>
        <v>0</v>
      </c>
      <c r="BL196" s="2" t="s">
        <v>82</v>
      </c>
      <c r="BM196" s="95" t="s">
        <v>132</v>
      </c>
    </row>
    <row r="197" spans="2:65" s="9" customFormat="1" ht="24.2" customHeight="1" x14ac:dyDescent="0.25">
      <c r="B197" s="84"/>
      <c r="C197" s="85" t="s">
        <v>695</v>
      </c>
      <c r="D197" s="85" t="s">
        <v>78</v>
      </c>
      <c r="E197" s="86" t="s">
        <v>897</v>
      </c>
      <c r="F197" s="87" t="s">
        <v>898</v>
      </c>
      <c r="G197" s="88" t="s">
        <v>119</v>
      </c>
      <c r="H197" s="89">
        <v>8.7040000000000006</v>
      </c>
      <c r="I197" s="89">
        <v>0</v>
      </c>
      <c r="J197" s="89">
        <f t="shared" si="20"/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 t="shared" si="21"/>
        <v>0</v>
      </c>
      <c r="Q197" s="93">
        <v>0</v>
      </c>
      <c r="R197" s="93">
        <f t="shared" si="22"/>
        <v>0</v>
      </c>
      <c r="S197" s="93">
        <v>0</v>
      </c>
      <c r="T197" s="94">
        <f t="shared" si="23"/>
        <v>0</v>
      </c>
      <c r="AR197" s="95" t="s">
        <v>82</v>
      </c>
      <c r="AT197" s="95" t="s">
        <v>78</v>
      </c>
      <c r="AU197" s="95" t="s">
        <v>93</v>
      </c>
      <c r="AY197" s="2" t="s">
        <v>76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2" t="s">
        <v>83</v>
      </c>
      <c r="BK197" s="97">
        <f t="shared" si="29"/>
        <v>0</v>
      </c>
      <c r="BL197" s="2" t="s">
        <v>82</v>
      </c>
      <c r="BM197" s="95" t="s">
        <v>140</v>
      </c>
    </row>
    <row r="198" spans="2:65" s="9" customFormat="1" ht="24.2" customHeight="1" x14ac:dyDescent="0.25">
      <c r="B198" s="84"/>
      <c r="C198" s="85" t="s">
        <v>207</v>
      </c>
      <c r="D198" s="85" t="s">
        <v>78</v>
      </c>
      <c r="E198" s="86" t="s">
        <v>899</v>
      </c>
      <c r="F198" s="87" t="s">
        <v>900</v>
      </c>
      <c r="G198" s="88" t="s">
        <v>81</v>
      </c>
      <c r="H198" s="89">
        <v>21.411000000000001</v>
      </c>
      <c r="I198" s="89">
        <v>0</v>
      </c>
      <c r="J198" s="89">
        <f t="shared" si="20"/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 t="shared" si="21"/>
        <v>0</v>
      </c>
      <c r="Q198" s="93">
        <v>0</v>
      </c>
      <c r="R198" s="93">
        <f t="shared" si="22"/>
        <v>0</v>
      </c>
      <c r="S198" s="93">
        <v>0</v>
      </c>
      <c r="T198" s="94">
        <f t="shared" si="23"/>
        <v>0</v>
      </c>
      <c r="AR198" s="95" t="s">
        <v>82</v>
      </c>
      <c r="AT198" s="95" t="s">
        <v>78</v>
      </c>
      <c r="AU198" s="95" t="s">
        <v>93</v>
      </c>
      <c r="AY198" s="2" t="s">
        <v>76</v>
      </c>
      <c r="BE198" s="96">
        <f t="shared" si="24"/>
        <v>0</v>
      </c>
      <c r="BF198" s="96">
        <f t="shared" si="25"/>
        <v>0</v>
      </c>
      <c r="BG198" s="96">
        <f t="shared" si="26"/>
        <v>0</v>
      </c>
      <c r="BH198" s="96">
        <f t="shared" si="27"/>
        <v>0</v>
      </c>
      <c r="BI198" s="96">
        <f t="shared" si="28"/>
        <v>0</v>
      </c>
      <c r="BJ198" s="2" t="s">
        <v>83</v>
      </c>
      <c r="BK198" s="97">
        <f t="shared" si="29"/>
        <v>0</v>
      </c>
      <c r="BL198" s="2" t="s">
        <v>82</v>
      </c>
      <c r="BM198" s="95" t="s">
        <v>144</v>
      </c>
    </row>
    <row r="199" spans="2:65" s="9" customFormat="1" ht="24.2" customHeight="1" x14ac:dyDescent="0.25">
      <c r="B199" s="84"/>
      <c r="C199" s="85" t="s">
        <v>384</v>
      </c>
      <c r="D199" s="85" t="s">
        <v>78</v>
      </c>
      <c r="E199" s="86" t="s">
        <v>901</v>
      </c>
      <c r="F199" s="87" t="s">
        <v>902</v>
      </c>
      <c r="G199" s="88" t="s">
        <v>81</v>
      </c>
      <c r="H199" s="89">
        <v>1.7310000000000001</v>
      </c>
      <c r="I199" s="89">
        <v>0</v>
      </c>
      <c r="J199" s="89">
        <f t="shared" si="20"/>
        <v>0</v>
      </c>
      <c r="K199" s="90"/>
      <c r="L199" s="10"/>
      <c r="M199" s="91" t="s">
        <v>14</v>
      </c>
      <c r="N199" s="92" t="s">
        <v>34</v>
      </c>
      <c r="O199" s="93">
        <v>0</v>
      </c>
      <c r="P199" s="93">
        <f t="shared" si="21"/>
        <v>0</v>
      </c>
      <c r="Q199" s="93">
        <v>0</v>
      </c>
      <c r="R199" s="93">
        <f t="shared" si="22"/>
        <v>0</v>
      </c>
      <c r="S199" s="93">
        <v>0</v>
      </c>
      <c r="T199" s="94">
        <f t="shared" si="23"/>
        <v>0</v>
      </c>
      <c r="AR199" s="95" t="s">
        <v>82</v>
      </c>
      <c r="AT199" s="95" t="s">
        <v>78</v>
      </c>
      <c r="AU199" s="95" t="s">
        <v>93</v>
      </c>
      <c r="AY199" s="2" t="s">
        <v>76</v>
      </c>
      <c r="BE199" s="96">
        <f t="shared" si="24"/>
        <v>0</v>
      </c>
      <c r="BF199" s="96">
        <f t="shared" si="25"/>
        <v>0</v>
      </c>
      <c r="BG199" s="96">
        <f t="shared" si="26"/>
        <v>0</v>
      </c>
      <c r="BH199" s="96">
        <f t="shared" si="27"/>
        <v>0</v>
      </c>
      <c r="BI199" s="96">
        <f t="shared" si="28"/>
        <v>0</v>
      </c>
      <c r="BJ199" s="2" t="s">
        <v>83</v>
      </c>
      <c r="BK199" s="97">
        <f t="shared" si="29"/>
        <v>0</v>
      </c>
      <c r="BL199" s="2" t="s">
        <v>82</v>
      </c>
      <c r="BM199" s="95" t="s">
        <v>128</v>
      </c>
    </row>
    <row r="200" spans="2:65" s="9" customFormat="1" ht="16.5" customHeight="1" x14ac:dyDescent="0.25">
      <c r="B200" s="84"/>
      <c r="C200" s="119" t="s">
        <v>210</v>
      </c>
      <c r="D200" s="119" t="s">
        <v>212</v>
      </c>
      <c r="E200" s="120" t="s">
        <v>903</v>
      </c>
      <c r="F200" s="121" t="s">
        <v>904</v>
      </c>
      <c r="G200" s="122" t="s">
        <v>81</v>
      </c>
      <c r="H200" s="123">
        <v>1.7310000000000001</v>
      </c>
      <c r="I200" s="123">
        <v>0</v>
      </c>
      <c r="J200" s="123">
        <f t="shared" si="20"/>
        <v>0</v>
      </c>
      <c r="K200" s="124"/>
      <c r="L200" s="125"/>
      <c r="M200" s="126" t="s">
        <v>14</v>
      </c>
      <c r="N200" s="127" t="s">
        <v>34</v>
      </c>
      <c r="O200" s="93">
        <v>0</v>
      </c>
      <c r="P200" s="93">
        <f t="shared" si="21"/>
        <v>0</v>
      </c>
      <c r="Q200" s="93">
        <v>1.67</v>
      </c>
      <c r="R200" s="93">
        <f t="shared" si="22"/>
        <v>2.8907699999999998</v>
      </c>
      <c r="S200" s="93">
        <v>0</v>
      </c>
      <c r="T200" s="94">
        <f t="shared" si="23"/>
        <v>0</v>
      </c>
      <c r="AR200" s="95" t="s">
        <v>103</v>
      </c>
      <c r="AT200" s="95" t="s">
        <v>212</v>
      </c>
      <c r="AU200" s="95" t="s">
        <v>93</v>
      </c>
      <c r="AY200" s="2" t="s">
        <v>76</v>
      </c>
      <c r="BE200" s="96">
        <f t="shared" si="24"/>
        <v>0</v>
      </c>
      <c r="BF200" s="96">
        <f t="shared" si="25"/>
        <v>0</v>
      </c>
      <c r="BG200" s="96">
        <f t="shared" si="26"/>
        <v>0</v>
      </c>
      <c r="BH200" s="96">
        <f t="shared" si="27"/>
        <v>0</v>
      </c>
      <c r="BI200" s="96">
        <f t="shared" si="28"/>
        <v>0</v>
      </c>
      <c r="BJ200" s="2" t="s">
        <v>83</v>
      </c>
      <c r="BK200" s="97">
        <f t="shared" si="29"/>
        <v>0</v>
      </c>
      <c r="BL200" s="2" t="s">
        <v>82</v>
      </c>
      <c r="BM200" s="95" t="s">
        <v>150</v>
      </c>
    </row>
    <row r="201" spans="2:65" s="72" customFormat="1" ht="20.85" customHeight="1" x14ac:dyDescent="0.2">
      <c r="B201" s="73"/>
      <c r="D201" s="74" t="s">
        <v>72</v>
      </c>
      <c r="E201" s="82" t="s">
        <v>82</v>
      </c>
      <c r="F201" s="82" t="s">
        <v>905</v>
      </c>
      <c r="J201" s="83">
        <f>BK201</f>
        <v>0</v>
      </c>
      <c r="L201" s="73"/>
      <c r="M201" s="77"/>
      <c r="P201" s="78">
        <f>SUM(P202:P204)</f>
        <v>0</v>
      </c>
      <c r="R201" s="78">
        <f>SUM(R202:R204)</f>
        <v>2.4726999999999966</v>
      </c>
      <c r="T201" s="79">
        <f>SUM(T202:T204)</f>
        <v>0</v>
      </c>
      <c r="AR201" s="74" t="s">
        <v>75</v>
      </c>
      <c r="AT201" s="80" t="s">
        <v>72</v>
      </c>
      <c r="AU201" s="80" t="s">
        <v>83</v>
      </c>
      <c r="AY201" s="74" t="s">
        <v>76</v>
      </c>
      <c r="BK201" s="81">
        <f>SUM(BK202:BK204)</f>
        <v>0</v>
      </c>
    </row>
    <row r="202" spans="2:65" s="9" customFormat="1" ht="33" customHeight="1" x14ac:dyDescent="0.25">
      <c r="B202" s="84"/>
      <c r="C202" s="85" t="s">
        <v>708</v>
      </c>
      <c r="D202" s="85" t="s">
        <v>78</v>
      </c>
      <c r="E202" s="86" t="s">
        <v>906</v>
      </c>
      <c r="F202" s="87" t="s">
        <v>907</v>
      </c>
      <c r="G202" s="88" t="s">
        <v>81</v>
      </c>
      <c r="H202" s="89">
        <v>1.018</v>
      </c>
      <c r="I202" s="89">
        <v>0</v>
      </c>
      <c r="J202" s="89">
        <f>ROUND(I202*H202,3)</f>
        <v>0</v>
      </c>
      <c r="K202" s="90"/>
      <c r="L202" s="10"/>
      <c r="M202" s="91" t="s">
        <v>14</v>
      </c>
      <c r="N202" s="92" t="s">
        <v>34</v>
      </c>
      <c r="O202" s="93">
        <v>0</v>
      </c>
      <c r="P202" s="93">
        <f>O202*H202</f>
        <v>0</v>
      </c>
      <c r="Q202" s="93">
        <v>1.89076620825147</v>
      </c>
      <c r="R202" s="93">
        <f>Q202*H202</f>
        <v>1.9247999999999965</v>
      </c>
      <c r="S202" s="93">
        <v>0</v>
      </c>
      <c r="T202" s="94">
        <f>S202*H202</f>
        <v>0</v>
      </c>
      <c r="AR202" s="95" t="s">
        <v>82</v>
      </c>
      <c r="AT202" s="95" t="s">
        <v>78</v>
      </c>
      <c r="AU202" s="95" t="s">
        <v>93</v>
      </c>
      <c r="AY202" s="2" t="s">
        <v>76</v>
      </c>
      <c r="BE202" s="96">
        <f>IF(N202="základná",J202,0)</f>
        <v>0</v>
      </c>
      <c r="BF202" s="96">
        <f>IF(N202="znížená",J202,0)</f>
        <v>0</v>
      </c>
      <c r="BG202" s="96">
        <f>IF(N202="zákl. prenesená",J202,0)</f>
        <v>0</v>
      </c>
      <c r="BH202" s="96">
        <f>IF(N202="zníž. prenesená",J202,0)</f>
        <v>0</v>
      </c>
      <c r="BI202" s="96">
        <f>IF(N202="nulová",J202,0)</f>
        <v>0</v>
      </c>
      <c r="BJ202" s="2" t="s">
        <v>83</v>
      </c>
      <c r="BK202" s="97">
        <f>ROUND(I202*H202,3)</f>
        <v>0</v>
      </c>
      <c r="BL202" s="2" t="s">
        <v>82</v>
      </c>
      <c r="BM202" s="95" t="s">
        <v>155</v>
      </c>
    </row>
    <row r="203" spans="2:65" s="9" customFormat="1" ht="24.2" customHeight="1" x14ac:dyDescent="0.25">
      <c r="B203" s="84"/>
      <c r="C203" s="85" t="s">
        <v>136</v>
      </c>
      <c r="D203" s="85" t="s">
        <v>78</v>
      </c>
      <c r="E203" s="86" t="s">
        <v>908</v>
      </c>
      <c r="F203" s="87" t="s">
        <v>909</v>
      </c>
      <c r="G203" s="88" t="s">
        <v>81</v>
      </c>
      <c r="H203" s="89">
        <v>0.23599999999999999</v>
      </c>
      <c r="I203" s="89">
        <v>0</v>
      </c>
      <c r="J203" s="89">
        <f>ROUND(I203*H203,3)</f>
        <v>0</v>
      </c>
      <c r="K203" s="90"/>
      <c r="L203" s="10"/>
      <c r="M203" s="91" t="s">
        <v>14</v>
      </c>
      <c r="N203" s="92" t="s">
        <v>34</v>
      </c>
      <c r="O203" s="93">
        <v>0</v>
      </c>
      <c r="P203" s="93">
        <f>O203*H203</f>
        <v>0</v>
      </c>
      <c r="Q203" s="93">
        <v>2.1922881355932202</v>
      </c>
      <c r="R203" s="93">
        <f>Q203*H203</f>
        <v>0.51737999999999995</v>
      </c>
      <c r="S203" s="93">
        <v>0</v>
      </c>
      <c r="T203" s="94">
        <f>S203*H203</f>
        <v>0</v>
      </c>
      <c r="AR203" s="95" t="s">
        <v>82</v>
      </c>
      <c r="AT203" s="95" t="s">
        <v>78</v>
      </c>
      <c r="AU203" s="95" t="s">
        <v>93</v>
      </c>
      <c r="AY203" s="2" t="s">
        <v>76</v>
      </c>
      <c r="BE203" s="96">
        <f>IF(N203="základná",J203,0)</f>
        <v>0</v>
      </c>
      <c r="BF203" s="96">
        <f>IF(N203="znížená",J203,0)</f>
        <v>0</v>
      </c>
      <c r="BG203" s="96">
        <f>IF(N203="zákl. prenesená",J203,0)</f>
        <v>0</v>
      </c>
      <c r="BH203" s="96">
        <f>IF(N203="zníž. prenesená",J203,0)</f>
        <v>0</v>
      </c>
      <c r="BI203" s="96">
        <f>IF(N203="nulová",J203,0)</f>
        <v>0</v>
      </c>
      <c r="BJ203" s="2" t="s">
        <v>83</v>
      </c>
      <c r="BK203" s="97">
        <f>ROUND(I203*H203,3)</f>
        <v>0</v>
      </c>
      <c r="BL203" s="2" t="s">
        <v>82</v>
      </c>
      <c r="BM203" s="95" t="s">
        <v>163</v>
      </c>
    </row>
    <row r="204" spans="2:65" s="9" customFormat="1" ht="33" customHeight="1" x14ac:dyDescent="0.25">
      <c r="B204" s="84"/>
      <c r="C204" s="85" t="s">
        <v>714</v>
      </c>
      <c r="D204" s="85" t="s">
        <v>78</v>
      </c>
      <c r="E204" s="86" t="s">
        <v>910</v>
      </c>
      <c r="F204" s="87" t="s">
        <v>911</v>
      </c>
      <c r="G204" s="88" t="s">
        <v>131</v>
      </c>
      <c r="H204" s="89">
        <v>0.92400000000000004</v>
      </c>
      <c r="I204" s="89">
        <v>0</v>
      </c>
      <c r="J204" s="89">
        <f>ROUND(I204*H204,3)</f>
        <v>0</v>
      </c>
      <c r="K204" s="90"/>
      <c r="L204" s="10"/>
      <c r="M204" s="91" t="s">
        <v>14</v>
      </c>
      <c r="N204" s="92" t="s">
        <v>34</v>
      </c>
      <c r="O204" s="93">
        <v>0</v>
      </c>
      <c r="P204" s="93">
        <f>O204*H204</f>
        <v>0</v>
      </c>
      <c r="Q204" s="93">
        <v>3.3030303030303E-2</v>
      </c>
      <c r="R204" s="93">
        <f>Q204*H204</f>
        <v>3.0519999999999974E-2</v>
      </c>
      <c r="S204" s="93">
        <v>0</v>
      </c>
      <c r="T204" s="94">
        <f>S204*H204</f>
        <v>0</v>
      </c>
      <c r="AR204" s="95" t="s">
        <v>82</v>
      </c>
      <c r="AT204" s="95" t="s">
        <v>78</v>
      </c>
      <c r="AU204" s="95" t="s">
        <v>93</v>
      </c>
      <c r="AY204" s="2" t="s">
        <v>76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2" t="s">
        <v>83</v>
      </c>
      <c r="BK204" s="97">
        <f>ROUND(I204*H204,3)</f>
        <v>0</v>
      </c>
      <c r="BL204" s="2" t="s">
        <v>82</v>
      </c>
      <c r="BM204" s="95" t="s">
        <v>168</v>
      </c>
    </row>
    <row r="205" spans="2:65" s="72" customFormat="1" ht="20.85" customHeight="1" x14ac:dyDescent="0.2">
      <c r="B205" s="73"/>
      <c r="D205" s="74" t="s">
        <v>72</v>
      </c>
      <c r="E205" s="82" t="s">
        <v>103</v>
      </c>
      <c r="F205" s="82" t="s">
        <v>998</v>
      </c>
      <c r="J205" s="83">
        <f>BK205</f>
        <v>0</v>
      </c>
      <c r="L205" s="73"/>
      <c r="M205" s="77"/>
      <c r="P205" s="78">
        <f>SUM(P206:P229)</f>
        <v>0</v>
      </c>
      <c r="R205" s="78">
        <f>SUM(R206:R229)</f>
        <v>0.73248000000000013</v>
      </c>
      <c r="T205" s="79">
        <f>SUM(T206:T229)</f>
        <v>0</v>
      </c>
      <c r="AR205" s="74" t="s">
        <v>75</v>
      </c>
      <c r="AT205" s="80" t="s">
        <v>72</v>
      </c>
      <c r="AU205" s="80" t="s">
        <v>83</v>
      </c>
      <c r="AY205" s="74" t="s">
        <v>76</v>
      </c>
      <c r="BK205" s="81">
        <f>SUM(BK206:BK229)</f>
        <v>0</v>
      </c>
    </row>
    <row r="206" spans="2:65" s="9" customFormat="1" ht="37.9" customHeight="1" x14ac:dyDescent="0.25">
      <c r="B206" s="84"/>
      <c r="C206" s="85" t="s">
        <v>218</v>
      </c>
      <c r="D206" s="85" t="s">
        <v>78</v>
      </c>
      <c r="E206" s="86" t="s">
        <v>913</v>
      </c>
      <c r="F206" s="87" t="s">
        <v>914</v>
      </c>
      <c r="G206" s="88" t="s">
        <v>154</v>
      </c>
      <c r="H206" s="89">
        <v>9</v>
      </c>
      <c r="I206" s="89">
        <v>0</v>
      </c>
      <c r="J206" s="89">
        <f t="shared" ref="J206:J228" si="30">ROUND(I206*H206,3)</f>
        <v>0</v>
      </c>
      <c r="K206" s="90"/>
      <c r="L206" s="10"/>
      <c r="M206" s="91" t="s">
        <v>14</v>
      </c>
      <c r="N206" s="92" t="s">
        <v>34</v>
      </c>
      <c r="O206" s="93">
        <v>0</v>
      </c>
      <c r="P206" s="93">
        <f t="shared" ref="P206:P228" si="31">O206*H206</f>
        <v>0</v>
      </c>
      <c r="Q206" s="93">
        <v>0</v>
      </c>
      <c r="R206" s="93">
        <f t="shared" ref="R206:R228" si="32">Q206*H206</f>
        <v>0</v>
      </c>
      <c r="S206" s="93">
        <v>0</v>
      </c>
      <c r="T206" s="94">
        <f t="shared" ref="T206:T228" si="33">S206*H206</f>
        <v>0</v>
      </c>
      <c r="AR206" s="95" t="s">
        <v>82</v>
      </c>
      <c r="AT206" s="95" t="s">
        <v>78</v>
      </c>
      <c r="AU206" s="95" t="s">
        <v>93</v>
      </c>
      <c r="AY206" s="2" t="s">
        <v>76</v>
      </c>
      <c r="BE206" s="96">
        <f t="shared" ref="BE206:BE228" si="34">IF(N206="základná",J206,0)</f>
        <v>0</v>
      </c>
      <c r="BF206" s="96">
        <f t="shared" ref="BF206:BF228" si="35">IF(N206="znížená",J206,0)</f>
        <v>0</v>
      </c>
      <c r="BG206" s="96">
        <f t="shared" ref="BG206:BG228" si="36">IF(N206="zákl. prenesená",J206,0)</f>
        <v>0</v>
      </c>
      <c r="BH206" s="96">
        <f t="shared" ref="BH206:BH228" si="37">IF(N206="zníž. prenesená",J206,0)</f>
        <v>0</v>
      </c>
      <c r="BI206" s="96">
        <f t="shared" ref="BI206:BI228" si="38">IF(N206="nulová",J206,0)</f>
        <v>0</v>
      </c>
      <c r="BJ206" s="2" t="s">
        <v>83</v>
      </c>
      <c r="BK206" s="97">
        <f t="shared" ref="BK206:BK228" si="39">ROUND(I206*H206,3)</f>
        <v>0</v>
      </c>
      <c r="BL206" s="2" t="s">
        <v>82</v>
      </c>
      <c r="BM206" s="95" t="s">
        <v>172</v>
      </c>
    </row>
    <row r="207" spans="2:65" s="9" customFormat="1" ht="24.2" customHeight="1" x14ac:dyDescent="0.25">
      <c r="B207" s="84"/>
      <c r="C207" s="119" t="s">
        <v>721</v>
      </c>
      <c r="D207" s="119" t="s">
        <v>212</v>
      </c>
      <c r="E207" s="120" t="s">
        <v>915</v>
      </c>
      <c r="F207" s="121" t="s">
        <v>916</v>
      </c>
      <c r="G207" s="122" t="s">
        <v>154</v>
      </c>
      <c r="H207" s="123">
        <v>9</v>
      </c>
      <c r="I207" s="123">
        <v>0</v>
      </c>
      <c r="J207" s="123">
        <f t="shared" si="30"/>
        <v>0</v>
      </c>
      <c r="K207" s="124"/>
      <c r="L207" s="125"/>
      <c r="M207" s="126" t="s">
        <v>14</v>
      </c>
      <c r="N207" s="127" t="s">
        <v>34</v>
      </c>
      <c r="O207" s="93">
        <v>0</v>
      </c>
      <c r="P207" s="93">
        <f t="shared" si="31"/>
        <v>0</v>
      </c>
      <c r="Q207" s="93">
        <v>2.7999999999999998E-4</v>
      </c>
      <c r="R207" s="93">
        <f t="shared" si="32"/>
        <v>2.5199999999999997E-3</v>
      </c>
      <c r="S207" s="93">
        <v>0</v>
      </c>
      <c r="T207" s="94">
        <f t="shared" si="33"/>
        <v>0</v>
      </c>
      <c r="AR207" s="95" t="s">
        <v>103</v>
      </c>
      <c r="AT207" s="95" t="s">
        <v>212</v>
      </c>
      <c r="AU207" s="95" t="s">
        <v>93</v>
      </c>
      <c r="AY207" s="2" t="s">
        <v>76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2" t="s">
        <v>83</v>
      </c>
      <c r="BK207" s="97">
        <f t="shared" si="39"/>
        <v>0</v>
      </c>
      <c r="BL207" s="2" t="s">
        <v>82</v>
      </c>
      <c r="BM207" s="95" t="s">
        <v>178</v>
      </c>
    </row>
    <row r="208" spans="2:65" s="9" customFormat="1" ht="24.2" customHeight="1" x14ac:dyDescent="0.25">
      <c r="B208" s="84"/>
      <c r="C208" s="119" t="s">
        <v>224</v>
      </c>
      <c r="D208" s="119" t="s">
        <v>212</v>
      </c>
      <c r="E208" s="120" t="s">
        <v>917</v>
      </c>
      <c r="F208" s="121" t="s">
        <v>918</v>
      </c>
      <c r="G208" s="122" t="s">
        <v>432</v>
      </c>
      <c r="H208" s="123">
        <v>2</v>
      </c>
      <c r="I208" s="123">
        <v>0</v>
      </c>
      <c r="J208" s="123">
        <f t="shared" si="30"/>
        <v>0</v>
      </c>
      <c r="K208" s="124"/>
      <c r="L208" s="125"/>
      <c r="M208" s="126" t="s">
        <v>14</v>
      </c>
      <c r="N208" s="127" t="s">
        <v>34</v>
      </c>
      <c r="O208" s="93">
        <v>0</v>
      </c>
      <c r="P208" s="93">
        <f t="shared" si="31"/>
        <v>0</v>
      </c>
      <c r="Q208" s="93">
        <v>5.0000000000000002E-5</v>
      </c>
      <c r="R208" s="93">
        <f t="shared" si="32"/>
        <v>1E-4</v>
      </c>
      <c r="S208" s="93">
        <v>0</v>
      </c>
      <c r="T208" s="94">
        <f t="shared" si="33"/>
        <v>0</v>
      </c>
      <c r="AR208" s="95" t="s">
        <v>103</v>
      </c>
      <c r="AT208" s="95" t="s">
        <v>212</v>
      </c>
      <c r="AU208" s="95" t="s">
        <v>93</v>
      </c>
      <c r="AY208" s="2" t="s">
        <v>76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2" t="s">
        <v>83</v>
      </c>
      <c r="BK208" s="97">
        <f t="shared" si="39"/>
        <v>0</v>
      </c>
      <c r="BL208" s="2" t="s">
        <v>82</v>
      </c>
      <c r="BM208" s="95" t="s">
        <v>181</v>
      </c>
    </row>
    <row r="209" spans="2:65" s="9" customFormat="1" ht="24.2" customHeight="1" x14ac:dyDescent="0.25">
      <c r="B209" s="84"/>
      <c r="C209" s="119" t="s">
        <v>383</v>
      </c>
      <c r="D209" s="119" t="s">
        <v>212</v>
      </c>
      <c r="E209" s="120" t="s">
        <v>919</v>
      </c>
      <c r="F209" s="121" t="s">
        <v>920</v>
      </c>
      <c r="G209" s="122" t="s">
        <v>432</v>
      </c>
      <c r="H209" s="123">
        <v>1</v>
      </c>
      <c r="I209" s="123">
        <v>0</v>
      </c>
      <c r="J209" s="123">
        <f t="shared" si="30"/>
        <v>0</v>
      </c>
      <c r="K209" s="124"/>
      <c r="L209" s="125"/>
      <c r="M209" s="126" t="s">
        <v>14</v>
      </c>
      <c r="N209" s="127" t="s">
        <v>34</v>
      </c>
      <c r="O209" s="93">
        <v>0</v>
      </c>
      <c r="P209" s="93">
        <f t="shared" si="31"/>
        <v>0</v>
      </c>
      <c r="Q209" s="93">
        <v>3.6000000000000002E-4</v>
      </c>
      <c r="R209" s="93">
        <f t="shared" si="32"/>
        <v>3.6000000000000002E-4</v>
      </c>
      <c r="S209" s="93">
        <v>0</v>
      </c>
      <c r="T209" s="94">
        <f t="shared" si="33"/>
        <v>0</v>
      </c>
      <c r="AR209" s="95" t="s">
        <v>103</v>
      </c>
      <c r="AT209" s="95" t="s">
        <v>212</v>
      </c>
      <c r="AU209" s="95" t="s">
        <v>93</v>
      </c>
      <c r="AY209" s="2" t="s">
        <v>76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2" t="s">
        <v>83</v>
      </c>
      <c r="BK209" s="97">
        <f t="shared" si="39"/>
        <v>0</v>
      </c>
      <c r="BL209" s="2" t="s">
        <v>82</v>
      </c>
      <c r="BM209" s="95" t="s">
        <v>186</v>
      </c>
    </row>
    <row r="210" spans="2:65" s="9" customFormat="1" ht="24.2" customHeight="1" x14ac:dyDescent="0.25">
      <c r="B210" s="84"/>
      <c r="C210" s="119" t="s">
        <v>228</v>
      </c>
      <c r="D210" s="119" t="s">
        <v>212</v>
      </c>
      <c r="E210" s="120" t="s">
        <v>921</v>
      </c>
      <c r="F210" s="121" t="s">
        <v>922</v>
      </c>
      <c r="G210" s="122" t="s">
        <v>432</v>
      </c>
      <c r="H210" s="123">
        <v>1</v>
      </c>
      <c r="I210" s="123">
        <v>0</v>
      </c>
      <c r="J210" s="123">
        <f t="shared" si="30"/>
        <v>0</v>
      </c>
      <c r="K210" s="124"/>
      <c r="L210" s="125"/>
      <c r="M210" s="126" t="s">
        <v>14</v>
      </c>
      <c r="N210" s="127" t="s">
        <v>34</v>
      </c>
      <c r="O210" s="93">
        <v>0</v>
      </c>
      <c r="P210" s="93">
        <f t="shared" si="31"/>
        <v>0</v>
      </c>
      <c r="Q210" s="93">
        <v>6.9999999999999994E-5</v>
      </c>
      <c r="R210" s="93">
        <f t="shared" si="32"/>
        <v>6.9999999999999994E-5</v>
      </c>
      <c r="S210" s="93">
        <v>0</v>
      </c>
      <c r="T210" s="94">
        <f t="shared" si="33"/>
        <v>0</v>
      </c>
      <c r="AR210" s="95" t="s">
        <v>103</v>
      </c>
      <c r="AT210" s="95" t="s">
        <v>212</v>
      </c>
      <c r="AU210" s="95" t="s">
        <v>93</v>
      </c>
      <c r="AY210" s="2" t="s">
        <v>76</v>
      </c>
      <c r="BE210" s="96">
        <f t="shared" si="34"/>
        <v>0</v>
      </c>
      <c r="BF210" s="96">
        <f t="shared" si="35"/>
        <v>0</v>
      </c>
      <c r="BG210" s="96">
        <f t="shared" si="36"/>
        <v>0</v>
      </c>
      <c r="BH210" s="96">
        <f t="shared" si="37"/>
        <v>0</v>
      </c>
      <c r="BI210" s="96">
        <f t="shared" si="38"/>
        <v>0</v>
      </c>
      <c r="BJ210" s="2" t="s">
        <v>83</v>
      </c>
      <c r="BK210" s="97">
        <f t="shared" si="39"/>
        <v>0</v>
      </c>
      <c r="BL210" s="2" t="s">
        <v>82</v>
      </c>
      <c r="BM210" s="95" t="s">
        <v>190</v>
      </c>
    </row>
    <row r="211" spans="2:65" s="9" customFormat="1" ht="33" customHeight="1" x14ac:dyDescent="0.25">
      <c r="B211" s="84"/>
      <c r="C211" s="85" t="s">
        <v>734</v>
      </c>
      <c r="D211" s="85" t="s">
        <v>78</v>
      </c>
      <c r="E211" s="86" t="s">
        <v>923</v>
      </c>
      <c r="F211" s="87" t="s">
        <v>924</v>
      </c>
      <c r="G211" s="88" t="s">
        <v>432</v>
      </c>
      <c r="H211" s="89">
        <v>1</v>
      </c>
      <c r="I211" s="89">
        <v>0</v>
      </c>
      <c r="J211" s="89">
        <f t="shared" si="30"/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 t="shared" si="31"/>
        <v>0</v>
      </c>
      <c r="Q211" s="93">
        <v>7.2000000000000005E-4</v>
      </c>
      <c r="R211" s="93">
        <f t="shared" si="32"/>
        <v>7.2000000000000005E-4</v>
      </c>
      <c r="S211" s="93">
        <v>0</v>
      </c>
      <c r="T211" s="94">
        <f t="shared" si="33"/>
        <v>0</v>
      </c>
      <c r="AR211" s="95" t="s">
        <v>82</v>
      </c>
      <c r="AT211" s="95" t="s">
        <v>78</v>
      </c>
      <c r="AU211" s="95" t="s">
        <v>93</v>
      </c>
      <c r="AY211" s="2" t="s">
        <v>76</v>
      </c>
      <c r="BE211" s="96">
        <f t="shared" si="34"/>
        <v>0</v>
      </c>
      <c r="BF211" s="96">
        <f t="shared" si="35"/>
        <v>0</v>
      </c>
      <c r="BG211" s="96">
        <f t="shared" si="36"/>
        <v>0</v>
      </c>
      <c r="BH211" s="96">
        <f t="shared" si="37"/>
        <v>0</v>
      </c>
      <c r="BI211" s="96">
        <f t="shared" si="38"/>
        <v>0</v>
      </c>
      <c r="BJ211" s="2" t="s">
        <v>83</v>
      </c>
      <c r="BK211" s="97">
        <f t="shared" si="39"/>
        <v>0</v>
      </c>
      <c r="BL211" s="2" t="s">
        <v>82</v>
      </c>
      <c r="BM211" s="95" t="s">
        <v>193</v>
      </c>
    </row>
    <row r="212" spans="2:65" s="9" customFormat="1" ht="21.75" customHeight="1" x14ac:dyDescent="0.25">
      <c r="B212" s="84"/>
      <c r="C212" s="119" t="s">
        <v>233</v>
      </c>
      <c r="D212" s="119" t="s">
        <v>212</v>
      </c>
      <c r="E212" s="120" t="s">
        <v>925</v>
      </c>
      <c r="F212" s="121" t="s">
        <v>926</v>
      </c>
      <c r="G212" s="122" t="s">
        <v>432</v>
      </c>
      <c r="H212" s="123">
        <v>1</v>
      </c>
      <c r="I212" s="123">
        <v>0</v>
      </c>
      <c r="J212" s="123">
        <f t="shared" si="30"/>
        <v>0</v>
      </c>
      <c r="K212" s="124"/>
      <c r="L212" s="125"/>
      <c r="M212" s="126" t="s">
        <v>14</v>
      </c>
      <c r="N212" s="127" t="s">
        <v>34</v>
      </c>
      <c r="O212" s="93">
        <v>0</v>
      </c>
      <c r="P212" s="93">
        <f t="shared" si="31"/>
        <v>0</v>
      </c>
      <c r="Q212" s="93">
        <v>6.3E-3</v>
      </c>
      <c r="R212" s="93">
        <f t="shared" si="32"/>
        <v>6.3E-3</v>
      </c>
      <c r="S212" s="93">
        <v>0</v>
      </c>
      <c r="T212" s="94">
        <f t="shared" si="33"/>
        <v>0</v>
      </c>
      <c r="AR212" s="95" t="s">
        <v>103</v>
      </c>
      <c r="AT212" s="95" t="s">
        <v>212</v>
      </c>
      <c r="AU212" s="95" t="s">
        <v>93</v>
      </c>
      <c r="AY212" s="2" t="s">
        <v>76</v>
      </c>
      <c r="BE212" s="96">
        <f t="shared" si="34"/>
        <v>0</v>
      </c>
      <c r="BF212" s="96">
        <f t="shared" si="35"/>
        <v>0</v>
      </c>
      <c r="BG212" s="96">
        <f t="shared" si="36"/>
        <v>0</v>
      </c>
      <c r="BH212" s="96">
        <f t="shared" si="37"/>
        <v>0</v>
      </c>
      <c r="BI212" s="96">
        <f t="shared" si="38"/>
        <v>0</v>
      </c>
      <c r="BJ212" s="2" t="s">
        <v>83</v>
      </c>
      <c r="BK212" s="97">
        <f t="shared" si="39"/>
        <v>0</v>
      </c>
      <c r="BL212" s="2" t="s">
        <v>82</v>
      </c>
      <c r="BM212" s="95" t="s">
        <v>196</v>
      </c>
    </row>
    <row r="213" spans="2:65" s="9" customFormat="1" ht="24.2" customHeight="1" x14ac:dyDescent="0.25">
      <c r="B213" s="84"/>
      <c r="C213" s="119" t="s">
        <v>741</v>
      </c>
      <c r="D213" s="119" t="s">
        <v>212</v>
      </c>
      <c r="E213" s="120" t="s">
        <v>927</v>
      </c>
      <c r="F213" s="121" t="s">
        <v>928</v>
      </c>
      <c r="G213" s="122" t="s">
        <v>432</v>
      </c>
      <c r="H213" s="123">
        <v>1</v>
      </c>
      <c r="I213" s="123">
        <v>0</v>
      </c>
      <c r="J213" s="123">
        <f t="shared" si="30"/>
        <v>0</v>
      </c>
      <c r="K213" s="124"/>
      <c r="L213" s="125"/>
      <c r="M213" s="126" t="s">
        <v>14</v>
      </c>
      <c r="N213" s="127" t="s">
        <v>34</v>
      </c>
      <c r="O213" s="93">
        <v>0</v>
      </c>
      <c r="P213" s="93">
        <f t="shared" si="31"/>
        <v>0</v>
      </c>
      <c r="Q213" s="93">
        <v>1.7899999999999999E-3</v>
      </c>
      <c r="R213" s="93">
        <f t="shared" si="32"/>
        <v>1.7899999999999999E-3</v>
      </c>
      <c r="S213" s="93">
        <v>0</v>
      </c>
      <c r="T213" s="94">
        <f t="shared" si="33"/>
        <v>0</v>
      </c>
      <c r="AR213" s="95" t="s">
        <v>103</v>
      </c>
      <c r="AT213" s="95" t="s">
        <v>212</v>
      </c>
      <c r="AU213" s="95" t="s">
        <v>93</v>
      </c>
      <c r="AY213" s="2" t="s">
        <v>76</v>
      </c>
      <c r="BE213" s="96">
        <f t="shared" si="34"/>
        <v>0</v>
      </c>
      <c r="BF213" s="96">
        <f t="shared" si="35"/>
        <v>0</v>
      </c>
      <c r="BG213" s="96">
        <f t="shared" si="36"/>
        <v>0</v>
      </c>
      <c r="BH213" s="96">
        <f t="shared" si="37"/>
        <v>0</v>
      </c>
      <c r="BI213" s="96">
        <f t="shared" si="38"/>
        <v>0</v>
      </c>
      <c r="BJ213" s="2" t="s">
        <v>83</v>
      </c>
      <c r="BK213" s="97">
        <f t="shared" si="39"/>
        <v>0</v>
      </c>
      <c r="BL213" s="2" t="s">
        <v>82</v>
      </c>
      <c r="BM213" s="95" t="s">
        <v>200</v>
      </c>
    </row>
    <row r="214" spans="2:65" s="9" customFormat="1" ht="16.5" customHeight="1" x14ac:dyDescent="0.25">
      <c r="B214" s="84"/>
      <c r="C214" s="119" t="s">
        <v>237</v>
      </c>
      <c r="D214" s="119" t="s">
        <v>212</v>
      </c>
      <c r="E214" s="120" t="s">
        <v>929</v>
      </c>
      <c r="F214" s="121" t="s">
        <v>930</v>
      </c>
      <c r="G214" s="122" t="s">
        <v>432</v>
      </c>
      <c r="H214" s="123">
        <v>1</v>
      </c>
      <c r="I214" s="123">
        <v>0</v>
      </c>
      <c r="J214" s="123">
        <f t="shared" si="30"/>
        <v>0</v>
      </c>
      <c r="K214" s="124"/>
      <c r="L214" s="125"/>
      <c r="M214" s="126" t="s">
        <v>14</v>
      </c>
      <c r="N214" s="127" t="s">
        <v>34</v>
      </c>
      <c r="O214" s="93">
        <v>0</v>
      </c>
      <c r="P214" s="93">
        <f t="shared" si="31"/>
        <v>0</v>
      </c>
      <c r="Q214" s="93">
        <v>1.1299999999999999E-2</v>
      </c>
      <c r="R214" s="93">
        <f t="shared" si="32"/>
        <v>1.1299999999999999E-2</v>
      </c>
      <c r="S214" s="93">
        <v>0</v>
      </c>
      <c r="T214" s="94">
        <f t="shared" si="33"/>
        <v>0</v>
      </c>
      <c r="AR214" s="95" t="s">
        <v>103</v>
      </c>
      <c r="AT214" s="95" t="s">
        <v>212</v>
      </c>
      <c r="AU214" s="95" t="s">
        <v>93</v>
      </c>
      <c r="AY214" s="2" t="s">
        <v>76</v>
      </c>
      <c r="BE214" s="96">
        <f t="shared" si="34"/>
        <v>0</v>
      </c>
      <c r="BF214" s="96">
        <f t="shared" si="35"/>
        <v>0</v>
      </c>
      <c r="BG214" s="96">
        <f t="shared" si="36"/>
        <v>0</v>
      </c>
      <c r="BH214" s="96">
        <f t="shared" si="37"/>
        <v>0</v>
      </c>
      <c r="BI214" s="96">
        <f t="shared" si="38"/>
        <v>0</v>
      </c>
      <c r="BJ214" s="2" t="s">
        <v>83</v>
      </c>
      <c r="BK214" s="97">
        <f t="shared" si="39"/>
        <v>0</v>
      </c>
      <c r="BL214" s="2" t="s">
        <v>82</v>
      </c>
      <c r="BM214" s="95" t="s">
        <v>203</v>
      </c>
    </row>
    <row r="215" spans="2:65" s="9" customFormat="1" ht="16.5" customHeight="1" x14ac:dyDescent="0.25">
      <c r="B215" s="84"/>
      <c r="C215" s="119" t="s">
        <v>748</v>
      </c>
      <c r="D215" s="119" t="s">
        <v>212</v>
      </c>
      <c r="E215" s="120" t="s">
        <v>931</v>
      </c>
      <c r="F215" s="121" t="s">
        <v>932</v>
      </c>
      <c r="G215" s="122" t="s">
        <v>432</v>
      </c>
      <c r="H215" s="123">
        <v>1</v>
      </c>
      <c r="I215" s="123">
        <v>0</v>
      </c>
      <c r="J215" s="123">
        <f t="shared" si="30"/>
        <v>0</v>
      </c>
      <c r="K215" s="124"/>
      <c r="L215" s="125"/>
      <c r="M215" s="126" t="s">
        <v>14</v>
      </c>
      <c r="N215" s="127" t="s">
        <v>34</v>
      </c>
      <c r="O215" s="93">
        <v>0</v>
      </c>
      <c r="P215" s="93">
        <f t="shared" si="31"/>
        <v>0</v>
      </c>
      <c r="Q215" s="93">
        <v>5.9999999999999995E-4</v>
      </c>
      <c r="R215" s="93">
        <f t="shared" si="32"/>
        <v>5.9999999999999995E-4</v>
      </c>
      <c r="S215" s="93">
        <v>0</v>
      </c>
      <c r="T215" s="94">
        <f t="shared" si="33"/>
        <v>0</v>
      </c>
      <c r="AR215" s="95" t="s">
        <v>103</v>
      </c>
      <c r="AT215" s="95" t="s">
        <v>212</v>
      </c>
      <c r="AU215" s="95" t="s">
        <v>93</v>
      </c>
      <c r="AY215" s="2" t="s">
        <v>76</v>
      </c>
      <c r="BE215" s="96">
        <f t="shared" si="34"/>
        <v>0</v>
      </c>
      <c r="BF215" s="96">
        <f t="shared" si="35"/>
        <v>0</v>
      </c>
      <c r="BG215" s="96">
        <f t="shared" si="36"/>
        <v>0</v>
      </c>
      <c r="BH215" s="96">
        <f t="shared" si="37"/>
        <v>0</v>
      </c>
      <c r="BI215" s="96">
        <f t="shared" si="38"/>
        <v>0</v>
      </c>
      <c r="BJ215" s="2" t="s">
        <v>83</v>
      </c>
      <c r="BK215" s="97">
        <f t="shared" si="39"/>
        <v>0</v>
      </c>
      <c r="BL215" s="2" t="s">
        <v>82</v>
      </c>
      <c r="BM215" s="95" t="s">
        <v>207</v>
      </c>
    </row>
    <row r="216" spans="2:65" s="9" customFormat="1" ht="24.2" customHeight="1" x14ac:dyDescent="0.25">
      <c r="B216" s="84"/>
      <c r="C216" s="85" t="s">
        <v>247</v>
      </c>
      <c r="D216" s="85" t="s">
        <v>78</v>
      </c>
      <c r="E216" s="86" t="s">
        <v>933</v>
      </c>
      <c r="F216" s="87" t="s">
        <v>934</v>
      </c>
      <c r="G216" s="88" t="s">
        <v>432</v>
      </c>
      <c r="H216" s="89">
        <v>1</v>
      </c>
      <c r="I216" s="89">
        <v>0</v>
      </c>
      <c r="J216" s="89">
        <f t="shared" si="30"/>
        <v>0</v>
      </c>
      <c r="K216" s="90"/>
      <c r="L216" s="10"/>
      <c r="M216" s="91" t="s">
        <v>14</v>
      </c>
      <c r="N216" s="92" t="s">
        <v>34</v>
      </c>
      <c r="O216" s="93">
        <v>0</v>
      </c>
      <c r="P216" s="93">
        <f t="shared" si="31"/>
        <v>0</v>
      </c>
      <c r="Q216" s="93">
        <v>7.2000000000000005E-4</v>
      </c>
      <c r="R216" s="93">
        <f t="shared" si="32"/>
        <v>7.2000000000000005E-4</v>
      </c>
      <c r="S216" s="93">
        <v>0</v>
      </c>
      <c r="T216" s="94">
        <f t="shared" si="33"/>
        <v>0</v>
      </c>
      <c r="AR216" s="95" t="s">
        <v>82</v>
      </c>
      <c r="AT216" s="95" t="s">
        <v>78</v>
      </c>
      <c r="AU216" s="95" t="s">
        <v>93</v>
      </c>
      <c r="AY216" s="2" t="s">
        <v>76</v>
      </c>
      <c r="BE216" s="96">
        <f t="shared" si="34"/>
        <v>0</v>
      </c>
      <c r="BF216" s="96">
        <f t="shared" si="35"/>
        <v>0</v>
      </c>
      <c r="BG216" s="96">
        <f t="shared" si="36"/>
        <v>0</v>
      </c>
      <c r="BH216" s="96">
        <f t="shared" si="37"/>
        <v>0</v>
      </c>
      <c r="BI216" s="96">
        <f t="shared" si="38"/>
        <v>0</v>
      </c>
      <c r="BJ216" s="2" t="s">
        <v>83</v>
      </c>
      <c r="BK216" s="97">
        <f t="shared" si="39"/>
        <v>0</v>
      </c>
      <c r="BL216" s="2" t="s">
        <v>82</v>
      </c>
      <c r="BM216" s="95" t="s">
        <v>210</v>
      </c>
    </row>
    <row r="217" spans="2:65" s="9" customFormat="1" ht="37.9" customHeight="1" x14ac:dyDescent="0.25">
      <c r="B217" s="84"/>
      <c r="C217" s="85" t="s">
        <v>754</v>
      </c>
      <c r="D217" s="85" t="s">
        <v>78</v>
      </c>
      <c r="E217" s="86" t="s">
        <v>935</v>
      </c>
      <c r="F217" s="87" t="s">
        <v>936</v>
      </c>
      <c r="G217" s="88" t="s">
        <v>432</v>
      </c>
      <c r="H217" s="89">
        <v>1</v>
      </c>
      <c r="I217" s="89">
        <v>0</v>
      </c>
      <c r="J217" s="89">
        <f t="shared" si="30"/>
        <v>0</v>
      </c>
      <c r="K217" s="90"/>
      <c r="L217" s="10"/>
      <c r="M217" s="91" t="s">
        <v>14</v>
      </c>
      <c r="N217" s="92" t="s">
        <v>34</v>
      </c>
      <c r="O217" s="93">
        <v>0</v>
      </c>
      <c r="P217" s="93">
        <f t="shared" si="31"/>
        <v>0</v>
      </c>
      <c r="Q217" s="93">
        <v>0</v>
      </c>
      <c r="R217" s="93">
        <f t="shared" si="32"/>
        <v>0</v>
      </c>
      <c r="S217" s="93">
        <v>0</v>
      </c>
      <c r="T217" s="94">
        <f t="shared" si="33"/>
        <v>0</v>
      </c>
      <c r="AR217" s="95" t="s">
        <v>82</v>
      </c>
      <c r="AT217" s="95" t="s">
        <v>78</v>
      </c>
      <c r="AU217" s="95" t="s">
        <v>93</v>
      </c>
      <c r="AY217" s="2" t="s">
        <v>76</v>
      </c>
      <c r="BE217" s="96">
        <f t="shared" si="34"/>
        <v>0</v>
      </c>
      <c r="BF217" s="96">
        <f t="shared" si="35"/>
        <v>0</v>
      </c>
      <c r="BG217" s="96">
        <f t="shared" si="36"/>
        <v>0</v>
      </c>
      <c r="BH217" s="96">
        <f t="shared" si="37"/>
        <v>0</v>
      </c>
      <c r="BI217" s="96">
        <f t="shared" si="38"/>
        <v>0</v>
      </c>
      <c r="BJ217" s="2" t="s">
        <v>83</v>
      </c>
      <c r="BK217" s="97">
        <f t="shared" si="39"/>
        <v>0</v>
      </c>
      <c r="BL217" s="2" t="s">
        <v>82</v>
      </c>
      <c r="BM217" s="95" t="s">
        <v>136</v>
      </c>
    </row>
    <row r="218" spans="2:65" s="9" customFormat="1" ht="24.2" customHeight="1" x14ac:dyDescent="0.25">
      <c r="B218" s="84"/>
      <c r="C218" s="119" t="s">
        <v>250</v>
      </c>
      <c r="D218" s="119" t="s">
        <v>212</v>
      </c>
      <c r="E218" s="120" t="s">
        <v>937</v>
      </c>
      <c r="F218" s="121" t="s">
        <v>938</v>
      </c>
      <c r="G218" s="122" t="s">
        <v>432</v>
      </c>
      <c r="H218" s="123">
        <v>1</v>
      </c>
      <c r="I218" s="123">
        <v>0</v>
      </c>
      <c r="J218" s="123">
        <f t="shared" si="30"/>
        <v>0</v>
      </c>
      <c r="K218" s="124"/>
      <c r="L218" s="125"/>
      <c r="M218" s="126" t="s">
        <v>14</v>
      </c>
      <c r="N218" s="127" t="s">
        <v>34</v>
      </c>
      <c r="O218" s="93">
        <v>0</v>
      </c>
      <c r="P218" s="93">
        <f t="shared" si="31"/>
        <v>0</v>
      </c>
      <c r="Q218" s="93">
        <v>1.7799999999999999E-3</v>
      </c>
      <c r="R218" s="93">
        <f t="shared" si="32"/>
        <v>1.7799999999999999E-3</v>
      </c>
      <c r="S218" s="93">
        <v>0</v>
      </c>
      <c r="T218" s="94">
        <f t="shared" si="33"/>
        <v>0</v>
      </c>
      <c r="AR218" s="95" t="s">
        <v>103</v>
      </c>
      <c r="AT218" s="95" t="s">
        <v>212</v>
      </c>
      <c r="AU218" s="95" t="s">
        <v>93</v>
      </c>
      <c r="AY218" s="2" t="s">
        <v>76</v>
      </c>
      <c r="BE218" s="96">
        <f t="shared" si="34"/>
        <v>0</v>
      </c>
      <c r="BF218" s="96">
        <f t="shared" si="35"/>
        <v>0</v>
      </c>
      <c r="BG218" s="96">
        <f t="shared" si="36"/>
        <v>0</v>
      </c>
      <c r="BH218" s="96">
        <f t="shared" si="37"/>
        <v>0</v>
      </c>
      <c r="BI218" s="96">
        <f t="shared" si="38"/>
        <v>0</v>
      </c>
      <c r="BJ218" s="2" t="s">
        <v>83</v>
      </c>
      <c r="BK218" s="97">
        <f t="shared" si="39"/>
        <v>0</v>
      </c>
      <c r="BL218" s="2" t="s">
        <v>82</v>
      </c>
      <c r="BM218" s="95" t="s">
        <v>218</v>
      </c>
    </row>
    <row r="219" spans="2:65" s="9" customFormat="1" ht="33" customHeight="1" x14ac:dyDescent="0.25">
      <c r="B219" s="84"/>
      <c r="C219" s="85" t="s">
        <v>354</v>
      </c>
      <c r="D219" s="85" t="s">
        <v>78</v>
      </c>
      <c r="E219" s="86" t="s">
        <v>939</v>
      </c>
      <c r="F219" s="87" t="s">
        <v>940</v>
      </c>
      <c r="G219" s="88" t="s">
        <v>432</v>
      </c>
      <c r="H219" s="89">
        <v>1</v>
      </c>
      <c r="I219" s="89">
        <v>0</v>
      </c>
      <c r="J219" s="89">
        <f t="shared" si="30"/>
        <v>0</v>
      </c>
      <c r="K219" s="90"/>
      <c r="L219" s="10"/>
      <c r="M219" s="91" t="s">
        <v>14</v>
      </c>
      <c r="N219" s="92" t="s">
        <v>34</v>
      </c>
      <c r="O219" s="93">
        <v>0</v>
      </c>
      <c r="P219" s="93">
        <f t="shared" si="31"/>
        <v>0</v>
      </c>
      <c r="Q219" s="93">
        <v>0</v>
      </c>
      <c r="R219" s="93">
        <f t="shared" si="32"/>
        <v>0</v>
      </c>
      <c r="S219" s="93">
        <v>0</v>
      </c>
      <c r="T219" s="94">
        <f t="shared" si="33"/>
        <v>0</v>
      </c>
      <c r="AR219" s="95" t="s">
        <v>82</v>
      </c>
      <c r="AT219" s="95" t="s">
        <v>78</v>
      </c>
      <c r="AU219" s="95" t="s">
        <v>93</v>
      </c>
      <c r="AY219" s="2" t="s">
        <v>76</v>
      </c>
      <c r="BE219" s="96">
        <f t="shared" si="34"/>
        <v>0</v>
      </c>
      <c r="BF219" s="96">
        <f t="shared" si="35"/>
        <v>0</v>
      </c>
      <c r="BG219" s="96">
        <f t="shared" si="36"/>
        <v>0</v>
      </c>
      <c r="BH219" s="96">
        <f t="shared" si="37"/>
        <v>0</v>
      </c>
      <c r="BI219" s="96">
        <f t="shared" si="38"/>
        <v>0</v>
      </c>
      <c r="BJ219" s="2" t="s">
        <v>83</v>
      </c>
      <c r="BK219" s="97">
        <f t="shared" si="39"/>
        <v>0</v>
      </c>
      <c r="BL219" s="2" t="s">
        <v>82</v>
      </c>
      <c r="BM219" s="95" t="s">
        <v>224</v>
      </c>
    </row>
    <row r="220" spans="2:65" s="9" customFormat="1" ht="24.2" customHeight="1" x14ac:dyDescent="0.25">
      <c r="B220" s="84"/>
      <c r="C220" s="119" t="s">
        <v>254</v>
      </c>
      <c r="D220" s="119" t="s">
        <v>212</v>
      </c>
      <c r="E220" s="120" t="s">
        <v>941</v>
      </c>
      <c r="F220" s="121" t="s">
        <v>942</v>
      </c>
      <c r="G220" s="122" t="s">
        <v>432</v>
      </c>
      <c r="H220" s="123">
        <v>1</v>
      </c>
      <c r="I220" s="123">
        <v>0</v>
      </c>
      <c r="J220" s="123">
        <f t="shared" si="30"/>
        <v>0</v>
      </c>
      <c r="K220" s="124"/>
      <c r="L220" s="125"/>
      <c r="M220" s="126" t="s">
        <v>14</v>
      </c>
      <c r="N220" s="127" t="s">
        <v>34</v>
      </c>
      <c r="O220" s="93">
        <v>0</v>
      </c>
      <c r="P220" s="93">
        <f t="shared" si="31"/>
        <v>0</v>
      </c>
      <c r="Q220" s="93">
        <v>3.0000000000000001E-3</v>
      </c>
      <c r="R220" s="93">
        <f t="shared" si="32"/>
        <v>3.0000000000000001E-3</v>
      </c>
      <c r="S220" s="93">
        <v>0</v>
      </c>
      <c r="T220" s="94">
        <f t="shared" si="33"/>
        <v>0</v>
      </c>
      <c r="AR220" s="95" t="s">
        <v>103</v>
      </c>
      <c r="AT220" s="95" t="s">
        <v>212</v>
      </c>
      <c r="AU220" s="95" t="s">
        <v>93</v>
      </c>
      <c r="AY220" s="2" t="s">
        <v>76</v>
      </c>
      <c r="BE220" s="96">
        <f t="shared" si="34"/>
        <v>0</v>
      </c>
      <c r="BF220" s="96">
        <f t="shared" si="35"/>
        <v>0</v>
      </c>
      <c r="BG220" s="96">
        <f t="shared" si="36"/>
        <v>0</v>
      </c>
      <c r="BH220" s="96">
        <f t="shared" si="37"/>
        <v>0</v>
      </c>
      <c r="BI220" s="96">
        <f t="shared" si="38"/>
        <v>0</v>
      </c>
      <c r="BJ220" s="2" t="s">
        <v>83</v>
      </c>
      <c r="BK220" s="97">
        <f t="shared" si="39"/>
        <v>0</v>
      </c>
      <c r="BL220" s="2" t="s">
        <v>82</v>
      </c>
      <c r="BM220" s="95" t="s">
        <v>228</v>
      </c>
    </row>
    <row r="221" spans="2:65" s="9" customFormat="1" ht="24.2" customHeight="1" x14ac:dyDescent="0.25">
      <c r="B221" s="84"/>
      <c r="C221" s="85" t="s">
        <v>769</v>
      </c>
      <c r="D221" s="85" t="s">
        <v>78</v>
      </c>
      <c r="E221" s="86" t="s">
        <v>943</v>
      </c>
      <c r="F221" s="87" t="s">
        <v>944</v>
      </c>
      <c r="G221" s="88" t="s">
        <v>154</v>
      </c>
      <c r="H221" s="89">
        <v>9</v>
      </c>
      <c r="I221" s="89">
        <v>0</v>
      </c>
      <c r="J221" s="89">
        <f t="shared" si="30"/>
        <v>0</v>
      </c>
      <c r="K221" s="90"/>
      <c r="L221" s="10"/>
      <c r="M221" s="91" t="s">
        <v>14</v>
      </c>
      <c r="N221" s="92" t="s">
        <v>34</v>
      </c>
      <c r="O221" s="93">
        <v>0</v>
      </c>
      <c r="P221" s="93">
        <f t="shared" si="31"/>
        <v>0</v>
      </c>
      <c r="Q221" s="93">
        <v>0</v>
      </c>
      <c r="R221" s="93">
        <f t="shared" si="32"/>
        <v>0</v>
      </c>
      <c r="S221" s="93">
        <v>0</v>
      </c>
      <c r="T221" s="94">
        <f t="shared" si="33"/>
        <v>0</v>
      </c>
      <c r="AR221" s="95" t="s">
        <v>82</v>
      </c>
      <c r="AT221" s="95" t="s">
        <v>78</v>
      </c>
      <c r="AU221" s="95" t="s">
        <v>93</v>
      </c>
      <c r="AY221" s="2" t="s">
        <v>76</v>
      </c>
      <c r="BE221" s="96">
        <f t="shared" si="34"/>
        <v>0</v>
      </c>
      <c r="BF221" s="96">
        <f t="shared" si="35"/>
        <v>0</v>
      </c>
      <c r="BG221" s="96">
        <f t="shared" si="36"/>
        <v>0</v>
      </c>
      <c r="BH221" s="96">
        <f t="shared" si="37"/>
        <v>0</v>
      </c>
      <c r="BI221" s="96">
        <f t="shared" si="38"/>
        <v>0</v>
      </c>
      <c r="BJ221" s="2" t="s">
        <v>83</v>
      </c>
      <c r="BK221" s="97">
        <f t="shared" si="39"/>
        <v>0</v>
      </c>
      <c r="BL221" s="2" t="s">
        <v>82</v>
      </c>
      <c r="BM221" s="95" t="s">
        <v>233</v>
      </c>
    </row>
    <row r="222" spans="2:65" s="9" customFormat="1" ht="24.2" customHeight="1" x14ac:dyDescent="0.25">
      <c r="B222" s="84"/>
      <c r="C222" s="85" t="s">
        <v>257</v>
      </c>
      <c r="D222" s="85" t="s">
        <v>78</v>
      </c>
      <c r="E222" s="86" t="s">
        <v>945</v>
      </c>
      <c r="F222" s="87" t="s">
        <v>946</v>
      </c>
      <c r="G222" s="88" t="s">
        <v>154</v>
      </c>
      <c r="H222" s="89">
        <v>9</v>
      </c>
      <c r="I222" s="89">
        <v>0</v>
      </c>
      <c r="J222" s="89">
        <f t="shared" si="30"/>
        <v>0</v>
      </c>
      <c r="K222" s="90"/>
      <c r="L222" s="10"/>
      <c r="M222" s="91" t="s">
        <v>14</v>
      </c>
      <c r="N222" s="92" t="s">
        <v>34</v>
      </c>
      <c r="O222" s="93">
        <v>0</v>
      </c>
      <c r="P222" s="93">
        <f t="shared" si="31"/>
        <v>0</v>
      </c>
      <c r="Q222" s="93">
        <v>0</v>
      </c>
      <c r="R222" s="93">
        <f t="shared" si="32"/>
        <v>0</v>
      </c>
      <c r="S222" s="93">
        <v>0</v>
      </c>
      <c r="T222" s="94">
        <f t="shared" si="33"/>
        <v>0</v>
      </c>
      <c r="AR222" s="95" t="s">
        <v>82</v>
      </c>
      <c r="AT222" s="95" t="s">
        <v>78</v>
      </c>
      <c r="AU222" s="95" t="s">
        <v>93</v>
      </c>
      <c r="AY222" s="2" t="s">
        <v>76</v>
      </c>
      <c r="BE222" s="96">
        <f t="shared" si="34"/>
        <v>0</v>
      </c>
      <c r="BF222" s="96">
        <f t="shared" si="35"/>
        <v>0</v>
      </c>
      <c r="BG222" s="96">
        <f t="shared" si="36"/>
        <v>0</v>
      </c>
      <c r="BH222" s="96">
        <f t="shared" si="37"/>
        <v>0</v>
      </c>
      <c r="BI222" s="96">
        <f t="shared" si="38"/>
        <v>0</v>
      </c>
      <c r="BJ222" s="2" t="s">
        <v>83</v>
      </c>
      <c r="BK222" s="97">
        <f t="shared" si="39"/>
        <v>0</v>
      </c>
      <c r="BL222" s="2" t="s">
        <v>82</v>
      </c>
      <c r="BM222" s="95" t="s">
        <v>237</v>
      </c>
    </row>
    <row r="223" spans="2:65" s="9" customFormat="1" ht="24.2" customHeight="1" x14ac:dyDescent="0.25">
      <c r="B223" s="84"/>
      <c r="C223" s="85" t="s">
        <v>776</v>
      </c>
      <c r="D223" s="85" t="s">
        <v>78</v>
      </c>
      <c r="E223" s="86" t="s">
        <v>947</v>
      </c>
      <c r="F223" s="87" t="s">
        <v>948</v>
      </c>
      <c r="G223" s="88" t="s">
        <v>432</v>
      </c>
      <c r="H223" s="89">
        <v>2</v>
      </c>
      <c r="I223" s="89">
        <v>0</v>
      </c>
      <c r="J223" s="89">
        <f t="shared" si="30"/>
        <v>0</v>
      </c>
      <c r="K223" s="90"/>
      <c r="L223" s="10"/>
      <c r="M223" s="91" t="s">
        <v>14</v>
      </c>
      <c r="N223" s="92" t="s">
        <v>34</v>
      </c>
      <c r="O223" s="93">
        <v>0</v>
      </c>
      <c r="P223" s="93">
        <f t="shared" si="31"/>
        <v>0</v>
      </c>
      <c r="Q223" s="93">
        <v>2.0799999999999999E-2</v>
      </c>
      <c r="R223" s="93">
        <f t="shared" si="32"/>
        <v>4.1599999999999998E-2</v>
      </c>
      <c r="S223" s="93">
        <v>0</v>
      </c>
      <c r="T223" s="94">
        <f t="shared" si="33"/>
        <v>0</v>
      </c>
      <c r="AR223" s="95" t="s">
        <v>82</v>
      </c>
      <c r="AT223" s="95" t="s">
        <v>78</v>
      </c>
      <c r="AU223" s="95" t="s">
        <v>93</v>
      </c>
      <c r="AY223" s="2" t="s">
        <v>76</v>
      </c>
      <c r="BE223" s="96">
        <f t="shared" si="34"/>
        <v>0</v>
      </c>
      <c r="BF223" s="96">
        <f t="shared" si="35"/>
        <v>0</v>
      </c>
      <c r="BG223" s="96">
        <f t="shared" si="36"/>
        <v>0</v>
      </c>
      <c r="BH223" s="96">
        <f t="shared" si="37"/>
        <v>0</v>
      </c>
      <c r="BI223" s="96">
        <f t="shared" si="38"/>
        <v>0</v>
      </c>
      <c r="BJ223" s="2" t="s">
        <v>83</v>
      </c>
      <c r="BK223" s="97">
        <f t="shared" si="39"/>
        <v>0</v>
      </c>
      <c r="BL223" s="2" t="s">
        <v>82</v>
      </c>
      <c r="BM223" s="95" t="s">
        <v>247</v>
      </c>
    </row>
    <row r="224" spans="2:65" s="9" customFormat="1" ht="24.2" customHeight="1" x14ac:dyDescent="0.25">
      <c r="B224" s="84"/>
      <c r="C224" s="85" t="s">
        <v>261</v>
      </c>
      <c r="D224" s="85" t="s">
        <v>78</v>
      </c>
      <c r="E224" s="86" t="s">
        <v>949</v>
      </c>
      <c r="F224" s="87" t="s">
        <v>950</v>
      </c>
      <c r="G224" s="88" t="s">
        <v>432</v>
      </c>
      <c r="H224" s="89">
        <v>1</v>
      </c>
      <c r="I224" s="89">
        <v>0</v>
      </c>
      <c r="J224" s="89">
        <f t="shared" si="30"/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 t="shared" si="31"/>
        <v>0</v>
      </c>
      <c r="Q224" s="93">
        <v>0</v>
      </c>
      <c r="R224" s="93">
        <f t="shared" si="32"/>
        <v>0</v>
      </c>
      <c r="S224" s="93">
        <v>0</v>
      </c>
      <c r="T224" s="94">
        <f t="shared" si="33"/>
        <v>0</v>
      </c>
      <c r="AR224" s="95" t="s">
        <v>82</v>
      </c>
      <c r="AT224" s="95" t="s">
        <v>78</v>
      </c>
      <c r="AU224" s="95" t="s">
        <v>93</v>
      </c>
      <c r="AY224" s="2" t="s">
        <v>76</v>
      </c>
      <c r="BE224" s="96">
        <f t="shared" si="34"/>
        <v>0</v>
      </c>
      <c r="BF224" s="96">
        <f t="shared" si="35"/>
        <v>0</v>
      </c>
      <c r="BG224" s="96">
        <f t="shared" si="36"/>
        <v>0</v>
      </c>
      <c r="BH224" s="96">
        <f t="shared" si="37"/>
        <v>0</v>
      </c>
      <c r="BI224" s="96">
        <f t="shared" si="38"/>
        <v>0</v>
      </c>
      <c r="BJ224" s="2" t="s">
        <v>83</v>
      </c>
      <c r="BK224" s="97">
        <f t="shared" si="39"/>
        <v>0</v>
      </c>
      <c r="BL224" s="2" t="s">
        <v>82</v>
      </c>
      <c r="BM224" s="95" t="s">
        <v>250</v>
      </c>
    </row>
    <row r="225" spans="2:65" s="9" customFormat="1" ht="24.2" customHeight="1" x14ac:dyDescent="0.25">
      <c r="B225" s="84"/>
      <c r="C225" s="119" t="s">
        <v>782</v>
      </c>
      <c r="D225" s="119" t="s">
        <v>212</v>
      </c>
      <c r="E225" s="120" t="s">
        <v>951</v>
      </c>
      <c r="F225" s="121" t="s">
        <v>952</v>
      </c>
      <c r="G225" s="122" t="s">
        <v>432</v>
      </c>
      <c r="H225" s="123">
        <v>1</v>
      </c>
      <c r="I225" s="123">
        <v>0</v>
      </c>
      <c r="J225" s="123">
        <f t="shared" si="30"/>
        <v>0</v>
      </c>
      <c r="K225" s="124"/>
      <c r="L225" s="125"/>
      <c r="M225" s="126" t="s">
        <v>14</v>
      </c>
      <c r="N225" s="127" t="s">
        <v>34</v>
      </c>
      <c r="O225" s="93">
        <v>0</v>
      </c>
      <c r="P225" s="93">
        <f t="shared" si="31"/>
        <v>0</v>
      </c>
      <c r="Q225" s="93">
        <v>0.66</v>
      </c>
      <c r="R225" s="93">
        <f t="shared" si="32"/>
        <v>0.66</v>
      </c>
      <c r="S225" s="93">
        <v>0</v>
      </c>
      <c r="T225" s="94">
        <f t="shared" si="33"/>
        <v>0</v>
      </c>
      <c r="AR225" s="95" t="s">
        <v>103</v>
      </c>
      <c r="AT225" s="95" t="s">
        <v>212</v>
      </c>
      <c r="AU225" s="95" t="s">
        <v>93</v>
      </c>
      <c r="AY225" s="2" t="s">
        <v>76</v>
      </c>
      <c r="BE225" s="96">
        <f t="shared" si="34"/>
        <v>0</v>
      </c>
      <c r="BF225" s="96">
        <f t="shared" si="35"/>
        <v>0</v>
      </c>
      <c r="BG225" s="96">
        <f t="shared" si="36"/>
        <v>0</v>
      </c>
      <c r="BH225" s="96">
        <f t="shared" si="37"/>
        <v>0</v>
      </c>
      <c r="BI225" s="96">
        <f t="shared" si="38"/>
        <v>0</v>
      </c>
      <c r="BJ225" s="2" t="s">
        <v>83</v>
      </c>
      <c r="BK225" s="97">
        <f t="shared" si="39"/>
        <v>0</v>
      </c>
      <c r="BL225" s="2" t="s">
        <v>82</v>
      </c>
      <c r="BM225" s="95" t="s">
        <v>254</v>
      </c>
    </row>
    <row r="226" spans="2:65" s="9" customFormat="1" ht="21.75" customHeight="1" x14ac:dyDescent="0.25">
      <c r="B226" s="84"/>
      <c r="C226" s="85" t="s">
        <v>265</v>
      </c>
      <c r="D226" s="85" t="s">
        <v>78</v>
      </c>
      <c r="E226" s="86" t="s">
        <v>953</v>
      </c>
      <c r="F226" s="87" t="s">
        <v>954</v>
      </c>
      <c r="G226" s="88" t="s">
        <v>154</v>
      </c>
      <c r="H226" s="89">
        <v>9</v>
      </c>
      <c r="I226" s="89">
        <v>0</v>
      </c>
      <c r="J226" s="89">
        <f t="shared" si="30"/>
        <v>0</v>
      </c>
      <c r="K226" s="90"/>
      <c r="L226" s="10"/>
      <c r="M226" s="91" t="s">
        <v>14</v>
      </c>
      <c r="N226" s="92" t="s">
        <v>34</v>
      </c>
      <c r="O226" s="93">
        <v>0</v>
      </c>
      <c r="P226" s="93">
        <f t="shared" si="31"/>
        <v>0</v>
      </c>
      <c r="Q226" s="93">
        <v>8.0000000000000007E-5</v>
      </c>
      <c r="R226" s="93">
        <f t="shared" si="32"/>
        <v>7.2000000000000005E-4</v>
      </c>
      <c r="S226" s="93">
        <v>0</v>
      </c>
      <c r="T226" s="94">
        <f t="shared" si="33"/>
        <v>0</v>
      </c>
      <c r="AR226" s="95" t="s">
        <v>82</v>
      </c>
      <c r="AT226" s="95" t="s">
        <v>78</v>
      </c>
      <c r="AU226" s="95" t="s">
        <v>93</v>
      </c>
      <c r="AY226" s="2" t="s">
        <v>76</v>
      </c>
      <c r="BE226" s="96">
        <f t="shared" si="34"/>
        <v>0</v>
      </c>
      <c r="BF226" s="96">
        <f t="shared" si="35"/>
        <v>0</v>
      </c>
      <c r="BG226" s="96">
        <f t="shared" si="36"/>
        <v>0</v>
      </c>
      <c r="BH226" s="96">
        <f t="shared" si="37"/>
        <v>0</v>
      </c>
      <c r="BI226" s="96">
        <f t="shared" si="38"/>
        <v>0</v>
      </c>
      <c r="BJ226" s="2" t="s">
        <v>83</v>
      </c>
      <c r="BK226" s="97">
        <f t="shared" si="39"/>
        <v>0</v>
      </c>
      <c r="BL226" s="2" t="s">
        <v>82</v>
      </c>
      <c r="BM226" s="95" t="s">
        <v>257</v>
      </c>
    </row>
    <row r="227" spans="2:65" s="9" customFormat="1" ht="24.2" customHeight="1" x14ac:dyDescent="0.25">
      <c r="B227" s="84"/>
      <c r="C227" s="85" t="s">
        <v>159</v>
      </c>
      <c r="D227" s="85" t="s">
        <v>78</v>
      </c>
      <c r="E227" s="86" t="s">
        <v>955</v>
      </c>
      <c r="F227" s="87" t="s">
        <v>956</v>
      </c>
      <c r="G227" s="88" t="s">
        <v>154</v>
      </c>
      <c r="H227" s="89">
        <v>9</v>
      </c>
      <c r="I227" s="89">
        <v>0</v>
      </c>
      <c r="J227" s="89">
        <f t="shared" si="30"/>
        <v>0</v>
      </c>
      <c r="K227" s="90"/>
      <c r="L227" s="10"/>
      <c r="M227" s="91" t="s">
        <v>14</v>
      </c>
      <c r="N227" s="92" t="s">
        <v>34</v>
      </c>
      <c r="O227" s="93">
        <v>0</v>
      </c>
      <c r="P227" s="93">
        <f t="shared" si="31"/>
        <v>0</v>
      </c>
      <c r="Q227" s="93">
        <v>1E-4</v>
      </c>
      <c r="R227" s="93">
        <f t="shared" si="32"/>
        <v>9.0000000000000008E-4</v>
      </c>
      <c r="S227" s="93">
        <v>0</v>
      </c>
      <c r="T227" s="94">
        <f t="shared" si="33"/>
        <v>0</v>
      </c>
      <c r="AR227" s="95" t="s">
        <v>82</v>
      </c>
      <c r="AT227" s="95" t="s">
        <v>78</v>
      </c>
      <c r="AU227" s="95" t="s">
        <v>93</v>
      </c>
      <c r="AY227" s="2" t="s">
        <v>76</v>
      </c>
      <c r="BE227" s="96">
        <f t="shared" si="34"/>
        <v>0</v>
      </c>
      <c r="BF227" s="96">
        <f t="shared" si="35"/>
        <v>0</v>
      </c>
      <c r="BG227" s="96">
        <f t="shared" si="36"/>
        <v>0</v>
      </c>
      <c r="BH227" s="96">
        <f t="shared" si="37"/>
        <v>0</v>
      </c>
      <c r="BI227" s="96">
        <f t="shared" si="38"/>
        <v>0</v>
      </c>
      <c r="BJ227" s="2" t="s">
        <v>83</v>
      </c>
      <c r="BK227" s="97">
        <f t="shared" si="39"/>
        <v>0</v>
      </c>
      <c r="BL227" s="2" t="s">
        <v>82</v>
      </c>
      <c r="BM227" s="95" t="s">
        <v>261</v>
      </c>
    </row>
    <row r="228" spans="2:65" s="9" customFormat="1" ht="16.5" customHeight="1" x14ac:dyDescent="0.25">
      <c r="B228" s="84"/>
      <c r="C228" s="119" t="s">
        <v>270</v>
      </c>
      <c r="D228" s="119" t="s">
        <v>212</v>
      </c>
      <c r="E228" s="120" t="s">
        <v>957</v>
      </c>
      <c r="F228" s="121" t="s">
        <v>958</v>
      </c>
      <c r="G228" s="122" t="s">
        <v>432</v>
      </c>
      <c r="H228" s="123">
        <v>1</v>
      </c>
      <c r="I228" s="123">
        <v>0</v>
      </c>
      <c r="J228" s="123">
        <f t="shared" si="30"/>
        <v>0</v>
      </c>
      <c r="K228" s="124"/>
      <c r="L228" s="125"/>
      <c r="M228" s="126" t="s">
        <v>14</v>
      </c>
      <c r="N228" s="127" t="s">
        <v>34</v>
      </c>
      <c r="O228" s="93">
        <v>0</v>
      </c>
      <c r="P228" s="93">
        <f t="shared" si="31"/>
        <v>0</v>
      </c>
      <c r="Q228" s="93">
        <v>0</v>
      </c>
      <c r="R228" s="93">
        <f t="shared" si="32"/>
        <v>0</v>
      </c>
      <c r="S228" s="93">
        <v>0</v>
      </c>
      <c r="T228" s="94">
        <f t="shared" si="33"/>
        <v>0</v>
      </c>
      <c r="AR228" s="95" t="s">
        <v>103</v>
      </c>
      <c r="AT228" s="95" t="s">
        <v>212</v>
      </c>
      <c r="AU228" s="95" t="s">
        <v>93</v>
      </c>
      <c r="AY228" s="2" t="s">
        <v>76</v>
      </c>
      <c r="BE228" s="96">
        <f t="shared" si="34"/>
        <v>0</v>
      </c>
      <c r="BF228" s="96">
        <f t="shared" si="35"/>
        <v>0</v>
      </c>
      <c r="BG228" s="96">
        <f t="shared" si="36"/>
        <v>0</v>
      </c>
      <c r="BH228" s="96">
        <f t="shared" si="37"/>
        <v>0</v>
      </c>
      <c r="BI228" s="96">
        <f t="shared" si="38"/>
        <v>0</v>
      </c>
      <c r="BJ228" s="2" t="s">
        <v>83</v>
      </c>
      <c r="BK228" s="97">
        <f t="shared" si="39"/>
        <v>0</v>
      </c>
      <c r="BL228" s="2" t="s">
        <v>82</v>
      </c>
      <c r="BM228" s="95" t="s">
        <v>1026</v>
      </c>
    </row>
    <row r="229" spans="2:65" s="105" customFormat="1" x14ac:dyDescent="0.25">
      <c r="B229" s="106"/>
      <c r="D229" s="100" t="s">
        <v>84</v>
      </c>
      <c r="E229" s="107" t="s">
        <v>14</v>
      </c>
      <c r="F229" s="108" t="s">
        <v>960</v>
      </c>
      <c r="H229" s="109">
        <v>1</v>
      </c>
      <c r="L229" s="106"/>
      <c r="M229" s="110"/>
      <c r="T229" s="111"/>
      <c r="AT229" s="107" t="s">
        <v>84</v>
      </c>
      <c r="AU229" s="107" t="s">
        <v>93</v>
      </c>
      <c r="AV229" s="105" t="s">
        <v>83</v>
      </c>
      <c r="AW229" s="105" t="s">
        <v>86</v>
      </c>
      <c r="AX229" s="105" t="s">
        <v>75</v>
      </c>
      <c r="AY229" s="107" t="s">
        <v>76</v>
      </c>
    </row>
    <row r="230" spans="2:65" s="72" customFormat="1" ht="20.85" customHeight="1" x14ac:dyDescent="0.2">
      <c r="B230" s="73"/>
      <c r="D230" s="74" t="s">
        <v>72</v>
      </c>
      <c r="E230" s="82" t="s">
        <v>272</v>
      </c>
      <c r="F230" s="82" t="s">
        <v>961</v>
      </c>
      <c r="J230" s="83">
        <f>BK230</f>
        <v>0</v>
      </c>
      <c r="L230" s="73"/>
      <c r="M230" s="77"/>
      <c r="P230" s="78">
        <f>P231</f>
        <v>0</v>
      </c>
      <c r="R230" s="78">
        <f>R231</f>
        <v>0</v>
      </c>
      <c r="T230" s="79">
        <f>T231</f>
        <v>0</v>
      </c>
      <c r="AR230" s="74" t="s">
        <v>75</v>
      </c>
      <c r="AT230" s="80" t="s">
        <v>72</v>
      </c>
      <c r="AU230" s="80" t="s">
        <v>83</v>
      </c>
      <c r="AY230" s="74" t="s">
        <v>76</v>
      </c>
      <c r="BK230" s="81">
        <f>BK231</f>
        <v>0</v>
      </c>
    </row>
    <row r="231" spans="2:65" s="9" customFormat="1" ht="33" customHeight="1" x14ac:dyDescent="0.25">
      <c r="B231" s="84"/>
      <c r="C231" s="85" t="s">
        <v>795</v>
      </c>
      <c r="D231" s="85" t="s">
        <v>78</v>
      </c>
      <c r="E231" s="86" t="s">
        <v>962</v>
      </c>
      <c r="F231" s="87" t="s">
        <v>963</v>
      </c>
      <c r="G231" s="88" t="s">
        <v>119</v>
      </c>
      <c r="H231" s="89">
        <v>6.1050000000000004</v>
      </c>
      <c r="I231" s="89">
        <v>0</v>
      </c>
      <c r="J231" s="89">
        <f>ROUND(I231*H231,3)</f>
        <v>0</v>
      </c>
      <c r="K231" s="90"/>
      <c r="L231" s="10"/>
      <c r="M231" s="91" t="s">
        <v>14</v>
      </c>
      <c r="N231" s="92" t="s">
        <v>34</v>
      </c>
      <c r="O231" s="93">
        <v>0</v>
      </c>
      <c r="P231" s="93">
        <f>O231*H231</f>
        <v>0</v>
      </c>
      <c r="Q231" s="93">
        <v>0</v>
      </c>
      <c r="R231" s="93">
        <f>Q231*H231</f>
        <v>0</v>
      </c>
      <c r="S231" s="93">
        <v>0</v>
      </c>
      <c r="T231" s="94">
        <f>S231*H231</f>
        <v>0</v>
      </c>
      <c r="AR231" s="95" t="s">
        <v>82</v>
      </c>
      <c r="AT231" s="95" t="s">
        <v>78</v>
      </c>
      <c r="AU231" s="95" t="s">
        <v>93</v>
      </c>
      <c r="AY231" s="2" t="s">
        <v>76</v>
      </c>
      <c r="BE231" s="96">
        <f>IF(N231="základná",J231,0)</f>
        <v>0</v>
      </c>
      <c r="BF231" s="96">
        <f>IF(N231="znížená",J231,0)</f>
        <v>0</v>
      </c>
      <c r="BG231" s="96">
        <f>IF(N231="zákl. prenesená",J231,0)</f>
        <v>0</v>
      </c>
      <c r="BH231" s="96">
        <f>IF(N231="zníž. prenesená",J231,0)</f>
        <v>0</v>
      </c>
      <c r="BI231" s="96">
        <f>IF(N231="nulová",J231,0)</f>
        <v>0</v>
      </c>
      <c r="BJ231" s="2" t="s">
        <v>83</v>
      </c>
      <c r="BK231" s="97">
        <f>ROUND(I231*H231,3)</f>
        <v>0</v>
      </c>
      <c r="BL231" s="2" t="s">
        <v>82</v>
      </c>
      <c r="BM231" s="95" t="s">
        <v>265</v>
      </c>
    </row>
    <row r="232" spans="2:65" s="72" customFormat="1" ht="20.85" customHeight="1" x14ac:dyDescent="0.2">
      <c r="B232" s="73"/>
      <c r="D232" s="74" t="s">
        <v>72</v>
      </c>
      <c r="E232" s="82" t="s">
        <v>965</v>
      </c>
      <c r="F232" s="82" t="s">
        <v>966</v>
      </c>
      <c r="J232" s="83">
        <f>BK232</f>
        <v>0</v>
      </c>
      <c r="L232" s="73"/>
      <c r="M232" s="77"/>
      <c r="P232" s="78">
        <f>P233</f>
        <v>0</v>
      </c>
      <c r="R232" s="78">
        <f>R233</f>
        <v>2.1000000000000001E-4</v>
      </c>
      <c r="T232" s="79">
        <f>T233</f>
        <v>0</v>
      </c>
      <c r="AR232" s="74" t="s">
        <v>93</v>
      </c>
      <c r="AT232" s="80" t="s">
        <v>72</v>
      </c>
      <c r="AU232" s="80" t="s">
        <v>83</v>
      </c>
      <c r="AY232" s="74" t="s">
        <v>76</v>
      </c>
      <c r="BK232" s="81">
        <f>BK233</f>
        <v>0</v>
      </c>
    </row>
    <row r="233" spans="2:65" s="9" customFormat="1" ht="16.5" customHeight="1" x14ac:dyDescent="0.25">
      <c r="B233" s="84"/>
      <c r="C233" s="85" t="s">
        <v>276</v>
      </c>
      <c r="D233" s="85" t="s">
        <v>78</v>
      </c>
      <c r="E233" s="86" t="s">
        <v>967</v>
      </c>
      <c r="F233" s="87" t="s">
        <v>968</v>
      </c>
      <c r="G233" s="88" t="s">
        <v>432</v>
      </c>
      <c r="H233" s="89">
        <v>1</v>
      </c>
      <c r="I233" s="89">
        <v>0</v>
      </c>
      <c r="J233" s="89">
        <f>ROUND(I233*H233,3)</f>
        <v>0</v>
      </c>
      <c r="K233" s="90"/>
      <c r="L233" s="10"/>
      <c r="M233" s="91" t="s">
        <v>14</v>
      </c>
      <c r="N233" s="92" t="s">
        <v>34</v>
      </c>
      <c r="O233" s="93">
        <v>0</v>
      </c>
      <c r="P233" s="93">
        <f>O233*H233</f>
        <v>0</v>
      </c>
      <c r="Q233" s="93">
        <v>2.1000000000000001E-4</v>
      </c>
      <c r="R233" s="93">
        <f>Q233*H233</f>
        <v>2.1000000000000001E-4</v>
      </c>
      <c r="S233" s="93">
        <v>0</v>
      </c>
      <c r="T233" s="94">
        <f>S233*H233</f>
        <v>0</v>
      </c>
      <c r="AR233" s="95" t="s">
        <v>228</v>
      </c>
      <c r="AT233" s="95" t="s">
        <v>78</v>
      </c>
      <c r="AU233" s="95" t="s">
        <v>93</v>
      </c>
      <c r="AY233" s="2" t="s">
        <v>76</v>
      </c>
      <c r="BE233" s="96">
        <f>IF(N233="základná",J233,0)</f>
        <v>0</v>
      </c>
      <c r="BF233" s="96">
        <f>IF(N233="znížená",J233,0)</f>
        <v>0</v>
      </c>
      <c r="BG233" s="96">
        <f>IF(N233="zákl. prenesená",J233,0)</f>
        <v>0</v>
      </c>
      <c r="BH233" s="96">
        <f>IF(N233="zníž. prenesená",J233,0)</f>
        <v>0</v>
      </c>
      <c r="BI233" s="96">
        <f>IF(N233="nulová",J233,0)</f>
        <v>0</v>
      </c>
      <c r="BJ233" s="2" t="s">
        <v>83</v>
      </c>
      <c r="BK233" s="97">
        <f>ROUND(I233*H233,3)</f>
        <v>0</v>
      </c>
      <c r="BL233" s="2" t="s">
        <v>228</v>
      </c>
      <c r="BM233" s="95" t="s">
        <v>270</v>
      </c>
    </row>
    <row r="234" spans="2:65" s="72" customFormat="1" ht="22.9" customHeight="1" x14ac:dyDescent="0.2">
      <c r="B234" s="73"/>
      <c r="D234" s="74"/>
      <c r="E234" s="82"/>
      <c r="F234" s="82"/>
      <c r="J234" s="83"/>
      <c r="L234" s="73"/>
      <c r="M234" s="77"/>
      <c r="P234" s="78">
        <f>SUM(P235:P289)</f>
        <v>0</v>
      </c>
      <c r="R234" s="78">
        <f>SUM(R235:R289)</f>
        <v>0</v>
      </c>
      <c r="T234" s="79">
        <f>SUM(T235:T289)</f>
        <v>0</v>
      </c>
      <c r="AR234" s="74" t="s">
        <v>75</v>
      </c>
      <c r="AT234" s="80" t="s">
        <v>72</v>
      </c>
      <c r="AU234" s="80" t="s">
        <v>75</v>
      </c>
      <c r="AY234" s="74" t="s">
        <v>76</v>
      </c>
      <c r="BK234" s="81">
        <f>SUM(BK235:BK289)</f>
        <v>0</v>
      </c>
    </row>
    <row r="235" spans="2:65" s="9" customFormat="1" ht="33" customHeight="1" x14ac:dyDescent="0.25">
      <c r="B235" s="84"/>
      <c r="C235" s="85"/>
      <c r="D235" s="85"/>
      <c r="E235" s="86"/>
      <c r="F235" s="87"/>
      <c r="G235" s="88"/>
      <c r="H235" s="89"/>
      <c r="I235" s="89"/>
      <c r="J235" s="89"/>
      <c r="K235" s="90"/>
      <c r="L235" s="10"/>
      <c r="M235" s="91" t="s">
        <v>14</v>
      </c>
      <c r="N235" s="92" t="s">
        <v>34</v>
      </c>
      <c r="O235" s="93">
        <v>0</v>
      </c>
      <c r="P235" s="93">
        <f t="shared" ref="P235:P289" si="40">O235*H235</f>
        <v>0</v>
      </c>
      <c r="Q235" s="93">
        <v>0</v>
      </c>
      <c r="R235" s="93">
        <f t="shared" ref="R235:R289" si="41">Q235*H235</f>
        <v>0</v>
      </c>
      <c r="S235" s="93">
        <v>0</v>
      </c>
      <c r="T235" s="94">
        <f t="shared" ref="T235:T289" si="42">S235*H235</f>
        <v>0</v>
      </c>
      <c r="AR235" s="95" t="s">
        <v>82</v>
      </c>
      <c r="AT235" s="95" t="s">
        <v>78</v>
      </c>
      <c r="AU235" s="95" t="s">
        <v>83</v>
      </c>
      <c r="AY235" s="2" t="s">
        <v>76</v>
      </c>
      <c r="BE235" s="96">
        <f t="shared" ref="BE235:BE289" si="43">IF(N235="základná",J235,0)</f>
        <v>0</v>
      </c>
      <c r="BF235" s="96">
        <f t="shared" ref="BF235:BF289" si="44">IF(N235="znížená",J235,0)</f>
        <v>0</v>
      </c>
      <c r="BG235" s="96">
        <f t="shared" ref="BG235:BG289" si="45">IF(N235="zákl. prenesená",J235,0)</f>
        <v>0</v>
      </c>
      <c r="BH235" s="96">
        <f t="shared" ref="BH235:BH289" si="46">IF(N235="zníž. prenesená",J235,0)</f>
        <v>0</v>
      </c>
      <c r="BI235" s="96">
        <f t="shared" ref="BI235:BI289" si="47">IF(N235="nulová",J235,0)</f>
        <v>0</v>
      </c>
      <c r="BJ235" s="2" t="s">
        <v>83</v>
      </c>
      <c r="BK235" s="97">
        <f t="shared" ref="BK235:BK289" si="48">ROUND(I235*H235,3)</f>
        <v>0</v>
      </c>
      <c r="BL235" s="2" t="s">
        <v>82</v>
      </c>
      <c r="BM235" s="95" t="s">
        <v>1027</v>
      </c>
    </row>
    <row r="236" spans="2:65" s="9" customFormat="1" ht="24.2" customHeight="1" x14ac:dyDescent="0.25">
      <c r="B236" s="84"/>
      <c r="C236" s="85"/>
      <c r="D236" s="85"/>
      <c r="E236" s="86"/>
      <c r="F236" s="87"/>
      <c r="G236" s="88"/>
      <c r="H236" s="89"/>
      <c r="I236" s="89"/>
      <c r="J236" s="89"/>
      <c r="K236" s="90"/>
      <c r="L236" s="10"/>
      <c r="M236" s="91" t="s">
        <v>14</v>
      </c>
      <c r="N236" s="92" t="s">
        <v>34</v>
      </c>
      <c r="O236" s="93">
        <v>0</v>
      </c>
      <c r="P236" s="93">
        <f t="shared" si="40"/>
        <v>0</v>
      </c>
      <c r="Q236" s="93">
        <v>0</v>
      </c>
      <c r="R236" s="93">
        <f t="shared" si="41"/>
        <v>0</v>
      </c>
      <c r="S236" s="93">
        <v>0</v>
      </c>
      <c r="T236" s="94">
        <f t="shared" si="42"/>
        <v>0</v>
      </c>
      <c r="AR236" s="95" t="s">
        <v>82</v>
      </c>
      <c r="AT236" s="95" t="s">
        <v>78</v>
      </c>
      <c r="AU236" s="95" t="s">
        <v>83</v>
      </c>
      <c r="AY236" s="2" t="s">
        <v>76</v>
      </c>
      <c r="BE236" s="96">
        <f t="shared" si="43"/>
        <v>0</v>
      </c>
      <c r="BF236" s="96">
        <f t="shared" si="44"/>
        <v>0</v>
      </c>
      <c r="BG236" s="96">
        <f t="shared" si="45"/>
        <v>0</v>
      </c>
      <c r="BH236" s="96">
        <f t="shared" si="46"/>
        <v>0</v>
      </c>
      <c r="BI236" s="96">
        <f t="shared" si="47"/>
        <v>0</v>
      </c>
      <c r="BJ236" s="2" t="s">
        <v>83</v>
      </c>
      <c r="BK236" s="97">
        <f t="shared" si="48"/>
        <v>0</v>
      </c>
      <c r="BL236" s="2" t="s">
        <v>82</v>
      </c>
      <c r="BM236" s="95" t="s">
        <v>1028</v>
      </c>
    </row>
    <row r="237" spans="2:65" s="9" customFormat="1" ht="24.2" customHeight="1" x14ac:dyDescent="0.25">
      <c r="B237" s="84"/>
      <c r="C237" s="85"/>
      <c r="D237" s="85"/>
      <c r="E237" s="86"/>
      <c r="F237" s="87"/>
      <c r="G237" s="88"/>
      <c r="H237" s="89"/>
      <c r="I237" s="89"/>
      <c r="J237" s="89"/>
      <c r="K237" s="90"/>
      <c r="L237" s="10"/>
      <c r="M237" s="91" t="s">
        <v>14</v>
      </c>
      <c r="N237" s="92" t="s">
        <v>34</v>
      </c>
      <c r="O237" s="93">
        <v>0</v>
      </c>
      <c r="P237" s="93">
        <f t="shared" si="40"/>
        <v>0</v>
      </c>
      <c r="Q237" s="93">
        <v>0</v>
      </c>
      <c r="R237" s="93">
        <f t="shared" si="41"/>
        <v>0</v>
      </c>
      <c r="S237" s="93">
        <v>0</v>
      </c>
      <c r="T237" s="94">
        <f t="shared" si="42"/>
        <v>0</v>
      </c>
      <c r="AR237" s="95" t="s">
        <v>82</v>
      </c>
      <c r="AT237" s="95" t="s">
        <v>78</v>
      </c>
      <c r="AU237" s="95" t="s">
        <v>83</v>
      </c>
      <c r="AY237" s="2" t="s">
        <v>76</v>
      </c>
      <c r="BE237" s="96">
        <f t="shared" si="43"/>
        <v>0</v>
      </c>
      <c r="BF237" s="96">
        <f t="shared" si="44"/>
        <v>0</v>
      </c>
      <c r="BG237" s="96">
        <f t="shared" si="45"/>
        <v>0</v>
      </c>
      <c r="BH237" s="96">
        <f t="shared" si="46"/>
        <v>0</v>
      </c>
      <c r="BI237" s="96">
        <f t="shared" si="47"/>
        <v>0</v>
      </c>
      <c r="BJ237" s="2" t="s">
        <v>83</v>
      </c>
      <c r="BK237" s="97">
        <f t="shared" si="48"/>
        <v>0</v>
      </c>
      <c r="BL237" s="2" t="s">
        <v>82</v>
      </c>
      <c r="BM237" s="95" t="s">
        <v>1029</v>
      </c>
    </row>
    <row r="238" spans="2:65" s="9" customFormat="1" ht="16.5" customHeight="1" x14ac:dyDescent="0.25">
      <c r="B238" s="84"/>
      <c r="C238" s="85"/>
      <c r="D238" s="85"/>
      <c r="E238" s="86"/>
      <c r="F238" s="87"/>
      <c r="G238" s="88"/>
      <c r="H238" s="89"/>
      <c r="I238" s="89"/>
      <c r="J238" s="89"/>
      <c r="K238" s="90"/>
      <c r="L238" s="10"/>
      <c r="M238" s="91" t="s">
        <v>14</v>
      </c>
      <c r="N238" s="92" t="s">
        <v>34</v>
      </c>
      <c r="O238" s="93">
        <v>0</v>
      </c>
      <c r="P238" s="93">
        <f t="shared" si="40"/>
        <v>0</v>
      </c>
      <c r="Q238" s="93">
        <v>0</v>
      </c>
      <c r="R238" s="93">
        <f t="shared" si="41"/>
        <v>0</v>
      </c>
      <c r="S238" s="93">
        <v>0</v>
      </c>
      <c r="T238" s="94">
        <f t="shared" si="42"/>
        <v>0</v>
      </c>
      <c r="AR238" s="95" t="s">
        <v>82</v>
      </c>
      <c r="AT238" s="95" t="s">
        <v>78</v>
      </c>
      <c r="AU238" s="95" t="s">
        <v>83</v>
      </c>
      <c r="AY238" s="2" t="s">
        <v>76</v>
      </c>
      <c r="BE238" s="96">
        <f t="shared" si="43"/>
        <v>0</v>
      </c>
      <c r="BF238" s="96">
        <f t="shared" si="44"/>
        <v>0</v>
      </c>
      <c r="BG238" s="96">
        <f t="shared" si="45"/>
        <v>0</v>
      </c>
      <c r="BH238" s="96">
        <f t="shared" si="46"/>
        <v>0</v>
      </c>
      <c r="BI238" s="96">
        <f t="shared" si="47"/>
        <v>0</v>
      </c>
      <c r="BJ238" s="2" t="s">
        <v>83</v>
      </c>
      <c r="BK238" s="97">
        <f t="shared" si="48"/>
        <v>0</v>
      </c>
      <c r="BL238" s="2" t="s">
        <v>82</v>
      </c>
      <c r="BM238" s="95" t="s">
        <v>1030</v>
      </c>
    </row>
    <row r="239" spans="2:65" s="9" customFormat="1" ht="24.2" customHeight="1" x14ac:dyDescent="0.25">
      <c r="B239" s="84"/>
      <c r="C239" s="85"/>
      <c r="D239" s="85"/>
      <c r="E239" s="86"/>
      <c r="F239" s="87"/>
      <c r="G239" s="88"/>
      <c r="H239" s="89"/>
      <c r="I239" s="89"/>
      <c r="J239" s="89"/>
      <c r="K239" s="90"/>
      <c r="L239" s="10"/>
      <c r="M239" s="91" t="s">
        <v>14</v>
      </c>
      <c r="N239" s="92" t="s">
        <v>34</v>
      </c>
      <c r="O239" s="93">
        <v>0</v>
      </c>
      <c r="P239" s="93">
        <f t="shared" si="40"/>
        <v>0</v>
      </c>
      <c r="Q239" s="93">
        <v>0</v>
      </c>
      <c r="R239" s="93">
        <f t="shared" si="41"/>
        <v>0</v>
      </c>
      <c r="S239" s="93">
        <v>0</v>
      </c>
      <c r="T239" s="94">
        <f t="shared" si="42"/>
        <v>0</v>
      </c>
      <c r="AR239" s="95" t="s">
        <v>82</v>
      </c>
      <c r="AT239" s="95" t="s">
        <v>78</v>
      </c>
      <c r="AU239" s="95" t="s">
        <v>83</v>
      </c>
      <c r="AY239" s="2" t="s">
        <v>76</v>
      </c>
      <c r="BE239" s="96">
        <f t="shared" si="43"/>
        <v>0</v>
      </c>
      <c r="BF239" s="96">
        <f t="shared" si="44"/>
        <v>0</v>
      </c>
      <c r="BG239" s="96">
        <f t="shared" si="45"/>
        <v>0</v>
      </c>
      <c r="BH239" s="96">
        <f t="shared" si="46"/>
        <v>0</v>
      </c>
      <c r="BI239" s="96">
        <f t="shared" si="47"/>
        <v>0</v>
      </c>
      <c r="BJ239" s="2" t="s">
        <v>83</v>
      </c>
      <c r="BK239" s="97">
        <f t="shared" si="48"/>
        <v>0</v>
      </c>
      <c r="BL239" s="2" t="s">
        <v>82</v>
      </c>
      <c r="BM239" s="95" t="s">
        <v>1031</v>
      </c>
    </row>
    <row r="240" spans="2:65" s="9" customFormat="1" ht="37.9" customHeight="1" x14ac:dyDescent="0.25">
      <c r="B240" s="84"/>
      <c r="C240" s="85"/>
      <c r="D240" s="85"/>
      <c r="E240" s="86"/>
      <c r="F240" s="87"/>
      <c r="G240" s="88"/>
      <c r="H240" s="89"/>
      <c r="I240" s="89"/>
      <c r="J240" s="89"/>
      <c r="K240" s="90"/>
      <c r="L240" s="10"/>
      <c r="M240" s="91" t="s">
        <v>14</v>
      </c>
      <c r="N240" s="92" t="s">
        <v>34</v>
      </c>
      <c r="O240" s="93">
        <v>0</v>
      </c>
      <c r="P240" s="93">
        <f t="shared" si="40"/>
        <v>0</v>
      </c>
      <c r="Q240" s="93">
        <v>0</v>
      </c>
      <c r="R240" s="93">
        <f t="shared" si="41"/>
        <v>0</v>
      </c>
      <c r="S240" s="93">
        <v>0</v>
      </c>
      <c r="T240" s="94">
        <f t="shared" si="42"/>
        <v>0</v>
      </c>
      <c r="AR240" s="95" t="s">
        <v>82</v>
      </c>
      <c r="AT240" s="95" t="s">
        <v>78</v>
      </c>
      <c r="AU240" s="95" t="s">
        <v>83</v>
      </c>
      <c r="AY240" s="2" t="s">
        <v>76</v>
      </c>
      <c r="BE240" s="96">
        <f t="shared" si="43"/>
        <v>0</v>
      </c>
      <c r="BF240" s="96">
        <f t="shared" si="44"/>
        <v>0</v>
      </c>
      <c r="BG240" s="96">
        <f t="shared" si="45"/>
        <v>0</v>
      </c>
      <c r="BH240" s="96">
        <f t="shared" si="46"/>
        <v>0</v>
      </c>
      <c r="BI240" s="96">
        <f t="shared" si="47"/>
        <v>0</v>
      </c>
      <c r="BJ240" s="2" t="s">
        <v>83</v>
      </c>
      <c r="BK240" s="97">
        <f t="shared" si="48"/>
        <v>0</v>
      </c>
      <c r="BL240" s="2" t="s">
        <v>82</v>
      </c>
      <c r="BM240" s="95" t="s">
        <v>1032</v>
      </c>
    </row>
    <row r="241" spans="2:65" s="9" customFormat="1" ht="24.2" customHeight="1" x14ac:dyDescent="0.25">
      <c r="B241" s="84"/>
      <c r="C241" s="85"/>
      <c r="D241" s="85"/>
      <c r="E241" s="86"/>
      <c r="F241" s="87"/>
      <c r="G241" s="88"/>
      <c r="H241" s="89"/>
      <c r="I241" s="89"/>
      <c r="J241" s="89"/>
      <c r="K241" s="90"/>
      <c r="L241" s="10"/>
      <c r="M241" s="91" t="s">
        <v>14</v>
      </c>
      <c r="N241" s="92" t="s">
        <v>34</v>
      </c>
      <c r="O241" s="93">
        <v>0</v>
      </c>
      <c r="P241" s="93">
        <f t="shared" si="40"/>
        <v>0</v>
      </c>
      <c r="Q241" s="93">
        <v>9.7054886211512701E-4</v>
      </c>
      <c r="R241" s="93">
        <f t="shared" si="41"/>
        <v>0</v>
      </c>
      <c r="S241" s="93">
        <v>0</v>
      </c>
      <c r="T241" s="94">
        <f t="shared" si="42"/>
        <v>0</v>
      </c>
      <c r="AR241" s="95" t="s">
        <v>82</v>
      </c>
      <c r="AT241" s="95" t="s">
        <v>78</v>
      </c>
      <c r="AU241" s="95" t="s">
        <v>83</v>
      </c>
      <c r="AY241" s="2" t="s">
        <v>76</v>
      </c>
      <c r="BE241" s="96">
        <f t="shared" si="43"/>
        <v>0</v>
      </c>
      <c r="BF241" s="96">
        <f t="shared" si="44"/>
        <v>0</v>
      </c>
      <c r="BG241" s="96">
        <f t="shared" si="45"/>
        <v>0</v>
      </c>
      <c r="BH241" s="96">
        <f t="shared" si="46"/>
        <v>0</v>
      </c>
      <c r="BI241" s="96">
        <f t="shared" si="47"/>
        <v>0</v>
      </c>
      <c r="BJ241" s="2" t="s">
        <v>83</v>
      </c>
      <c r="BK241" s="97">
        <f t="shared" si="48"/>
        <v>0</v>
      </c>
      <c r="BL241" s="2" t="s">
        <v>82</v>
      </c>
      <c r="BM241" s="95" t="s">
        <v>1033</v>
      </c>
    </row>
    <row r="242" spans="2:65" s="9" customFormat="1" ht="24.2" customHeight="1" x14ac:dyDescent="0.25">
      <c r="B242" s="84"/>
      <c r="C242" s="85"/>
      <c r="D242" s="85"/>
      <c r="E242" s="86"/>
      <c r="F242" s="87"/>
      <c r="G242" s="88"/>
      <c r="H242" s="89"/>
      <c r="I242" s="89"/>
      <c r="J242" s="89"/>
      <c r="K242" s="90"/>
      <c r="L242" s="10"/>
      <c r="M242" s="91" t="s">
        <v>14</v>
      </c>
      <c r="N242" s="92" t="s">
        <v>34</v>
      </c>
      <c r="O242" s="93">
        <v>0</v>
      </c>
      <c r="P242" s="93">
        <f t="shared" si="40"/>
        <v>0</v>
      </c>
      <c r="Q242" s="93">
        <v>0</v>
      </c>
      <c r="R242" s="93">
        <f t="shared" si="41"/>
        <v>0</v>
      </c>
      <c r="S242" s="93">
        <v>0</v>
      </c>
      <c r="T242" s="94">
        <f t="shared" si="42"/>
        <v>0</v>
      </c>
      <c r="AR242" s="95" t="s">
        <v>82</v>
      </c>
      <c r="AT242" s="95" t="s">
        <v>78</v>
      </c>
      <c r="AU242" s="95" t="s">
        <v>83</v>
      </c>
      <c r="AY242" s="2" t="s">
        <v>76</v>
      </c>
      <c r="BE242" s="96">
        <f t="shared" si="43"/>
        <v>0</v>
      </c>
      <c r="BF242" s="96">
        <f t="shared" si="44"/>
        <v>0</v>
      </c>
      <c r="BG242" s="96">
        <f t="shared" si="45"/>
        <v>0</v>
      </c>
      <c r="BH242" s="96">
        <f t="shared" si="46"/>
        <v>0</v>
      </c>
      <c r="BI242" s="96">
        <f t="shared" si="47"/>
        <v>0</v>
      </c>
      <c r="BJ242" s="2" t="s">
        <v>83</v>
      </c>
      <c r="BK242" s="97">
        <f t="shared" si="48"/>
        <v>0</v>
      </c>
      <c r="BL242" s="2" t="s">
        <v>82</v>
      </c>
      <c r="BM242" s="95" t="s">
        <v>1034</v>
      </c>
    </row>
    <row r="243" spans="2:65" s="9" customFormat="1" ht="37.9" customHeight="1" x14ac:dyDescent="0.25">
      <c r="B243" s="84"/>
      <c r="C243" s="85"/>
      <c r="D243" s="85"/>
      <c r="E243" s="86"/>
      <c r="F243" s="87"/>
      <c r="G243" s="88"/>
      <c r="H243" s="89"/>
      <c r="I243" s="89"/>
      <c r="J243" s="89"/>
      <c r="K243" s="90"/>
      <c r="L243" s="10"/>
      <c r="M243" s="91" t="s">
        <v>14</v>
      </c>
      <c r="N243" s="92" t="s">
        <v>34</v>
      </c>
      <c r="O243" s="93">
        <v>0</v>
      </c>
      <c r="P243" s="93">
        <f t="shared" si="40"/>
        <v>0</v>
      </c>
      <c r="Q243" s="93">
        <v>0</v>
      </c>
      <c r="R243" s="93">
        <f t="shared" si="41"/>
        <v>0</v>
      </c>
      <c r="S243" s="93">
        <v>0</v>
      </c>
      <c r="T243" s="94">
        <f t="shared" si="42"/>
        <v>0</v>
      </c>
      <c r="AR243" s="95" t="s">
        <v>82</v>
      </c>
      <c r="AT243" s="95" t="s">
        <v>78</v>
      </c>
      <c r="AU243" s="95" t="s">
        <v>83</v>
      </c>
      <c r="AY243" s="2" t="s">
        <v>76</v>
      </c>
      <c r="BE243" s="96">
        <f t="shared" si="43"/>
        <v>0</v>
      </c>
      <c r="BF243" s="96">
        <f t="shared" si="44"/>
        <v>0</v>
      </c>
      <c r="BG243" s="96">
        <f t="shared" si="45"/>
        <v>0</v>
      </c>
      <c r="BH243" s="96">
        <f t="shared" si="46"/>
        <v>0</v>
      </c>
      <c r="BI243" s="96">
        <f t="shared" si="47"/>
        <v>0</v>
      </c>
      <c r="BJ243" s="2" t="s">
        <v>83</v>
      </c>
      <c r="BK243" s="97">
        <f t="shared" si="48"/>
        <v>0</v>
      </c>
      <c r="BL243" s="2" t="s">
        <v>82</v>
      </c>
      <c r="BM243" s="95" t="s">
        <v>1035</v>
      </c>
    </row>
    <row r="244" spans="2:65" s="9" customFormat="1" ht="37.9" customHeight="1" x14ac:dyDescent="0.25">
      <c r="B244" s="84"/>
      <c r="C244" s="85"/>
      <c r="D244" s="85"/>
      <c r="E244" s="86"/>
      <c r="F244" s="87"/>
      <c r="G244" s="88"/>
      <c r="H244" s="89"/>
      <c r="I244" s="89"/>
      <c r="J244" s="89"/>
      <c r="K244" s="90"/>
      <c r="L244" s="10"/>
      <c r="M244" s="91" t="s">
        <v>14</v>
      </c>
      <c r="N244" s="92" t="s">
        <v>34</v>
      </c>
      <c r="O244" s="93">
        <v>0</v>
      </c>
      <c r="P244" s="93">
        <f t="shared" si="40"/>
        <v>0</v>
      </c>
      <c r="Q244" s="93">
        <v>0</v>
      </c>
      <c r="R244" s="93">
        <f t="shared" si="41"/>
        <v>0</v>
      </c>
      <c r="S244" s="93">
        <v>0</v>
      </c>
      <c r="T244" s="94">
        <f t="shared" si="42"/>
        <v>0</v>
      </c>
      <c r="AR244" s="95" t="s">
        <v>82</v>
      </c>
      <c r="AT244" s="95" t="s">
        <v>78</v>
      </c>
      <c r="AU244" s="95" t="s">
        <v>83</v>
      </c>
      <c r="AY244" s="2" t="s">
        <v>76</v>
      </c>
      <c r="BE244" s="96">
        <f t="shared" si="43"/>
        <v>0</v>
      </c>
      <c r="BF244" s="96">
        <f t="shared" si="44"/>
        <v>0</v>
      </c>
      <c r="BG244" s="96">
        <f t="shared" si="45"/>
        <v>0</v>
      </c>
      <c r="BH244" s="96">
        <f t="shared" si="46"/>
        <v>0</v>
      </c>
      <c r="BI244" s="96">
        <f t="shared" si="47"/>
        <v>0</v>
      </c>
      <c r="BJ244" s="2" t="s">
        <v>83</v>
      </c>
      <c r="BK244" s="97">
        <f t="shared" si="48"/>
        <v>0</v>
      </c>
      <c r="BL244" s="2" t="s">
        <v>82</v>
      </c>
      <c r="BM244" s="95" t="s">
        <v>1036</v>
      </c>
    </row>
    <row r="245" spans="2:65" s="9" customFormat="1" ht="24.2" customHeight="1" x14ac:dyDescent="0.25">
      <c r="B245" s="84"/>
      <c r="C245" s="85"/>
      <c r="D245" s="85"/>
      <c r="E245" s="86"/>
      <c r="F245" s="87"/>
      <c r="G245" s="88"/>
      <c r="H245" s="89"/>
      <c r="I245" s="89"/>
      <c r="J245" s="89"/>
      <c r="K245" s="90"/>
      <c r="L245" s="10"/>
      <c r="M245" s="91" t="s">
        <v>14</v>
      </c>
      <c r="N245" s="92" t="s">
        <v>34</v>
      </c>
      <c r="O245" s="93">
        <v>0</v>
      </c>
      <c r="P245" s="93">
        <f t="shared" si="40"/>
        <v>0</v>
      </c>
      <c r="Q245" s="93">
        <v>0</v>
      </c>
      <c r="R245" s="93">
        <f t="shared" si="41"/>
        <v>0</v>
      </c>
      <c r="S245" s="93">
        <v>0</v>
      </c>
      <c r="T245" s="94">
        <f t="shared" si="42"/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 t="shared" si="43"/>
        <v>0</v>
      </c>
      <c r="BF245" s="96">
        <f t="shared" si="44"/>
        <v>0</v>
      </c>
      <c r="BG245" s="96">
        <f t="shared" si="45"/>
        <v>0</v>
      </c>
      <c r="BH245" s="96">
        <f t="shared" si="46"/>
        <v>0</v>
      </c>
      <c r="BI245" s="96">
        <f t="shared" si="47"/>
        <v>0</v>
      </c>
      <c r="BJ245" s="2" t="s">
        <v>83</v>
      </c>
      <c r="BK245" s="97">
        <f t="shared" si="48"/>
        <v>0</v>
      </c>
      <c r="BL245" s="2" t="s">
        <v>82</v>
      </c>
      <c r="BM245" s="95" t="s">
        <v>1037</v>
      </c>
    </row>
    <row r="246" spans="2:65" s="9" customFormat="1" ht="16.5" customHeight="1" x14ac:dyDescent="0.25">
      <c r="B246" s="84"/>
      <c r="C246" s="85"/>
      <c r="D246" s="85"/>
      <c r="E246" s="86"/>
      <c r="F246" s="87"/>
      <c r="G246" s="88"/>
      <c r="H246" s="89"/>
      <c r="I246" s="89"/>
      <c r="J246" s="89"/>
      <c r="K246" s="90"/>
      <c r="L246" s="10"/>
      <c r="M246" s="91" t="s">
        <v>14</v>
      </c>
      <c r="N246" s="92" t="s">
        <v>34</v>
      </c>
      <c r="O246" s="93">
        <v>0</v>
      </c>
      <c r="P246" s="93">
        <f t="shared" si="40"/>
        <v>0</v>
      </c>
      <c r="Q246" s="93">
        <v>0</v>
      </c>
      <c r="R246" s="93">
        <f t="shared" si="41"/>
        <v>0</v>
      </c>
      <c r="S246" s="93">
        <v>0</v>
      </c>
      <c r="T246" s="94">
        <f t="shared" si="42"/>
        <v>0</v>
      </c>
      <c r="AR246" s="95" t="s">
        <v>82</v>
      </c>
      <c r="AT246" s="95" t="s">
        <v>78</v>
      </c>
      <c r="AU246" s="95" t="s">
        <v>83</v>
      </c>
      <c r="AY246" s="2" t="s">
        <v>76</v>
      </c>
      <c r="BE246" s="96">
        <f t="shared" si="43"/>
        <v>0</v>
      </c>
      <c r="BF246" s="96">
        <f t="shared" si="44"/>
        <v>0</v>
      </c>
      <c r="BG246" s="96">
        <f t="shared" si="45"/>
        <v>0</v>
      </c>
      <c r="BH246" s="96">
        <f t="shared" si="46"/>
        <v>0</v>
      </c>
      <c r="BI246" s="96">
        <f t="shared" si="47"/>
        <v>0</v>
      </c>
      <c r="BJ246" s="2" t="s">
        <v>83</v>
      </c>
      <c r="BK246" s="97">
        <f t="shared" si="48"/>
        <v>0</v>
      </c>
      <c r="BL246" s="2" t="s">
        <v>82</v>
      </c>
      <c r="BM246" s="95" t="s">
        <v>1038</v>
      </c>
    </row>
    <row r="247" spans="2:65" s="9" customFormat="1" ht="24.2" customHeight="1" x14ac:dyDescent="0.25">
      <c r="B247" s="84"/>
      <c r="C247" s="85"/>
      <c r="D247" s="85"/>
      <c r="E247" s="86"/>
      <c r="F247" s="87"/>
      <c r="G247" s="88"/>
      <c r="H247" s="89"/>
      <c r="I247" s="89"/>
      <c r="J247" s="89"/>
      <c r="K247" s="90"/>
      <c r="L247" s="10"/>
      <c r="M247" s="91" t="s">
        <v>14</v>
      </c>
      <c r="N247" s="92" t="s">
        <v>34</v>
      </c>
      <c r="O247" s="93">
        <v>0</v>
      </c>
      <c r="P247" s="93">
        <f t="shared" si="40"/>
        <v>0</v>
      </c>
      <c r="Q247" s="93">
        <v>0</v>
      </c>
      <c r="R247" s="93">
        <f t="shared" si="41"/>
        <v>0</v>
      </c>
      <c r="S247" s="93">
        <v>0</v>
      </c>
      <c r="T247" s="94">
        <f t="shared" si="42"/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 t="shared" si="43"/>
        <v>0</v>
      </c>
      <c r="BF247" s="96">
        <f t="shared" si="44"/>
        <v>0</v>
      </c>
      <c r="BG247" s="96">
        <f t="shared" si="45"/>
        <v>0</v>
      </c>
      <c r="BH247" s="96">
        <f t="shared" si="46"/>
        <v>0</v>
      </c>
      <c r="BI247" s="96">
        <f t="shared" si="47"/>
        <v>0</v>
      </c>
      <c r="BJ247" s="2" t="s">
        <v>83</v>
      </c>
      <c r="BK247" s="97">
        <f t="shared" si="48"/>
        <v>0</v>
      </c>
      <c r="BL247" s="2" t="s">
        <v>82</v>
      </c>
      <c r="BM247" s="95" t="s">
        <v>1039</v>
      </c>
    </row>
    <row r="248" spans="2:65" s="9" customFormat="1" ht="33" customHeight="1" x14ac:dyDescent="0.25">
      <c r="B248" s="84"/>
      <c r="C248" s="85"/>
      <c r="D248" s="85"/>
      <c r="E248" s="86"/>
      <c r="F248" s="87"/>
      <c r="G248" s="88"/>
      <c r="H248" s="89"/>
      <c r="I248" s="89"/>
      <c r="J248" s="89"/>
      <c r="K248" s="90"/>
      <c r="L248" s="10"/>
      <c r="M248" s="91" t="s">
        <v>14</v>
      </c>
      <c r="N248" s="92" t="s">
        <v>34</v>
      </c>
      <c r="O248" s="93">
        <v>0</v>
      </c>
      <c r="P248" s="93">
        <f t="shared" si="40"/>
        <v>0</v>
      </c>
      <c r="Q248" s="93">
        <v>0</v>
      </c>
      <c r="R248" s="93">
        <f t="shared" si="41"/>
        <v>0</v>
      </c>
      <c r="S248" s="93">
        <v>0</v>
      </c>
      <c r="T248" s="94">
        <f t="shared" si="42"/>
        <v>0</v>
      </c>
      <c r="AR248" s="95" t="s">
        <v>82</v>
      </c>
      <c r="AT248" s="95" t="s">
        <v>78</v>
      </c>
      <c r="AU248" s="95" t="s">
        <v>83</v>
      </c>
      <c r="AY248" s="2" t="s">
        <v>76</v>
      </c>
      <c r="BE248" s="96">
        <f t="shared" si="43"/>
        <v>0</v>
      </c>
      <c r="BF248" s="96">
        <f t="shared" si="44"/>
        <v>0</v>
      </c>
      <c r="BG248" s="96">
        <f t="shared" si="45"/>
        <v>0</v>
      </c>
      <c r="BH248" s="96">
        <f t="shared" si="46"/>
        <v>0</v>
      </c>
      <c r="BI248" s="96">
        <f t="shared" si="47"/>
        <v>0</v>
      </c>
      <c r="BJ248" s="2" t="s">
        <v>83</v>
      </c>
      <c r="BK248" s="97">
        <f t="shared" si="48"/>
        <v>0</v>
      </c>
      <c r="BL248" s="2" t="s">
        <v>82</v>
      </c>
      <c r="BM248" s="95" t="s">
        <v>1040</v>
      </c>
    </row>
    <row r="249" spans="2:65" s="9" customFormat="1" ht="24.2" customHeight="1" x14ac:dyDescent="0.25">
      <c r="B249" s="84"/>
      <c r="C249" s="85"/>
      <c r="D249" s="85"/>
      <c r="E249" s="86"/>
      <c r="F249" s="87"/>
      <c r="G249" s="88"/>
      <c r="H249" s="89"/>
      <c r="I249" s="89"/>
      <c r="J249" s="89"/>
      <c r="K249" s="90"/>
      <c r="L249" s="10"/>
      <c r="M249" s="91" t="s">
        <v>14</v>
      </c>
      <c r="N249" s="92" t="s">
        <v>34</v>
      </c>
      <c r="O249" s="93">
        <v>0</v>
      </c>
      <c r="P249" s="93">
        <f t="shared" si="40"/>
        <v>0</v>
      </c>
      <c r="Q249" s="93">
        <v>0</v>
      </c>
      <c r="R249" s="93">
        <f t="shared" si="41"/>
        <v>0</v>
      </c>
      <c r="S249" s="93">
        <v>0</v>
      </c>
      <c r="T249" s="94">
        <f t="shared" si="42"/>
        <v>0</v>
      </c>
      <c r="AR249" s="95" t="s">
        <v>82</v>
      </c>
      <c r="AT249" s="95" t="s">
        <v>78</v>
      </c>
      <c r="AU249" s="95" t="s">
        <v>83</v>
      </c>
      <c r="AY249" s="2" t="s">
        <v>76</v>
      </c>
      <c r="BE249" s="96">
        <f t="shared" si="43"/>
        <v>0</v>
      </c>
      <c r="BF249" s="96">
        <f t="shared" si="44"/>
        <v>0</v>
      </c>
      <c r="BG249" s="96">
        <f t="shared" si="45"/>
        <v>0</v>
      </c>
      <c r="BH249" s="96">
        <f t="shared" si="46"/>
        <v>0</v>
      </c>
      <c r="BI249" s="96">
        <f t="shared" si="47"/>
        <v>0</v>
      </c>
      <c r="BJ249" s="2" t="s">
        <v>83</v>
      </c>
      <c r="BK249" s="97">
        <f t="shared" si="48"/>
        <v>0</v>
      </c>
      <c r="BL249" s="2" t="s">
        <v>82</v>
      </c>
      <c r="BM249" s="95" t="s">
        <v>1041</v>
      </c>
    </row>
    <row r="250" spans="2:65" s="9" customFormat="1" ht="16.5" customHeight="1" x14ac:dyDescent="0.25">
      <c r="B250" s="84"/>
      <c r="C250" s="119"/>
      <c r="D250" s="119"/>
      <c r="E250" s="120"/>
      <c r="F250" s="121"/>
      <c r="G250" s="122"/>
      <c r="H250" s="123"/>
      <c r="I250" s="123"/>
      <c r="J250" s="123"/>
      <c r="K250" s="124"/>
      <c r="L250" s="125"/>
      <c r="M250" s="126" t="s">
        <v>14</v>
      </c>
      <c r="N250" s="127" t="s">
        <v>34</v>
      </c>
      <c r="O250" s="93">
        <v>0</v>
      </c>
      <c r="P250" s="93">
        <f t="shared" si="40"/>
        <v>0</v>
      </c>
      <c r="Q250" s="93">
        <v>1.67</v>
      </c>
      <c r="R250" s="93">
        <f t="shared" si="41"/>
        <v>0</v>
      </c>
      <c r="S250" s="93">
        <v>0</v>
      </c>
      <c r="T250" s="94">
        <f t="shared" si="42"/>
        <v>0</v>
      </c>
      <c r="AR250" s="95" t="s">
        <v>103</v>
      </c>
      <c r="AT250" s="95" t="s">
        <v>212</v>
      </c>
      <c r="AU250" s="95" t="s">
        <v>83</v>
      </c>
      <c r="AY250" s="2" t="s">
        <v>76</v>
      </c>
      <c r="BE250" s="96">
        <f t="shared" si="43"/>
        <v>0</v>
      </c>
      <c r="BF250" s="96">
        <f t="shared" si="44"/>
        <v>0</v>
      </c>
      <c r="BG250" s="96">
        <f t="shared" si="45"/>
        <v>0</v>
      </c>
      <c r="BH250" s="96">
        <f t="shared" si="46"/>
        <v>0</v>
      </c>
      <c r="BI250" s="96">
        <f t="shared" si="47"/>
        <v>0</v>
      </c>
      <c r="BJ250" s="2" t="s">
        <v>83</v>
      </c>
      <c r="BK250" s="97">
        <f t="shared" si="48"/>
        <v>0</v>
      </c>
      <c r="BL250" s="2" t="s">
        <v>82</v>
      </c>
      <c r="BM250" s="95" t="s">
        <v>1042</v>
      </c>
    </row>
    <row r="251" spans="2:65" s="9" customFormat="1" ht="33" customHeight="1" x14ac:dyDescent="0.25">
      <c r="B251" s="84"/>
      <c r="C251" s="85"/>
      <c r="D251" s="85"/>
      <c r="E251" s="86"/>
      <c r="F251" s="87"/>
      <c r="G251" s="88"/>
      <c r="H251" s="89"/>
      <c r="I251" s="89"/>
      <c r="J251" s="89"/>
      <c r="K251" s="90"/>
      <c r="L251" s="10"/>
      <c r="M251" s="91" t="s">
        <v>14</v>
      </c>
      <c r="N251" s="92" t="s">
        <v>34</v>
      </c>
      <c r="O251" s="93">
        <v>0</v>
      </c>
      <c r="P251" s="93">
        <f t="shared" si="40"/>
        <v>0</v>
      </c>
      <c r="Q251" s="93">
        <v>1.89076620825147</v>
      </c>
      <c r="R251" s="93">
        <f t="shared" si="41"/>
        <v>0</v>
      </c>
      <c r="S251" s="93">
        <v>0</v>
      </c>
      <c r="T251" s="94">
        <f t="shared" si="42"/>
        <v>0</v>
      </c>
      <c r="AR251" s="95" t="s">
        <v>82</v>
      </c>
      <c r="AT251" s="95" t="s">
        <v>78</v>
      </c>
      <c r="AU251" s="95" t="s">
        <v>83</v>
      </c>
      <c r="AY251" s="2" t="s">
        <v>76</v>
      </c>
      <c r="BE251" s="96">
        <f t="shared" si="43"/>
        <v>0</v>
      </c>
      <c r="BF251" s="96">
        <f t="shared" si="44"/>
        <v>0</v>
      </c>
      <c r="BG251" s="96">
        <f t="shared" si="45"/>
        <v>0</v>
      </c>
      <c r="BH251" s="96">
        <f t="shared" si="46"/>
        <v>0</v>
      </c>
      <c r="BI251" s="96">
        <f t="shared" si="47"/>
        <v>0</v>
      </c>
      <c r="BJ251" s="2" t="s">
        <v>83</v>
      </c>
      <c r="BK251" s="97">
        <f t="shared" si="48"/>
        <v>0</v>
      </c>
      <c r="BL251" s="2" t="s">
        <v>82</v>
      </c>
      <c r="BM251" s="95" t="s">
        <v>1043</v>
      </c>
    </row>
    <row r="252" spans="2:65" s="9" customFormat="1" ht="24.2" customHeight="1" x14ac:dyDescent="0.25">
      <c r="B252" s="84"/>
      <c r="C252" s="85"/>
      <c r="D252" s="85"/>
      <c r="E252" s="86"/>
      <c r="F252" s="87"/>
      <c r="G252" s="88"/>
      <c r="H252" s="89"/>
      <c r="I252" s="89"/>
      <c r="J252" s="89"/>
      <c r="K252" s="90"/>
      <c r="L252" s="10"/>
      <c r="M252" s="91" t="s">
        <v>14</v>
      </c>
      <c r="N252" s="92" t="s">
        <v>34</v>
      </c>
      <c r="O252" s="93">
        <v>0</v>
      </c>
      <c r="P252" s="93">
        <f t="shared" si="40"/>
        <v>0</v>
      </c>
      <c r="Q252" s="93">
        <v>2.1922881355932202</v>
      </c>
      <c r="R252" s="93">
        <f t="shared" si="41"/>
        <v>0</v>
      </c>
      <c r="S252" s="93">
        <v>0</v>
      </c>
      <c r="T252" s="94">
        <f t="shared" si="42"/>
        <v>0</v>
      </c>
      <c r="AR252" s="95" t="s">
        <v>82</v>
      </c>
      <c r="AT252" s="95" t="s">
        <v>78</v>
      </c>
      <c r="AU252" s="95" t="s">
        <v>83</v>
      </c>
      <c r="AY252" s="2" t="s">
        <v>76</v>
      </c>
      <c r="BE252" s="96">
        <f t="shared" si="43"/>
        <v>0</v>
      </c>
      <c r="BF252" s="96">
        <f t="shared" si="44"/>
        <v>0</v>
      </c>
      <c r="BG252" s="96">
        <f t="shared" si="45"/>
        <v>0</v>
      </c>
      <c r="BH252" s="96">
        <f t="shared" si="46"/>
        <v>0</v>
      </c>
      <c r="BI252" s="96">
        <f t="shared" si="47"/>
        <v>0</v>
      </c>
      <c r="BJ252" s="2" t="s">
        <v>83</v>
      </c>
      <c r="BK252" s="97">
        <f t="shared" si="48"/>
        <v>0</v>
      </c>
      <c r="BL252" s="2" t="s">
        <v>82</v>
      </c>
      <c r="BM252" s="95" t="s">
        <v>1044</v>
      </c>
    </row>
    <row r="253" spans="2:65" s="9" customFormat="1" ht="33" customHeight="1" x14ac:dyDescent="0.25">
      <c r="B253" s="84"/>
      <c r="C253" s="85"/>
      <c r="D253" s="85"/>
      <c r="E253" s="86"/>
      <c r="F253" s="87"/>
      <c r="G253" s="88"/>
      <c r="H253" s="89"/>
      <c r="I253" s="89"/>
      <c r="J253" s="89"/>
      <c r="K253" s="90"/>
      <c r="L253" s="10"/>
      <c r="M253" s="91" t="s">
        <v>14</v>
      </c>
      <c r="N253" s="92" t="s">
        <v>34</v>
      </c>
      <c r="O253" s="93">
        <v>0</v>
      </c>
      <c r="P253" s="93">
        <f t="shared" si="40"/>
        <v>0</v>
      </c>
      <c r="Q253" s="93">
        <v>3.3030303030303E-2</v>
      </c>
      <c r="R253" s="93">
        <f t="shared" si="41"/>
        <v>0</v>
      </c>
      <c r="S253" s="93">
        <v>0</v>
      </c>
      <c r="T253" s="94">
        <f t="shared" si="42"/>
        <v>0</v>
      </c>
      <c r="AR253" s="95" t="s">
        <v>82</v>
      </c>
      <c r="AT253" s="95" t="s">
        <v>78</v>
      </c>
      <c r="AU253" s="95" t="s">
        <v>83</v>
      </c>
      <c r="AY253" s="2" t="s">
        <v>76</v>
      </c>
      <c r="BE253" s="96">
        <f t="shared" si="43"/>
        <v>0</v>
      </c>
      <c r="BF253" s="96">
        <f t="shared" si="44"/>
        <v>0</v>
      </c>
      <c r="BG253" s="96">
        <f t="shared" si="45"/>
        <v>0</v>
      </c>
      <c r="BH253" s="96">
        <f t="shared" si="46"/>
        <v>0</v>
      </c>
      <c r="BI253" s="96">
        <f t="shared" si="47"/>
        <v>0</v>
      </c>
      <c r="BJ253" s="2" t="s">
        <v>83</v>
      </c>
      <c r="BK253" s="97">
        <f t="shared" si="48"/>
        <v>0</v>
      </c>
      <c r="BL253" s="2" t="s">
        <v>82</v>
      </c>
      <c r="BM253" s="95" t="s">
        <v>1045</v>
      </c>
    </row>
    <row r="254" spans="2:65" s="9" customFormat="1" ht="24.2" customHeight="1" x14ac:dyDescent="0.25">
      <c r="B254" s="84"/>
      <c r="C254" s="85"/>
      <c r="D254" s="85"/>
      <c r="E254" s="86"/>
      <c r="F254" s="87"/>
      <c r="G254" s="88"/>
      <c r="H254" s="89"/>
      <c r="I254" s="89"/>
      <c r="J254" s="89"/>
      <c r="K254" s="90"/>
      <c r="L254" s="10"/>
      <c r="M254" s="91" t="s">
        <v>14</v>
      </c>
      <c r="N254" s="92" t="s">
        <v>34</v>
      </c>
      <c r="O254" s="93">
        <v>0</v>
      </c>
      <c r="P254" s="93">
        <f t="shared" si="40"/>
        <v>0</v>
      </c>
      <c r="Q254" s="93">
        <v>0.35262968750000001</v>
      </c>
      <c r="R254" s="93">
        <f t="shared" si="41"/>
        <v>0</v>
      </c>
      <c r="S254" s="93">
        <v>0</v>
      </c>
      <c r="T254" s="94">
        <f t="shared" si="42"/>
        <v>0</v>
      </c>
      <c r="AR254" s="95" t="s">
        <v>82</v>
      </c>
      <c r="AT254" s="95" t="s">
        <v>78</v>
      </c>
      <c r="AU254" s="95" t="s">
        <v>83</v>
      </c>
      <c r="AY254" s="2" t="s">
        <v>76</v>
      </c>
      <c r="BE254" s="96">
        <f t="shared" si="43"/>
        <v>0</v>
      </c>
      <c r="BF254" s="96">
        <f t="shared" si="44"/>
        <v>0</v>
      </c>
      <c r="BG254" s="96">
        <f t="shared" si="45"/>
        <v>0</v>
      </c>
      <c r="BH254" s="96">
        <f t="shared" si="46"/>
        <v>0</v>
      </c>
      <c r="BI254" s="96">
        <f t="shared" si="47"/>
        <v>0</v>
      </c>
      <c r="BJ254" s="2" t="s">
        <v>83</v>
      </c>
      <c r="BK254" s="97">
        <f t="shared" si="48"/>
        <v>0</v>
      </c>
      <c r="BL254" s="2" t="s">
        <v>82</v>
      </c>
      <c r="BM254" s="95" t="s">
        <v>1046</v>
      </c>
    </row>
    <row r="255" spans="2:65" s="9" customFormat="1" ht="37.9" customHeight="1" x14ac:dyDescent="0.25">
      <c r="B255" s="84"/>
      <c r="C255" s="85"/>
      <c r="D255" s="85"/>
      <c r="E255" s="86"/>
      <c r="F255" s="87"/>
      <c r="G255" s="88"/>
      <c r="H255" s="89"/>
      <c r="I255" s="89"/>
      <c r="J255" s="89"/>
      <c r="K255" s="90"/>
      <c r="L255" s="10"/>
      <c r="M255" s="91" t="s">
        <v>14</v>
      </c>
      <c r="N255" s="92" t="s">
        <v>34</v>
      </c>
      <c r="O255" s="93">
        <v>0</v>
      </c>
      <c r="P255" s="93">
        <f t="shared" si="40"/>
        <v>0</v>
      </c>
      <c r="Q255" s="93">
        <v>0.37694062499999997</v>
      </c>
      <c r="R255" s="93">
        <f t="shared" si="41"/>
        <v>0</v>
      </c>
      <c r="S255" s="93">
        <v>0</v>
      </c>
      <c r="T255" s="94">
        <f t="shared" si="42"/>
        <v>0</v>
      </c>
      <c r="AR255" s="95" t="s">
        <v>82</v>
      </c>
      <c r="AT255" s="95" t="s">
        <v>78</v>
      </c>
      <c r="AU255" s="95" t="s">
        <v>83</v>
      </c>
      <c r="AY255" s="2" t="s">
        <v>76</v>
      </c>
      <c r="BE255" s="96">
        <f t="shared" si="43"/>
        <v>0</v>
      </c>
      <c r="BF255" s="96">
        <f t="shared" si="44"/>
        <v>0</v>
      </c>
      <c r="BG255" s="96">
        <f t="shared" si="45"/>
        <v>0</v>
      </c>
      <c r="BH255" s="96">
        <f t="shared" si="46"/>
        <v>0</v>
      </c>
      <c r="BI255" s="96">
        <f t="shared" si="47"/>
        <v>0</v>
      </c>
      <c r="BJ255" s="2" t="s">
        <v>83</v>
      </c>
      <c r="BK255" s="97">
        <f t="shared" si="48"/>
        <v>0</v>
      </c>
      <c r="BL255" s="2" t="s">
        <v>82</v>
      </c>
      <c r="BM255" s="95" t="s">
        <v>1047</v>
      </c>
    </row>
    <row r="256" spans="2:65" s="9" customFormat="1" ht="33" customHeight="1" x14ac:dyDescent="0.25">
      <c r="B256" s="84"/>
      <c r="C256" s="85"/>
      <c r="D256" s="85"/>
      <c r="E256" s="86"/>
      <c r="F256" s="87"/>
      <c r="G256" s="88"/>
      <c r="H256" s="89"/>
      <c r="I256" s="89"/>
      <c r="J256" s="89"/>
      <c r="K256" s="90"/>
      <c r="L256" s="10"/>
      <c r="M256" s="91" t="s">
        <v>14</v>
      </c>
      <c r="N256" s="92" t="s">
        <v>34</v>
      </c>
      <c r="O256" s="93">
        <v>0</v>
      </c>
      <c r="P256" s="93">
        <f t="shared" si="40"/>
        <v>0</v>
      </c>
      <c r="Q256" s="93">
        <v>0.228240625</v>
      </c>
      <c r="R256" s="93">
        <f t="shared" si="41"/>
        <v>0</v>
      </c>
      <c r="S256" s="93">
        <v>0</v>
      </c>
      <c r="T256" s="94">
        <f t="shared" si="42"/>
        <v>0</v>
      </c>
      <c r="AR256" s="95" t="s">
        <v>82</v>
      </c>
      <c r="AT256" s="95" t="s">
        <v>78</v>
      </c>
      <c r="AU256" s="95" t="s">
        <v>83</v>
      </c>
      <c r="AY256" s="2" t="s">
        <v>76</v>
      </c>
      <c r="BE256" s="96">
        <f t="shared" si="43"/>
        <v>0</v>
      </c>
      <c r="BF256" s="96">
        <f t="shared" si="44"/>
        <v>0</v>
      </c>
      <c r="BG256" s="96">
        <f t="shared" si="45"/>
        <v>0</v>
      </c>
      <c r="BH256" s="96">
        <f t="shared" si="46"/>
        <v>0</v>
      </c>
      <c r="BI256" s="96">
        <f t="shared" si="47"/>
        <v>0</v>
      </c>
      <c r="BJ256" s="2" t="s">
        <v>83</v>
      </c>
      <c r="BK256" s="97">
        <f t="shared" si="48"/>
        <v>0</v>
      </c>
      <c r="BL256" s="2" t="s">
        <v>82</v>
      </c>
      <c r="BM256" s="95" t="s">
        <v>1048</v>
      </c>
    </row>
    <row r="257" spans="2:65" s="9" customFormat="1" ht="37.9" customHeight="1" x14ac:dyDescent="0.25">
      <c r="B257" s="84"/>
      <c r="C257" s="85"/>
      <c r="D257" s="85"/>
      <c r="E257" s="86"/>
      <c r="F257" s="87"/>
      <c r="G257" s="88"/>
      <c r="H257" s="89"/>
      <c r="I257" s="89"/>
      <c r="J257" s="89"/>
      <c r="K257" s="90"/>
      <c r="L257" s="10"/>
      <c r="M257" s="91" t="s">
        <v>14</v>
      </c>
      <c r="N257" s="92" t="s">
        <v>34</v>
      </c>
      <c r="O257" s="93">
        <v>0</v>
      </c>
      <c r="P257" s="93">
        <f t="shared" si="40"/>
        <v>0</v>
      </c>
      <c r="Q257" s="93">
        <v>0</v>
      </c>
      <c r="R257" s="93">
        <f t="shared" si="41"/>
        <v>0</v>
      </c>
      <c r="S257" s="93">
        <v>0</v>
      </c>
      <c r="T257" s="94">
        <f t="shared" si="42"/>
        <v>0</v>
      </c>
      <c r="AR257" s="95" t="s">
        <v>82</v>
      </c>
      <c r="AT257" s="95" t="s">
        <v>78</v>
      </c>
      <c r="AU257" s="95" t="s">
        <v>83</v>
      </c>
      <c r="AY257" s="2" t="s">
        <v>76</v>
      </c>
      <c r="BE257" s="96">
        <f t="shared" si="43"/>
        <v>0</v>
      </c>
      <c r="BF257" s="96">
        <f t="shared" si="44"/>
        <v>0</v>
      </c>
      <c r="BG257" s="96">
        <f t="shared" si="45"/>
        <v>0</v>
      </c>
      <c r="BH257" s="96">
        <f t="shared" si="46"/>
        <v>0</v>
      </c>
      <c r="BI257" s="96">
        <f t="shared" si="47"/>
        <v>0</v>
      </c>
      <c r="BJ257" s="2" t="s">
        <v>83</v>
      </c>
      <c r="BK257" s="97">
        <f t="shared" si="48"/>
        <v>0</v>
      </c>
      <c r="BL257" s="2" t="s">
        <v>82</v>
      </c>
      <c r="BM257" s="95" t="s">
        <v>1049</v>
      </c>
    </row>
    <row r="258" spans="2:65" s="9" customFormat="1" ht="24.2" customHeight="1" x14ac:dyDescent="0.25">
      <c r="B258" s="84"/>
      <c r="C258" s="119"/>
      <c r="D258" s="119"/>
      <c r="E258" s="120"/>
      <c r="F258" s="121"/>
      <c r="G258" s="122"/>
      <c r="H258" s="123"/>
      <c r="I258" s="123"/>
      <c r="J258" s="123"/>
      <c r="K258" s="124"/>
      <c r="L258" s="125"/>
      <c r="M258" s="126" t="s">
        <v>14</v>
      </c>
      <c r="N258" s="127" t="s">
        <v>34</v>
      </c>
      <c r="O258" s="93">
        <v>0</v>
      </c>
      <c r="P258" s="93">
        <f t="shared" si="40"/>
        <v>0</v>
      </c>
      <c r="Q258" s="93">
        <v>2.7999999999999998E-4</v>
      </c>
      <c r="R258" s="93">
        <f t="shared" si="41"/>
        <v>0</v>
      </c>
      <c r="S258" s="93">
        <v>0</v>
      </c>
      <c r="T258" s="94">
        <f t="shared" si="42"/>
        <v>0</v>
      </c>
      <c r="AR258" s="95" t="s">
        <v>103</v>
      </c>
      <c r="AT258" s="95" t="s">
        <v>212</v>
      </c>
      <c r="AU258" s="95" t="s">
        <v>83</v>
      </c>
      <c r="AY258" s="2" t="s">
        <v>76</v>
      </c>
      <c r="BE258" s="96">
        <f t="shared" si="43"/>
        <v>0</v>
      </c>
      <c r="BF258" s="96">
        <f t="shared" si="44"/>
        <v>0</v>
      </c>
      <c r="BG258" s="96">
        <f t="shared" si="45"/>
        <v>0</v>
      </c>
      <c r="BH258" s="96">
        <f t="shared" si="46"/>
        <v>0</v>
      </c>
      <c r="BI258" s="96">
        <f t="shared" si="47"/>
        <v>0</v>
      </c>
      <c r="BJ258" s="2" t="s">
        <v>83</v>
      </c>
      <c r="BK258" s="97">
        <f t="shared" si="48"/>
        <v>0</v>
      </c>
      <c r="BL258" s="2" t="s">
        <v>82</v>
      </c>
      <c r="BM258" s="95" t="s">
        <v>1050</v>
      </c>
    </row>
    <row r="259" spans="2:65" s="9" customFormat="1" ht="24.2" customHeight="1" x14ac:dyDescent="0.25">
      <c r="B259" s="84"/>
      <c r="C259" s="119"/>
      <c r="D259" s="119"/>
      <c r="E259" s="120"/>
      <c r="F259" s="121"/>
      <c r="G259" s="122"/>
      <c r="H259" s="123"/>
      <c r="I259" s="123"/>
      <c r="J259" s="123"/>
      <c r="K259" s="124"/>
      <c r="L259" s="125"/>
      <c r="M259" s="126" t="s">
        <v>14</v>
      </c>
      <c r="N259" s="127" t="s">
        <v>34</v>
      </c>
      <c r="O259" s="93">
        <v>0</v>
      </c>
      <c r="P259" s="93">
        <f t="shared" si="40"/>
        <v>0</v>
      </c>
      <c r="Q259" s="93">
        <v>5.0000000000000002E-5</v>
      </c>
      <c r="R259" s="93">
        <f t="shared" si="41"/>
        <v>0</v>
      </c>
      <c r="S259" s="93">
        <v>0</v>
      </c>
      <c r="T259" s="94">
        <f t="shared" si="42"/>
        <v>0</v>
      </c>
      <c r="AR259" s="95" t="s">
        <v>103</v>
      </c>
      <c r="AT259" s="95" t="s">
        <v>212</v>
      </c>
      <c r="AU259" s="95" t="s">
        <v>83</v>
      </c>
      <c r="AY259" s="2" t="s">
        <v>76</v>
      </c>
      <c r="BE259" s="96">
        <f t="shared" si="43"/>
        <v>0</v>
      </c>
      <c r="BF259" s="96">
        <f t="shared" si="44"/>
        <v>0</v>
      </c>
      <c r="BG259" s="96">
        <f t="shared" si="45"/>
        <v>0</v>
      </c>
      <c r="BH259" s="96">
        <f t="shared" si="46"/>
        <v>0</v>
      </c>
      <c r="BI259" s="96">
        <f t="shared" si="47"/>
        <v>0</v>
      </c>
      <c r="BJ259" s="2" t="s">
        <v>83</v>
      </c>
      <c r="BK259" s="97">
        <f t="shared" si="48"/>
        <v>0</v>
      </c>
      <c r="BL259" s="2" t="s">
        <v>82</v>
      </c>
      <c r="BM259" s="95" t="s">
        <v>1051</v>
      </c>
    </row>
    <row r="260" spans="2:65" s="9" customFormat="1" ht="24.2" customHeight="1" x14ac:dyDescent="0.25">
      <c r="B260" s="84"/>
      <c r="C260" s="119"/>
      <c r="D260" s="119"/>
      <c r="E260" s="120"/>
      <c r="F260" s="121"/>
      <c r="G260" s="122"/>
      <c r="H260" s="123"/>
      <c r="I260" s="123"/>
      <c r="J260" s="123"/>
      <c r="K260" s="124"/>
      <c r="L260" s="125"/>
      <c r="M260" s="126" t="s">
        <v>14</v>
      </c>
      <c r="N260" s="127" t="s">
        <v>34</v>
      </c>
      <c r="O260" s="93">
        <v>0</v>
      </c>
      <c r="P260" s="93">
        <f t="shared" si="40"/>
        <v>0</v>
      </c>
      <c r="Q260" s="93">
        <v>3.6000000000000002E-4</v>
      </c>
      <c r="R260" s="93">
        <f t="shared" si="41"/>
        <v>0</v>
      </c>
      <c r="S260" s="93">
        <v>0</v>
      </c>
      <c r="T260" s="94">
        <f t="shared" si="42"/>
        <v>0</v>
      </c>
      <c r="AR260" s="95" t="s">
        <v>103</v>
      </c>
      <c r="AT260" s="95" t="s">
        <v>212</v>
      </c>
      <c r="AU260" s="95" t="s">
        <v>83</v>
      </c>
      <c r="AY260" s="2" t="s">
        <v>76</v>
      </c>
      <c r="BE260" s="96">
        <f t="shared" si="43"/>
        <v>0</v>
      </c>
      <c r="BF260" s="96">
        <f t="shared" si="44"/>
        <v>0</v>
      </c>
      <c r="BG260" s="96">
        <f t="shared" si="45"/>
        <v>0</v>
      </c>
      <c r="BH260" s="96">
        <f t="shared" si="46"/>
        <v>0</v>
      </c>
      <c r="BI260" s="96">
        <f t="shared" si="47"/>
        <v>0</v>
      </c>
      <c r="BJ260" s="2" t="s">
        <v>83</v>
      </c>
      <c r="BK260" s="97">
        <f t="shared" si="48"/>
        <v>0</v>
      </c>
      <c r="BL260" s="2" t="s">
        <v>82</v>
      </c>
      <c r="BM260" s="95" t="s">
        <v>1052</v>
      </c>
    </row>
    <row r="261" spans="2:65" s="9" customFormat="1" ht="24.2" customHeight="1" x14ac:dyDescent="0.25">
      <c r="B261" s="84"/>
      <c r="C261" s="119"/>
      <c r="D261" s="119"/>
      <c r="E261" s="120"/>
      <c r="F261" s="121"/>
      <c r="G261" s="122"/>
      <c r="H261" s="123"/>
      <c r="I261" s="123"/>
      <c r="J261" s="123"/>
      <c r="K261" s="124"/>
      <c r="L261" s="125"/>
      <c r="M261" s="126" t="s">
        <v>14</v>
      </c>
      <c r="N261" s="127" t="s">
        <v>34</v>
      </c>
      <c r="O261" s="93">
        <v>0</v>
      </c>
      <c r="P261" s="93">
        <f t="shared" si="40"/>
        <v>0</v>
      </c>
      <c r="Q261" s="93">
        <v>6.9999999999999994E-5</v>
      </c>
      <c r="R261" s="93">
        <f t="shared" si="41"/>
        <v>0</v>
      </c>
      <c r="S261" s="93">
        <v>0</v>
      </c>
      <c r="T261" s="94">
        <f t="shared" si="42"/>
        <v>0</v>
      </c>
      <c r="AR261" s="95" t="s">
        <v>103</v>
      </c>
      <c r="AT261" s="95" t="s">
        <v>212</v>
      </c>
      <c r="AU261" s="95" t="s">
        <v>83</v>
      </c>
      <c r="AY261" s="2" t="s">
        <v>76</v>
      </c>
      <c r="BE261" s="96">
        <f t="shared" si="43"/>
        <v>0</v>
      </c>
      <c r="BF261" s="96">
        <f t="shared" si="44"/>
        <v>0</v>
      </c>
      <c r="BG261" s="96">
        <f t="shared" si="45"/>
        <v>0</v>
      </c>
      <c r="BH261" s="96">
        <f t="shared" si="46"/>
        <v>0</v>
      </c>
      <c r="BI261" s="96">
        <f t="shared" si="47"/>
        <v>0</v>
      </c>
      <c r="BJ261" s="2" t="s">
        <v>83</v>
      </c>
      <c r="BK261" s="97">
        <f t="shared" si="48"/>
        <v>0</v>
      </c>
      <c r="BL261" s="2" t="s">
        <v>82</v>
      </c>
      <c r="BM261" s="95" t="s">
        <v>1053</v>
      </c>
    </row>
    <row r="262" spans="2:65" s="9" customFormat="1" ht="33" customHeight="1" x14ac:dyDescent="0.25">
      <c r="B262" s="84"/>
      <c r="C262" s="85"/>
      <c r="D262" s="85"/>
      <c r="E262" s="86"/>
      <c r="F262" s="87"/>
      <c r="G262" s="88"/>
      <c r="H262" s="89"/>
      <c r="I262" s="89"/>
      <c r="J262" s="89"/>
      <c r="K262" s="90"/>
      <c r="L262" s="10"/>
      <c r="M262" s="91" t="s">
        <v>14</v>
      </c>
      <c r="N262" s="92" t="s">
        <v>34</v>
      </c>
      <c r="O262" s="93">
        <v>0</v>
      </c>
      <c r="P262" s="93">
        <f t="shared" si="40"/>
        <v>0</v>
      </c>
      <c r="Q262" s="93">
        <v>7.2000000000000005E-4</v>
      </c>
      <c r="R262" s="93">
        <f t="shared" si="41"/>
        <v>0</v>
      </c>
      <c r="S262" s="93">
        <v>0</v>
      </c>
      <c r="T262" s="94">
        <f t="shared" si="42"/>
        <v>0</v>
      </c>
      <c r="AR262" s="95" t="s">
        <v>82</v>
      </c>
      <c r="AT262" s="95" t="s">
        <v>78</v>
      </c>
      <c r="AU262" s="95" t="s">
        <v>83</v>
      </c>
      <c r="AY262" s="2" t="s">
        <v>76</v>
      </c>
      <c r="BE262" s="96">
        <f t="shared" si="43"/>
        <v>0</v>
      </c>
      <c r="BF262" s="96">
        <f t="shared" si="44"/>
        <v>0</v>
      </c>
      <c r="BG262" s="96">
        <f t="shared" si="45"/>
        <v>0</v>
      </c>
      <c r="BH262" s="96">
        <f t="shared" si="46"/>
        <v>0</v>
      </c>
      <c r="BI262" s="96">
        <f t="shared" si="47"/>
        <v>0</v>
      </c>
      <c r="BJ262" s="2" t="s">
        <v>83</v>
      </c>
      <c r="BK262" s="97">
        <f t="shared" si="48"/>
        <v>0</v>
      </c>
      <c r="BL262" s="2" t="s">
        <v>82</v>
      </c>
      <c r="BM262" s="95" t="s">
        <v>1054</v>
      </c>
    </row>
    <row r="263" spans="2:65" s="9" customFormat="1" ht="21.75" customHeight="1" x14ac:dyDescent="0.25">
      <c r="B263" s="84"/>
      <c r="C263" s="119"/>
      <c r="D263" s="119"/>
      <c r="E263" s="120"/>
      <c r="F263" s="121"/>
      <c r="G263" s="122"/>
      <c r="H263" s="123"/>
      <c r="I263" s="123"/>
      <c r="J263" s="123"/>
      <c r="K263" s="124"/>
      <c r="L263" s="125"/>
      <c r="M263" s="126" t="s">
        <v>14</v>
      </c>
      <c r="N263" s="127" t="s">
        <v>34</v>
      </c>
      <c r="O263" s="93">
        <v>0</v>
      </c>
      <c r="P263" s="93">
        <f t="shared" si="40"/>
        <v>0</v>
      </c>
      <c r="Q263" s="93">
        <v>6.3E-3</v>
      </c>
      <c r="R263" s="93">
        <f t="shared" si="41"/>
        <v>0</v>
      </c>
      <c r="S263" s="93">
        <v>0</v>
      </c>
      <c r="T263" s="94">
        <f t="shared" si="42"/>
        <v>0</v>
      </c>
      <c r="AR263" s="95" t="s">
        <v>103</v>
      </c>
      <c r="AT263" s="95" t="s">
        <v>212</v>
      </c>
      <c r="AU263" s="95" t="s">
        <v>83</v>
      </c>
      <c r="AY263" s="2" t="s">
        <v>76</v>
      </c>
      <c r="BE263" s="96">
        <f t="shared" si="43"/>
        <v>0</v>
      </c>
      <c r="BF263" s="96">
        <f t="shared" si="44"/>
        <v>0</v>
      </c>
      <c r="BG263" s="96">
        <f t="shared" si="45"/>
        <v>0</v>
      </c>
      <c r="BH263" s="96">
        <f t="shared" si="46"/>
        <v>0</v>
      </c>
      <c r="BI263" s="96">
        <f t="shared" si="47"/>
        <v>0</v>
      </c>
      <c r="BJ263" s="2" t="s">
        <v>83</v>
      </c>
      <c r="BK263" s="97">
        <f t="shared" si="48"/>
        <v>0</v>
      </c>
      <c r="BL263" s="2" t="s">
        <v>82</v>
      </c>
      <c r="BM263" s="95" t="s">
        <v>1055</v>
      </c>
    </row>
    <row r="264" spans="2:65" s="9" customFormat="1" ht="24.2" customHeight="1" x14ac:dyDescent="0.25">
      <c r="B264" s="84"/>
      <c r="C264" s="119"/>
      <c r="D264" s="119"/>
      <c r="E264" s="120"/>
      <c r="F264" s="121"/>
      <c r="G264" s="122"/>
      <c r="H264" s="123"/>
      <c r="I264" s="123"/>
      <c r="J264" s="123"/>
      <c r="K264" s="124"/>
      <c r="L264" s="125"/>
      <c r="M264" s="126" t="s">
        <v>14</v>
      </c>
      <c r="N264" s="127" t="s">
        <v>34</v>
      </c>
      <c r="O264" s="93">
        <v>0</v>
      </c>
      <c r="P264" s="93">
        <f t="shared" si="40"/>
        <v>0</v>
      </c>
      <c r="Q264" s="93">
        <v>1.7899999999999999E-3</v>
      </c>
      <c r="R264" s="93">
        <f t="shared" si="41"/>
        <v>0</v>
      </c>
      <c r="S264" s="93">
        <v>0</v>
      </c>
      <c r="T264" s="94">
        <f t="shared" si="42"/>
        <v>0</v>
      </c>
      <c r="AR264" s="95" t="s">
        <v>103</v>
      </c>
      <c r="AT264" s="95" t="s">
        <v>212</v>
      </c>
      <c r="AU264" s="95" t="s">
        <v>83</v>
      </c>
      <c r="AY264" s="2" t="s">
        <v>76</v>
      </c>
      <c r="BE264" s="96">
        <f t="shared" si="43"/>
        <v>0</v>
      </c>
      <c r="BF264" s="96">
        <f t="shared" si="44"/>
        <v>0</v>
      </c>
      <c r="BG264" s="96">
        <f t="shared" si="45"/>
        <v>0</v>
      </c>
      <c r="BH264" s="96">
        <f t="shared" si="46"/>
        <v>0</v>
      </c>
      <c r="BI264" s="96">
        <f t="shared" si="47"/>
        <v>0</v>
      </c>
      <c r="BJ264" s="2" t="s">
        <v>83</v>
      </c>
      <c r="BK264" s="97">
        <f t="shared" si="48"/>
        <v>0</v>
      </c>
      <c r="BL264" s="2" t="s">
        <v>82</v>
      </c>
      <c r="BM264" s="95" t="s">
        <v>1056</v>
      </c>
    </row>
    <row r="265" spans="2:65" s="9" customFormat="1" ht="16.5" customHeight="1" x14ac:dyDescent="0.25">
      <c r="B265" s="84"/>
      <c r="C265" s="119"/>
      <c r="D265" s="119"/>
      <c r="E265" s="120"/>
      <c r="F265" s="121"/>
      <c r="G265" s="122"/>
      <c r="H265" s="123"/>
      <c r="I265" s="123"/>
      <c r="J265" s="123"/>
      <c r="K265" s="124"/>
      <c r="L265" s="125"/>
      <c r="M265" s="126" t="s">
        <v>14</v>
      </c>
      <c r="N265" s="127" t="s">
        <v>34</v>
      </c>
      <c r="O265" s="93">
        <v>0</v>
      </c>
      <c r="P265" s="93">
        <f t="shared" si="40"/>
        <v>0</v>
      </c>
      <c r="Q265" s="93">
        <v>1.1299999999999999E-2</v>
      </c>
      <c r="R265" s="93">
        <f t="shared" si="41"/>
        <v>0</v>
      </c>
      <c r="S265" s="93">
        <v>0</v>
      </c>
      <c r="T265" s="94">
        <f t="shared" si="42"/>
        <v>0</v>
      </c>
      <c r="AR265" s="95" t="s">
        <v>103</v>
      </c>
      <c r="AT265" s="95" t="s">
        <v>212</v>
      </c>
      <c r="AU265" s="95" t="s">
        <v>83</v>
      </c>
      <c r="AY265" s="2" t="s">
        <v>76</v>
      </c>
      <c r="BE265" s="96">
        <f t="shared" si="43"/>
        <v>0</v>
      </c>
      <c r="BF265" s="96">
        <f t="shared" si="44"/>
        <v>0</v>
      </c>
      <c r="BG265" s="96">
        <f t="shared" si="45"/>
        <v>0</v>
      </c>
      <c r="BH265" s="96">
        <f t="shared" si="46"/>
        <v>0</v>
      </c>
      <c r="BI265" s="96">
        <f t="shared" si="47"/>
        <v>0</v>
      </c>
      <c r="BJ265" s="2" t="s">
        <v>83</v>
      </c>
      <c r="BK265" s="97">
        <f t="shared" si="48"/>
        <v>0</v>
      </c>
      <c r="BL265" s="2" t="s">
        <v>82</v>
      </c>
      <c r="BM265" s="95" t="s">
        <v>1057</v>
      </c>
    </row>
    <row r="266" spans="2:65" s="9" customFormat="1" ht="16.5" customHeight="1" x14ac:dyDescent="0.25">
      <c r="B266" s="84"/>
      <c r="C266" s="119"/>
      <c r="D266" s="119"/>
      <c r="E266" s="120"/>
      <c r="F266" s="121"/>
      <c r="G266" s="122"/>
      <c r="H266" s="123"/>
      <c r="I266" s="123"/>
      <c r="J266" s="123"/>
      <c r="K266" s="124"/>
      <c r="L266" s="125"/>
      <c r="M266" s="126" t="s">
        <v>14</v>
      </c>
      <c r="N266" s="127" t="s">
        <v>34</v>
      </c>
      <c r="O266" s="93">
        <v>0</v>
      </c>
      <c r="P266" s="93">
        <f t="shared" si="40"/>
        <v>0</v>
      </c>
      <c r="Q266" s="93">
        <v>5.9999999999999995E-4</v>
      </c>
      <c r="R266" s="93">
        <f t="shared" si="41"/>
        <v>0</v>
      </c>
      <c r="S266" s="93">
        <v>0</v>
      </c>
      <c r="T266" s="94">
        <f t="shared" si="42"/>
        <v>0</v>
      </c>
      <c r="AR266" s="95" t="s">
        <v>103</v>
      </c>
      <c r="AT266" s="95" t="s">
        <v>212</v>
      </c>
      <c r="AU266" s="95" t="s">
        <v>83</v>
      </c>
      <c r="AY266" s="2" t="s">
        <v>76</v>
      </c>
      <c r="BE266" s="96">
        <f t="shared" si="43"/>
        <v>0</v>
      </c>
      <c r="BF266" s="96">
        <f t="shared" si="44"/>
        <v>0</v>
      </c>
      <c r="BG266" s="96">
        <f t="shared" si="45"/>
        <v>0</v>
      </c>
      <c r="BH266" s="96">
        <f t="shared" si="46"/>
        <v>0</v>
      </c>
      <c r="BI266" s="96">
        <f t="shared" si="47"/>
        <v>0</v>
      </c>
      <c r="BJ266" s="2" t="s">
        <v>83</v>
      </c>
      <c r="BK266" s="97">
        <f t="shared" si="48"/>
        <v>0</v>
      </c>
      <c r="BL266" s="2" t="s">
        <v>82</v>
      </c>
      <c r="BM266" s="95" t="s">
        <v>1058</v>
      </c>
    </row>
    <row r="267" spans="2:65" s="9" customFormat="1" ht="24.2" customHeight="1" x14ac:dyDescent="0.25">
      <c r="B267" s="84"/>
      <c r="C267" s="85"/>
      <c r="D267" s="85"/>
      <c r="E267" s="86"/>
      <c r="F267" s="87"/>
      <c r="G267" s="88"/>
      <c r="H267" s="89"/>
      <c r="I267" s="89"/>
      <c r="J267" s="89"/>
      <c r="K267" s="90"/>
      <c r="L267" s="10"/>
      <c r="M267" s="91" t="s">
        <v>14</v>
      </c>
      <c r="N267" s="92" t="s">
        <v>34</v>
      </c>
      <c r="O267" s="93">
        <v>0</v>
      </c>
      <c r="P267" s="93">
        <f t="shared" si="40"/>
        <v>0</v>
      </c>
      <c r="Q267" s="93">
        <v>7.2000000000000005E-4</v>
      </c>
      <c r="R267" s="93">
        <f t="shared" si="41"/>
        <v>0</v>
      </c>
      <c r="S267" s="93">
        <v>0</v>
      </c>
      <c r="T267" s="94">
        <f t="shared" si="42"/>
        <v>0</v>
      </c>
      <c r="AR267" s="95" t="s">
        <v>82</v>
      </c>
      <c r="AT267" s="95" t="s">
        <v>78</v>
      </c>
      <c r="AU267" s="95" t="s">
        <v>83</v>
      </c>
      <c r="AY267" s="2" t="s">
        <v>76</v>
      </c>
      <c r="BE267" s="96">
        <f t="shared" si="43"/>
        <v>0</v>
      </c>
      <c r="BF267" s="96">
        <f t="shared" si="44"/>
        <v>0</v>
      </c>
      <c r="BG267" s="96">
        <f t="shared" si="45"/>
        <v>0</v>
      </c>
      <c r="BH267" s="96">
        <f t="shared" si="46"/>
        <v>0</v>
      </c>
      <c r="BI267" s="96">
        <f t="shared" si="47"/>
        <v>0</v>
      </c>
      <c r="BJ267" s="2" t="s">
        <v>83</v>
      </c>
      <c r="BK267" s="97">
        <f t="shared" si="48"/>
        <v>0</v>
      </c>
      <c r="BL267" s="2" t="s">
        <v>82</v>
      </c>
      <c r="BM267" s="95" t="s">
        <v>1059</v>
      </c>
    </row>
    <row r="268" spans="2:65" s="9" customFormat="1" ht="37.9" customHeight="1" x14ac:dyDescent="0.25">
      <c r="B268" s="84"/>
      <c r="C268" s="85"/>
      <c r="D268" s="85"/>
      <c r="E268" s="86"/>
      <c r="F268" s="87"/>
      <c r="G268" s="88"/>
      <c r="H268" s="89"/>
      <c r="I268" s="89"/>
      <c r="J268" s="89"/>
      <c r="K268" s="90"/>
      <c r="L268" s="10"/>
      <c r="M268" s="91" t="s">
        <v>14</v>
      </c>
      <c r="N268" s="92" t="s">
        <v>34</v>
      </c>
      <c r="O268" s="93">
        <v>0</v>
      </c>
      <c r="P268" s="93">
        <f t="shared" si="40"/>
        <v>0</v>
      </c>
      <c r="Q268" s="93">
        <v>0</v>
      </c>
      <c r="R268" s="93">
        <f t="shared" si="41"/>
        <v>0</v>
      </c>
      <c r="S268" s="93">
        <v>0</v>
      </c>
      <c r="T268" s="94">
        <f t="shared" si="42"/>
        <v>0</v>
      </c>
      <c r="AR268" s="95" t="s">
        <v>82</v>
      </c>
      <c r="AT268" s="95" t="s">
        <v>78</v>
      </c>
      <c r="AU268" s="95" t="s">
        <v>83</v>
      </c>
      <c r="AY268" s="2" t="s">
        <v>76</v>
      </c>
      <c r="BE268" s="96">
        <f t="shared" si="43"/>
        <v>0</v>
      </c>
      <c r="BF268" s="96">
        <f t="shared" si="44"/>
        <v>0</v>
      </c>
      <c r="BG268" s="96">
        <f t="shared" si="45"/>
        <v>0</v>
      </c>
      <c r="BH268" s="96">
        <f t="shared" si="46"/>
        <v>0</v>
      </c>
      <c r="BI268" s="96">
        <f t="shared" si="47"/>
        <v>0</v>
      </c>
      <c r="BJ268" s="2" t="s">
        <v>83</v>
      </c>
      <c r="BK268" s="97">
        <f t="shared" si="48"/>
        <v>0</v>
      </c>
      <c r="BL268" s="2" t="s">
        <v>82</v>
      </c>
      <c r="BM268" s="95" t="s">
        <v>1060</v>
      </c>
    </row>
    <row r="269" spans="2:65" s="9" customFormat="1" ht="24.2" customHeight="1" x14ac:dyDescent="0.25">
      <c r="B269" s="84"/>
      <c r="C269" s="119"/>
      <c r="D269" s="119"/>
      <c r="E269" s="120"/>
      <c r="F269" s="121"/>
      <c r="G269" s="122"/>
      <c r="H269" s="123"/>
      <c r="I269" s="123"/>
      <c r="J269" s="123"/>
      <c r="K269" s="124"/>
      <c r="L269" s="125"/>
      <c r="M269" s="126" t="s">
        <v>14</v>
      </c>
      <c r="N269" s="127" t="s">
        <v>34</v>
      </c>
      <c r="O269" s="93">
        <v>0</v>
      </c>
      <c r="P269" s="93">
        <f t="shared" si="40"/>
        <v>0</v>
      </c>
      <c r="Q269" s="93">
        <v>1.7799999999999999E-3</v>
      </c>
      <c r="R269" s="93">
        <f t="shared" si="41"/>
        <v>0</v>
      </c>
      <c r="S269" s="93">
        <v>0</v>
      </c>
      <c r="T269" s="94">
        <f t="shared" si="42"/>
        <v>0</v>
      </c>
      <c r="AR269" s="95" t="s">
        <v>103</v>
      </c>
      <c r="AT269" s="95" t="s">
        <v>212</v>
      </c>
      <c r="AU269" s="95" t="s">
        <v>83</v>
      </c>
      <c r="AY269" s="2" t="s">
        <v>76</v>
      </c>
      <c r="BE269" s="96">
        <f t="shared" si="43"/>
        <v>0</v>
      </c>
      <c r="BF269" s="96">
        <f t="shared" si="44"/>
        <v>0</v>
      </c>
      <c r="BG269" s="96">
        <f t="shared" si="45"/>
        <v>0</v>
      </c>
      <c r="BH269" s="96">
        <f t="shared" si="46"/>
        <v>0</v>
      </c>
      <c r="BI269" s="96">
        <f t="shared" si="47"/>
        <v>0</v>
      </c>
      <c r="BJ269" s="2" t="s">
        <v>83</v>
      </c>
      <c r="BK269" s="97">
        <f t="shared" si="48"/>
        <v>0</v>
      </c>
      <c r="BL269" s="2" t="s">
        <v>82</v>
      </c>
      <c r="BM269" s="95" t="s">
        <v>1061</v>
      </c>
    </row>
    <row r="270" spans="2:65" s="9" customFormat="1" ht="33" customHeight="1" x14ac:dyDescent="0.25">
      <c r="B270" s="84"/>
      <c r="C270" s="85"/>
      <c r="D270" s="85"/>
      <c r="E270" s="86"/>
      <c r="F270" s="87"/>
      <c r="G270" s="88"/>
      <c r="H270" s="89"/>
      <c r="I270" s="89"/>
      <c r="J270" s="89"/>
      <c r="K270" s="90"/>
      <c r="L270" s="10"/>
      <c r="M270" s="91" t="s">
        <v>14</v>
      </c>
      <c r="N270" s="92" t="s">
        <v>34</v>
      </c>
      <c r="O270" s="93">
        <v>0</v>
      </c>
      <c r="P270" s="93">
        <f t="shared" si="40"/>
        <v>0</v>
      </c>
      <c r="Q270" s="93">
        <v>0</v>
      </c>
      <c r="R270" s="93">
        <f t="shared" si="41"/>
        <v>0</v>
      </c>
      <c r="S270" s="93">
        <v>0</v>
      </c>
      <c r="T270" s="94">
        <f t="shared" si="42"/>
        <v>0</v>
      </c>
      <c r="AR270" s="95" t="s">
        <v>82</v>
      </c>
      <c r="AT270" s="95" t="s">
        <v>78</v>
      </c>
      <c r="AU270" s="95" t="s">
        <v>83</v>
      </c>
      <c r="AY270" s="2" t="s">
        <v>76</v>
      </c>
      <c r="BE270" s="96">
        <f t="shared" si="43"/>
        <v>0</v>
      </c>
      <c r="BF270" s="96">
        <f t="shared" si="44"/>
        <v>0</v>
      </c>
      <c r="BG270" s="96">
        <f t="shared" si="45"/>
        <v>0</v>
      </c>
      <c r="BH270" s="96">
        <f t="shared" si="46"/>
        <v>0</v>
      </c>
      <c r="BI270" s="96">
        <f t="shared" si="47"/>
        <v>0</v>
      </c>
      <c r="BJ270" s="2" t="s">
        <v>83</v>
      </c>
      <c r="BK270" s="97">
        <f t="shared" si="48"/>
        <v>0</v>
      </c>
      <c r="BL270" s="2" t="s">
        <v>82</v>
      </c>
      <c r="BM270" s="95" t="s">
        <v>1062</v>
      </c>
    </row>
    <row r="271" spans="2:65" s="9" customFormat="1" ht="24.2" customHeight="1" x14ac:dyDescent="0.25">
      <c r="B271" s="84"/>
      <c r="C271" s="119"/>
      <c r="D271" s="119"/>
      <c r="E271" s="120"/>
      <c r="F271" s="121"/>
      <c r="G271" s="122"/>
      <c r="H271" s="123"/>
      <c r="I271" s="123"/>
      <c r="J271" s="123"/>
      <c r="K271" s="124"/>
      <c r="L271" s="125"/>
      <c r="M271" s="126" t="s">
        <v>14</v>
      </c>
      <c r="N271" s="127" t="s">
        <v>34</v>
      </c>
      <c r="O271" s="93">
        <v>0</v>
      </c>
      <c r="P271" s="93">
        <f t="shared" si="40"/>
        <v>0</v>
      </c>
      <c r="Q271" s="93">
        <v>3.0000000000000001E-3</v>
      </c>
      <c r="R271" s="93">
        <f t="shared" si="41"/>
        <v>0</v>
      </c>
      <c r="S271" s="93">
        <v>0</v>
      </c>
      <c r="T271" s="94">
        <f t="shared" si="42"/>
        <v>0</v>
      </c>
      <c r="AR271" s="95" t="s">
        <v>103</v>
      </c>
      <c r="AT271" s="95" t="s">
        <v>212</v>
      </c>
      <c r="AU271" s="95" t="s">
        <v>83</v>
      </c>
      <c r="AY271" s="2" t="s">
        <v>76</v>
      </c>
      <c r="BE271" s="96">
        <f t="shared" si="43"/>
        <v>0</v>
      </c>
      <c r="BF271" s="96">
        <f t="shared" si="44"/>
        <v>0</v>
      </c>
      <c r="BG271" s="96">
        <f t="shared" si="45"/>
        <v>0</v>
      </c>
      <c r="BH271" s="96">
        <f t="shared" si="46"/>
        <v>0</v>
      </c>
      <c r="BI271" s="96">
        <f t="shared" si="47"/>
        <v>0</v>
      </c>
      <c r="BJ271" s="2" t="s">
        <v>83</v>
      </c>
      <c r="BK271" s="97">
        <f t="shared" si="48"/>
        <v>0</v>
      </c>
      <c r="BL271" s="2" t="s">
        <v>82</v>
      </c>
      <c r="BM271" s="95" t="s">
        <v>1063</v>
      </c>
    </row>
    <row r="272" spans="2:65" s="9" customFormat="1" ht="24.2" customHeight="1" x14ac:dyDescent="0.25">
      <c r="B272" s="84"/>
      <c r="C272" s="85"/>
      <c r="D272" s="85"/>
      <c r="E272" s="86"/>
      <c r="F272" s="87"/>
      <c r="G272" s="88"/>
      <c r="H272" s="89"/>
      <c r="I272" s="89"/>
      <c r="J272" s="89"/>
      <c r="K272" s="90"/>
      <c r="L272" s="10"/>
      <c r="M272" s="91" t="s">
        <v>14</v>
      </c>
      <c r="N272" s="92" t="s">
        <v>34</v>
      </c>
      <c r="O272" s="93">
        <v>0</v>
      </c>
      <c r="P272" s="93">
        <f t="shared" si="40"/>
        <v>0</v>
      </c>
      <c r="Q272" s="93">
        <v>0</v>
      </c>
      <c r="R272" s="93">
        <f t="shared" si="41"/>
        <v>0</v>
      </c>
      <c r="S272" s="93">
        <v>0</v>
      </c>
      <c r="T272" s="94">
        <f t="shared" si="42"/>
        <v>0</v>
      </c>
      <c r="AR272" s="95" t="s">
        <v>82</v>
      </c>
      <c r="AT272" s="95" t="s">
        <v>78</v>
      </c>
      <c r="AU272" s="95" t="s">
        <v>83</v>
      </c>
      <c r="AY272" s="2" t="s">
        <v>76</v>
      </c>
      <c r="BE272" s="96">
        <f t="shared" si="43"/>
        <v>0</v>
      </c>
      <c r="BF272" s="96">
        <f t="shared" si="44"/>
        <v>0</v>
      </c>
      <c r="BG272" s="96">
        <f t="shared" si="45"/>
        <v>0</v>
      </c>
      <c r="BH272" s="96">
        <f t="shared" si="46"/>
        <v>0</v>
      </c>
      <c r="BI272" s="96">
        <f t="shared" si="47"/>
        <v>0</v>
      </c>
      <c r="BJ272" s="2" t="s">
        <v>83</v>
      </c>
      <c r="BK272" s="97">
        <f t="shared" si="48"/>
        <v>0</v>
      </c>
      <c r="BL272" s="2" t="s">
        <v>82</v>
      </c>
      <c r="BM272" s="95" t="s">
        <v>1064</v>
      </c>
    </row>
    <row r="273" spans="2:65" s="9" customFormat="1" ht="24.2" customHeight="1" x14ac:dyDescent="0.25">
      <c r="B273" s="84"/>
      <c r="C273" s="85"/>
      <c r="D273" s="85"/>
      <c r="E273" s="86"/>
      <c r="F273" s="87"/>
      <c r="G273" s="88"/>
      <c r="H273" s="89"/>
      <c r="I273" s="89"/>
      <c r="J273" s="89"/>
      <c r="K273" s="90"/>
      <c r="L273" s="10"/>
      <c r="M273" s="91" t="s">
        <v>14</v>
      </c>
      <c r="N273" s="92" t="s">
        <v>34</v>
      </c>
      <c r="O273" s="93">
        <v>0</v>
      </c>
      <c r="P273" s="93">
        <f t="shared" si="40"/>
        <v>0</v>
      </c>
      <c r="Q273" s="93">
        <v>0</v>
      </c>
      <c r="R273" s="93">
        <f t="shared" si="41"/>
        <v>0</v>
      </c>
      <c r="S273" s="93">
        <v>0</v>
      </c>
      <c r="T273" s="94">
        <f t="shared" si="42"/>
        <v>0</v>
      </c>
      <c r="AR273" s="95" t="s">
        <v>82</v>
      </c>
      <c r="AT273" s="95" t="s">
        <v>78</v>
      </c>
      <c r="AU273" s="95" t="s">
        <v>83</v>
      </c>
      <c r="AY273" s="2" t="s">
        <v>76</v>
      </c>
      <c r="BE273" s="96">
        <f t="shared" si="43"/>
        <v>0</v>
      </c>
      <c r="BF273" s="96">
        <f t="shared" si="44"/>
        <v>0</v>
      </c>
      <c r="BG273" s="96">
        <f t="shared" si="45"/>
        <v>0</v>
      </c>
      <c r="BH273" s="96">
        <f t="shared" si="46"/>
        <v>0</v>
      </c>
      <c r="BI273" s="96">
        <f t="shared" si="47"/>
        <v>0</v>
      </c>
      <c r="BJ273" s="2" t="s">
        <v>83</v>
      </c>
      <c r="BK273" s="97">
        <f t="shared" si="48"/>
        <v>0</v>
      </c>
      <c r="BL273" s="2" t="s">
        <v>82</v>
      </c>
      <c r="BM273" s="95" t="s">
        <v>1065</v>
      </c>
    </row>
    <row r="274" spans="2:65" s="9" customFormat="1" ht="24.2" customHeight="1" x14ac:dyDescent="0.25">
      <c r="B274" s="84"/>
      <c r="C274" s="85"/>
      <c r="D274" s="85"/>
      <c r="E274" s="86"/>
      <c r="F274" s="87"/>
      <c r="G274" s="88"/>
      <c r="H274" s="89"/>
      <c r="I274" s="89"/>
      <c r="J274" s="89"/>
      <c r="K274" s="90"/>
      <c r="L274" s="10"/>
      <c r="M274" s="91" t="s">
        <v>14</v>
      </c>
      <c r="N274" s="92" t="s">
        <v>34</v>
      </c>
      <c r="O274" s="93">
        <v>0</v>
      </c>
      <c r="P274" s="93">
        <f t="shared" si="40"/>
        <v>0</v>
      </c>
      <c r="Q274" s="93">
        <v>2.0799999999999999E-2</v>
      </c>
      <c r="R274" s="93">
        <f t="shared" si="41"/>
        <v>0</v>
      </c>
      <c r="S274" s="93">
        <v>0</v>
      </c>
      <c r="T274" s="94">
        <f t="shared" si="42"/>
        <v>0</v>
      </c>
      <c r="AR274" s="95" t="s">
        <v>82</v>
      </c>
      <c r="AT274" s="95" t="s">
        <v>78</v>
      </c>
      <c r="AU274" s="95" t="s">
        <v>83</v>
      </c>
      <c r="AY274" s="2" t="s">
        <v>76</v>
      </c>
      <c r="BE274" s="96">
        <f t="shared" si="43"/>
        <v>0</v>
      </c>
      <c r="BF274" s="96">
        <f t="shared" si="44"/>
        <v>0</v>
      </c>
      <c r="BG274" s="96">
        <f t="shared" si="45"/>
        <v>0</v>
      </c>
      <c r="BH274" s="96">
        <f t="shared" si="46"/>
        <v>0</v>
      </c>
      <c r="BI274" s="96">
        <f t="shared" si="47"/>
        <v>0</v>
      </c>
      <c r="BJ274" s="2" t="s">
        <v>83</v>
      </c>
      <c r="BK274" s="97">
        <f t="shared" si="48"/>
        <v>0</v>
      </c>
      <c r="BL274" s="2" t="s">
        <v>82</v>
      </c>
      <c r="BM274" s="95" t="s">
        <v>1066</v>
      </c>
    </row>
    <row r="275" spans="2:65" s="9" customFormat="1" ht="24.2" customHeight="1" x14ac:dyDescent="0.25">
      <c r="B275" s="84"/>
      <c r="C275" s="85"/>
      <c r="D275" s="85"/>
      <c r="E275" s="86"/>
      <c r="F275" s="87"/>
      <c r="G275" s="88"/>
      <c r="H275" s="89"/>
      <c r="I275" s="89"/>
      <c r="J275" s="89"/>
      <c r="K275" s="90"/>
      <c r="L275" s="10"/>
      <c r="M275" s="91" t="s">
        <v>14</v>
      </c>
      <c r="N275" s="92" t="s">
        <v>34</v>
      </c>
      <c r="O275" s="93">
        <v>0</v>
      </c>
      <c r="P275" s="93">
        <f t="shared" si="40"/>
        <v>0</v>
      </c>
      <c r="Q275" s="93">
        <v>0</v>
      </c>
      <c r="R275" s="93">
        <f t="shared" si="41"/>
        <v>0</v>
      </c>
      <c r="S275" s="93">
        <v>0</v>
      </c>
      <c r="T275" s="94">
        <f t="shared" si="42"/>
        <v>0</v>
      </c>
      <c r="AR275" s="95" t="s">
        <v>82</v>
      </c>
      <c r="AT275" s="95" t="s">
        <v>78</v>
      </c>
      <c r="AU275" s="95" t="s">
        <v>83</v>
      </c>
      <c r="AY275" s="2" t="s">
        <v>76</v>
      </c>
      <c r="BE275" s="96">
        <f t="shared" si="43"/>
        <v>0</v>
      </c>
      <c r="BF275" s="96">
        <f t="shared" si="44"/>
        <v>0</v>
      </c>
      <c r="BG275" s="96">
        <f t="shared" si="45"/>
        <v>0</v>
      </c>
      <c r="BH275" s="96">
        <f t="shared" si="46"/>
        <v>0</v>
      </c>
      <c r="BI275" s="96">
        <f t="shared" si="47"/>
        <v>0</v>
      </c>
      <c r="BJ275" s="2" t="s">
        <v>83</v>
      </c>
      <c r="BK275" s="97">
        <f t="shared" si="48"/>
        <v>0</v>
      </c>
      <c r="BL275" s="2" t="s">
        <v>82</v>
      </c>
      <c r="BM275" s="95" t="s">
        <v>1067</v>
      </c>
    </row>
    <row r="276" spans="2:65" s="9" customFormat="1" ht="24.2" customHeight="1" x14ac:dyDescent="0.25">
      <c r="B276" s="84"/>
      <c r="C276" s="119"/>
      <c r="D276" s="119"/>
      <c r="E276" s="120"/>
      <c r="F276" s="121"/>
      <c r="G276" s="122"/>
      <c r="H276" s="123"/>
      <c r="I276" s="123"/>
      <c r="J276" s="123"/>
      <c r="K276" s="124"/>
      <c r="L276" s="125"/>
      <c r="M276" s="126" t="s">
        <v>14</v>
      </c>
      <c r="N276" s="127" t="s">
        <v>34</v>
      </c>
      <c r="O276" s="93">
        <v>0</v>
      </c>
      <c r="P276" s="93">
        <f t="shared" si="40"/>
        <v>0</v>
      </c>
      <c r="Q276" s="93">
        <v>0.66</v>
      </c>
      <c r="R276" s="93">
        <f t="shared" si="41"/>
        <v>0</v>
      </c>
      <c r="S276" s="93">
        <v>0</v>
      </c>
      <c r="T276" s="94">
        <f t="shared" si="42"/>
        <v>0</v>
      </c>
      <c r="AR276" s="95" t="s">
        <v>103</v>
      </c>
      <c r="AT276" s="95" t="s">
        <v>212</v>
      </c>
      <c r="AU276" s="95" t="s">
        <v>83</v>
      </c>
      <c r="AY276" s="2" t="s">
        <v>76</v>
      </c>
      <c r="BE276" s="96">
        <f t="shared" si="43"/>
        <v>0</v>
      </c>
      <c r="BF276" s="96">
        <f t="shared" si="44"/>
        <v>0</v>
      </c>
      <c r="BG276" s="96">
        <f t="shared" si="45"/>
        <v>0</v>
      </c>
      <c r="BH276" s="96">
        <f t="shared" si="46"/>
        <v>0</v>
      </c>
      <c r="BI276" s="96">
        <f t="shared" si="47"/>
        <v>0</v>
      </c>
      <c r="BJ276" s="2" t="s">
        <v>83</v>
      </c>
      <c r="BK276" s="97">
        <f t="shared" si="48"/>
        <v>0</v>
      </c>
      <c r="BL276" s="2" t="s">
        <v>82</v>
      </c>
      <c r="BM276" s="95" t="s">
        <v>1068</v>
      </c>
    </row>
    <row r="277" spans="2:65" s="9" customFormat="1" ht="16.5" customHeight="1" x14ac:dyDescent="0.25">
      <c r="B277" s="84"/>
      <c r="C277" s="85"/>
      <c r="D277" s="85"/>
      <c r="E277" s="86"/>
      <c r="F277" s="87"/>
      <c r="G277" s="88"/>
      <c r="H277" s="89"/>
      <c r="I277" s="89"/>
      <c r="J277" s="89"/>
      <c r="K277" s="90"/>
      <c r="L277" s="10"/>
      <c r="M277" s="91" t="s">
        <v>14</v>
      </c>
      <c r="N277" s="92" t="s">
        <v>34</v>
      </c>
      <c r="O277" s="93">
        <v>0</v>
      </c>
      <c r="P277" s="93">
        <f t="shared" si="40"/>
        <v>0</v>
      </c>
      <c r="Q277" s="93">
        <v>3.3E-3</v>
      </c>
      <c r="R277" s="93">
        <f t="shared" si="41"/>
        <v>0</v>
      </c>
      <c r="S277" s="93">
        <v>0</v>
      </c>
      <c r="T277" s="94">
        <f t="shared" si="42"/>
        <v>0</v>
      </c>
      <c r="AR277" s="95" t="s">
        <v>82</v>
      </c>
      <c r="AT277" s="95" t="s">
        <v>78</v>
      </c>
      <c r="AU277" s="95" t="s">
        <v>83</v>
      </c>
      <c r="AY277" s="2" t="s">
        <v>76</v>
      </c>
      <c r="BE277" s="96">
        <f t="shared" si="43"/>
        <v>0</v>
      </c>
      <c r="BF277" s="96">
        <f t="shared" si="44"/>
        <v>0</v>
      </c>
      <c r="BG277" s="96">
        <f t="shared" si="45"/>
        <v>0</v>
      </c>
      <c r="BH277" s="96">
        <f t="shared" si="46"/>
        <v>0</v>
      </c>
      <c r="BI277" s="96">
        <f t="shared" si="47"/>
        <v>0</v>
      </c>
      <c r="BJ277" s="2" t="s">
        <v>83</v>
      </c>
      <c r="BK277" s="97">
        <f t="shared" si="48"/>
        <v>0</v>
      </c>
      <c r="BL277" s="2" t="s">
        <v>82</v>
      </c>
      <c r="BM277" s="95" t="s">
        <v>1069</v>
      </c>
    </row>
    <row r="278" spans="2:65" s="9" customFormat="1" ht="33" customHeight="1" x14ac:dyDescent="0.25">
      <c r="B278" s="84"/>
      <c r="C278" s="119"/>
      <c r="D278" s="119"/>
      <c r="E278" s="120"/>
      <c r="F278" s="121"/>
      <c r="G278" s="122"/>
      <c r="H278" s="123"/>
      <c r="I278" s="123"/>
      <c r="J278" s="123"/>
      <c r="K278" s="124"/>
      <c r="L278" s="125"/>
      <c r="M278" s="126" t="s">
        <v>14</v>
      </c>
      <c r="N278" s="127" t="s">
        <v>34</v>
      </c>
      <c r="O278" s="93">
        <v>0</v>
      </c>
      <c r="P278" s="93">
        <f t="shared" si="40"/>
        <v>0</v>
      </c>
      <c r="Q278" s="93">
        <v>0.70799999999999996</v>
      </c>
      <c r="R278" s="93">
        <f t="shared" si="41"/>
        <v>0</v>
      </c>
      <c r="S278" s="93">
        <v>0</v>
      </c>
      <c r="T278" s="94">
        <f t="shared" si="42"/>
        <v>0</v>
      </c>
      <c r="AR278" s="95" t="s">
        <v>103</v>
      </c>
      <c r="AT278" s="95" t="s">
        <v>212</v>
      </c>
      <c r="AU278" s="95" t="s">
        <v>83</v>
      </c>
      <c r="AY278" s="2" t="s">
        <v>76</v>
      </c>
      <c r="BE278" s="96">
        <f t="shared" si="43"/>
        <v>0</v>
      </c>
      <c r="BF278" s="96">
        <f t="shared" si="44"/>
        <v>0</v>
      </c>
      <c r="BG278" s="96">
        <f t="shared" si="45"/>
        <v>0</v>
      </c>
      <c r="BH278" s="96">
        <f t="shared" si="46"/>
        <v>0</v>
      </c>
      <c r="BI278" s="96">
        <f t="shared" si="47"/>
        <v>0</v>
      </c>
      <c r="BJ278" s="2" t="s">
        <v>83</v>
      </c>
      <c r="BK278" s="97">
        <f t="shared" si="48"/>
        <v>0</v>
      </c>
      <c r="BL278" s="2" t="s">
        <v>82</v>
      </c>
      <c r="BM278" s="95" t="s">
        <v>1070</v>
      </c>
    </row>
    <row r="279" spans="2:65" s="9" customFormat="1" ht="24.2" customHeight="1" x14ac:dyDescent="0.25">
      <c r="B279" s="84"/>
      <c r="C279" s="119"/>
      <c r="D279" s="119"/>
      <c r="E279" s="120"/>
      <c r="F279" s="121"/>
      <c r="G279" s="122"/>
      <c r="H279" s="123"/>
      <c r="I279" s="123"/>
      <c r="J279" s="123"/>
      <c r="K279" s="124"/>
      <c r="L279" s="125"/>
      <c r="M279" s="126" t="s">
        <v>14</v>
      </c>
      <c r="N279" s="127" t="s">
        <v>34</v>
      </c>
      <c r="O279" s="93">
        <v>0</v>
      </c>
      <c r="P279" s="93">
        <f t="shared" si="40"/>
        <v>0</v>
      </c>
      <c r="Q279" s="93">
        <v>0.13900000000000001</v>
      </c>
      <c r="R279" s="93">
        <f t="shared" si="41"/>
        <v>0</v>
      </c>
      <c r="S279" s="93">
        <v>0</v>
      </c>
      <c r="T279" s="94">
        <f t="shared" si="42"/>
        <v>0</v>
      </c>
      <c r="AR279" s="95" t="s">
        <v>103</v>
      </c>
      <c r="AT279" s="95" t="s">
        <v>212</v>
      </c>
      <c r="AU279" s="95" t="s">
        <v>83</v>
      </c>
      <c r="AY279" s="2" t="s">
        <v>76</v>
      </c>
      <c r="BE279" s="96">
        <f t="shared" si="43"/>
        <v>0</v>
      </c>
      <c r="BF279" s="96">
        <f t="shared" si="44"/>
        <v>0</v>
      </c>
      <c r="BG279" s="96">
        <f t="shared" si="45"/>
        <v>0</v>
      </c>
      <c r="BH279" s="96">
        <f t="shared" si="46"/>
        <v>0</v>
      </c>
      <c r="BI279" s="96">
        <f t="shared" si="47"/>
        <v>0</v>
      </c>
      <c r="BJ279" s="2" t="s">
        <v>83</v>
      </c>
      <c r="BK279" s="97">
        <f t="shared" si="48"/>
        <v>0</v>
      </c>
      <c r="BL279" s="2" t="s">
        <v>82</v>
      </c>
      <c r="BM279" s="95" t="s">
        <v>1071</v>
      </c>
    </row>
    <row r="280" spans="2:65" s="9" customFormat="1" ht="16.5" customHeight="1" x14ac:dyDescent="0.25">
      <c r="B280" s="84"/>
      <c r="C280" s="119"/>
      <c r="D280" s="119"/>
      <c r="E280" s="120"/>
      <c r="F280" s="121"/>
      <c r="G280" s="122"/>
      <c r="H280" s="123"/>
      <c r="I280" s="123"/>
      <c r="J280" s="123"/>
      <c r="K280" s="124"/>
      <c r="L280" s="125"/>
      <c r="M280" s="126" t="s">
        <v>14</v>
      </c>
      <c r="N280" s="127" t="s">
        <v>34</v>
      </c>
      <c r="O280" s="93">
        <v>0</v>
      </c>
      <c r="P280" s="93">
        <f t="shared" si="40"/>
        <v>0</v>
      </c>
      <c r="Q280" s="93">
        <v>0.06</v>
      </c>
      <c r="R280" s="93">
        <f t="shared" si="41"/>
        <v>0</v>
      </c>
      <c r="S280" s="93">
        <v>0</v>
      </c>
      <c r="T280" s="94">
        <f t="shared" si="42"/>
        <v>0</v>
      </c>
      <c r="AR280" s="95" t="s">
        <v>103</v>
      </c>
      <c r="AT280" s="95" t="s">
        <v>212</v>
      </c>
      <c r="AU280" s="95" t="s">
        <v>83</v>
      </c>
      <c r="AY280" s="2" t="s">
        <v>76</v>
      </c>
      <c r="BE280" s="96">
        <f t="shared" si="43"/>
        <v>0</v>
      </c>
      <c r="BF280" s="96">
        <f t="shared" si="44"/>
        <v>0</v>
      </c>
      <c r="BG280" s="96">
        <f t="shared" si="45"/>
        <v>0</v>
      </c>
      <c r="BH280" s="96">
        <f t="shared" si="46"/>
        <v>0</v>
      </c>
      <c r="BI280" s="96">
        <f t="shared" si="47"/>
        <v>0</v>
      </c>
      <c r="BJ280" s="2" t="s">
        <v>83</v>
      </c>
      <c r="BK280" s="97">
        <f t="shared" si="48"/>
        <v>0</v>
      </c>
      <c r="BL280" s="2" t="s">
        <v>82</v>
      </c>
      <c r="BM280" s="95" t="s">
        <v>1072</v>
      </c>
    </row>
    <row r="281" spans="2:65" s="9" customFormat="1" ht="21.75" customHeight="1" x14ac:dyDescent="0.25">
      <c r="B281" s="84"/>
      <c r="C281" s="85"/>
      <c r="D281" s="85"/>
      <c r="E281" s="86"/>
      <c r="F281" s="87"/>
      <c r="G281" s="88"/>
      <c r="H281" s="89"/>
      <c r="I281" s="89"/>
      <c r="J281" s="89"/>
      <c r="K281" s="90"/>
      <c r="L281" s="10"/>
      <c r="M281" s="91" t="s">
        <v>14</v>
      </c>
      <c r="N281" s="92" t="s">
        <v>34</v>
      </c>
      <c r="O281" s="93">
        <v>0</v>
      </c>
      <c r="P281" s="93">
        <f t="shared" si="40"/>
        <v>0</v>
      </c>
      <c r="Q281" s="93">
        <v>8.0000000000000007E-5</v>
      </c>
      <c r="R281" s="93">
        <f t="shared" si="41"/>
        <v>0</v>
      </c>
      <c r="S281" s="93">
        <v>0</v>
      </c>
      <c r="T281" s="94">
        <f t="shared" si="42"/>
        <v>0</v>
      </c>
      <c r="AR281" s="95" t="s">
        <v>82</v>
      </c>
      <c r="AT281" s="95" t="s">
        <v>78</v>
      </c>
      <c r="AU281" s="95" t="s">
        <v>83</v>
      </c>
      <c r="AY281" s="2" t="s">
        <v>76</v>
      </c>
      <c r="BE281" s="96">
        <f t="shared" si="43"/>
        <v>0</v>
      </c>
      <c r="BF281" s="96">
        <f t="shared" si="44"/>
        <v>0</v>
      </c>
      <c r="BG281" s="96">
        <f t="shared" si="45"/>
        <v>0</v>
      </c>
      <c r="BH281" s="96">
        <f t="shared" si="46"/>
        <v>0</v>
      </c>
      <c r="BI281" s="96">
        <f t="shared" si="47"/>
        <v>0</v>
      </c>
      <c r="BJ281" s="2" t="s">
        <v>83</v>
      </c>
      <c r="BK281" s="97">
        <f t="shared" si="48"/>
        <v>0</v>
      </c>
      <c r="BL281" s="2" t="s">
        <v>82</v>
      </c>
      <c r="BM281" s="95" t="s">
        <v>1073</v>
      </c>
    </row>
    <row r="282" spans="2:65" s="9" customFormat="1" ht="24.2" customHeight="1" x14ac:dyDescent="0.25">
      <c r="B282" s="84"/>
      <c r="C282" s="85"/>
      <c r="D282" s="85"/>
      <c r="E282" s="86"/>
      <c r="F282" s="87"/>
      <c r="G282" s="88"/>
      <c r="H282" s="89"/>
      <c r="I282" s="89"/>
      <c r="J282" s="89"/>
      <c r="K282" s="90"/>
      <c r="L282" s="10"/>
      <c r="M282" s="91" t="s">
        <v>14</v>
      </c>
      <c r="N282" s="92" t="s">
        <v>34</v>
      </c>
      <c r="O282" s="93">
        <v>0</v>
      </c>
      <c r="P282" s="93">
        <f t="shared" si="40"/>
        <v>0</v>
      </c>
      <c r="Q282" s="93">
        <v>1E-4</v>
      </c>
      <c r="R282" s="93">
        <f t="shared" si="41"/>
        <v>0</v>
      </c>
      <c r="S282" s="93">
        <v>0</v>
      </c>
      <c r="T282" s="94">
        <f t="shared" si="42"/>
        <v>0</v>
      </c>
      <c r="AR282" s="95" t="s">
        <v>82</v>
      </c>
      <c r="AT282" s="95" t="s">
        <v>78</v>
      </c>
      <c r="AU282" s="95" t="s">
        <v>83</v>
      </c>
      <c r="AY282" s="2" t="s">
        <v>76</v>
      </c>
      <c r="BE282" s="96">
        <f t="shared" si="43"/>
        <v>0</v>
      </c>
      <c r="BF282" s="96">
        <f t="shared" si="44"/>
        <v>0</v>
      </c>
      <c r="BG282" s="96">
        <f t="shared" si="45"/>
        <v>0</v>
      </c>
      <c r="BH282" s="96">
        <f t="shared" si="46"/>
        <v>0</v>
      </c>
      <c r="BI282" s="96">
        <f t="shared" si="47"/>
        <v>0</v>
      </c>
      <c r="BJ282" s="2" t="s">
        <v>83</v>
      </c>
      <c r="BK282" s="97">
        <f t="shared" si="48"/>
        <v>0</v>
      </c>
      <c r="BL282" s="2" t="s">
        <v>82</v>
      </c>
      <c r="BM282" s="95" t="s">
        <v>1074</v>
      </c>
    </row>
    <row r="283" spans="2:65" s="9" customFormat="1" ht="24.2" customHeight="1" x14ac:dyDescent="0.25">
      <c r="B283" s="84"/>
      <c r="C283" s="85"/>
      <c r="D283" s="85"/>
      <c r="E283" s="86"/>
      <c r="F283" s="87"/>
      <c r="G283" s="88"/>
      <c r="H283" s="89"/>
      <c r="I283" s="89"/>
      <c r="J283" s="89"/>
      <c r="K283" s="90"/>
      <c r="L283" s="10"/>
      <c r="M283" s="91" t="s">
        <v>14</v>
      </c>
      <c r="N283" s="92" t="s">
        <v>34</v>
      </c>
      <c r="O283" s="93">
        <v>0</v>
      </c>
      <c r="P283" s="93">
        <f t="shared" si="40"/>
        <v>0</v>
      </c>
      <c r="Q283" s="93">
        <v>7.0476190476190506E-5</v>
      </c>
      <c r="R283" s="93">
        <f t="shared" si="41"/>
        <v>0</v>
      </c>
      <c r="S283" s="93">
        <v>0</v>
      </c>
      <c r="T283" s="94">
        <f t="shared" si="42"/>
        <v>0</v>
      </c>
      <c r="AR283" s="95" t="s">
        <v>82</v>
      </c>
      <c r="AT283" s="95" t="s">
        <v>78</v>
      </c>
      <c r="AU283" s="95" t="s">
        <v>83</v>
      </c>
      <c r="AY283" s="2" t="s">
        <v>76</v>
      </c>
      <c r="BE283" s="96">
        <f t="shared" si="43"/>
        <v>0</v>
      </c>
      <c r="BF283" s="96">
        <f t="shared" si="44"/>
        <v>0</v>
      </c>
      <c r="BG283" s="96">
        <f t="shared" si="45"/>
        <v>0</v>
      </c>
      <c r="BH283" s="96">
        <f t="shared" si="46"/>
        <v>0</v>
      </c>
      <c r="BI283" s="96">
        <f t="shared" si="47"/>
        <v>0</v>
      </c>
      <c r="BJ283" s="2" t="s">
        <v>83</v>
      </c>
      <c r="BK283" s="97">
        <f t="shared" si="48"/>
        <v>0</v>
      </c>
      <c r="BL283" s="2" t="s">
        <v>82</v>
      </c>
      <c r="BM283" s="95" t="s">
        <v>1075</v>
      </c>
    </row>
    <row r="284" spans="2:65" s="9" customFormat="1" ht="24.2" customHeight="1" x14ac:dyDescent="0.25">
      <c r="B284" s="84"/>
      <c r="C284" s="85"/>
      <c r="D284" s="85"/>
      <c r="E284" s="86"/>
      <c r="F284" s="87"/>
      <c r="G284" s="88"/>
      <c r="H284" s="89"/>
      <c r="I284" s="89"/>
      <c r="J284" s="89"/>
      <c r="K284" s="90"/>
      <c r="L284" s="10"/>
      <c r="M284" s="91" t="s">
        <v>14</v>
      </c>
      <c r="N284" s="92" t="s">
        <v>34</v>
      </c>
      <c r="O284" s="93">
        <v>0</v>
      </c>
      <c r="P284" s="93">
        <f t="shared" si="40"/>
        <v>0</v>
      </c>
      <c r="Q284" s="93">
        <v>0</v>
      </c>
      <c r="R284" s="93">
        <f t="shared" si="41"/>
        <v>0</v>
      </c>
      <c r="S284" s="93">
        <v>0</v>
      </c>
      <c r="T284" s="94">
        <f t="shared" si="42"/>
        <v>0</v>
      </c>
      <c r="AR284" s="95" t="s">
        <v>82</v>
      </c>
      <c r="AT284" s="95" t="s">
        <v>78</v>
      </c>
      <c r="AU284" s="95" t="s">
        <v>83</v>
      </c>
      <c r="AY284" s="2" t="s">
        <v>76</v>
      </c>
      <c r="BE284" s="96">
        <f t="shared" si="43"/>
        <v>0</v>
      </c>
      <c r="BF284" s="96">
        <f t="shared" si="44"/>
        <v>0</v>
      </c>
      <c r="BG284" s="96">
        <f t="shared" si="45"/>
        <v>0</v>
      </c>
      <c r="BH284" s="96">
        <f t="shared" si="46"/>
        <v>0</v>
      </c>
      <c r="BI284" s="96">
        <f t="shared" si="47"/>
        <v>0</v>
      </c>
      <c r="BJ284" s="2" t="s">
        <v>83</v>
      </c>
      <c r="BK284" s="97">
        <f t="shared" si="48"/>
        <v>0</v>
      </c>
      <c r="BL284" s="2" t="s">
        <v>82</v>
      </c>
      <c r="BM284" s="95" t="s">
        <v>1076</v>
      </c>
    </row>
    <row r="285" spans="2:65" s="9" customFormat="1" ht="21.75" customHeight="1" x14ac:dyDescent="0.25">
      <c r="B285" s="84"/>
      <c r="C285" s="85"/>
      <c r="D285" s="85"/>
      <c r="E285" s="86"/>
      <c r="F285" s="87"/>
      <c r="G285" s="88"/>
      <c r="H285" s="89"/>
      <c r="I285" s="89"/>
      <c r="J285" s="89"/>
      <c r="K285" s="90"/>
      <c r="L285" s="10"/>
      <c r="M285" s="91" t="s">
        <v>14</v>
      </c>
      <c r="N285" s="92" t="s">
        <v>34</v>
      </c>
      <c r="O285" s="93">
        <v>0</v>
      </c>
      <c r="P285" s="93">
        <f t="shared" si="40"/>
        <v>0</v>
      </c>
      <c r="Q285" s="93">
        <v>0</v>
      </c>
      <c r="R285" s="93">
        <f t="shared" si="41"/>
        <v>0</v>
      </c>
      <c r="S285" s="93">
        <v>0</v>
      </c>
      <c r="T285" s="94">
        <f t="shared" si="42"/>
        <v>0</v>
      </c>
      <c r="AR285" s="95" t="s">
        <v>82</v>
      </c>
      <c r="AT285" s="95" t="s">
        <v>78</v>
      </c>
      <c r="AU285" s="95" t="s">
        <v>83</v>
      </c>
      <c r="AY285" s="2" t="s">
        <v>76</v>
      </c>
      <c r="BE285" s="96">
        <f t="shared" si="43"/>
        <v>0</v>
      </c>
      <c r="BF285" s="96">
        <f t="shared" si="44"/>
        <v>0</v>
      </c>
      <c r="BG285" s="96">
        <f t="shared" si="45"/>
        <v>0</v>
      </c>
      <c r="BH285" s="96">
        <f t="shared" si="46"/>
        <v>0</v>
      </c>
      <c r="BI285" s="96">
        <f t="shared" si="47"/>
        <v>0</v>
      </c>
      <c r="BJ285" s="2" t="s">
        <v>83</v>
      </c>
      <c r="BK285" s="97">
        <f t="shared" si="48"/>
        <v>0</v>
      </c>
      <c r="BL285" s="2" t="s">
        <v>82</v>
      </c>
      <c r="BM285" s="95" t="s">
        <v>1077</v>
      </c>
    </row>
    <row r="286" spans="2:65" s="9" customFormat="1" ht="24.2" customHeight="1" x14ac:dyDescent="0.25">
      <c r="B286" s="84"/>
      <c r="C286" s="85"/>
      <c r="D286" s="85"/>
      <c r="E286" s="86"/>
      <c r="F286" s="87"/>
      <c r="G286" s="88"/>
      <c r="H286" s="89"/>
      <c r="I286" s="89"/>
      <c r="J286" s="89"/>
      <c r="K286" s="90"/>
      <c r="L286" s="10"/>
      <c r="M286" s="91" t="s">
        <v>14</v>
      </c>
      <c r="N286" s="92" t="s">
        <v>34</v>
      </c>
      <c r="O286" s="93">
        <v>0</v>
      </c>
      <c r="P286" s="93">
        <f t="shared" si="40"/>
        <v>0</v>
      </c>
      <c r="Q286" s="93">
        <v>0</v>
      </c>
      <c r="R286" s="93">
        <f t="shared" si="41"/>
        <v>0</v>
      </c>
      <c r="S286" s="93">
        <v>0</v>
      </c>
      <c r="T286" s="94">
        <f t="shared" si="42"/>
        <v>0</v>
      </c>
      <c r="AR286" s="95" t="s">
        <v>82</v>
      </c>
      <c r="AT286" s="95" t="s">
        <v>78</v>
      </c>
      <c r="AU286" s="95" t="s">
        <v>83</v>
      </c>
      <c r="AY286" s="2" t="s">
        <v>76</v>
      </c>
      <c r="BE286" s="96">
        <f t="shared" si="43"/>
        <v>0</v>
      </c>
      <c r="BF286" s="96">
        <f t="shared" si="44"/>
        <v>0</v>
      </c>
      <c r="BG286" s="96">
        <f t="shared" si="45"/>
        <v>0</v>
      </c>
      <c r="BH286" s="96">
        <f t="shared" si="46"/>
        <v>0</v>
      </c>
      <c r="BI286" s="96">
        <f t="shared" si="47"/>
        <v>0</v>
      </c>
      <c r="BJ286" s="2" t="s">
        <v>83</v>
      </c>
      <c r="BK286" s="97">
        <f t="shared" si="48"/>
        <v>0</v>
      </c>
      <c r="BL286" s="2" t="s">
        <v>82</v>
      </c>
      <c r="BM286" s="95" t="s">
        <v>1078</v>
      </c>
    </row>
    <row r="287" spans="2:65" s="9" customFormat="1" ht="24.2" customHeight="1" x14ac:dyDescent="0.25">
      <c r="B287" s="84"/>
      <c r="C287" s="85"/>
      <c r="D287" s="85"/>
      <c r="E287" s="86"/>
      <c r="F287" s="87"/>
      <c r="G287" s="88"/>
      <c r="H287" s="89"/>
      <c r="I287" s="89"/>
      <c r="J287" s="89"/>
      <c r="K287" s="90"/>
      <c r="L287" s="10"/>
      <c r="M287" s="91" t="s">
        <v>14</v>
      </c>
      <c r="N287" s="92" t="s">
        <v>34</v>
      </c>
      <c r="O287" s="93">
        <v>0</v>
      </c>
      <c r="P287" s="93">
        <f t="shared" si="40"/>
        <v>0</v>
      </c>
      <c r="Q287" s="93">
        <v>0</v>
      </c>
      <c r="R287" s="93">
        <f t="shared" si="41"/>
        <v>0</v>
      </c>
      <c r="S287" s="93">
        <v>0</v>
      </c>
      <c r="T287" s="94">
        <f t="shared" si="42"/>
        <v>0</v>
      </c>
      <c r="AR287" s="95" t="s">
        <v>82</v>
      </c>
      <c r="AT287" s="95" t="s">
        <v>78</v>
      </c>
      <c r="AU287" s="95" t="s">
        <v>83</v>
      </c>
      <c r="AY287" s="2" t="s">
        <v>76</v>
      </c>
      <c r="BE287" s="96">
        <f t="shared" si="43"/>
        <v>0</v>
      </c>
      <c r="BF287" s="96">
        <f t="shared" si="44"/>
        <v>0</v>
      </c>
      <c r="BG287" s="96">
        <f t="shared" si="45"/>
        <v>0</v>
      </c>
      <c r="BH287" s="96">
        <f t="shared" si="46"/>
        <v>0</v>
      </c>
      <c r="BI287" s="96">
        <f t="shared" si="47"/>
        <v>0</v>
      </c>
      <c r="BJ287" s="2" t="s">
        <v>83</v>
      </c>
      <c r="BK287" s="97">
        <f t="shared" si="48"/>
        <v>0</v>
      </c>
      <c r="BL287" s="2" t="s">
        <v>82</v>
      </c>
      <c r="BM287" s="95" t="s">
        <v>1079</v>
      </c>
    </row>
    <row r="288" spans="2:65" s="9" customFormat="1" ht="33" customHeight="1" x14ac:dyDescent="0.25">
      <c r="B288" s="84"/>
      <c r="C288" s="85"/>
      <c r="D288" s="85"/>
      <c r="E288" s="86"/>
      <c r="F288" s="87"/>
      <c r="G288" s="88"/>
      <c r="H288" s="89"/>
      <c r="I288" s="89"/>
      <c r="J288" s="89"/>
      <c r="K288" s="90"/>
      <c r="L288" s="10"/>
      <c r="M288" s="91" t="s">
        <v>14</v>
      </c>
      <c r="N288" s="92" t="s">
        <v>34</v>
      </c>
      <c r="O288" s="93">
        <v>0</v>
      </c>
      <c r="P288" s="93">
        <f t="shared" si="40"/>
        <v>0</v>
      </c>
      <c r="Q288" s="93">
        <v>0</v>
      </c>
      <c r="R288" s="93">
        <f t="shared" si="41"/>
        <v>0</v>
      </c>
      <c r="S288" s="93">
        <v>0</v>
      </c>
      <c r="T288" s="94">
        <f t="shared" si="42"/>
        <v>0</v>
      </c>
      <c r="AR288" s="95" t="s">
        <v>82</v>
      </c>
      <c r="AT288" s="95" t="s">
        <v>78</v>
      </c>
      <c r="AU288" s="95" t="s">
        <v>83</v>
      </c>
      <c r="AY288" s="2" t="s">
        <v>76</v>
      </c>
      <c r="BE288" s="96">
        <f t="shared" si="43"/>
        <v>0</v>
      </c>
      <c r="BF288" s="96">
        <f t="shared" si="44"/>
        <v>0</v>
      </c>
      <c r="BG288" s="96">
        <f t="shared" si="45"/>
        <v>0</v>
      </c>
      <c r="BH288" s="96">
        <f t="shared" si="46"/>
        <v>0</v>
      </c>
      <c r="BI288" s="96">
        <f t="shared" si="47"/>
        <v>0</v>
      </c>
      <c r="BJ288" s="2" t="s">
        <v>83</v>
      </c>
      <c r="BK288" s="97">
        <f t="shared" si="48"/>
        <v>0</v>
      </c>
      <c r="BL288" s="2" t="s">
        <v>82</v>
      </c>
      <c r="BM288" s="95" t="s">
        <v>1080</v>
      </c>
    </row>
    <row r="289" spans="2:65" s="9" customFormat="1" ht="16.5" customHeight="1" x14ac:dyDescent="0.25">
      <c r="B289" s="84"/>
      <c r="C289" s="85"/>
      <c r="D289" s="85"/>
      <c r="E289" s="86"/>
      <c r="F289" s="87"/>
      <c r="G289" s="88"/>
      <c r="H289" s="89"/>
      <c r="I289" s="89"/>
      <c r="J289" s="89"/>
      <c r="K289" s="90"/>
      <c r="L289" s="10"/>
      <c r="M289" s="128" t="s">
        <v>14</v>
      </c>
      <c r="N289" s="129" t="s">
        <v>34</v>
      </c>
      <c r="O289" s="130">
        <v>0</v>
      </c>
      <c r="P289" s="130">
        <f t="shared" si="40"/>
        <v>0</v>
      </c>
      <c r="Q289" s="130">
        <v>2.1000000000000001E-4</v>
      </c>
      <c r="R289" s="130">
        <f t="shared" si="41"/>
        <v>0</v>
      </c>
      <c r="S289" s="130">
        <v>0</v>
      </c>
      <c r="T289" s="131">
        <f t="shared" si="42"/>
        <v>0</v>
      </c>
      <c r="AR289" s="95" t="s">
        <v>228</v>
      </c>
      <c r="AT289" s="95" t="s">
        <v>78</v>
      </c>
      <c r="AU289" s="95" t="s">
        <v>83</v>
      </c>
      <c r="AY289" s="2" t="s">
        <v>76</v>
      </c>
      <c r="BE289" s="96">
        <f t="shared" si="43"/>
        <v>0</v>
      </c>
      <c r="BF289" s="96">
        <f t="shared" si="44"/>
        <v>0</v>
      </c>
      <c r="BG289" s="96">
        <f t="shared" si="45"/>
        <v>0</v>
      </c>
      <c r="BH289" s="96">
        <f t="shared" si="46"/>
        <v>0</v>
      </c>
      <c r="BI289" s="96">
        <f t="shared" si="47"/>
        <v>0</v>
      </c>
      <c r="BJ289" s="2" t="s">
        <v>83</v>
      </c>
      <c r="BK289" s="97">
        <f t="shared" si="48"/>
        <v>0</v>
      </c>
      <c r="BL289" s="2" t="s">
        <v>228</v>
      </c>
      <c r="BM289" s="95" t="s">
        <v>1081</v>
      </c>
    </row>
    <row r="290" spans="2:65" s="9" customFormat="1" ht="6.95" customHeight="1" x14ac:dyDescent="0.25">
      <c r="B290" s="40"/>
      <c r="C290" s="41"/>
      <c r="D290" s="41"/>
      <c r="E290" s="41"/>
      <c r="F290" s="41"/>
      <c r="G290" s="41"/>
      <c r="H290" s="41"/>
      <c r="I290" s="41"/>
      <c r="J290" s="41"/>
      <c r="K290" s="41"/>
      <c r="L290" s="10"/>
    </row>
  </sheetData>
  <autoFilter ref="C133:K289" xr:uid="{00000000-0009-0000-0000-000020000000}"/>
  <mergeCells count="12">
    <mergeCell ref="E126:H126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3767-9E3E-404E-B788-234F1C4A526D}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3CA9-3CE3-486F-BCF3-474ACC4173D0}">
  <sheetPr>
    <pageSetUpPr fitToPage="1"/>
  </sheetPr>
  <dimension ref="B2:BM305"/>
  <sheetViews>
    <sheetView showGridLines="0" topLeftCell="A7" workbookViewId="0">
      <selection activeCell="E38" sqref="E3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72" t="s">
        <v>8</v>
      </c>
      <c r="F9" s="232"/>
      <c r="G9" s="232"/>
      <c r="H9" s="23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256" t="s">
        <v>10</v>
      </c>
      <c r="F11" s="274"/>
      <c r="G11" s="274"/>
      <c r="H11" s="274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244" t="s">
        <v>12</v>
      </c>
      <c r="F13" s="274"/>
      <c r="G13" s="274"/>
      <c r="H13" s="274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33" t="str">
        <f>'[1]Rekapitulácia stavby'!E14</f>
        <v xml:space="preserve"> </v>
      </c>
      <c r="F22" s="233"/>
      <c r="G22" s="233"/>
      <c r="H22" s="23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235" t="s">
        <v>14</v>
      </c>
      <c r="F31" s="235"/>
      <c r="G31" s="235"/>
      <c r="H31" s="235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ROUND(J129,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ROUND((SUM(BE129:BE304)),  2)</f>
        <v>0</v>
      </c>
      <c r="G37" s="23"/>
      <c r="H37" s="23"/>
      <c r="I37" s="24">
        <v>0.23</v>
      </c>
      <c r="J37" s="22">
        <f>ROUND(((SUM(BE129:BE304))*I37),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ROUND((SUM(BF129:BF304)),  2)</f>
        <v>0</v>
      </c>
      <c r="I38" s="26">
        <v>0.23</v>
      </c>
      <c r="J38" s="25">
        <f>ROUND(((SUM(BF129:BF304))*I38),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ROUND((SUM(BG129:BG304)),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ROUND((SUM(BH129:BH304)),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ROUND((SUM(BI129:BI304)),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72" t="s">
        <v>8</v>
      </c>
      <c r="F87" s="232"/>
      <c r="G87" s="232"/>
      <c r="H87" s="23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256" t="s">
        <v>10</v>
      </c>
      <c r="F89" s="274"/>
      <c r="G89" s="274"/>
      <c r="H89" s="274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244" t="str">
        <f>E13</f>
        <v>SO 1.1.2 - Podpora budovania prvkov zelenej a modrej infraštruktúry v obciach a mestách - časť 1.1</v>
      </c>
      <c r="F91" s="274"/>
      <c r="G91" s="274"/>
      <c r="H91" s="274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899999999999999" hidden="1" customHeight="1" x14ac:dyDescent="0.25">
      <c r="B103" s="53"/>
      <c r="D103" s="54" t="s">
        <v>54</v>
      </c>
      <c r="E103" s="55"/>
      <c r="F103" s="55"/>
      <c r="G103" s="55"/>
      <c r="H103" s="55"/>
      <c r="I103" s="55"/>
      <c r="J103" s="56">
        <f>J200</f>
        <v>0</v>
      </c>
      <c r="L103" s="53"/>
    </row>
    <row r="104" spans="2:47" s="52" customFormat="1" ht="19.899999999999999" hidden="1" customHeight="1" x14ac:dyDescent="0.25">
      <c r="B104" s="53"/>
      <c r="D104" s="54" t="s">
        <v>55</v>
      </c>
      <c r="E104" s="55"/>
      <c r="F104" s="55"/>
      <c r="G104" s="55"/>
      <c r="H104" s="55"/>
      <c r="I104" s="55"/>
      <c r="J104" s="56">
        <f>J265</f>
        <v>0</v>
      </c>
      <c r="L104" s="53"/>
    </row>
    <row r="105" spans="2:47" s="52" customFormat="1" ht="19.899999999999999" hidden="1" customHeight="1" x14ac:dyDescent="0.25">
      <c r="B105" s="53"/>
      <c r="D105" s="54" t="s">
        <v>56</v>
      </c>
      <c r="E105" s="55"/>
      <c r="F105" s="55"/>
      <c r="G105" s="55"/>
      <c r="H105" s="55"/>
      <c r="I105" s="55"/>
      <c r="J105" s="56">
        <f>J303</f>
        <v>0</v>
      </c>
      <c r="L105" s="53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57</v>
      </c>
      <c r="L112" s="10"/>
    </row>
    <row r="113" spans="2:20" s="9" customFormat="1" ht="6.95" customHeight="1" x14ac:dyDescent="0.25">
      <c r="B113" s="10"/>
      <c r="L113" s="10"/>
    </row>
    <row r="114" spans="2:20" s="9" customFormat="1" ht="12" customHeight="1" x14ac:dyDescent="0.25">
      <c r="B114" s="10"/>
      <c r="C114" s="8" t="s">
        <v>6</v>
      </c>
      <c r="L114" s="10"/>
    </row>
    <row r="115" spans="2:20" s="9" customFormat="1" ht="16.5" customHeight="1" x14ac:dyDescent="0.25">
      <c r="B115" s="10"/>
      <c r="E115" s="272" t="str">
        <f>E7</f>
        <v>Zelené sídliská - lokalita SEVERNÁ - revízia 2</v>
      </c>
      <c r="F115" s="273"/>
      <c r="G115" s="273"/>
      <c r="H115" s="273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72" t="s">
        <v>8</v>
      </c>
      <c r="F117" s="232"/>
      <c r="G117" s="232"/>
      <c r="H117" s="23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25">
      <c r="B119" s="10"/>
      <c r="E119" s="256" t="s">
        <v>10</v>
      </c>
      <c r="F119" s="274"/>
      <c r="G119" s="274"/>
      <c r="H119" s="274"/>
      <c r="L119" s="10"/>
    </row>
    <row r="120" spans="2:20" s="9" customFormat="1" ht="12" customHeight="1" x14ac:dyDescent="0.25">
      <c r="B120" s="10"/>
      <c r="C120" s="8" t="s">
        <v>11</v>
      </c>
      <c r="L120" s="10"/>
    </row>
    <row r="121" spans="2:20" s="9" customFormat="1" ht="30" customHeight="1" x14ac:dyDescent="0.25">
      <c r="B121" s="10"/>
      <c r="E121" s="244" t="str">
        <f>E13</f>
        <v>SO 1.1.2 - Podpora budovania prvkov zelenej a modrej infraštruktúry v obciach a mestách - časť 1.1</v>
      </c>
      <c r="F121" s="274"/>
      <c r="G121" s="274"/>
      <c r="H121" s="274"/>
      <c r="L121" s="10"/>
    </row>
    <row r="122" spans="2:20" s="9" customFormat="1" ht="6.95" customHeight="1" x14ac:dyDescent="0.25">
      <c r="B122" s="10"/>
      <c r="L122" s="10"/>
    </row>
    <row r="123" spans="2:20" s="9" customFormat="1" ht="12" customHeight="1" x14ac:dyDescent="0.25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5" customHeight="1" x14ac:dyDescent="0.25">
      <c r="B124" s="10"/>
      <c r="L124" s="10"/>
    </row>
    <row r="125" spans="2:20" s="9" customFormat="1" ht="15.2" customHeight="1" x14ac:dyDescent="0.25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2" customHeight="1" x14ac:dyDescent="0.25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25">
      <c r="B127" s="10"/>
      <c r="L127" s="10"/>
    </row>
    <row r="128" spans="2:20" s="57" customFormat="1" ht="29.25" customHeight="1" x14ac:dyDescent="0.25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" customHeight="1" x14ac:dyDescent="0.25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" customHeight="1" x14ac:dyDescent="0.2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P131+P200+P265+P303</f>
        <v>0</v>
      </c>
      <c r="R130" s="78">
        <f>R131+R200+R265+R303</f>
        <v>0</v>
      </c>
      <c r="T130" s="79">
        <f>T131+T200+T265+T303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BK131+BK200+BK265+BK303</f>
        <v>0</v>
      </c>
    </row>
    <row r="131" spans="2:65" s="72" customFormat="1" ht="22.9" customHeight="1" x14ac:dyDescent="0.2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SUM(P132:P199)</f>
        <v>0</v>
      </c>
      <c r="R131" s="78">
        <f>SUM(R132:R199)</f>
        <v>0</v>
      </c>
      <c r="T131" s="79">
        <f>SUM(T132:T199)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SUM(BK132:BK199)</f>
        <v>0</v>
      </c>
    </row>
    <row r="132" spans="2:65" s="9" customFormat="1" ht="24.2" customHeight="1" x14ac:dyDescent="0.25">
      <c r="B132" s="84"/>
      <c r="C132" s="85" t="s">
        <v>75</v>
      </c>
      <c r="D132" s="85" t="s">
        <v>78</v>
      </c>
      <c r="E132" s="86" t="s">
        <v>79</v>
      </c>
      <c r="F132" s="87" t="s">
        <v>80</v>
      </c>
      <c r="G132" s="88" t="s">
        <v>81</v>
      </c>
      <c r="H132" s="89">
        <v>214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25">
      <c r="B133" s="99"/>
      <c r="D133" s="100" t="s">
        <v>84</v>
      </c>
      <c r="E133" s="101" t="s">
        <v>14</v>
      </c>
      <c r="F133" s="102" t="s">
        <v>85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25">
      <c r="B134" s="106"/>
      <c r="D134" s="100" t="s">
        <v>84</v>
      </c>
      <c r="E134" s="107" t="s">
        <v>14</v>
      </c>
      <c r="F134" s="108" t="s">
        <v>87</v>
      </c>
      <c r="H134" s="109">
        <v>101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98" customFormat="1" ht="22.5" x14ac:dyDescent="0.25">
      <c r="B135" s="99"/>
      <c r="D135" s="100" t="s">
        <v>84</v>
      </c>
      <c r="E135" s="101" t="s">
        <v>14</v>
      </c>
      <c r="F135" s="102" t="s">
        <v>88</v>
      </c>
      <c r="H135" s="101" t="s">
        <v>14</v>
      </c>
      <c r="L135" s="99"/>
      <c r="M135" s="103"/>
      <c r="T135" s="104"/>
      <c r="AT135" s="101" t="s">
        <v>84</v>
      </c>
      <c r="AU135" s="101" t="s">
        <v>83</v>
      </c>
      <c r="AV135" s="98" t="s">
        <v>75</v>
      </c>
      <c r="AW135" s="98" t="s">
        <v>86</v>
      </c>
      <c r="AX135" s="98" t="s">
        <v>2</v>
      </c>
      <c r="AY135" s="101" t="s">
        <v>76</v>
      </c>
    </row>
    <row r="136" spans="2:65" s="105" customFormat="1" x14ac:dyDescent="0.25">
      <c r="B136" s="106"/>
      <c r="D136" s="100" t="s">
        <v>84</v>
      </c>
      <c r="E136" s="107" t="s">
        <v>14</v>
      </c>
      <c r="F136" s="108" t="s">
        <v>89</v>
      </c>
      <c r="H136" s="109">
        <v>113</v>
      </c>
      <c r="L136" s="106"/>
      <c r="M136" s="110"/>
      <c r="T136" s="111"/>
      <c r="AT136" s="107" t="s">
        <v>84</v>
      </c>
      <c r="AU136" s="107" t="s">
        <v>83</v>
      </c>
      <c r="AV136" s="105" t="s">
        <v>83</v>
      </c>
      <c r="AW136" s="105" t="s">
        <v>86</v>
      </c>
      <c r="AX136" s="105" t="s">
        <v>2</v>
      </c>
      <c r="AY136" s="107" t="s">
        <v>76</v>
      </c>
    </row>
    <row r="137" spans="2:65" s="112" customFormat="1" x14ac:dyDescent="0.25">
      <c r="B137" s="113"/>
      <c r="D137" s="100" t="s">
        <v>84</v>
      </c>
      <c r="E137" s="114" t="s">
        <v>14</v>
      </c>
      <c r="F137" s="115" t="s">
        <v>90</v>
      </c>
      <c r="H137" s="116">
        <v>214</v>
      </c>
      <c r="L137" s="113"/>
      <c r="M137" s="117"/>
      <c r="T137" s="118"/>
      <c r="AT137" s="114" t="s">
        <v>84</v>
      </c>
      <c r="AU137" s="114" t="s">
        <v>83</v>
      </c>
      <c r="AV137" s="112" t="s">
        <v>82</v>
      </c>
      <c r="AW137" s="112" t="s">
        <v>86</v>
      </c>
      <c r="AX137" s="112" t="s">
        <v>75</v>
      </c>
      <c r="AY137" s="114" t="s">
        <v>76</v>
      </c>
    </row>
    <row r="138" spans="2:65" s="9" customFormat="1" ht="24.2" customHeight="1" x14ac:dyDescent="0.25">
      <c r="B138" s="84"/>
      <c r="C138" s="85" t="s">
        <v>83</v>
      </c>
      <c r="D138" s="85" t="s">
        <v>78</v>
      </c>
      <c r="E138" s="86" t="s">
        <v>91</v>
      </c>
      <c r="F138" s="87" t="s">
        <v>92</v>
      </c>
      <c r="G138" s="88" t="s">
        <v>81</v>
      </c>
      <c r="H138" s="89">
        <v>214</v>
      </c>
      <c r="I138" s="89">
        <v>0</v>
      </c>
      <c r="J138" s="89">
        <f>ROUND(I138*H138,3)</f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>O138*H138</f>
        <v>0</v>
      </c>
      <c r="Q138" s="93">
        <v>0</v>
      </c>
      <c r="R138" s="93">
        <f>Q138*H138</f>
        <v>0</v>
      </c>
      <c r="S138" s="93">
        <v>0</v>
      </c>
      <c r="T138" s="94">
        <f>S138*H138</f>
        <v>0</v>
      </c>
      <c r="AR138" s="95" t="s">
        <v>82</v>
      </c>
      <c r="AT138" s="95" t="s">
        <v>78</v>
      </c>
      <c r="AU138" s="95" t="s">
        <v>83</v>
      </c>
      <c r="AY138" s="2" t="s">
        <v>76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2" t="s">
        <v>83</v>
      </c>
      <c r="BK138" s="97">
        <f>ROUND(I138*H138,3)</f>
        <v>0</v>
      </c>
      <c r="BL138" s="2" t="s">
        <v>82</v>
      </c>
      <c r="BM138" s="95" t="s">
        <v>82</v>
      </c>
    </row>
    <row r="139" spans="2:65" s="9" customFormat="1" ht="21.75" customHeight="1" x14ac:dyDescent="0.25">
      <c r="B139" s="84"/>
      <c r="C139" s="85" t="s">
        <v>93</v>
      </c>
      <c r="D139" s="85" t="s">
        <v>78</v>
      </c>
      <c r="E139" s="86" t="s">
        <v>94</v>
      </c>
      <c r="F139" s="87" t="s">
        <v>95</v>
      </c>
      <c r="G139" s="88" t="s">
        <v>81</v>
      </c>
      <c r="H139" s="89">
        <v>252</v>
      </c>
      <c r="I139" s="89">
        <v>0</v>
      </c>
      <c r="J139" s="89">
        <f>ROUND(I139*H139,3)</f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>O139*H139</f>
        <v>0</v>
      </c>
      <c r="Q139" s="93">
        <v>0</v>
      </c>
      <c r="R139" s="93">
        <f>Q139*H139</f>
        <v>0</v>
      </c>
      <c r="S139" s="93">
        <v>0</v>
      </c>
      <c r="T139" s="94">
        <f>S139*H139</f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>IF(N139="základná",J139,0)</f>
        <v>0</v>
      </c>
      <c r="BF139" s="96">
        <f>IF(N139="znížená",J139,0)</f>
        <v>0</v>
      </c>
      <c r="BG139" s="96">
        <f>IF(N139="zákl. prenesená",J139,0)</f>
        <v>0</v>
      </c>
      <c r="BH139" s="96">
        <f>IF(N139="zníž. prenesená",J139,0)</f>
        <v>0</v>
      </c>
      <c r="BI139" s="96">
        <f>IF(N139="nulová",J139,0)</f>
        <v>0</v>
      </c>
      <c r="BJ139" s="2" t="s">
        <v>83</v>
      </c>
      <c r="BK139" s="97">
        <f>ROUND(I139*H139,3)</f>
        <v>0</v>
      </c>
      <c r="BL139" s="2" t="s">
        <v>82</v>
      </c>
      <c r="BM139" s="95" t="s">
        <v>96</v>
      </c>
    </row>
    <row r="140" spans="2:65" s="98" customFormat="1" ht="22.5" x14ac:dyDescent="0.25">
      <c r="B140" s="99"/>
      <c r="D140" s="100" t="s">
        <v>84</v>
      </c>
      <c r="E140" s="101" t="s">
        <v>14</v>
      </c>
      <c r="F140" s="102" t="s">
        <v>97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25">
      <c r="B141" s="106"/>
      <c r="D141" s="100" t="s">
        <v>84</v>
      </c>
      <c r="E141" s="107" t="s">
        <v>14</v>
      </c>
      <c r="F141" s="108" t="s">
        <v>98</v>
      </c>
      <c r="H141" s="109">
        <v>214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98" customFormat="1" x14ac:dyDescent="0.25">
      <c r="B142" s="99"/>
      <c r="D142" s="100" t="s">
        <v>84</v>
      </c>
      <c r="E142" s="101" t="s">
        <v>14</v>
      </c>
      <c r="F142" s="102" t="s">
        <v>99</v>
      </c>
      <c r="H142" s="101" t="s">
        <v>14</v>
      </c>
      <c r="L142" s="99"/>
      <c r="M142" s="103"/>
      <c r="T142" s="104"/>
      <c r="AT142" s="101" t="s">
        <v>84</v>
      </c>
      <c r="AU142" s="101" t="s">
        <v>83</v>
      </c>
      <c r="AV142" s="98" t="s">
        <v>75</v>
      </c>
      <c r="AW142" s="98" t="s">
        <v>86</v>
      </c>
      <c r="AX142" s="98" t="s">
        <v>2</v>
      </c>
      <c r="AY142" s="101" t="s">
        <v>76</v>
      </c>
    </row>
    <row r="143" spans="2:65" s="105" customFormat="1" x14ac:dyDescent="0.25">
      <c r="B143" s="106"/>
      <c r="D143" s="100" t="s">
        <v>84</v>
      </c>
      <c r="E143" s="107" t="s">
        <v>14</v>
      </c>
      <c r="F143" s="108" t="s">
        <v>100</v>
      </c>
      <c r="H143" s="109">
        <v>38</v>
      </c>
      <c r="L143" s="106"/>
      <c r="M143" s="110"/>
      <c r="T143" s="111"/>
      <c r="AT143" s="107" t="s">
        <v>84</v>
      </c>
      <c r="AU143" s="107" t="s">
        <v>83</v>
      </c>
      <c r="AV143" s="105" t="s">
        <v>83</v>
      </c>
      <c r="AW143" s="105" t="s">
        <v>86</v>
      </c>
      <c r="AX143" s="105" t="s">
        <v>2</v>
      </c>
      <c r="AY143" s="107" t="s">
        <v>76</v>
      </c>
    </row>
    <row r="144" spans="2:65" s="112" customFormat="1" x14ac:dyDescent="0.25">
      <c r="B144" s="113"/>
      <c r="D144" s="100" t="s">
        <v>84</v>
      </c>
      <c r="E144" s="114" t="s">
        <v>14</v>
      </c>
      <c r="F144" s="115" t="s">
        <v>90</v>
      </c>
      <c r="H144" s="116">
        <v>252</v>
      </c>
      <c r="L144" s="113"/>
      <c r="M144" s="117"/>
      <c r="T144" s="118"/>
      <c r="AT144" s="114" t="s">
        <v>84</v>
      </c>
      <c r="AU144" s="114" t="s">
        <v>83</v>
      </c>
      <c r="AV144" s="112" t="s">
        <v>82</v>
      </c>
      <c r="AW144" s="112" t="s">
        <v>86</v>
      </c>
      <c r="AX144" s="112" t="s">
        <v>75</v>
      </c>
      <c r="AY144" s="114" t="s">
        <v>76</v>
      </c>
    </row>
    <row r="145" spans="2:65" s="9" customFormat="1" ht="37.9" customHeight="1" x14ac:dyDescent="0.25">
      <c r="B145" s="84"/>
      <c r="C145" s="85" t="s">
        <v>82</v>
      </c>
      <c r="D145" s="85" t="s">
        <v>78</v>
      </c>
      <c r="E145" s="86" t="s">
        <v>101</v>
      </c>
      <c r="F145" s="87" t="s">
        <v>102</v>
      </c>
      <c r="G145" s="88" t="s">
        <v>81</v>
      </c>
      <c r="H145" s="89">
        <v>252</v>
      </c>
      <c r="I145" s="89">
        <v>0</v>
      </c>
      <c r="J145" s="89">
        <f>ROUND(I145*H145,3)</f>
        <v>0</v>
      </c>
      <c r="K145" s="90"/>
      <c r="L145" s="10"/>
      <c r="M145" s="91" t="s">
        <v>14</v>
      </c>
      <c r="N145" s="92" t="s">
        <v>34</v>
      </c>
      <c r="O145" s="93">
        <v>0</v>
      </c>
      <c r="P145" s="93">
        <f>O145*H145</f>
        <v>0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82</v>
      </c>
      <c r="AT145" s="95" t="s">
        <v>78</v>
      </c>
      <c r="AU145" s="95" t="s">
        <v>83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103</v>
      </c>
    </row>
    <row r="146" spans="2:65" s="9" customFormat="1" ht="24.2" customHeight="1" x14ac:dyDescent="0.25">
      <c r="B146" s="84"/>
      <c r="C146" s="85" t="s">
        <v>104</v>
      </c>
      <c r="D146" s="85" t="s">
        <v>78</v>
      </c>
      <c r="E146" s="86" t="s">
        <v>105</v>
      </c>
      <c r="F146" s="87" t="s">
        <v>106</v>
      </c>
      <c r="G146" s="88" t="s">
        <v>81</v>
      </c>
      <c r="H146" s="89">
        <v>38</v>
      </c>
      <c r="I146" s="89">
        <v>0</v>
      </c>
      <c r="J146" s="89">
        <f>ROUND(I146*H146,3)</f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>O146*H146</f>
        <v>0</v>
      </c>
      <c r="Q146" s="93">
        <v>0</v>
      </c>
      <c r="R146" s="93">
        <f>Q146*H146</f>
        <v>0</v>
      </c>
      <c r="S146" s="93">
        <v>0</v>
      </c>
      <c r="T146" s="94">
        <f>S146*H146</f>
        <v>0</v>
      </c>
      <c r="AR146" s="95" t="s">
        <v>82</v>
      </c>
      <c r="AT146" s="95" t="s">
        <v>78</v>
      </c>
      <c r="AU146" s="95" t="s">
        <v>83</v>
      </c>
      <c r="AY146" s="2" t="s">
        <v>76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2" t="s">
        <v>83</v>
      </c>
      <c r="BK146" s="97">
        <f>ROUND(I146*H146,3)</f>
        <v>0</v>
      </c>
      <c r="BL146" s="2" t="s">
        <v>82</v>
      </c>
      <c r="BM146" s="95" t="s">
        <v>107</v>
      </c>
    </row>
    <row r="147" spans="2:65" s="98" customFormat="1" x14ac:dyDescent="0.25">
      <c r="B147" s="99"/>
      <c r="D147" s="100" t="s">
        <v>84</v>
      </c>
      <c r="E147" s="101" t="s">
        <v>14</v>
      </c>
      <c r="F147" s="102" t="s">
        <v>99</v>
      </c>
      <c r="H147" s="101" t="s">
        <v>14</v>
      </c>
      <c r="L147" s="99"/>
      <c r="M147" s="103"/>
      <c r="T147" s="104"/>
      <c r="AT147" s="101" t="s">
        <v>84</v>
      </c>
      <c r="AU147" s="101" t="s">
        <v>83</v>
      </c>
      <c r="AV147" s="98" t="s">
        <v>75</v>
      </c>
      <c r="AW147" s="98" t="s">
        <v>86</v>
      </c>
      <c r="AX147" s="98" t="s">
        <v>2</v>
      </c>
      <c r="AY147" s="101" t="s">
        <v>76</v>
      </c>
    </row>
    <row r="148" spans="2:65" s="105" customFormat="1" x14ac:dyDescent="0.25">
      <c r="B148" s="106"/>
      <c r="D148" s="100" t="s">
        <v>84</v>
      </c>
      <c r="E148" s="107" t="s">
        <v>14</v>
      </c>
      <c r="F148" s="108" t="s">
        <v>100</v>
      </c>
      <c r="H148" s="109">
        <v>38</v>
      </c>
      <c r="L148" s="106"/>
      <c r="M148" s="110"/>
      <c r="T148" s="111"/>
      <c r="AT148" s="107" t="s">
        <v>84</v>
      </c>
      <c r="AU148" s="107" t="s">
        <v>83</v>
      </c>
      <c r="AV148" s="105" t="s">
        <v>83</v>
      </c>
      <c r="AW148" s="105" t="s">
        <v>86</v>
      </c>
      <c r="AX148" s="105" t="s">
        <v>2</v>
      </c>
      <c r="AY148" s="107" t="s">
        <v>76</v>
      </c>
    </row>
    <row r="149" spans="2:65" s="112" customFormat="1" x14ac:dyDescent="0.25">
      <c r="B149" s="113"/>
      <c r="D149" s="100" t="s">
        <v>84</v>
      </c>
      <c r="E149" s="114" t="s">
        <v>14</v>
      </c>
      <c r="F149" s="115" t="s">
        <v>90</v>
      </c>
      <c r="H149" s="116">
        <v>38</v>
      </c>
      <c r="L149" s="113"/>
      <c r="M149" s="117"/>
      <c r="T149" s="118"/>
      <c r="AT149" s="114" t="s">
        <v>84</v>
      </c>
      <c r="AU149" s="114" t="s">
        <v>83</v>
      </c>
      <c r="AV149" s="112" t="s">
        <v>82</v>
      </c>
      <c r="AW149" s="112" t="s">
        <v>86</v>
      </c>
      <c r="AX149" s="112" t="s">
        <v>75</v>
      </c>
      <c r="AY149" s="114" t="s">
        <v>76</v>
      </c>
    </row>
    <row r="150" spans="2:65" s="9" customFormat="1" ht="24.2" customHeight="1" x14ac:dyDescent="0.25">
      <c r="B150" s="84"/>
      <c r="C150" s="85" t="s">
        <v>96</v>
      </c>
      <c r="D150" s="85" t="s">
        <v>78</v>
      </c>
      <c r="E150" s="86" t="s">
        <v>108</v>
      </c>
      <c r="F150" s="87" t="s">
        <v>109</v>
      </c>
      <c r="G150" s="88" t="s">
        <v>81</v>
      </c>
      <c r="H150" s="89">
        <v>214</v>
      </c>
      <c r="I150" s="89">
        <v>0</v>
      </c>
      <c r="J150" s="89">
        <f>ROUND(I150*H150,3)</f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>O150*H150</f>
        <v>0</v>
      </c>
      <c r="Q150" s="93">
        <v>0</v>
      </c>
      <c r="R150" s="93">
        <f>Q150*H150</f>
        <v>0</v>
      </c>
      <c r="S150" s="93">
        <v>0</v>
      </c>
      <c r="T150" s="94">
        <f>S150*H150</f>
        <v>0</v>
      </c>
      <c r="AR150" s="95" t="s">
        <v>82</v>
      </c>
      <c r="AT150" s="95" t="s">
        <v>78</v>
      </c>
      <c r="AU150" s="95" t="s">
        <v>83</v>
      </c>
      <c r="AY150" s="2" t="s">
        <v>76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2" t="s">
        <v>83</v>
      </c>
      <c r="BK150" s="97">
        <f>ROUND(I150*H150,3)</f>
        <v>0</v>
      </c>
      <c r="BL150" s="2" t="s">
        <v>82</v>
      </c>
      <c r="BM150" s="95" t="s">
        <v>110</v>
      </c>
    </row>
    <row r="151" spans="2:65" s="98" customFormat="1" ht="22.5" x14ac:dyDescent="0.25">
      <c r="B151" s="99"/>
      <c r="D151" s="100" t="s">
        <v>84</v>
      </c>
      <c r="E151" s="101" t="s">
        <v>14</v>
      </c>
      <c r="F151" s="102" t="s">
        <v>97</v>
      </c>
      <c r="H151" s="101" t="s">
        <v>14</v>
      </c>
      <c r="L151" s="99"/>
      <c r="M151" s="103"/>
      <c r="T151" s="104"/>
      <c r="AT151" s="101" t="s">
        <v>84</v>
      </c>
      <c r="AU151" s="101" t="s">
        <v>83</v>
      </c>
      <c r="AV151" s="98" t="s">
        <v>75</v>
      </c>
      <c r="AW151" s="98" t="s">
        <v>86</v>
      </c>
      <c r="AX151" s="98" t="s">
        <v>2</v>
      </c>
      <c r="AY151" s="101" t="s">
        <v>76</v>
      </c>
    </row>
    <row r="152" spans="2:65" s="105" customFormat="1" x14ac:dyDescent="0.25">
      <c r="B152" s="106"/>
      <c r="D152" s="100" t="s">
        <v>84</v>
      </c>
      <c r="E152" s="107" t="s">
        <v>14</v>
      </c>
      <c r="F152" s="108" t="s">
        <v>111</v>
      </c>
      <c r="H152" s="109">
        <v>214</v>
      </c>
      <c r="L152" s="106"/>
      <c r="M152" s="110"/>
      <c r="T152" s="111"/>
      <c r="AT152" s="107" t="s">
        <v>84</v>
      </c>
      <c r="AU152" s="107" t="s">
        <v>83</v>
      </c>
      <c r="AV152" s="105" t="s">
        <v>83</v>
      </c>
      <c r="AW152" s="105" t="s">
        <v>86</v>
      </c>
      <c r="AX152" s="105" t="s">
        <v>2</v>
      </c>
      <c r="AY152" s="107" t="s">
        <v>76</v>
      </c>
    </row>
    <row r="153" spans="2:65" s="112" customFormat="1" x14ac:dyDescent="0.25">
      <c r="B153" s="113"/>
      <c r="D153" s="100" t="s">
        <v>84</v>
      </c>
      <c r="E153" s="114" t="s">
        <v>14</v>
      </c>
      <c r="F153" s="115" t="s">
        <v>90</v>
      </c>
      <c r="H153" s="116">
        <v>214</v>
      </c>
      <c r="L153" s="113"/>
      <c r="M153" s="117"/>
      <c r="T153" s="118"/>
      <c r="AT153" s="114" t="s">
        <v>84</v>
      </c>
      <c r="AU153" s="114" t="s">
        <v>83</v>
      </c>
      <c r="AV153" s="112" t="s">
        <v>82</v>
      </c>
      <c r="AW153" s="112" t="s">
        <v>86</v>
      </c>
      <c r="AX153" s="112" t="s">
        <v>75</v>
      </c>
      <c r="AY153" s="114" t="s">
        <v>76</v>
      </c>
    </row>
    <row r="154" spans="2:65" s="9" customFormat="1" ht="21.75" customHeight="1" x14ac:dyDescent="0.25">
      <c r="B154" s="84"/>
      <c r="C154" s="85" t="s">
        <v>112</v>
      </c>
      <c r="D154" s="85" t="s">
        <v>78</v>
      </c>
      <c r="E154" s="86" t="s">
        <v>113</v>
      </c>
      <c r="F154" s="87" t="s">
        <v>114</v>
      </c>
      <c r="G154" s="88" t="s">
        <v>81</v>
      </c>
      <c r="H154" s="89">
        <v>214</v>
      </c>
      <c r="I154" s="89">
        <v>0</v>
      </c>
      <c r="J154" s="89">
        <f>ROUND(I154*H154,3)</f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>O154*H154</f>
        <v>0</v>
      </c>
      <c r="Q154" s="93">
        <v>0</v>
      </c>
      <c r="R154" s="93">
        <f>Q154*H154</f>
        <v>0</v>
      </c>
      <c r="S154" s="93">
        <v>0</v>
      </c>
      <c r="T154" s="94">
        <f>S154*H154</f>
        <v>0</v>
      </c>
      <c r="AR154" s="95" t="s">
        <v>82</v>
      </c>
      <c r="AT154" s="95" t="s">
        <v>78</v>
      </c>
      <c r="AU154" s="95" t="s">
        <v>83</v>
      </c>
      <c r="AY154" s="2" t="s">
        <v>76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2" t="s">
        <v>83</v>
      </c>
      <c r="BK154" s="97">
        <f>ROUND(I154*H154,3)</f>
        <v>0</v>
      </c>
      <c r="BL154" s="2" t="s">
        <v>82</v>
      </c>
      <c r="BM154" s="95" t="s">
        <v>115</v>
      </c>
    </row>
    <row r="155" spans="2:65" s="98" customFormat="1" x14ac:dyDescent="0.25">
      <c r="B155" s="99"/>
      <c r="D155" s="100" t="s">
        <v>84</v>
      </c>
      <c r="E155" s="101" t="s">
        <v>14</v>
      </c>
      <c r="F155" s="102" t="s">
        <v>116</v>
      </c>
      <c r="H155" s="101" t="s">
        <v>14</v>
      </c>
      <c r="L155" s="99"/>
      <c r="M155" s="103"/>
      <c r="T155" s="104"/>
      <c r="AT155" s="101" t="s">
        <v>84</v>
      </c>
      <c r="AU155" s="101" t="s">
        <v>83</v>
      </c>
      <c r="AV155" s="98" t="s">
        <v>75</v>
      </c>
      <c r="AW155" s="98" t="s">
        <v>86</v>
      </c>
      <c r="AX155" s="98" t="s">
        <v>2</v>
      </c>
      <c r="AY155" s="101" t="s">
        <v>76</v>
      </c>
    </row>
    <row r="156" spans="2:65" s="105" customFormat="1" x14ac:dyDescent="0.25">
      <c r="B156" s="106"/>
      <c r="D156" s="100" t="s">
        <v>84</v>
      </c>
      <c r="E156" s="107" t="s">
        <v>14</v>
      </c>
      <c r="F156" s="108" t="s">
        <v>111</v>
      </c>
      <c r="H156" s="109">
        <v>214</v>
      </c>
      <c r="L156" s="106"/>
      <c r="M156" s="110"/>
      <c r="T156" s="111"/>
      <c r="AT156" s="107" t="s">
        <v>84</v>
      </c>
      <c r="AU156" s="107" t="s">
        <v>83</v>
      </c>
      <c r="AV156" s="105" t="s">
        <v>83</v>
      </c>
      <c r="AW156" s="105" t="s">
        <v>86</v>
      </c>
      <c r="AX156" s="105" t="s">
        <v>2</v>
      </c>
      <c r="AY156" s="107" t="s">
        <v>76</v>
      </c>
    </row>
    <row r="157" spans="2:65" s="112" customFormat="1" x14ac:dyDescent="0.25">
      <c r="B157" s="113"/>
      <c r="D157" s="100" t="s">
        <v>84</v>
      </c>
      <c r="E157" s="114" t="s">
        <v>14</v>
      </c>
      <c r="F157" s="115" t="s">
        <v>90</v>
      </c>
      <c r="H157" s="116">
        <v>214</v>
      </c>
      <c r="L157" s="113"/>
      <c r="M157" s="117"/>
      <c r="T157" s="118"/>
      <c r="AT157" s="114" t="s">
        <v>84</v>
      </c>
      <c r="AU157" s="114" t="s">
        <v>83</v>
      </c>
      <c r="AV157" s="112" t="s">
        <v>82</v>
      </c>
      <c r="AW157" s="112" t="s">
        <v>86</v>
      </c>
      <c r="AX157" s="112" t="s">
        <v>75</v>
      </c>
      <c r="AY157" s="114" t="s">
        <v>76</v>
      </c>
    </row>
    <row r="158" spans="2:65" s="9" customFormat="1" ht="24.2" customHeight="1" x14ac:dyDescent="0.25">
      <c r="B158" s="84"/>
      <c r="C158" s="85" t="s">
        <v>103</v>
      </c>
      <c r="D158" s="85" t="s">
        <v>78</v>
      </c>
      <c r="E158" s="86" t="s">
        <v>117</v>
      </c>
      <c r="F158" s="87" t="s">
        <v>118</v>
      </c>
      <c r="G158" s="88" t="s">
        <v>119</v>
      </c>
      <c r="H158" s="89">
        <v>316.8</v>
      </c>
      <c r="I158" s="89">
        <v>0</v>
      </c>
      <c r="J158" s="89">
        <f>ROUND(I158*H158,3)</f>
        <v>0</v>
      </c>
      <c r="K158" s="90"/>
      <c r="L158" s="10"/>
      <c r="M158" s="91" t="s">
        <v>14</v>
      </c>
      <c r="N158" s="92" t="s">
        <v>34</v>
      </c>
      <c r="O158" s="93">
        <v>0</v>
      </c>
      <c r="P158" s="93">
        <f>O158*H158</f>
        <v>0</v>
      </c>
      <c r="Q158" s="93">
        <v>0</v>
      </c>
      <c r="R158" s="93">
        <f>Q158*H158</f>
        <v>0</v>
      </c>
      <c r="S158" s="93">
        <v>0</v>
      </c>
      <c r="T158" s="94">
        <f>S158*H158</f>
        <v>0</v>
      </c>
      <c r="AR158" s="95" t="s">
        <v>82</v>
      </c>
      <c r="AT158" s="95" t="s">
        <v>78</v>
      </c>
      <c r="AU158" s="95" t="s">
        <v>83</v>
      </c>
      <c r="AY158" s="2" t="s">
        <v>76</v>
      </c>
      <c r="BE158" s="96">
        <f>IF(N158="základná",J158,0)</f>
        <v>0</v>
      </c>
      <c r="BF158" s="96">
        <f>IF(N158="znížená",J158,0)</f>
        <v>0</v>
      </c>
      <c r="BG158" s="96">
        <f>IF(N158="zákl. prenesená",J158,0)</f>
        <v>0</v>
      </c>
      <c r="BH158" s="96">
        <f>IF(N158="zníž. prenesená",J158,0)</f>
        <v>0</v>
      </c>
      <c r="BI158" s="96">
        <f>IF(N158="nulová",J158,0)</f>
        <v>0</v>
      </c>
      <c r="BJ158" s="2" t="s">
        <v>83</v>
      </c>
      <c r="BK158" s="97">
        <f>ROUND(I158*H158,3)</f>
        <v>0</v>
      </c>
      <c r="BL158" s="2" t="s">
        <v>82</v>
      </c>
      <c r="BM158" s="95" t="s">
        <v>120</v>
      </c>
    </row>
    <row r="159" spans="2:65" s="98" customFormat="1" x14ac:dyDescent="0.25">
      <c r="B159" s="99"/>
      <c r="D159" s="100" t="s">
        <v>84</v>
      </c>
      <c r="E159" s="101" t="s">
        <v>14</v>
      </c>
      <c r="F159" s="102" t="s">
        <v>121</v>
      </c>
      <c r="H159" s="101" t="s">
        <v>14</v>
      </c>
      <c r="L159" s="99"/>
      <c r="M159" s="103"/>
      <c r="T159" s="104"/>
      <c r="AT159" s="101" t="s">
        <v>84</v>
      </c>
      <c r="AU159" s="101" t="s">
        <v>83</v>
      </c>
      <c r="AV159" s="98" t="s">
        <v>75</v>
      </c>
      <c r="AW159" s="98" t="s">
        <v>86</v>
      </c>
      <c r="AX159" s="98" t="s">
        <v>2</v>
      </c>
      <c r="AY159" s="101" t="s">
        <v>76</v>
      </c>
    </row>
    <row r="160" spans="2:65" s="105" customFormat="1" x14ac:dyDescent="0.25">
      <c r="B160" s="106"/>
      <c r="D160" s="100" t="s">
        <v>84</v>
      </c>
      <c r="E160" s="107" t="s">
        <v>14</v>
      </c>
      <c r="F160" s="108" t="s">
        <v>122</v>
      </c>
      <c r="H160" s="109">
        <v>316.8</v>
      </c>
      <c r="L160" s="106"/>
      <c r="M160" s="110"/>
      <c r="T160" s="111"/>
      <c r="AT160" s="107" t="s">
        <v>84</v>
      </c>
      <c r="AU160" s="107" t="s">
        <v>83</v>
      </c>
      <c r="AV160" s="105" t="s">
        <v>83</v>
      </c>
      <c r="AW160" s="105" t="s">
        <v>86</v>
      </c>
      <c r="AX160" s="105" t="s">
        <v>2</v>
      </c>
      <c r="AY160" s="107" t="s">
        <v>76</v>
      </c>
    </row>
    <row r="161" spans="2:65" s="112" customFormat="1" x14ac:dyDescent="0.25">
      <c r="B161" s="113"/>
      <c r="D161" s="100" t="s">
        <v>84</v>
      </c>
      <c r="E161" s="114" t="s">
        <v>14</v>
      </c>
      <c r="F161" s="115" t="s">
        <v>90</v>
      </c>
      <c r="H161" s="116">
        <v>316.8</v>
      </c>
      <c r="L161" s="113"/>
      <c r="M161" s="117"/>
      <c r="T161" s="118"/>
      <c r="AT161" s="114" t="s">
        <v>84</v>
      </c>
      <c r="AU161" s="114" t="s">
        <v>83</v>
      </c>
      <c r="AV161" s="112" t="s">
        <v>82</v>
      </c>
      <c r="AW161" s="112" t="s">
        <v>86</v>
      </c>
      <c r="AX161" s="112" t="s">
        <v>75</v>
      </c>
      <c r="AY161" s="114" t="s">
        <v>76</v>
      </c>
    </row>
    <row r="162" spans="2:65" s="9" customFormat="1" ht="24.2" customHeight="1" x14ac:dyDescent="0.25">
      <c r="B162" s="84"/>
      <c r="C162" s="85" t="s">
        <v>123</v>
      </c>
      <c r="D162" s="85" t="s">
        <v>78</v>
      </c>
      <c r="E162" s="86" t="s">
        <v>124</v>
      </c>
      <c r="F162" s="87" t="s">
        <v>125</v>
      </c>
      <c r="G162" s="88" t="s">
        <v>81</v>
      </c>
      <c r="H162" s="89">
        <v>38</v>
      </c>
      <c r="I162" s="89">
        <v>0</v>
      </c>
      <c r="J162" s="89">
        <f>ROUND(I162*H162,3)</f>
        <v>0</v>
      </c>
      <c r="K162" s="90"/>
      <c r="L162" s="10"/>
      <c r="M162" s="91" t="s">
        <v>14</v>
      </c>
      <c r="N162" s="92" t="s">
        <v>34</v>
      </c>
      <c r="O162" s="93">
        <v>0</v>
      </c>
      <c r="P162" s="93">
        <f>O162*H162</f>
        <v>0</v>
      </c>
      <c r="Q162" s="93">
        <v>0</v>
      </c>
      <c r="R162" s="93">
        <f>Q162*H162</f>
        <v>0</v>
      </c>
      <c r="S162" s="93">
        <v>0</v>
      </c>
      <c r="T162" s="94">
        <f>S162*H162</f>
        <v>0</v>
      </c>
      <c r="AR162" s="95" t="s">
        <v>82</v>
      </c>
      <c r="AT162" s="95" t="s">
        <v>78</v>
      </c>
      <c r="AU162" s="95" t="s">
        <v>83</v>
      </c>
      <c r="AY162" s="2" t="s">
        <v>76</v>
      </c>
      <c r="BE162" s="96">
        <f>IF(N162="základná",J162,0)</f>
        <v>0</v>
      </c>
      <c r="BF162" s="96">
        <f>IF(N162="znížená",J162,0)</f>
        <v>0</v>
      </c>
      <c r="BG162" s="96">
        <f>IF(N162="zákl. prenesená",J162,0)</f>
        <v>0</v>
      </c>
      <c r="BH162" s="96">
        <f>IF(N162="zníž. prenesená",J162,0)</f>
        <v>0</v>
      </c>
      <c r="BI162" s="96">
        <f>IF(N162="nulová",J162,0)</f>
        <v>0</v>
      </c>
      <c r="BJ162" s="2" t="s">
        <v>83</v>
      </c>
      <c r="BK162" s="97">
        <f>ROUND(I162*H162,3)</f>
        <v>0</v>
      </c>
      <c r="BL162" s="2" t="s">
        <v>82</v>
      </c>
      <c r="BM162" s="95" t="s">
        <v>126</v>
      </c>
    </row>
    <row r="163" spans="2:65" s="98" customFormat="1" x14ac:dyDescent="0.25">
      <c r="B163" s="99"/>
      <c r="D163" s="100" t="s">
        <v>84</v>
      </c>
      <c r="E163" s="101" t="s">
        <v>14</v>
      </c>
      <c r="F163" s="102" t="s">
        <v>127</v>
      </c>
      <c r="H163" s="101" t="s">
        <v>14</v>
      </c>
      <c r="L163" s="99"/>
      <c r="M163" s="103"/>
      <c r="T163" s="104"/>
      <c r="AT163" s="101" t="s">
        <v>84</v>
      </c>
      <c r="AU163" s="101" t="s">
        <v>83</v>
      </c>
      <c r="AV163" s="98" t="s">
        <v>75</v>
      </c>
      <c r="AW163" s="98" t="s">
        <v>86</v>
      </c>
      <c r="AX163" s="98" t="s">
        <v>2</v>
      </c>
      <c r="AY163" s="101" t="s">
        <v>76</v>
      </c>
    </row>
    <row r="164" spans="2:65" s="105" customFormat="1" x14ac:dyDescent="0.25">
      <c r="B164" s="106"/>
      <c r="D164" s="100" t="s">
        <v>84</v>
      </c>
      <c r="E164" s="107" t="s">
        <v>14</v>
      </c>
      <c r="F164" s="108" t="s">
        <v>128</v>
      </c>
      <c r="H164" s="109">
        <v>26</v>
      </c>
      <c r="L164" s="106"/>
      <c r="M164" s="110"/>
      <c r="T164" s="111"/>
      <c r="AT164" s="107" t="s">
        <v>84</v>
      </c>
      <c r="AU164" s="107" t="s">
        <v>83</v>
      </c>
      <c r="AV164" s="105" t="s">
        <v>83</v>
      </c>
      <c r="AW164" s="105" t="s">
        <v>86</v>
      </c>
      <c r="AX164" s="105" t="s">
        <v>2</v>
      </c>
      <c r="AY164" s="107" t="s">
        <v>76</v>
      </c>
    </row>
    <row r="165" spans="2:65" s="98" customFormat="1" ht="22.5" x14ac:dyDescent="0.25">
      <c r="B165" s="99"/>
      <c r="D165" s="100" t="s">
        <v>84</v>
      </c>
      <c r="E165" s="101" t="s">
        <v>14</v>
      </c>
      <c r="F165" s="102" t="s">
        <v>88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25">
      <c r="B166" s="106"/>
      <c r="D166" s="100" t="s">
        <v>84</v>
      </c>
      <c r="E166" s="107" t="s">
        <v>14</v>
      </c>
      <c r="F166" s="108" t="s">
        <v>110</v>
      </c>
      <c r="H166" s="109">
        <v>12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25">
      <c r="B167" s="113"/>
      <c r="D167" s="100" t="s">
        <v>84</v>
      </c>
      <c r="E167" s="114" t="s">
        <v>14</v>
      </c>
      <c r="F167" s="115" t="s">
        <v>90</v>
      </c>
      <c r="H167" s="116">
        <v>38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9" customFormat="1" ht="21.75" customHeight="1" x14ac:dyDescent="0.25">
      <c r="B168" s="84"/>
      <c r="C168" s="85" t="s">
        <v>107</v>
      </c>
      <c r="D168" s="85" t="s">
        <v>78</v>
      </c>
      <c r="E168" s="86" t="s">
        <v>129</v>
      </c>
      <c r="F168" s="87" t="s">
        <v>130</v>
      </c>
      <c r="G168" s="88" t="s">
        <v>131</v>
      </c>
      <c r="H168" s="89">
        <v>345</v>
      </c>
      <c r="I168" s="89">
        <v>0</v>
      </c>
      <c r="J168" s="89">
        <f>ROUND(I168*H168,3)</f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>O168*H168</f>
        <v>0</v>
      </c>
      <c r="Q168" s="93">
        <v>0</v>
      </c>
      <c r="R168" s="93">
        <f>Q168*H168</f>
        <v>0</v>
      </c>
      <c r="S168" s="93">
        <v>0</v>
      </c>
      <c r="T168" s="94">
        <f>S168*H168</f>
        <v>0</v>
      </c>
      <c r="AR168" s="95" t="s">
        <v>82</v>
      </c>
      <c r="AT168" s="95" t="s">
        <v>78</v>
      </c>
      <c r="AU168" s="95" t="s">
        <v>83</v>
      </c>
      <c r="AY168" s="2" t="s">
        <v>76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2" t="s">
        <v>83</v>
      </c>
      <c r="BK168" s="97">
        <f>ROUND(I168*H168,3)</f>
        <v>0</v>
      </c>
      <c r="BL168" s="2" t="s">
        <v>82</v>
      </c>
      <c r="BM168" s="95" t="s">
        <v>132</v>
      </c>
    </row>
    <row r="169" spans="2:65" s="98" customFormat="1" ht="22.5" x14ac:dyDescent="0.25">
      <c r="B169" s="99"/>
      <c r="D169" s="100" t="s">
        <v>84</v>
      </c>
      <c r="E169" s="101" t="s">
        <v>14</v>
      </c>
      <c r="F169" s="102" t="s">
        <v>133</v>
      </c>
      <c r="H169" s="101" t="s">
        <v>14</v>
      </c>
      <c r="L169" s="99"/>
      <c r="M169" s="103"/>
      <c r="T169" s="104"/>
      <c r="AT169" s="101" t="s">
        <v>84</v>
      </c>
      <c r="AU169" s="101" t="s">
        <v>83</v>
      </c>
      <c r="AV169" s="98" t="s">
        <v>75</v>
      </c>
      <c r="AW169" s="98" t="s">
        <v>86</v>
      </c>
      <c r="AX169" s="98" t="s">
        <v>2</v>
      </c>
      <c r="AY169" s="101" t="s">
        <v>76</v>
      </c>
    </row>
    <row r="170" spans="2:65" s="105" customFormat="1" x14ac:dyDescent="0.25">
      <c r="B170" s="106"/>
      <c r="D170" s="100" t="s">
        <v>84</v>
      </c>
      <c r="E170" s="107" t="s">
        <v>14</v>
      </c>
      <c r="F170" s="108" t="s">
        <v>134</v>
      </c>
      <c r="H170" s="109">
        <v>158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98" customFormat="1" x14ac:dyDescent="0.25">
      <c r="B171" s="99"/>
      <c r="D171" s="100" t="s">
        <v>84</v>
      </c>
      <c r="E171" s="101" t="s">
        <v>14</v>
      </c>
      <c r="F171" s="102" t="s">
        <v>127</v>
      </c>
      <c r="H171" s="101" t="s">
        <v>14</v>
      </c>
      <c r="L171" s="99"/>
      <c r="M171" s="103"/>
      <c r="T171" s="104"/>
      <c r="AT171" s="101" t="s">
        <v>84</v>
      </c>
      <c r="AU171" s="101" t="s">
        <v>83</v>
      </c>
      <c r="AV171" s="98" t="s">
        <v>75</v>
      </c>
      <c r="AW171" s="98" t="s">
        <v>86</v>
      </c>
      <c r="AX171" s="98" t="s">
        <v>2</v>
      </c>
      <c r="AY171" s="101" t="s">
        <v>76</v>
      </c>
    </row>
    <row r="172" spans="2:65" s="105" customFormat="1" x14ac:dyDescent="0.25">
      <c r="B172" s="106"/>
      <c r="D172" s="100" t="s">
        <v>84</v>
      </c>
      <c r="E172" s="107" t="s">
        <v>14</v>
      </c>
      <c r="F172" s="108" t="s">
        <v>135</v>
      </c>
      <c r="H172" s="109">
        <v>129</v>
      </c>
      <c r="L172" s="106"/>
      <c r="M172" s="110"/>
      <c r="T172" s="111"/>
      <c r="AT172" s="107" t="s">
        <v>84</v>
      </c>
      <c r="AU172" s="107" t="s">
        <v>83</v>
      </c>
      <c r="AV172" s="105" t="s">
        <v>83</v>
      </c>
      <c r="AW172" s="105" t="s">
        <v>86</v>
      </c>
      <c r="AX172" s="105" t="s">
        <v>2</v>
      </c>
      <c r="AY172" s="107" t="s">
        <v>76</v>
      </c>
    </row>
    <row r="173" spans="2:65" s="98" customFormat="1" ht="22.5" x14ac:dyDescent="0.25">
      <c r="B173" s="99"/>
      <c r="D173" s="100" t="s">
        <v>84</v>
      </c>
      <c r="E173" s="101" t="s">
        <v>14</v>
      </c>
      <c r="F173" s="102" t="s">
        <v>88</v>
      </c>
      <c r="H173" s="101" t="s">
        <v>14</v>
      </c>
      <c r="L173" s="99"/>
      <c r="M173" s="103"/>
      <c r="T173" s="104"/>
      <c r="AT173" s="101" t="s">
        <v>84</v>
      </c>
      <c r="AU173" s="101" t="s">
        <v>83</v>
      </c>
      <c r="AV173" s="98" t="s">
        <v>75</v>
      </c>
      <c r="AW173" s="98" t="s">
        <v>86</v>
      </c>
      <c r="AX173" s="98" t="s">
        <v>2</v>
      </c>
      <c r="AY173" s="101" t="s">
        <v>76</v>
      </c>
    </row>
    <row r="174" spans="2:65" s="105" customFormat="1" x14ac:dyDescent="0.25">
      <c r="B174" s="106"/>
      <c r="D174" s="100" t="s">
        <v>84</v>
      </c>
      <c r="E174" s="107" t="s">
        <v>14</v>
      </c>
      <c r="F174" s="108" t="s">
        <v>136</v>
      </c>
      <c r="H174" s="109">
        <v>58</v>
      </c>
      <c r="L174" s="106"/>
      <c r="M174" s="110"/>
      <c r="T174" s="111"/>
      <c r="AT174" s="107" t="s">
        <v>84</v>
      </c>
      <c r="AU174" s="107" t="s">
        <v>83</v>
      </c>
      <c r="AV174" s="105" t="s">
        <v>83</v>
      </c>
      <c r="AW174" s="105" t="s">
        <v>86</v>
      </c>
      <c r="AX174" s="105" t="s">
        <v>2</v>
      </c>
      <c r="AY174" s="107" t="s">
        <v>76</v>
      </c>
    </row>
    <row r="175" spans="2:65" s="112" customFormat="1" x14ac:dyDescent="0.25">
      <c r="B175" s="113"/>
      <c r="D175" s="100" t="s">
        <v>84</v>
      </c>
      <c r="E175" s="114" t="s">
        <v>14</v>
      </c>
      <c r="F175" s="115" t="s">
        <v>90</v>
      </c>
      <c r="H175" s="116">
        <v>345</v>
      </c>
      <c r="L175" s="113"/>
      <c r="M175" s="117"/>
      <c r="T175" s="118"/>
      <c r="AT175" s="114" t="s">
        <v>84</v>
      </c>
      <c r="AU175" s="114" t="s">
        <v>83</v>
      </c>
      <c r="AV175" s="112" t="s">
        <v>82</v>
      </c>
      <c r="AW175" s="112" t="s">
        <v>86</v>
      </c>
      <c r="AX175" s="112" t="s">
        <v>75</v>
      </c>
      <c r="AY175" s="114" t="s">
        <v>76</v>
      </c>
    </row>
    <row r="176" spans="2:65" s="9" customFormat="1" ht="33" customHeight="1" x14ac:dyDescent="0.25">
      <c r="B176" s="84"/>
      <c r="C176" s="85" t="s">
        <v>137</v>
      </c>
      <c r="D176" s="85" t="s">
        <v>78</v>
      </c>
      <c r="E176" s="86" t="s">
        <v>138</v>
      </c>
      <c r="F176" s="87" t="s">
        <v>139</v>
      </c>
      <c r="G176" s="88" t="s">
        <v>131</v>
      </c>
      <c r="H176" s="89">
        <v>755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140</v>
      </c>
    </row>
    <row r="177" spans="2:65" s="98" customFormat="1" ht="22.5" x14ac:dyDescent="0.25">
      <c r="B177" s="99"/>
      <c r="D177" s="100" t="s">
        <v>84</v>
      </c>
      <c r="E177" s="101" t="s">
        <v>14</v>
      </c>
      <c r="F177" s="102" t="s">
        <v>88</v>
      </c>
      <c r="H177" s="101" t="s">
        <v>14</v>
      </c>
      <c r="L177" s="99"/>
      <c r="M177" s="103"/>
      <c r="T177" s="104"/>
      <c r="AT177" s="101" t="s">
        <v>84</v>
      </c>
      <c r="AU177" s="101" t="s">
        <v>83</v>
      </c>
      <c r="AV177" s="98" t="s">
        <v>75</v>
      </c>
      <c r="AW177" s="98" t="s">
        <v>86</v>
      </c>
      <c r="AX177" s="98" t="s">
        <v>2</v>
      </c>
      <c r="AY177" s="101" t="s">
        <v>76</v>
      </c>
    </row>
    <row r="178" spans="2:65" s="105" customFormat="1" x14ac:dyDescent="0.25">
      <c r="B178" s="106"/>
      <c r="D178" s="100" t="s">
        <v>84</v>
      </c>
      <c r="E178" s="107" t="s">
        <v>14</v>
      </c>
      <c r="F178" s="108" t="s">
        <v>141</v>
      </c>
      <c r="H178" s="109">
        <v>755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25">
      <c r="B179" s="113"/>
      <c r="D179" s="100" t="s">
        <v>84</v>
      </c>
      <c r="E179" s="114" t="s">
        <v>14</v>
      </c>
      <c r="F179" s="115" t="s">
        <v>90</v>
      </c>
      <c r="H179" s="116">
        <v>755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33" customHeight="1" x14ac:dyDescent="0.25">
      <c r="B180" s="84"/>
      <c r="C180" s="85" t="s">
        <v>110</v>
      </c>
      <c r="D180" s="85" t="s">
        <v>78</v>
      </c>
      <c r="E180" s="86" t="s">
        <v>142</v>
      </c>
      <c r="F180" s="87" t="s">
        <v>143</v>
      </c>
      <c r="G180" s="88" t="s">
        <v>131</v>
      </c>
      <c r="H180" s="89">
        <v>755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144</v>
      </c>
    </row>
    <row r="181" spans="2:65" s="98" customFormat="1" ht="22.5" x14ac:dyDescent="0.25">
      <c r="B181" s="99"/>
      <c r="D181" s="100" t="s">
        <v>84</v>
      </c>
      <c r="E181" s="101" t="s">
        <v>14</v>
      </c>
      <c r="F181" s="102" t="s">
        <v>88</v>
      </c>
      <c r="H181" s="101" t="s">
        <v>14</v>
      </c>
      <c r="L181" s="99"/>
      <c r="M181" s="103"/>
      <c r="T181" s="104"/>
      <c r="AT181" s="101" t="s">
        <v>84</v>
      </c>
      <c r="AU181" s="101" t="s">
        <v>83</v>
      </c>
      <c r="AV181" s="98" t="s">
        <v>75</v>
      </c>
      <c r="AW181" s="98" t="s">
        <v>86</v>
      </c>
      <c r="AX181" s="98" t="s">
        <v>2</v>
      </c>
      <c r="AY181" s="101" t="s">
        <v>76</v>
      </c>
    </row>
    <row r="182" spans="2:65" s="105" customFormat="1" x14ac:dyDescent="0.25">
      <c r="B182" s="106"/>
      <c r="D182" s="100" t="s">
        <v>84</v>
      </c>
      <c r="E182" s="107" t="s">
        <v>14</v>
      </c>
      <c r="F182" s="108" t="s">
        <v>141</v>
      </c>
      <c r="H182" s="109">
        <v>755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25">
      <c r="B183" s="113"/>
      <c r="D183" s="100" t="s">
        <v>84</v>
      </c>
      <c r="E183" s="114" t="s">
        <v>14</v>
      </c>
      <c r="F183" s="115" t="s">
        <v>90</v>
      </c>
      <c r="H183" s="116">
        <v>755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9" customFormat="1" ht="24.2" customHeight="1" x14ac:dyDescent="0.25">
      <c r="B184" s="84"/>
      <c r="C184" s="85" t="s">
        <v>145</v>
      </c>
      <c r="D184" s="85" t="s">
        <v>78</v>
      </c>
      <c r="E184" s="86" t="s">
        <v>146</v>
      </c>
      <c r="F184" s="87" t="s">
        <v>147</v>
      </c>
      <c r="G184" s="88" t="s">
        <v>131</v>
      </c>
      <c r="H184" s="89">
        <v>550</v>
      </c>
      <c r="I184" s="89">
        <v>0</v>
      </c>
      <c r="J184" s="89">
        <f>ROUND(I184*H184,3)</f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>O184*H184</f>
        <v>0</v>
      </c>
      <c r="Q184" s="93">
        <v>0</v>
      </c>
      <c r="R184" s="93">
        <f>Q184*H184</f>
        <v>0</v>
      </c>
      <c r="S184" s="93">
        <v>0</v>
      </c>
      <c r="T184" s="94">
        <f>S184*H184</f>
        <v>0</v>
      </c>
      <c r="AR184" s="95" t="s">
        <v>82</v>
      </c>
      <c r="AT184" s="95" t="s">
        <v>78</v>
      </c>
      <c r="AU184" s="95" t="s">
        <v>83</v>
      </c>
      <c r="AY184" s="2" t="s">
        <v>76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2" t="s">
        <v>83</v>
      </c>
      <c r="BK184" s="97">
        <f>ROUND(I184*H184,3)</f>
        <v>0</v>
      </c>
      <c r="BL184" s="2" t="s">
        <v>82</v>
      </c>
      <c r="BM184" s="95" t="s">
        <v>128</v>
      </c>
    </row>
    <row r="185" spans="2:65" s="98" customFormat="1" x14ac:dyDescent="0.25">
      <c r="B185" s="99"/>
      <c r="D185" s="100" t="s">
        <v>84</v>
      </c>
      <c r="E185" s="101" t="s">
        <v>14</v>
      </c>
      <c r="F185" s="102" t="s">
        <v>148</v>
      </c>
      <c r="H185" s="101" t="s">
        <v>14</v>
      </c>
      <c r="L185" s="99"/>
      <c r="M185" s="103"/>
      <c r="T185" s="104"/>
      <c r="AT185" s="101" t="s">
        <v>84</v>
      </c>
      <c r="AU185" s="101" t="s">
        <v>83</v>
      </c>
      <c r="AV185" s="98" t="s">
        <v>75</v>
      </c>
      <c r="AW185" s="98" t="s">
        <v>86</v>
      </c>
      <c r="AX185" s="98" t="s">
        <v>2</v>
      </c>
      <c r="AY185" s="101" t="s">
        <v>76</v>
      </c>
    </row>
    <row r="186" spans="2:65" s="105" customFormat="1" x14ac:dyDescent="0.25">
      <c r="B186" s="106"/>
      <c r="D186" s="100" t="s">
        <v>84</v>
      </c>
      <c r="E186" s="107" t="s">
        <v>14</v>
      </c>
      <c r="F186" s="108" t="s">
        <v>149</v>
      </c>
      <c r="H186" s="109">
        <v>550</v>
      </c>
      <c r="L186" s="106"/>
      <c r="M186" s="110"/>
      <c r="T186" s="111"/>
      <c r="AT186" s="107" t="s">
        <v>84</v>
      </c>
      <c r="AU186" s="107" t="s">
        <v>83</v>
      </c>
      <c r="AV186" s="105" t="s">
        <v>83</v>
      </c>
      <c r="AW186" s="105" t="s">
        <v>86</v>
      </c>
      <c r="AX186" s="105" t="s">
        <v>2</v>
      </c>
      <c r="AY186" s="107" t="s">
        <v>76</v>
      </c>
    </row>
    <row r="187" spans="2:65" s="112" customFormat="1" x14ac:dyDescent="0.25">
      <c r="B187" s="113"/>
      <c r="D187" s="100" t="s">
        <v>84</v>
      </c>
      <c r="E187" s="114" t="s">
        <v>14</v>
      </c>
      <c r="F187" s="115" t="s">
        <v>90</v>
      </c>
      <c r="H187" s="116">
        <v>550</v>
      </c>
      <c r="L187" s="113"/>
      <c r="M187" s="117"/>
      <c r="T187" s="118"/>
      <c r="AT187" s="114" t="s">
        <v>84</v>
      </c>
      <c r="AU187" s="114" t="s">
        <v>83</v>
      </c>
      <c r="AV187" s="112" t="s">
        <v>82</v>
      </c>
      <c r="AW187" s="112" t="s">
        <v>86</v>
      </c>
      <c r="AX187" s="112" t="s">
        <v>75</v>
      </c>
      <c r="AY187" s="114" t="s">
        <v>76</v>
      </c>
    </row>
    <row r="188" spans="2:65" s="9" customFormat="1" ht="24.2" customHeight="1" x14ac:dyDescent="0.25">
      <c r="B188" s="84"/>
      <c r="C188" s="85" t="s">
        <v>115</v>
      </c>
      <c r="D188" s="85" t="s">
        <v>78</v>
      </c>
      <c r="E188" s="86" t="s">
        <v>146</v>
      </c>
      <c r="F188" s="87" t="s">
        <v>147</v>
      </c>
      <c r="G188" s="88" t="s">
        <v>131</v>
      </c>
      <c r="H188" s="89">
        <v>755</v>
      </c>
      <c r="I188" s="89">
        <v>0</v>
      </c>
      <c r="J188" s="89">
        <f>ROUND(I188*H188,3)</f>
        <v>0</v>
      </c>
      <c r="K188" s="90"/>
      <c r="L188" s="10"/>
      <c r="M188" s="91" t="s">
        <v>14</v>
      </c>
      <c r="N188" s="92" t="s">
        <v>34</v>
      </c>
      <c r="O188" s="93">
        <v>0</v>
      </c>
      <c r="P188" s="93">
        <f>O188*H188</f>
        <v>0</v>
      </c>
      <c r="Q188" s="93">
        <v>0</v>
      </c>
      <c r="R188" s="93">
        <f>Q188*H188</f>
        <v>0</v>
      </c>
      <c r="S188" s="93">
        <v>0</v>
      </c>
      <c r="T188" s="94">
        <f>S188*H188</f>
        <v>0</v>
      </c>
      <c r="AR188" s="95" t="s">
        <v>82</v>
      </c>
      <c r="AT188" s="95" t="s">
        <v>78</v>
      </c>
      <c r="AU188" s="95" t="s">
        <v>83</v>
      </c>
      <c r="AY188" s="2" t="s">
        <v>76</v>
      </c>
      <c r="BE188" s="96">
        <f>IF(N188="základná",J188,0)</f>
        <v>0</v>
      </c>
      <c r="BF188" s="96">
        <f>IF(N188="znížená",J188,0)</f>
        <v>0</v>
      </c>
      <c r="BG188" s="96">
        <f>IF(N188="zákl. prenesená",J188,0)</f>
        <v>0</v>
      </c>
      <c r="BH188" s="96">
        <f>IF(N188="zníž. prenesená",J188,0)</f>
        <v>0</v>
      </c>
      <c r="BI188" s="96">
        <f>IF(N188="nulová",J188,0)</f>
        <v>0</v>
      </c>
      <c r="BJ188" s="2" t="s">
        <v>83</v>
      </c>
      <c r="BK188" s="97">
        <f>ROUND(I188*H188,3)</f>
        <v>0</v>
      </c>
      <c r="BL188" s="2" t="s">
        <v>82</v>
      </c>
      <c r="BM188" s="95" t="s">
        <v>150</v>
      </c>
    </row>
    <row r="189" spans="2:65" s="98" customFormat="1" ht="22.5" x14ac:dyDescent="0.25">
      <c r="B189" s="99"/>
      <c r="D189" s="100" t="s">
        <v>84</v>
      </c>
      <c r="E189" s="101" t="s">
        <v>14</v>
      </c>
      <c r="F189" s="102" t="s">
        <v>88</v>
      </c>
      <c r="H189" s="101" t="s">
        <v>14</v>
      </c>
      <c r="L189" s="99"/>
      <c r="M189" s="103"/>
      <c r="T189" s="104"/>
      <c r="AT189" s="101" t="s">
        <v>84</v>
      </c>
      <c r="AU189" s="101" t="s">
        <v>83</v>
      </c>
      <c r="AV189" s="98" t="s">
        <v>75</v>
      </c>
      <c r="AW189" s="98" t="s">
        <v>86</v>
      </c>
      <c r="AX189" s="98" t="s">
        <v>2</v>
      </c>
      <c r="AY189" s="101" t="s">
        <v>76</v>
      </c>
    </row>
    <row r="190" spans="2:65" s="105" customFormat="1" x14ac:dyDescent="0.25">
      <c r="B190" s="106"/>
      <c r="D190" s="100" t="s">
        <v>84</v>
      </c>
      <c r="E190" s="107" t="s">
        <v>14</v>
      </c>
      <c r="F190" s="108" t="s">
        <v>141</v>
      </c>
      <c r="H190" s="109">
        <v>755</v>
      </c>
      <c r="L190" s="106"/>
      <c r="M190" s="110"/>
      <c r="T190" s="111"/>
      <c r="AT190" s="107" t="s">
        <v>84</v>
      </c>
      <c r="AU190" s="107" t="s">
        <v>83</v>
      </c>
      <c r="AV190" s="105" t="s">
        <v>83</v>
      </c>
      <c r="AW190" s="105" t="s">
        <v>86</v>
      </c>
      <c r="AX190" s="105" t="s">
        <v>2</v>
      </c>
      <c r="AY190" s="107" t="s">
        <v>76</v>
      </c>
    </row>
    <row r="191" spans="2:65" s="112" customFormat="1" x14ac:dyDescent="0.25">
      <c r="B191" s="113"/>
      <c r="D191" s="100" t="s">
        <v>84</v>
      </c>
      <c r="E191" s="114" t="s">
        <v>14</v>
      </c>
      <c r="F191" s="115" t="s">
        <v>90</v>
      </c>
      <c r="H191" s="116">
        <v>755</v>
      </c>
      <c r="L191" s="113"/>
      <c r="M191" s="117"/>
      <c r="T191" s="118"/>
      <c r="AT191" s="114" t="s">
        <v>84</v>
      </c>
      <c r="AU191" s="114" t="s">
        <v>83</v>
      </c>
      <c r="AV191" s="112" t="s">
        <v>82</v>
      </c>
      <c r="AW191" s="112" t="s">
        <v>86</v>
      </c>
      <c r="AX191" s="112" t="s">
        <v>75</v>
      </c>
      <c r="AY191" s="114" t="s">
        <v>76</v>
      </c>
    </row>
    <row r="192" spans="2:65" s="9" customFormat="1" ht="24.2" customHeight="1" x14ac:dyDescent="0.25">
      <c r="B192" s="84"/>
      <c r="C192" s="85" t="s">
        <v>151</v>
      </c>
      <c r="D192" s="85" t="s">
        <v>78</v>
      </c>
      <c r="E192" s="86" t="s">
        <v>152</v>
      </c>
      <c r="F192" s="87" t="s">
        <v>153</v>
      </c>
      <c r="G192" s="88" t="s">
        <v>154</v>
      </c>
      <c r="H192" s="89">
        <v>388</v>
      </c>
      <c r="I192" s="89">
        <v>0</v>
      </c>
      <c r="J192" s="89">
        <f>ROUND(I192*H192,3)</f>
        <v>0</v>
      </c>
      <c r="K192" s="90"/>
      <c r="L192" s="10"/>
      <c r="M192" s="91" t="s">
        <v>14</v>
      </c>
      <c r="N192" s="92" t="s">
        <v>34</v>
      </c>
      <c r="O192" s="93">
        <v>0</v>
      </c>
      <c r="P192" s="93">
        <f>O192*H192</f>
        <v>0</v>
      </c>
      <c r="Q192" s="93">
        <v>0</v>
      </c>
      <c r="R192" s="93">
        <f>Q192*H192</f>
        <v>0</v>
      </c>
      <c r="S192" s="93">
        <v>0</v>
      </c>
      <c r="T192" s="94">
        <f>S192*H192</f>
        <v>0</v>
      </c>
      <c r="AR192" s="95" t="s">
        <v>82</v>
      </c>
      <c r="AT192" s="95" t="s">
        <v>78</v>
      </c>
      <c r="AU192" s="95" t="s">
        <v>83</v>
      </c>
      <c r="AY192" s="2" t="s">
        <v>76</v>
      </c>
      <c r="BE192" s="96">
        <f>IF(N192="základná",J192,0)</f>
        <v>0</v>
      </c>
      <c r="BF192" s="96">
        <f>IF(N192="znížená",J192,0)</f>
        <v>0</v>
      </c>
      <c r="BG192" s="96">
        <f>IF(N192="zákl. prenesená",J192,0)</f>
        <v>0</v>
      </c>
      <c r="BH192" s="96">
        <f>IF(N192="zníž. prenesená",J192,0)</f>
        <v>0</v>
      </c>
      <c r="BI192" s="96">
        <f>IF(N192="nulová",J192,0)</f>
        <v>0</v>
      </c>
      <c r="BJ192" s="2" t="s">
        <v>83</v>
      </c>
      <c r="BK192" s="97">
        <f>ROUND(I192*H192,3)</f>
        <v>0</v>
      </c>
      <c r="BL192" s="2" t="s">
        <v>82</v>
      </c>
      <c r="BM192" s="95" t="s">
        <v>155</v>
      </c>
    </row>
    <row r="193" spans="2:65" s="98" customFormat="1" x14ac:dyDescent="0.25">
      <c r="B193" s="99"/>
      <c r="D193" s="100" t="s">
        <v>84</v>
      </c>
      <c r="E193" s="101" t="s">
        <v>14</v>
      </c>
      <c r="F193" s="102" t="s">
        <v>148</v>
      </c>
      <c r="H193" s="101" t="s">
        <v>14</v>
      </c>
      <c r="L193" s="99"/>
      <c r="M193" s="103"/>
      <c r="T193" s="104"/>
      <c r="AT193" s="101" t="s">
        <v>84</v>
      </c>
      <c r="AU193" s="101" t="s">
        <v>83</v>
      </c>
      <c r="AV193" s="98" t="s">
        <v>75</v>
      </c>
      <c r="AW193" s="98" t="s">
        <v>86</v>
      </c>
      <c r="AX193" s="98" t="s">
        <v>2</v>
      </c>
      <c r="AY193" s="101" t="s">
        <v>76</v>
      </c>
    </row>
    <row r="194" spans="2:65" s="105" customFormat="1" x14ac:dyDescent="0.25">
      <c r="B194" s="106"/>
      <c r="D194" s="100" t="s">
        <v>84</v>
      </c>
      <c r="E194" s="107" t="s">
        <v>14</v>
      </c>
      <c r="F194" s="108" t="s">
        <v>156</v>
      </c>
      <c r="H194" s="109">
        <v>284</v>
      </c>
      <c r="L194" s="106"/>
      <c r="M194" s="110"/>
      <c r="T194" s="111"/>
      <c r="AT194" s="107" t="s">
        <v>84</v>
      </c>
      <c r="AU194" s="107" t="s">
        <v>83</v>
      </c>
      <c r="AV194" s="105" t="s">
        <v>83</v>
      </c>
      <c r="AW194" s="105" t="s">
        <v>86</v>
      </c>
      <c r="AX194" s="105" t="s">
        <v>2</v>
      </c>
      <c r="AY194" s="107" t="s">
        <v>76</v>
      </c>
    </row>
    <row r="195" spans="2:65" s="98" customFormat="1" x14ac:dyDescent="0.25">
      <c r="B195" s="99"/>
      <c r="D195" s="100" t="s">
        <v>84</v>
      </c>
      <c r="E195" s="101" t="s">
        <v>14</v>
      </c>
      <c r="F195" s="102" t="s">
        <v>127</v>
      </c>
      <c r="H195" s="101" t="s">
        <v>14</v>
      </c>
      <c r="L195" s="99"/>
      <c r="M195" s="103"/>
      <c r="T195" s="104"/>
      <c r="AT195" s="101" t="s">
        <v>84</v>
      </c>
      <c r="AU195" s="101" t="s">
        <v>83</v>
      </c>
      <c r="AV195" s="98" t="s">
        <v>75</v>
      </c>
      <c r="AW195" s="98" t="s">
        <v>86</v>
      </c>
      <c r="AX195" s="98" t="s">
        <v>2</v>
      </c>
      <c r="AY195" s="101" t="s">
        <v>76</v>
      </c>
    </row>
    <row r="196" spans="2:65" s="105" customFormat="1" x14ac:dyDescent="0.25">
      <c r="B196" s="106"/>
      <c r="D196" s="100" t="s">
        <v>84</v>
      </c>
      <c r="E196" s="107" t="s">
        <v>14</v>
      </c>
      <c r="F196" s="108" t="s">
        <v>157</v>
      </c>
      <c r="H196" s="109">
        <v>23</v>
      </c>
      <c r="L196" s="106"/>
      <c r="M196" s="110"/>
      <c r="T196" s="111"/>
      <c r="AT196" s="107" t="s">
        <v>84</v>
      </c>
      <c r="AU196" s="107" t="s">
        <v>83</v>
      </c>
      <c r="AV196" s="105" t="s">
        <v>83</v>
      </c>
      <c r="AW196" s="105" t="s">
        <v>86</v>
      </c>
      <c r="AX196" s="105" t="s">
        <v>2</v>
      </c>
      <c r="AY196" s="107" t="s">
        <v>76</v>
      </c>
    </row>
    <row r="197" spans="2:65" s="98" customFormat="1" ht="22.5" x14ac:dyDescent="0.25">
      <c r="B197" s="99"/>
      <c r="D197" s="100" t="s">
        <v>84</v>
      </c>
      <c r="E197" s="101" t="s">
        <v>14</v>
      </c>
      <c r="F197" s="102" t="s">
        <v>158</v>
      </c>
      <c r="H197" s="101" t="s">
        <v>14</v>
      </c>
      <c r="L197" s="99"/>
      <c r="M197" s="103"/>
      <c r="T197" s="104"/>
      <c r="AT197" s="101" t="s">
        <v>84</v>
      </c>
      <c r="AU197" s="101" t="s">
        <v>83</v>
      </c>
      <c r="AV197" s="98" t="s">
        <v>75</v>
      </c>
      <c r="AW197" s="98" t="s">
        <v>86</v>
      </c>
      <c r="AX197" s="98" t="s">
        <v>2</v>
      </c>
      <c r="AY197" s="101" t="s">
        <v>76</v>
      </c>
    </row>
    <row r="198" spans="2:65" s="105" customFormat="1" x14ac:dyDescent="0.25">
      <c r="B198" s="106"/>
      <c r="D198" s="100" t="s">
        <v>84</v>
      </c>
      <c r="E198" s="107" t="s">
        <v>14</v>
      </c>
      <c r="F198" s="108" t="s">
        <v>159</v>
      </c>
      <c r="H198" s="109">
        <v>81</v>
      </c>
      <c r="L198" s="106"/>
      <c r="M198" s="110"/>
      <c r="T198" s="111"/>
      <c r="AT198" s="107" t="s">
        <v>84</v>
      </c>
      <c r="AU198" s="107" t="s">
        <v>83</v>
      </c>
      <c r="AV198" s="105" t="s">
        <v>83</v>
      </c>
      <c r="AW198" s="105" t="s">
        <v>86</v>
      </c>
      <c r="AX198" s="105" t="s">
        <v>2</v>
      </c>
      <c r="AY198" s="107" t="s">
        <v>76</v>
      </c>
    </row>
    <row r="199" spans="2:65" s="112" customFormat="1" x14ac:dyDescent="0.25">
      <c r="B199" s="113"/>
      <c r="D199" s="100" t="s">
        <v>84</v>
      </c>
      <c r="E199" s="114" t="s">
        <v>14</v>
      </c>
      <c r="F199" s="115" t="s">
        <v>90</v>
      </c>
      <c r="H199" s="116">
        <v>388</v>
      </c>
      <c r="L199" s="113"/>
      <c r="M199" s="117"/>
      <c r="T199" s="118"/>
      <c r="AT199" s="114" t="s">
        <v>84</v>
      </c>
      <c r="AU199" s="114" t="s">
        <v>83</v>
      </c>
      <c r="AV199" s="112" t="s">
        <v>82</v>
      </c>
      <c r="AW199" s="112" t="s">
        <v>86</v>
      </c>
      <c r="AX199" s="112" t="s">
        <v>75</v>
      </c>
      <c r="AY199" s="114" t="s">
        <v>76</v>
      </c>
    </row>
    <row r="200" spans="2:65" s="72" customFormat="1" ht="22.9" customHeight="1" x14ac:dyDescent="0.2">
      <c r="B200" s="73"/>
      <c r="D200" s="74" t="s">
        <v>72</v>
      </c>
      <c r="E200" s="82" t="s">
        <v>104</v>
      </c>
      <c r="F200" s="82" t="s">
        <v>160</v>
      </c>
      <c r="J200" s="83">
        <f>BK200</f>
        <v>0</v>
      </c>
      <c r="L200" s="73"/>
      <c r="M200" s="77"/>
      <c r="P200" s="78">
        <f>SUM(P201:P264)</f>
        <v>0</v>
      </c>
      <c r="R200" s="78">
        <f>SUM(R201:R264)</f>
        <v>0</v>
      </c>
      <c r="T200" s="79">
        <f>SUM(T201:T264)</f>
        <v>0</v>
      </c>
      <c r="AR200" s="74" t="s">
        <v>75</v>
      </c>
      <c r="AT200" s="80" t="s">
        <v>72</v>
      </c>
      <c r="AU200" s="80" t="s">
        <v>75</v>
      </c>
      <c r="AY200" s="74" t="s">
        <v>76</v>
      </c>
      <c r="BK200" s="81">
        <f>SUM(BK201:BK264)</f>
        <v>0</v>
      </c>
    </row>
    <row r="201" spans="2:65" s="9" customFormat="1" ht="24.2" customHeight="1" x14ac:dyDescent="0.25">
      <c r="B201" s="84"/>
      <c r="C201" s="85" t="s">
        <v>120</v>
      </c>
      <c r="D201" s="85" t="s">
        <v>78</v>
      </c>
      <c r="E201" s="86" t="s">
        <v>161</v>
      </c>
      <c r="F201" s="87" t="s">
        <v>162</v>
      </c>
      <c r="G201" s="88" t="s">
        <v>131</v>
      </c>
      <c r="H201" s="89">
        <v>13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163</v>
      </c>
    </row>
    <row r="202" spans="2:65" s="98" customFormat="1" ht="22.5" x14ac:dyDescent="0.25">
      <c r="B202" s="99"/>
      <c r="D202" s="100" t="s">
        <v>84</v>
      </c>
      <c r="E202" s="101" t="s">
        <v>14</v>
      </c>
      <c r="F202" s="102" t="s">
        <v>164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25">
      <c r="B203" s="106"/>
      <c r="D203" s="100" t="s">
        <v>84</v>
      </c>
      <c r="E203" s="107" t="s">
        <v>14</v>
      </c>
      <c r="F203" s="108" t="s">
        <v>145</v>
      </c>
      <c r="H203" s="109">
        <v>13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112" customFormat="1" x14ac:dyDescent="0.25">
      <c r="B204" s="113"/>
      <c r="D204" s="100" t="s">
        <v>84</v>
      </c>
      <c r="E204" s="114" t="s">
        <v>14</v>
      </c>
      <c r="F204" s="115" t="s">
        <v>90</v>
      </c>
      <c r="H204" s="116">
        <v>13</v>
      </c>
      <c r="L204" s="113"/>
      <c r="M204" s="117"/>
      <c r="T204" s="118"/>
      <c r="AT204" s="114" t="s">
        <v>84</v>
      </c>
      <c r="AU204" s="114" t="s">
        <v>83</v>
      </c>
      <c r="AV204" s="112" t="s">
        <v>82</v>
      </c>
      <c r="AW204" s="112" t="s">
        <v>86</v>
      </c>
      <c r="AX204" s="112" t="s">
        <v>75</v>
      </c>
      <c r="AY204" s="114" t="s">
        <v>76</v>
      </c>
    </row>
    <row r="205" spans="2:65" s="9" customFormat="1" ht="24.2" customHeight="1" x14ac:dyDescent="0.25">
      <c r="B205" s="84"/>
      <c r="C205" s="85" t="s">
        <v>165</v>
      </c>
      <c r="D205" s="85" t="s">
        <v>78</v>
      </c>
      <c r="E205" s="86" t="s">
        <v>166</v>
      </c>
      <c r="F205" s="87" t="s">
        <v>167</v>
      </c>
      <c r="G205" s="88" t="s">
        <v>131</v>
      </c>
      <c r="H205" s="89">
        <v>768</v>
      </c>
      <c r="I205" s="89">
        <v>0</v>
      </c>
      <c r="J205" s="89">
        <f>ROUND(I205*H205,3)</f>
        <v>0</v>
      </c>
      <c r="K205" s="90"/>
      <c r="L205" s="10"/>
      <c r="M205" s="91" t="s">
        <v>14</v>
      </c>
      <c r="N205" s="92" t="s">
        <v>34</v>
      </c>
      <c r="O205" s="93">
        <v>0</v>
      </c>
      <c r="P205" s="93">
        <f>O205*H205</f>
        <v>0</v>
      </c>
      <c r="Q205" s="93">
        <v>0</v>
      </c>
      <c r="R205" s="93">
        <f>Q205*H205</f>
        <v>0</v>
      </c>
      <c r="S205" s="93">
        <v>0</v>
      </c>
      <c r="T205" s="94">
        <f>S205*H205</f>
        <v>0</v>
      </c>
      <c r="AR205" s="95" t="s">
        <v>82</v>
      </c>
      <c r="AT205" s="95" t="s">
        <v>78</v>
      </c>
      <c r="AU205" s="95" t="s">
        <v>83</v>
      </c>
      <c r="AY205" s="2" t="s">
        <v>76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2" t="s">
        <v>83</v>
      </c>
      <c r="BK205" s="97">
        <f>ROUND(I205*H205,3)</f>
        <v>0</v>
      </c>
      <c r="BL205" s="2" t="s">
        <v>82</v>
      </c>
      <c r="BM205" s="95" t="s">
        <v>168</v>
      </c>
    </row>
    <row r="206" spans="2:65" s="98" customFormat="1" ht="22.5" x14ac:dyDescent="0.25">
      <c r="B206" s="99"/>
      <c r="D206" s="100" t="s">
        <v>84</v>
      </c>
      <c r="E206" s="101" t="s">
        <v>14</v>
      </c>
      <c r="F206" s="102" t="s">
        <v>169</v>
      </c>
      <c r="H206" s="101" t="s">
        <v>14</v>
      </c>
      <c r="L206" s="99"/>
      <c r="M206" s="103"/>
      <c r="T206" s="104"/>
      <c r="AT206" s="101" t="s">
        <v>84</v>
      </c>
      <c r="AU206" s="101" t="s">
        <v>83</v>
      </c>
      <c r="AV206" s="98" t="s">
        <v>75</v>
      </c>
      <c r="AW206" s="98" t="s">
        <v>86</v>
      </c>
      <c r="AX206" s="98" t="s">
        <v>2</v>
      </c>
      <c r="AY206" s="101" t="s">
        <v>76</v>
      </c>
    </row>
    <row r="207" spans="2:65" s="105" customFormat="1" x14ac:dyDescent="0.25">
      <c r="B207" s="106"/>
      <c r="D207" s="100" t="s">
        <v>84</v>
      </c>
      <c r="E207" s="107" t="s">
        <v>14</v>
      </c>
      <c r="F207" s="108" t="s">
        <v>145</v>
      </c>
      <c r="H207" s="109">
        <v>13</v>
      </c>
      <c r="L207" s="106"/>
      <c r="M207" s="110"/>
      <c r="T207" s="111"/>
      <c r="AT207" s="107" t="s">
        <v>84</v>
      </c>
      <c r="AU207" s="107" t="s">
        <v>83</v>
      </c>
      <c r="AV207" s="105" t="s">
        <v>83</v>
      </c>
      <c r="AW207" s="105" t="s">
        <v>86</v>
      </c>
      <c r="AX207" s="105" t="s">
        <v>2</v>
      </c>
      <c r="AY207" s="107" t="s">
        <v>76</v>
      </c>
    </row>
    <row r="208" spans="2:65" s="98" customFormat="1" ht="22.5" x14ac:dyDescent="0.25">
      <c r="B208" s="99"/>
      <c r="D208" s="100" t="s">
        <v>84</v>
      </c>
      <c r="E208" s="101" t="s">
        <v>14</v>
      </c>
      <c r="F208" s="102" t="s">
        <v>88</v>
      </c>
      <c r="H208" s="101" t="s">
        <v>14</v>
      </c>
      <c r="L208" s="99"/>
      <c r="M208" s="103"/>
      <c r="T208" s="104"/>
      <c r="AT208" s="101" t="s">
        <v>84</v>
      </c>
      <c r="AU208" s="101" t="s">
        <v>83</v>
      </c>
      <c r="AV208" s="98" t="s">
        <v>75</v>
      </c>
      <c r="AW208" s="98" t="s">
        <v>86</v>
      </c>
      <c r="AX208" s="98" t="s">
        <v>2</v>
      </c>
      <c r="AY208" s="101" t="s">
        <v>76</v>
      </c>
    </row>
    <row r="209" spans="2:65" s="105" customFormat="1" x14ac:dyDescent="0.25">
      <c r="B209" s="106"/>
      <c r="D209" s="100" t="s">
        <v>84</v>
      </c>
      <c r="E209" s="107" t="s">
        <v>14</v>
      </c>
      <c r="F209" s="108" t="s">
        <v>141</v>
      </c>
      <c r="H209" s="109">
        <v>755</v>
      </c>
      <c r="L209" s="106"/>
      <c r="M209" s="110"/>
      <c r="T209" s="111"/>
      <c r="AT209" s="107" t="s">
        <v>84</v>
      </c>
      <c r="AU209" s="107" t="s">
        <v>83</v>
      </c>
      <c r="AV209" s="105" t="s">
        <v>83</v>
      </c>
      <c r="AW209" s="105" t="s">
        <v>86</v>
      </c>
      <c r="AX209" s="105" t="s">
        <v>2</v>
      </c>
      <c r="AY209" s="107" t="s">
        <v>76</v>
      </c>
    </row>
    <row r="210" spans="2:65" s="112" customFormat="1" x14ac:dyDescent="0.25">
      <c r="B210" s="113"/>
      <c r="D210" s="100" t="s">
        <v>84</v>
      </c>
      <c r="E210" s="114" t="s">
        <v>14</v>
      </c>
      <c r="F210" s="115" t="s">
        <v>90</v>
      </c>
      <c r="H210" s="116">
        <v>768</v>
      </c>
      <c r="L210" s="113"/>
      <c r="M210" s="117"/>
      <c r="T210" s="118"/>
      <c r="AT210" s="114" t="s">
        <v>84</v>
      </c>
      <c r="AU210" s="114" t="s">
        <v>83</v>
      </c>
      <c r="AV210" s="112" t="s">
        <v>82</v>
      </c>
      <c r="AW210" s="112" t="s">
        <v>86</v>
      </c>
      <c r="AX210" s="112" t="s">
        <v>75</v>
      </c>
      <c r="AY210" s="114" t="s">
        <v>76</v>
      </c>
    </row>
    <row r="211" spans="2:65" s="9" customFormat="1" ht="24.2" customHeight="1" x14ac:dyDescent="0.25">
      <c r="B211" s="84"/>
      <c r="C211" s="85" t="s">
        <v>126</v>
      </c>
      <c r="D211" s="85" t="s">
        <v>78</v>
      </c>
      <c r="E211" s="86" t="s">
        <v>170</v>
      </c>
      <c r="F211" s="87" t="s">
        <v>171</v>
      </c>
      <c r="G211" s="88" t="s">
        <v>131</v>
      </c>
      <c r="H211" s="89">
        <v>239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172</v>
      </c>
    </row>
    <row r="212" spans="2:65" s="98" customFormat="1" ht="22.5" x14ac:dyDescent="0.25">
      <c r="B212" s="99"/>
      <c r="D212" s="100" t="s">
        <v>84</v>
      </c>
      <c r="E212" s="101" t="s">
        <v>14</v>
      </c>
      <c r="F212" s="102" t="s">
        <v>173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25">
      <c r="B213" s="106"/>
      <c r="D213" s="100" t="s">
        <v>84</v>
      </c>
      <c r="E213" s="107" t="s">
        <v>14</v>
      </c>
      <c r="F213" s="108" t="s">
        <v>174</v>
      </c>
      <c r="H213" s="109">
        <v>239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112" customFormat="1" x14ac:dyDescent="0.25">
      <c r="B214" s="113"/>
      <c r="D214" s="100" t="s">
        <v>84</v>
      </c>
      <c r="E214" s="114" t="s">
        <v>14</v>
      </c>
      <c r="F214" s="115" t="s">
        <v>90</v>
      </c>
      <c r="H214" s="116">
        <v>239</v>
      </c>
      <c r="L214" s="113"/>
      <c r="M214" s="117"/>
      <c r="T214" s="118"/>
      <c r="AT214" s="114" t="s">
        <v>84</v>
      </c>
      <c r="AU214" s="114" t="s">
        <v>83</v>
      </c>
      <c r="AV214" s="112" t="s">
        <v>82</v>
      </c>
      <c r="AW214" s="112" t="s">
        <v>86</v>
      </c>
      <c r="AX214" s="112" t="s">
        <v>75</v>
      </c>
      <c r="AY214" s="114" t="s">
        <v>76</v>
      </c>
    </row>
    <row r="215" spans="2:65" s="9" customFormat="1" ht="24.2" customHeight="1" x14ac:dyDescent="0.25">
      <c r="B215" s="84"/>
      <c r="C215" s="85" t="s">
        <v>175</v>
      </c>
      <c r="D215" s="85" t="s">
        <v>78</v>
      </c>
      <c r="E215" s="86" t="s">
        <v>176</v>
      </c>
      <c r="F215" s="87" t="s">
        <v>177</v>
      </c>
      <c r="G215" s="88" t="s">
        <v>131</v>
      </c>
      <c r="H215" s="89">
        <v>768</v>
      </c>
      <c r="I215" s="89">
        <v>0</v>
      </c>
      <c r="J215" s="89">
        <f>ROUND(I215*H215,3)</f>
        <v>0</v>
      </c>
      <c r="K215" s="90"/>
      <c r="L215" s="10"/>
      <c r="M215" s="91" t="s">
        <v>14</v>
      </c>
      <c r="N215" s="92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82</v>
      </c>
      <c r="AT215" s="95" t="s">
        <v>78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178</v>
      </c>
    </row>
    <row r="216" spans="2:65" s="98" customFormat="1" ht="22.5" x14ac:dyDescent="0.25">
      <c r="B216" s="99"/>
      <c r="D216" s="100" t="s">
        <v>84</v>
      </c>
      <c r="E216" s="101" t="s">
        <v>14</v>
      </c>
      <c r="F216" s="102" t="s">
        <v>169</v>
      </c>
      <c r="H216" s="101" t="s">
        <v>14</v>
      </c>
      <c r="L216" s="99"/>
      <c r="M216" s="103"/>
      <c r="T216" s="104"/>
      <c r="AT216" s="101" t="s">
        <v>84</v>
      </c>
      <c r="AU216" s="101" t="s">
        <v>83</v>
      </c>
      <c r="AV216" s="98" t="s">
        <v>75</v>
      </c>
      <c r="AW216" s="98" t="s">
        <v>86</v>
      </c>
      <c r="AX216" s="98" t="s">
        <v>2</v>
      </c>
      <c r="AY216" s="101" t="s">
        <v>76</v>
      </c>
    </row>
    <row r="217" spans="2:65" s="105" customFormat="1" x14ac:dyDescent="0.25">
      <c r="B217" s="106"/>
      <c r="D217" s="100" t="s">
        <v>84</v>
      </c>
      <c r="E217" s="107" t="s">
        <v>14</v>
      </c>
      <c r="F217" s="108" t="s">
        <v>145</v>
      </c>
      <c r="H217" s="109">
        <v>13</v>
      </c>
      <c r="L217" s="106"/>
      <c r="M217" s="110"/>
      <c r="T217" s="111"/>
      <c r="AT217" s="107" t="s">
        <v>84</v>
      </c>
      <c r="AU217" s="107" t="s">
        <v>83</v>
      </c>
      <c r="AV217" s="105" t="s">
        <v>83</v>
      </c>
      <c r="AW217" s="105" t="s">
        <v>86</v>
      </c>
      <c r="AX217" s="105" t="s">
        <v>2</v>
      </c>
      <c r="AY217" s="107" t="s">
        <v>76</v>
      </c>
    </row>
    <row r="218" spans="2:65" s="98" customFormat="1" ht="22.5" x14ac:dyDescent="0.25">
      <c r="B218" s="99"/>
      <c r="D218" s="100" t="s">
        <v>84</v>
      </c>
      <c r="E218" s="101" t="s">
        <v>14</v>
      </c>
      <c r="F218" s="102" t="s">
        <v>88</v>
      </c>
      <c r="H218" s="101" t="s">
        <v>14</v>
      </c>
      <c r="L218" s="99"/>
      <c r="M218" s="103"/>
      <c r="T218" s="104"/>
      <c r="AT218" s="101" t="s">
        <v>84</v>
      </c>
      <c r="AU218" s="101" t="s">
        <v>83</v>
      </c>
      <c r="AV218" s="98" t="s">
        <v>75</v>
      </c>
      <c r="AW218" s="98" t="s">
        <v>86</v>
      </c>
      <c r="AX218" s="98" t="s">
        <v>2</v>
      </c>
      <c r="AY218" s="101" t="s">
        <v>76</v>
      </c>
    </row>
    <row r="219" spans="2:65" s="105" customFormat="1" x14ac:dyDescent="0.25">
      <c r="B219" s="106"/>
      <c r="D219" s="100" t="s">
        <v>84</v>
      </c>
      <c r="E219" s="107" t="s">
        <v>14</v>
      </c>
      <c r="F219" s="108" t="s">
        <v>141</v>
      </c>
      <c r="H219" s="109">
        <v>755</v>
      </c>
      <c r="L219" s="106"/>
      <c r="M219" s="110"/>
      <c r="T219" s="111"/>
      <c r="AT219" s="107" t="s">
        <v>84</v>
      </c>
      <c r="AU219" s="107" t="s">
        <v>83</v>
      </c>
      <c r="AV219" s="105" t="s">
        <v>83</v>
      </c>
      <c r="AW219" s="105" t="s">
        <v>86</v>
      </c>
      <c r="AX219" s="105" t="s">
        <v>2</v>
      </c>
      <c r="AY219" s="107" t="s">
        <v>76</v>
      </c>
    </row>
    <row r="220" spans="2:65" s="112" customFormat="1" x14ac:dyDescent="0.25">
      <c r="B220" s="113"/>
      <c r="D220" s="100" t="s">
        <v>84</v>
      </c>
      <c r="E220" s="114" t="s">
        <v>14</v>
      </c>
      <c r="F220" s="115" t="s">
        <v>90</v>
      </c>
      <c r="H220" s="116">
        <v>768</v>
      </c>
      <c r="L220" s="113"/>
      <c r="M220" s="117"/>
      <c r="T220" s="118"/>
      <c r="AT220" s="114" t="s">
        <v>84</v>
      </c>
      <c r="AU220" s="114" t="s">
        <v>83</v>
      </c>
      <c r="AV220" s="112" t="s">
        <v>82</v>
      </c>
      <c r="AW220" s="112" t="s">
        <v>86</v>
      </c>
      <c r="AX220" s="112" t="s">
        <v>75</v>
      </c>
      <c r="AY220" s="114" t="s">
        <v>76</v>
      </c>
    </row>
    <row r="221" spans="2:65" s="9" customFormat="1" ht="24.2" customHeight="1" x14ac:dyDescent="0.25">
      <c r="B221" s="84"/>
      <c r="C221" s="85" t="s">
        <v>132</v>
      </c>
      <c r="D221" s="85" t="s">
        <v>78</v>
      </c>
      <c r="E221" s="86" t="s">
        <v>179</v>
      </c>
      <c r="F221" s="87" t="s">
        <v>180</v>
      </c>
      <c r="G221" s="88" t="s">
        <v>131</v>
      </c>
      <c r="H221" s="89">
        <v>239</v>
      </c>
      <c r="I221" s="89">
        <v>0</v>
      </c>
      <c r="J221" s="89">
        <f>ROUND(I221*H221,3)</f>
        <v>0</v>
      </c>
      <c r="K221" s="90"/>
      <c r="L221" s="10"/>
      <c r="M221" s="91" t="s">
        <v>14</v>
      </c>
      <c r="N221" s="92" t="s">
        <v>34</v>
      </c>
      <c r="O221" s="93">
        <v>0</v>
      </c>
      <c r="P221" s="93">
        <f>O221*H221</f>
        <v>0</v>
      </c>
      <c r="Q221" s="93">
        <v>0</v>
      </c>
      <c r="R221" s="93">
        <f>Q221*H221</f>
        <v>0</v>
      </c>
      <c r="S221" s="93">
        <v>0</v>
      </c>
      <c r="T221" s="94">
        <f>S221*H221</f>
        <v>0</v>
      </c>
      <c r="AR221" s="95" t="s">
        <v>82</v>
      </c>
      <c r="AT221" s="95" t="s">
        <v>78</v>
      </c>
      <c r="AU221" s="95" t="s">
        <v>83</v>
      </c>
      <c r="AY221" s="2" t="s">
        <v>76</v>
      </c>
      <c r="BE221" s="96">
        <f>IF(N221="základná",J221,0)</f>
        <v>0</v>
      </c>
      <c r="BF221" s="96">
        <f>IF(N221="znížená",J221,0)</f>
        <v>0</v>
      </c>
      <c r="BG221" s="96">
        <f>IF(N221="zákl. prenesená",J221,0)</f>
        <v>0</v>
      </c>
      <c r="BH221" s="96">
        <f>IF(N221="zníž. prenesená",J221,0)</f>
        <v>0</v>
      </c>
      <c r="BI221" s="96">
        <f>IF(N221="nulová",J221,0)</f>
        <v>0</v>
      </c>
      <c r="BJ221" s="2" t="s">
        <v>83</v>
      </c>
      <c r="BK221" s="97">
        <f>ROUND(I221*H221,3)</f>
        <v>0</v>
      </c>
      <c r="BL221" s="2" t="s">
        <v>82</v>
      </c>
      <c r="BM221" s="95" t="s">
        <v>181</v>
      </c>
    </row>
    <row r="222" spans="2:65" s="98" customFormat="1" ht="22.5" x14ac:dyDescent="0.25">
      <c r="B222" s="99"/>
      <c r="D222" s="100" t="s">
        <v>84</v>
      </c>
      <c r="E222" s="101" t="s">
        <v>14</v>
      </c>
      <c r="F222" s="102" t="s">
        <v>182</v>
      </c>
      <c r="H222" s="101" t="s">
        <v>14</v>
      </c>
      <c r="L222" s="99"/>
      <c r="M222" s="103"/>
      <c r="T222" s="104"/>
      <c r="AT222" s="101" t="s">
        <v>84</v>
      </c>
      <c r="AU222" s="101" t="s">
        <v>83</v>
      </c>
      <c r="AV222" s="98" t="s">
        <v>75</v>
      </c>
      <c r="AW222" s="98" t="s">
        <v>86</v>
      </c>
      <c r="AX222" s="98" t="s">
        <v>2</v>
      </c>
      <c r="AY222" s="101" t="s">
        <v>76</v>
      </c>
    </row>
    <row r="223" spans="2:65" s="105" customFormat="1" x14ac:dyDescent="0.25">
      <c r="B223" s="106"/>
      <c r="D223" s="100" t="s">
        <v>84</v>
      </c>
      <c r="E223" s="107" t="s">
        <v>14</v>
      </c>
      <c r="F223" s="108" t="s">
        <v>174</v>
      </c>
      <c r="H223" s="109">
        <v>239</v>
      </c>
      <c r="L223" s="106"/>
      <c r="M223" s="110"/>
      <c r="T223" s="111"/>
      <c r="AT223" s="107" t="s">
        <v>84</v>
      </c>
      <c r="AU223" s="107" t="s">
        <v>83</v>
      </c>
      <c r="AV223" s="105" t="s">
        <v>83</v>
      </c>
      <c r="AW223" s="105" t="s">
        <v>86</v>
      </c>
      <c r="AX223" s="105" t="s">
        <v>2</v>
      </c>
      <c r="AY223" s="107" t="s">
        <v>76</v>
      </c>
    </row>
    <row r="224" spans="2:65" s="112" customFormat="1" x14ac:dyDescent="0.25">
      <c r="B224" s="113"/>
      <c r="D224" s="100" t="s">
        <v>84</v>
      </c>
      <c r="E224" s="114" t="s">
        <v>14</v>
      </c>
      <c r="F224" s="115" t="s">
        <v>90</v>
      </c>
      <c r="H224" s="116">
        <v>239</v>
      </c>
      <c r="L224" s="113"/>
      <c r="M224" s="117"/>
      <c r="T224" s="118"/>
      <c r="AT224" s="114" t="s">
        <v>84</v>
      </c>
      <c r="AU224" s="114" t="s">
        <v>83</v>
      </c>
      <c r="AV224" s="112" t="s">
        <v>82</v>
      </c>
      <c r="AW224" s="112" t="s">
        <v>86</v>
      </c>
      <c r="AX224" s="112" t="s">
        <v>75</v>
      </c>
      <c r="AY224" s="114" t="s">
        <v>76</v>
      </c>
    </row>
    <row r="225" spans="2:65" s="9" customFormat="1" ht="24.2" customHeight="1" x14ac:dyDescent="0.25">
      <c r="B225" s="84"/>
      <c r="C225" s="85" t="s">
        <v>183</v>
      </c>
      <c r="D225" s="85" t="s">
        <v>78</v>
      </c>
      <c r="E225" s="86" t="s">
        <v>184</v>
      </c>
      <c r="F225" s="87" t="s">
        <v>185</v>
      </c>
      <c r="G225" s="88" t="s">
        <v>131</v>
      </c>
      <c r="H225" s="89">
        <v>239</v>
      </c>
      <c r="I225" s="89">
        <v>0</v>
      </c>
      <c r="J225" s="89">
        <f>ROUND(I225*H225,3)</f>
        <v>0</v>
      </c>
      <c r="K225" s="90"/>
      <c r="L225" s="10"/>
      <c r="M225" s="91" t="s">
        <v>14</v>
      </c>
      <c r="N225" s="92" t="s">
        <v>34</v>
      </c>
      <c r="O225" s="93">
        <v>0</v>
      </c>
      <c r="P225" s="93">
        <f>O225*H225</f>
        <v>0</v>
      </c>
      <c r="Q225" s="93">
        <v>0</v>
      </c>
      <c r="R225" s="93">
        <f>Q225*H225</f>
        <v>0</v>
      </c>
      <c r="S225" s="93">
        <v>0</v>
      </c>
      <c r="T225" s="94">
        <f>S225*H225</f>
        <v>0</v>
      </c>
      <c r="AR225" s="95" t="s">
        <v>82</v>
      </c>
      <c r="AT225" s="95" t="s">
        <v>78</v>
      </c>
      <c r="AU225" s="95" t="s">
        <v>83</v>
      </c>
      <c r="AY225" s="2" t="s">
        <v>76</v>
      </c>
      <c r="BE225" s="96">
        <f>IF(N225="základná",J225,0)</f>
        <v>0</v>
      </c>
      <c r="BF225" s="96">
        <f>IF(N225="znížená",J225,0)</f>
        <v>0</v>
      </c>
      <c r="BG225" s="96">
        <f>IF(N225="zákl. prenesená",J225,0)</f>
        <v>0</v>
      </c>
      <c r="BH225" s="96">
        <f>IF(N225="zníž. prenesená",J225,0)</f>
        <v>0</v>
      </c>
      <c r="BI225" s="96">
        <f>IF(N225="nulová",J225,0)</f>
        <v>0</v>
      </c>
      <c r="BJ225" s="2" t="s">
        <v>83</v>
      </c>
      <c r="BK225" s="97">
        <f>ROUND(I225*H225,3)</f>
        <v>0</v>
      </c>
      <c r="BL225" s="2" t="s">
        <v>82</v>
      </c>
      <c r="BM225" s="95" t="s">
        <v>186</v>
      </c>
    </row>
    <row r="226" spans="2:65" s="98" customFormat="1" ht="22.5" x14ac:dyDescent="0.25">
      <c r="B226" s="99"/>
      <c r="D226" s="100" t="s">
        <v>84</v>
      </c>
      <c r="E226" s="101" t="s">
        <v>14</v>
      </c>
      <c r="F226" s="102" t="s">
        <v>187</v>
      </c>
      <c r="H226" s="101" t="s">
        <v>14</v>
      </c>
      <c r="L226" s="99"/>
      <c r="M226" s="103"/>
      <c r="T226" s="104"/>
      <c r="AT226" s="101" t="s">
        <v>84</v>
      </c>
      <c r="AU226" s="101" t="s">
        <v>83</v>
      </c>
      <c r="AV226" s="98" t="s">
        <v>75</v>
      </c>
      <c r="AW226" s="98" t="s">
        <v>86</v>
      </c>
      <c r="AX226" s="98" t="s">
        <v>2</v>
      </c>
      <c r="AY226" s="101" t="s">
        <v>76</v>
      </c>
    </row>
    <row r="227" spans="2:65" s="105" customFormat="1" x14ac:dyDescent="0.25">
      <c r="B227" s="106"/>
      <c r="D227" s="100" t="s">
        <v>84</v>
      </c>
      <c r="E227" s="107" t="s">
        <v>14</v>
      </c>
      <c r="F227" s="108" t="s">
        <v>174</v>
      </c>
      <c r="H227" s="109">
        <v>239</v>
      </c>
      <c r="L227" s="106"/>
      <c r="M227" s="110"/>
      <c r="T227" s="111"/>
      <c r="AT227" s="107" t="s">
        <v>84</v>
      </c>
      <c r="AU227" s="107" t="s">
        <v>83</v>
      </c>
      <c r="AV227" s="105" t="s">
        <v>83</v>
      </c>
      <c r="AW227" s="105" t="s">
        <v>86</v>
      </c>
      <c r="AX227" s="105" t="s">
        <v>2</v>
      </c>
      <c r="AY227" s="107" t="s">
        <v>76</v>
      </c>
    </row>
    <row r="228" spans="2:65" s="112" customFormat="1" x14ac:dyDescent="0.25">
      <c r="B228" s="113"/>
      <c r="D228" s="100" t="s">
        <v>84</v>
      </c>
      <c r="E228" s="114" t="s">
        <v>14</v>
      </c>
      <c r="F228" s="115" t="s">
        <v>90</v>
      </c>
      <c r="H228" s="116">
        <v>239</v>
      </c>
      <c r="L228" s="113"/>
      <c r="M228" s="117"/>
      <c r="T228" s="118"/>
      <c r="AT228" s="114" t="s">
        <v>84</v>
      </c>
      <c r="AU228" s="114" t="s">
        <v>83</v>
      </c>
      <c r="AV228" s="112" t="s">
        <v>82</v>
      </c>
      <c r="AW228" s="112" t="s">
        <v>86</v>
      </c>
      <c r="AX228" s="112" t="s">
        <v>75</v>
      </c>
      <c r="AY228" s="114" t="s">
        <v>76</v>
      </c>
    </row>
    <row r="229" spans="2:65" s="9" customFormat="1" ht="37.9" customHeight="1" x14ac:dyDescent="0.25">
      <c r="B229" s="84"/>
      <c r="C229" s="85" t="s">
        <v>140</v>
      </c>
      <c r="D229" s="85" t="s">
        <v>78</v>
      </c>
      <c r="E229" s="86" t="s">
        <v>188</v>
      </c>
      <c r="F229" s="87" t="s">
        <v>189</v>
      </c>
      <c r="G229" s="88" t="s">
        <v>131</v>
      </c>
      <c r="H229" s="89">
        <v>755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83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190</v>
      </c>
    </row>
    <row r="230" spans="2:65" s="98" customFormat="1" ht="22.5" x14ac:dyDescent="0.25">
      <c r="B230" s="99"/>
      <c r="D230" s="100" t="s">
        <v>84</v>
      </c>
      <c r="E230" s="101" t="s">
        <v>14</v>
      </c>
      <c r="F230" s="102" t="s">
        <v>88</v>
      </c>
      <c r="H230" s="101" t="s">
        <v>14</v>
      </c>
      <c r="L230" s="99"/>
      <c r="M230" s="103"/>
      <c r="T230" s="104"/>
      <c r="AT230" s="101" t="s">
        <v>84</v>
      </c>
      <c r="AU230" s="101" t="s">
        <v>83</v>
      </c>
      <c r="AV230" s="98" t="s">
        <v>75</v>
      </c>
      <c r="AW230" s="98" t="s">
        <v>86</v>
      </c>
      <c r="AX230" s="98" t="s">
        <v>2</v>
      </c>
      <c r="AY230" s="101" t="s">
        <v>76</v>
      </c>
    </row>
    <row r="231" spans="2:65" s="105" customFormat="1" x14ac:dyDescent="0.25">
      <c r="B231" s="106"/>
      <c r="D231" s="100" t="s">
        <v>84</v>
      </c>
      <c r="E231" s="107" t="s">
        <v>14</v>
      </c>
      <c r="F231" s="108" t="s">
        <v>141</v>
      </c>
      <c r="H231" s="109">
        <v>755</v>
      </c>
      <c r="L231" s="106"/>
      <c r="M231" s="110"/>
      <c r="T231" s="111"/>
      <c r="AT231" s="107" t="s">
        <v>84</v>
      </c>
      <c r="AU231" s="107" t="s">
        <v>83</v>
      </c>
      <c r="AV231" s="105" t="s">
        <v>83</v>
      </c>
      <c r="AW231" s="105" t="s">
        <v>86</v>
      </c>
      <c r="AX231" s="105" t="s">
        <v>2</v>
      </c>
      <c r="AY231" s="107" t="s">
        <v>76</v>
      </c>
    </row>
    <row r="232" spans="2:65" s="112" customFormat="1" x14ac:dyDescent="0.25">
      <c r="B232" s="113"/>
      <c r="D232" s="100" t="s">
        <v>84</v>
      </c>
      <c r="E232" s="114" t="s">
        <v>14</v>
      </c>
      <c r="F232" s="115" t="s">
        <v>90</v>
      </c>
      <c r="H232" s="116">
        <v>755</v>
      </c>
      <c r="L232" s="113"/>
      <c r="M232" s="117"/>
      <c r="T232" s="118"/>
      <c r="AT232" s="114" t="s">
        <v>84</v>
      </c>
      <c r="AU232" s="114" t="s">
        <v>83</v>
      </c>
      <c r="AV232" s="112" t="s">
        <v>82</v>
      </c>
      <c r="AW232" s="112" t="s">
        <v>86</v>
      </c>
      <c r="AX232" s="112" t="s">
        <v>75</v>
      </c>
      <c r="AY232" s="114" t="s">
        <v>76</v>
      </c>
    </row>
    <row r="233" spans="2:65" s="9" customFormat="1" ht="33" customHeight="1" x14ac:dyDescent="0.25">
      <c r="B233" s="84"/>
      <c r="C233" s="85" t="s">
        <v>157</v>
      </c>
      <c r="D233" s="85" t="s">
        <v>78</v>
      </c>
      <c r="E233" s="86" t="s">
        <v>191</v>
      </c>
      <c r="F233" s="87" t="s">
        <v>192</v>
      </c>
      <c r="G233" s="88" t="s">
        <v>131</v>
      </c>
      <c r="H233" s="89">
        <v>550</v>
      </c>
      <c r="I233" s="89">
        <v>0</v>
      </c>
      <c r="J233" s="89">
        <f>ROUND(I233*H233,3)</f>
        <v>0</v>
      </c>
      <c r="K233" s="90"/>
      <c r="L233" s="10"/>
      <c r="M233" s="91" t="s">
        <v>14</v>
      </c>
      <c r="N233" s="92" t="s">
        <v>34</v>
      </c>
      <c r="O233" s="93">
        <v>0</v>
      </c>
      <c r="P233" s="93">
        <f>O233*H233</f>
        <v>0</v>
      </c>
      <c r="Q233" s="93">
        <v>0</v>
      </c>
      <c r="R233" s="93">
        <f>Q233*H233</f>
        <v>0</v>
      </c>
      <c r="S233" s="93">
        <v>0</v>
      </c>
      <c r="T233" s="94">
        <f>S233*H233</f>
        <v>0</v>
      </c>
      <c r="AR233" s="95" t="s">
        <v>82</v>
      </c>
      <c r="AT233" s="95" t="s">
        <v>78</v>
      </c>
      <c r="AU233" s="95" t="s">
        <v>83</v>
      </c>
      <c r="AY233" s="2" t="s">
        <v>76</v>
      </c>
      <c r="BE233" s="96">
        <f>IF(N233="základná",J233,0)</f>
        <v>0</v>
      </c>
      <c r="BF233" s="96">
        <f>IF(N233="znížená",J233,0)</f>
        <v>0</v>
      </c>
      <c r="BG233" s="96">
        <f>IF(N233="zákl. prenesená",J233,0)</f>
        <v>0</v>
      </c>
      <c r="BH233" s="96">
        <f>IF(N233="zníž. prenesená",J233,0)</f>
        <v>0</v>
      </c>
      <c r="BI233" s="96">
        <f>IF(N233="nulová",J233,0)</f>
        <v>0</v>
      </c>
      <c r="BJ233" s="2" t="s">
        <v>83</v>
      </c>
      <c r="BK233" s="97">
        <f>ROUND(I233*H233,3)</f>
        <v>0</v>
      </c>
      <c r="BL233" s="2" t="s">
        <v>82</v>
      </c>
      <c r="BM233" s="95" t="s">
        <v>193</v>
      </c>
    </row>
    <row r="234" spans="2:65" s="98" customFormat="1" x14ac:dyDescent="0.25">
      <c r="B234" s="99"/>
      <c r="D234" s="100" t="s">
        <v>84</v>
      </c>
      <c r="E234" s="101" t="s">
        <v>14</v>
      </c>
      <c r="F234" s="102" t="s">
        <v>148</v>
      </c>
      <c r="H234" s="101" t="s">
        <v>14</v>
      </c>
      <c r="L234" s="99"/>
      <c r="M234" s="103"/>
      <c r="T234" s="104"/>
      <c r="AT234" s="101" t="s">
        <v>84</v>
      </c>
      <c r="AU234" s="101" t="s">
        <v>83</v>
      </c>
      <c r="AV234" s="98" t="s">
        <v>75</v>
      </c>
      <c r="AW234" s="98" t="s">
        <v>86</v>
      </c>
      <c r="AX234" s="98" t="s">
        <v>2</v>
      </c>
      <c r="AY234" s="101" t="s">
        <v>76</v>
      </c>
    </row>
    <row r="235" spans="2:65" s="105" customFormat="1" x14ac:dyDescent="0.25">
      <c r="B235" s="106"/>
      <c r="D235" s="100" t="s">
        <v>84</v>
      </c>
      <c r="E235" s="107" t="s">
        <v>14</v>
      </c>
      <c r="F235" s="108" t="s">
        <v>149</v>
      </c>
      <c r="H235" s="109">
        <v>550</v>
      </c>
      <c r="L235" s="106"/>
      <c r="M235" s="110"/>
      <c r="T235" s="111"/>
      <c r="AT235" s="107" t="s">
        <v>84</v>
      </c>
      <c r="AU235" s="107" t="s">
        <v>83</v>
      </c>
      <c r="AV235" s="105" t="s">
        <v>83</v>
      </c>
      <c r="AW235" s="105" t="s">
        <v>86</v>
      </c>
      <c r="AX235" s="105" t="s">
        <v>2</v>
      </c>
      <c r="AY235" s="107" t="s">
        <v>76</v>
      </c>
    </row>
    <row r="236" spans="2:65" s="112" customFormat="1" x14ac:dyDescent="0.25">
      <c r="B236" s="113"/>
      <c r="D236" s="100" t="s">
        <v>84</v>
      </c>
      <c r="E236" s="114" t="s">
        <v>14</v>
      </c>
      <c r="F236" s="115" t="s">
        <v>90</v>
      </c>
      <c r="H236" s="116">
        <v>550</v>
      </c>
      <c r="L236" s="113"/>
      <c r="M236" s="117"/>
      <c r="T236" s="118"/>
      <c r="AT236" s="114" t="s">
        <v>84</v>
      </c>
      <c r="AU236" s="114" t="s">
        <v>83</v>
      </c>
      <c r="AV236" s="112" t="s">
        <v>82</v>
      </c>
      <c r="AW236" s="112" t="s">
        <v>86</v>
      </c>
      <c r="AX236" s="112" t="s">
        <v>75</v>
      </c>
      <c r="AY236" s="114" t="s">
        <v>76</v>
      </c>
    </row>
    <row r="237" spans="2:65" s="9" customFormat="1" ht="33" customHeight="1" x14ac:dyDescent="0.25">
      <c r="B237" s="84"/>
      <c r="C237" s="85" t="s">
        <v>144</v>
      </c>
      <c r="D237" s="85" t="s">
        <v>78</v>
      </c>
      <c r="E237" s="86" t="s">
        <v>194</v>
      </c>
      <c r="F237" s="87" t="s">
        <v>195</v>
      </c>
      <c r="G237" s="88" t="s">
        <v>131</v>
      </c>
      <c r="H237" s="89">
        <v>550</v>
      </c>
      <c r="I237" s="89">
        <v>0</v>
      </c>
      <c r="J237" s="89">
        <f>ROUND(I237*H237,3)</f>
        <v>0</v>
      </c>
      <c r="K237" s="90"/>
      <c r="L237" s="10"/>
      <c r="M237" s="91" t="s">
        <v>14</v>
      </c>
      <c r="N237" s="92" t="s">
        <v>34</v>
      </c>
      <c r="O237" s="93">
        <v>0</v>
      </c>
      <c r="P237" s="93">
        <f>O237*H237</f>
        <v>0</v>
      </c>
      <c r="Q237" s="93">
        <v>0</v>
      </c>
      <c r="R237" s="93">
        <f>Q237*H237</f>
        <v>0</v>
      </c>
      <c r="S237" s="93">
        <v>0</v>
      </c>
      <c r="T237" s="94">
        <f>S237*H237</f>
        <v>0</v>
      </c>
      <c r="AR237" s="95" t="s">
        <v>82</v>
      </c>
      <c r="AT237" s="95" t="s">
        <v>78</v>
      </c>
      <c r="AU237" s="95" t="s">
        <v>83</v>
      </c>
      <c r="AY237" s="2" t="s">
        <v>76</v>
      </c>
      <c r="BE237" s="96">
        <f>IF(N237="základná",J237,0)</f>
        <v>0</v>
      </c>
      <c r="BF237" s="96">
        <f>IF(N237="znížená",J237,0)</f>
        <v>0</v>
      </c>
      <c r="BG237" s="96">
        <f>IF(N237="zákl. prenesená",J237,0)</f>
        <v>0</v>
      </c>
      <c r="BH237" s="96">
        <f>IF(N237="zníž. prenesená",J237,0)</f>
        <v>0</v>
      </c>
      <c r="BI237" s="96">
        <f>IF(N237="nulová",J237,0)</f>
        <v>0</v>
      </c>
      <c r="BJ237" s="2" t="s">
        <v>83</v>
      </c>
      <c r="BK237" s="97">
        <f>ROUND(I237*H237,3)</f>
        <v>0</v>
      </c>
      <c r="BL237" s="2" t="s">
        <v>82</v>
      </c>
      <c r="BM237" s="95" t="s">
        <v>196</v>
      </c>
    </row>
    <row r="238" spans="2:65" s="98" customFormat="1" x14ac:dyDescent="0.25">
      <c r="B238" s="99"/>
      <c r="D238" s="100" t="s">
        <v>84</v>
      </c>
      <c r="E238" s="101" t="s">
        <v>14</v>
      </c>
      <c r="F238" s="102" t="s">
        <v>148</v>
      </c>
      <c r="H238" s="101" t="s">
        <v>14</v>
      </c>
      <c r="L238" s="99"/>
      <c r="M238" s="103"/>
      <c r="T238" s="104"/>
      <c r="AT238" s="101" t="s">
        <v>84</v>
      </c>
      <c r="AU238" s="101" t="s">
        <v>83</v>
      </c>
      <c r="AV238" s="98" t="s">
        <v>75</v>
      </c>
      <c r="AW238" s="98" t="s">
        <v>86</v>
      </c>
      <c r="AX238" s="98" t="s">
        <v>2</v>
      </c>
      <c r="AY238" s="101" t="s">
        <v>76</v>
      </c>
    </row>
    <row r="239" spans="2:65" s="105" customFormat="1" x14ac:dyDescent="0.25">
      <c r="B239" s="106"/>
      <c r="D239" s="100" t="s">
        <v>84</v>
      </c>
      <c r="E239" s="107" t="s">
        <v>14</v>
      </c>
      <c r="F239" s="108" t="s">
        <v>149</v>
      </c>
      <c r="H239" s="109">
        <v>550</v>
      </c>
      <c r="L239" s="106"/>
      <c r="M239" s="110"/>
      <c r="T239" s="111"/>
      <c r="AT239" s="107" t="s">
        <v>84</v>
      </c>
      <c r="AU239" s="107" t="s">
        <v>83</v>
      </c>
      <c r="AV239" s="105" t="s">
        <v>83</v>
      </c>
      <c r="AW239" s="105" t="s">
        <v>86</v>
      </c>
      <c r="AX239" s="105" t="s">
        <v>2</v>
      </c>
      <c r="AY239" s="107" t="s">
        <v>76</v>
      </c>
    </row>
    <row r="240" spans="2:65" s="112" customFormat="1" x14ac:dyDescent="0.25">
      <c r="B240" s="113"/>
      <c r="D240" s="100" t="s">
        <v>84</v>
      </c>
      <c r="E240" s="114" t="s">
        <v>14</v>
      </c>
      <c r="F240" s="115" t="s">
        <v>90</v>
      </c>
      <c r="H240" s="116">
        <v>550</v>
      </c>
      <c r="L240" s="113"/>
      <c r="M240" s="117"/>
      <c r="T240" s="118"/>
      <c r="AT240" s="114" t="s">
        <v>84</v>
      </c>
      <c r="AU240" s="114" t="s">
        <v>83</v>
      </c>
      <c r="AV240" s="112" t="s">
        <v>82</v>
      </c>
      <c r="AW240" s="112" t="s">
        <v>86</v>
      </c>
      <c r="AX240" s="112" t="s">
        <v>75</v>
      </c>
      <c r="AY240" s="114" t="s">
        <v>76</v>
      </c>
    </row>
    <row r="241" spans="2:65" s="9" customFormat="1" ht="24.2" customHeight="1" x14ac:dyDescent="0.25">
      <c r="B241" s="84"/>
      <c r="C241" s="85" t="s">
        <v>197</v>
      </c>
      <c r="D241" s="85" t="s">
        <v>78</v>
      </c>
      <c r="E241" s="86" t="s">
        <v>198</v>
      </c>
      <c r="F241" s="87" t="s">
        <v>199</v>
      </c>
      <c r="G241" s="88" t="s">
        <v>131</v>
      </c>
      <c r="H241" s="89">
        <v>550</v>
      </c>
      <c r="I241" s="89">
        <v>0</v>
      </c>
      <c r="J241" s="89">
        <f>ROUND(I241*H241,3)</f>
        <v>0</v>
      </c>
      <c r="K241" s="90"/>
      <c r="L241" s="10"/>
      <c r="M241" s="91" t="s">
        <v>14</v>
      </c>
      <c r="N241" s="92" t="s">
        <v>34</v>
      </c>
      <c r="O241" s="93">
        <v>0</v>
      </c>
      <c r="P241" s="93">
        <f>O241*H241</f>
        <v>0</v>
      </c>
      <c r="Q241" s="93">
        <v>0</v>
      </c>
      <c r="R241" s="93">
        <f>Q241*H241</f>
        <v>0</v>
      </c>
      <c r="S241" s="93">
        <v>0</v>
      </c>
      <c r="T241" s="94">
        <f>S241*H241</f>
        <v>0</v>
      </c>
      <c r="AR241" s="95" t="s">
        <v>82</v>
      </c>
      <c r="AT241" s="95" t="s">
        <v>78</v>
      </c>
      <c r="AU241" s="95" t="s">
        <v>83</v>
      </c>
      <c r="AY241" s="2" t="s">
        <v>76</v>
      </c>
      <c r="BE241" s="96">
        <f>IF(N241="základná",J241,0)</f>
        <v>0</v>
      </c>
      <c r="BF241" s="96">
        <f>IF(N241="znížená",J241,0)</f>
        <v>0</v>
      </c>
      <c r="BG241" s="96">
        <f>IF(N241="zákl. prenesená",J241,0)</f>
        <v>0</v>
      </c>
      <c r="BH241" s="96">
        <f>IF(N241="zníž. prenesená",J241,0)</f>
        <v>0</v>
      </c>
      <c r="BI241" s="96">
        <f>IF(N241="nulová",J241,0)</f>
        <v>0</v>
      </c>
      <c r="BJ241" s="2" t="s">
        <v>83</v>
      </c>
      <c r="BK241" s="97">
        <f>ROUND(I241*H241,3)</f>
        <v>0</v>
      </c>
      <c r="BL241" s="2" t="s">
        <v>82</v>
      </c>
      <c r="BM241" s="95" t="s">
        <v>200</v>
      </c>
    </row>
    <row r="242" spans="2:65" s="98" customFormat="1" x14ac:dyDescent="0.25">
      <c r="B242" s="99"/>
      <c r="D242" s="100" t="s">
        <v>84</v>
      </c>
      <c r="E242" s="101" t="s">
        <v>14</v>
      </c>
      <c r="F242" s="102" t="s">
        <v>148</v>
      </c>
      <c r="H242" s="101" t="s">
        <v>14</v>
      </c>
      <c r="L242" s="99"/>
      <c r="M242" s="103"/>
      <c r="T242" s="104"/>
      <c r="AT242" s="101" t="s">
        <v>84</v>
      </c>
      <c r="AU242" s="101" t="s">
        <v>83</v>
      </c>
      <c r="AV242" s="98" t="s">
        <v>75</v>
      </c>
      <c r="AW242" s="98" t="s">
        <v>86</v>
      </c>
      <c r="AX242" s="98" t="s">
        <v>2</v>
      </c>
      <c r="AY242" s="101" t="s">
        <v>76</v>
      </c>
    </row>
    <row r="243" spans="2:65" s="105" customFormat="1" x14ac:dyDescent="0.25">
      <c r="B243" s="106"/>
      <c r="D243" s="100" t="s">
        <v>84</v>
      </c>
      <c r="E243" s="107" t="s">
        <v>14</v>
      </c>
      <c r="F243" s="108" t="s">
        <v>149</v>
      </c>
      <c r="H243" s="109">
        <v>550</v>
      </c>
      <c r="L243" s="106"/>
      <c r="M243" s="110"/>
      <c r="T243" s="111"/>
      <c r="AT243" s="107" t="s">
        <v>84</v>
      </c>
      <c r="AU243" s="107" t="s">
        <v>83</v>
      </c>
      <c r="AV243" s="105" t="s">
        <v>83</v>
      </c>
      <c r="AW243" s="105" t="s">
        <v>86</v>
      </c>
      <c r="AX243" s="105" t="s">
        <v>2</v>
      </c>
      <c r="AY243" s="107" t="s">
        <v>76</v>
      </c>
    </row>
    <row r="244" spans="2:65" s="112" customFormat="1" x14ac:dyDescent="0.25">
      <c r="B244" s="113"/>
      <c r="D244" s="100" t="s">
        <v>84</v>
      </c>
      <c r="E244" s="114" t="s">
        <v>14</v>
      </c>
      <c r="F244" s="115" t="s">
        <v>90</v>
      </c>
      <c r="H244" s="116">
        <v>550</v>
      </c>
      <c r="L244" s="113"/>
      <c r="M244" s="117"/>
      <c r="T244" s="118"/>
      <c r="AT244" s="114" t="s">
        <v>84</v>
      </c>
      <c r="AU244" s="114" t="s">
        <v>83</v>
      </c>
      <c r="AV244" s="112" t="s">
        <v>82</v>
      </c>
      <c r="AW244" s="112" t="s">
        <v>86</v>
      </c>
      <c r="AX244" s="112" t="s">
        <v>75</v>
      </c>
      <c r="AY244" s="114" t="s">
        <v>76</v>
      </c>
    </row>
    <row r="245" spans="2:65" s="9" customFormat="1" ht="21.75" customHeight="1" x14ac:dyDescent="0.25">
      <c r="B245" s="84"/>
      <c r="C245" s="85" t="s">
        <v>128</v>
      </c>
      <c r="D245" s="85" t="s">
        <v>78</v>
      </c>
      <c r="E245" s="86" t="s">
        <v>201</v>
      </c>
      <c r="F245" s="87" t="s">
        <v>202</v>
      </c>
      <c r="G245" s="88" t="s">
        <v>131</v>
      </c>
      <c r="H245" s="89">
        <v>550</v>
      </c>
      <c r="I245" s="89">
        <v>0</v>
      </c>
      <c r="J245" s="89">
        <f>ROUND(I245*H245,3)</f>
        <v>0</v>
      </c>
      <c r="K245" s="90"/>
      <c r="L245" s="10"/>
      <c r="M245" s="91" t="s">
        <v>14</v>
      </c>
      <c r="N245" s="92" t="s">
        <v>34</v>
      </c>
      <c r="O245" s="93">
        <v>0</v>
      </c>
      <c r="P245" s="93">
        <f>O245*H245</f>
        <v>0</v>
      </c>
      <c r="Q245" s="93">
        <v>0</v>
      </c>
      <c r="R245" s="93">
        <f>Q245*H245</f>
        <v>0</v>
      </c>
      <c r="S245" s="93">
        <v>0</v>
      </c>
      <c r="T245" s="94">
        <f>S245*H245</f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>IF(N245="základná",J245,0)</f>
        <v>0</v>
      </c>
      <c r="BF245" s="96">
        <f>IF(N245="znížená",J245,0)</f>
        <v>0</v>
      </c>
      <c r="BG245" s="96">
        <f>IF(N245="zákl. prenesená",J245,0)</f>
        <v>0</v>
      </c>
      <c r="BH245" s="96">
        <f>IF(N245="zníž. prenesená",J245,0)</f>
        <v>0</v>
      </c>
      <c r="BI245" s="96">
        <f>IF(N245="nulová",J245,0)</f>
        <v>0</v>
      </c>
      <c r="BJ245" s="2" t="s">
        <v>83</v>
      </c>
      <c r="BK245" s="97">
        <f>ROUND(I245*H245,3)</f>
        <v>0</v>
      </c>
      <c r="BL245" s="2" t="s">
        <v>82</v>
      </c>
      <c r="BM245" s="95" t="s">
        <v>203</v>
      </c>
    </row>
    <row r="246" spans="2:65" s="98" customFormat="1" x14ac:dyDescent="0.25">
      <c r="B246" s="99"/>
      <c r="D246" s="100" t="s">
        <v>84</v>
      </c>
      <c r="E246" s="101" t="s">
        <v>14</v>
      </c>
      <c r="F246" s="102" t="s">
        <v>148</v>
      </c>
      <c r="H246" s="101" t="s">
        <v>14</v>
      </c>
      <c r="L246" s="99"/>
      <c r="M246" s="103"/>
      <c r="T246" s="104"/>
      <c r="AT246" s="101" t="s">
        <v>84</v>
      </c>
      <c r="AU246" s="101" t="s">
        <v>83</v>
      </c>
      <c r="AV246" s="98" t="s">
        <v>75</v>
      </c>
      <c r="AW246" s="98" t="s">
        <v>86</v>
      </c>
      <c r="AX246" s="98" t="s">
        <v>2</v>
      </c>
      <c r="AY246" s="101" t="s">
        <v>76</v>
      </c>
    </row>
    <row r="247" spans="2:65" s="105" customFormat="1" x14ac:dyDescent="0.25">
      <c r="B247" s="106"/>
      <c r="D247" s="100" t="s">
        <v>84</v>
      </c>
      <c r="E247" s="107" t="s">
        <v>14</v>
      </c>
      <c r="F247" s="108" t="s">
        <v>149</v>
      </c>
      <c r="H247" s="109">
        <v>550</v>
      </c>
      <c r="L247" s="106"/>
      <c r="M247" s="110"/>
      <c r="T247" s="111"/>
      <c r="AT247" s="107" t="s">
        <v>84</v>
      </c>
      <c r="AU247" s="107" t="s">
        <v>83</v>
      </c>
      <c r="AV247" s="105" t="s">
        <v>83</v>
      </c>
      <c r="AW247" s="105" t="s">
        <v>86</v>
      </c>
      <c r="AX247" s="105" t="s">
        <v>2</v>
      </c>
      <c r="AY247" s="107" t="s">
        <v>76</v>
      </c>
    </row>
    <row r="248" spans="2:65" s="112" customFormat="1" x14ac:dyDescent="0.25">
      <c r="B248" s="113"/>
      <c r="D248" s="100" t="s">
        <v>84</v>
      </c>
      <c r="E248" s="114" t="s">
        <v>14</v>
      </c>
      <c r="F248" s="115" t="s">
        <v>90</v>
      </c>
      <c r="H248" s="116">
        <v>550</v>
      </c>
      <c r="L248" s="113"/>
      <c r="M248" s="117"/>
      <c r="T248" s="118"/>
      <c r="AT248" s="114" t="s">
        <v>84</v>
      </c>
      <c r="AU248" s="114" t="s">
        <v>83</v>
      </c>
      <c r="AV248" s="112" t="s">
        <v>82</v>
      </c>
      <c r="AW248" s="112" t="s">
        <v>86</v>
      </c>
      <c r="AX248" s="112" t="s">
        <v>75</v>
      </c>
      <c r="AY248" s="114" t="s">
        <v>76</v>
      </c>
    </row>
    <row r="249" spans="2:65" s="9" customFormat="1" ht="24.2" customHeight="1" x14ac:dyDescent="0.25">
      <c r="B249" s="84"/>
      <c r="C249" s="85" t="s">
        <v>204</v>
      </c>
      <c r="D249" s="85" t="s">
        <v>78</v>
      </c>
      <c r="E249" s="86" t="s">
        <v>205</v>
      </c>
      <c r="F249" s="87" t="s">
        <v>206</v>
      </c>
      <c r="G249" s="88" t="s">
        <v>131</v>
      </c>
      <c r="H249" s="89">
        <v>13</v>
      </c>
      <c r="I249" s="89">
        <v>0</v>
      </c>
      <c r="J249" s="89">
        <f>ROUND(I249*H249,3)</f>
        <v>0</v>
      </c>
      <c r="K249" s="90"/>
      <c r="L249" s="10"/>
      <c r="M249" s="91" t="s">
        <v>14</v>
      </c>
      <c r="N249" s="92" t="s">
        <v>34</v>
      </c>
      <c r="O249" s="93">
        <v>0</v>
      </c>
      <c r="P249" s="93">
        <f>O249*H249</f>
        <v>0</v>
      </c>
      <c r="Q249" s="93">
        <v>0</v>
      </c>
      <c r="R249" s="93">
        <f>Q249*H249</f>
        <v>0</v>
      </c>
      <c r="S249" s="93">
        <v>0</v>
      </c>
      <c r="T249" s="94">
        <f>S249*H249</f>
        <v>0</v>
      </c>
      <c r="AR249" s="95" t="s">
        <v>82</v>
      </c>
      <c r="AT249" s="95" t="s">
        <v>78</v>
      </c>
      <c r="AU249" s="95" t="s">
        <v>83</v>
      </c>
      <c r="AY249" s="2" t="s">
        <v>76</v>
      </c>
      <c r="BE249" s="96">
        <f>IF(N249="základná",J249,0)</f>
        <v>0</v>
      </c>
      <c r="BF249" s="96">
        <f>IF(N249="znížená",J249,0)</f>
        <v>0</v>
      </c>
      <c r="BG249" s="96">
        <f>IF(N249="zákl. prenesená",J249,0)</f>
        <v>0</v>
      </c>
      <c r="BH249" s="96">
        <f>IF(N249="zníž. prenesená",J249,0)</f>
        <v>0</v>
      </c>
      <c r="BI249" s="96">
        <f>IF(N249="nulová",J249,0)</f>
        <v>0</v>
      </c>
      <c r="BJ249" s="2" t="s">
        <v>83</v>
      </c>
      <c r="BK249" s="97">
        <f>ROUND(I249*H249,3)</f>
        <v>0</v>
      </c>
      <c r="BL249" s="2" t="s">
        <v>82</v>
      </c>
      <c r="BM249" s="95" t="s">
        <v>207</v>
      </c>
    </row>
    <row r="250" spans="2:65" s="98" customFormat="1" ht="22.5" x14ac:dyDescent="0.25">
      <c r="B250" s="99"/>
      <c r="D250" s="100" t="s">
        <v>84</v>
      </c>
      <c r="E250" s="101" t="s">
        <v>14</v>
      </c>
      <c r="F250" s="102" t="s">
        <v>169</v>
      </c>
      <c r="H250" s="101" t="s">
        <v>14</v>
      </c>
      <c r="L250" s="99"/>
      <c r="M250" s="103"/>
      <c r="T250" s="104"/>
      <c r="AT250" s="101" t="s">
        <v>84</v>
      </c>
      <c r="AU250" s="101" t="s">
        <v>83</v>
      </c>
      <c r="AV250" s="98" t="s">
        <v>75</v>
      </c>
      <c r="AW250" s="98" t="s">
        <v>86</v>
      </c>
      <c r="AX250" s="98" t="s">
        <v>2</v>
      </c>
      <c r="AY250" s="101" t="s">
        <v>76</v>
      </c>
    </row>
    <row r="251" spans="2:65" s="105" customFormat="1" x14ac:dyDescent="0.25">
      <c r="B251" s="106"/>
      <c r="D251" s="100" t="s">
        <v>84</v>
      </c>
      <c r="E251" s="107" t="s">
        <v>14</v>
      </c>
      <c r="F251" s="108" t="s">
        <v>145</v>
      </c>
      <c r="H251" s="109">
        <v>13</v>
      </c>
      <c r="L251" s="106"/>
      <c r="M251" s="110"/>
      <c r="T251" s="111"/>
      <c r="AT251" s="107" t="s">
        <v>84</v>
      </c>
      <c r="AU251" s="107" t="s">
        <v>83</v>
      </c>
      <c r="AV251" s="105" t="s">
        <v>83</v>
      </c>
      <c r="AW251" s="105" t="s">
        <v>86</v>
      </c>
      <c r="AX251" s="105" t="s">
        <v>2</v>
      </c>
      <c r="AY251" s="107" t="s">
        <v>76</v>
      </c>
    </row>
    <row r="252" spans="2:65" s="112" customFormat="1" x14ac:dyDescent="0.25">
      <c r="B252" s="113"/>
      <c r="D252" s="100" t="s">
        <v>84</v>
      </c>
      <c r="E252" s="114" t="s">
        <v>14</v>
      </c>
      <c r="F252" s="115" t="s">
        <v>90</v>
      </c>
      <c r="H252" s="116">
        <v>13</v>
      </c>
      <c r="L252" s="113"/>
      <c r="M252" s="117"/>
      <c r="T252" s="118"/>
      <c r="AT252" s="114" t="s">
        <v>84</v>
      </c>
      <c r="AU252" s="114" t="s">
        <v>83</v>
      </c>
      <c r="AV252" s="112" t="s">
        <v>82</v>
      </c>
      <c r="AW252" s="112" t="s">
        <v>86</v>
      </c>
      <c r="AX252" s="112" t="s">
        <v>75</v>
      </c>
      <c r="AY252" s="114" t="s">
        <v>76</v>
      </c>
    </row>
    <row r="253" spans="2:65" s="9" customFormat="1" ht="24.2" customHeight="1" x14ac:dyDescent="0.25">
      <c r="B253" s="84"/>
      <c r="C253" s="85" t="s">
        <v>150</v>
      </c>
      <c r="D253" s="85" t="s">
        <v>78</v>
      </c>
      <c r="E253" s="86" t="s">
        <v>208</v>
      </c>
      <c r="F253" s="87" t="s">
        <v>209</v>
      </c>
      <c r="G253" s="88" t="s">
        <v>131</v>
      </c>
      <c r="H253" s="89">
        <v>755</v>
      </c>
      <c r="I253" s="89">
        <v>0</v>
      </c>
      <c r="J253" s="89">
        <f>ROUND(I253*H253,3)</f>
        <v>0</v>
      </c>
      <c r="K253" s="90"/>
      <c r="L253" s="10"/>
      <c r="M253" s="91" t="s">
        <v>14</v>
      </c>
      <c r="N253" s="92" t="s">
        <v>34</v>
      </c>
      <c r="O253" s="93">
        <v>0</v>
      </c>
      <c r="P253" s="93">
        <f>O253*H253</f>
        <v>0</v>
      </c>
      <c r="Q253" s="93">
        <v>0</v>
      </c>
      <c r="R253" s="93">
        <f>Q253*H253</f>
        <v>0</v>
      </c>
      <c r="S253" s="93">
        <v>0</v>
      </c>
      <c r="T253" s="94">
        <f>S253*H253</f>
        <v>0</v>
      </c>
      <c r="AR253" s="95" t="s">
        <v>82</v>
      </c>
      <c r="AT253" s="95" t="s">
        <v>78</v>
      </c>
      <c r="AU253" s="95" t="s">
        <v>83</v>
      </c>
      <c r="AY253" s="2" t="s">
        <v>76</v>
      </c>
      <c r="BE253" s="96">
        <f>IF(N253="základná",J253,0)</f>
        <v>0</v>
      </c>
      <c r="BF253" s="96">
        <f>IF(N253="znížená",J253,0)</f>
        <v>0</v>
      </c>
      <c r="BG253" s="96">
        <f>IF(N253="zákl. prenesená",J253,0)</f>
        <v>0</v>
      </c>
      <c r="BH253" s="96">
        <f>IF(N253="zníž. prenesená",J253,0)</f>
        <v>0</v>
      </c>
      <c r="BI253" s="96">
        <f>IF(N253="nulová",J253,0)</f>
        <v>0</v>
      </c>
      <c r="BJ253" s="2" t="s">
        <v>83</v>
      </c>
      <c r="BK253" s="97">
        <f>ROUND(I253*H253,3)</f>
        <v>0</v>
      </c>
      <c r="BL253" s="2" t="s">
        <v>82</v>
      </c>
      <c r="BM253" s="95" t="s">
        <v>210</v>
      </c>
    </row>
    <row r="254" spans="2:65" s="98" customFormat="1" ht="22.5" x14ac:dyDescent="0.25">
      <c r="B254" s="99"/>
      <c r="D254" s="100" t="s">
        <v>84</v>
      </c>
      <c r="E254" s="101" t="s">
        <v>14</v>
      </c>
      <c r="F254" s="102" t="s">
        <v>88</v>
      </c>
      <c r="H254" s="101" t="s">
        <v>14</v>
      </c>
      <c r="L254" s="99"/>
      <c r="M254" s="103"/>
      <c r="T254" s="104"/>
      <c r="AT254" s="101" t="s">
        <v>84</v>
      </c>
      <c r="AU254" s="101" t="s">
        <v>83</v>
      </c>
      <c r="AV254" s="98" t="s">
        <v>75</v>
      </c>
      <c r="AW254" s="98" t="s">
        <v>86</v>
      </c>
      <c r="AX254" s="98" t="s">
        <v>2</v>
      </c>
      <c r="AY254" s="101" t="s">
        <v>76</v>
      </c>
    </row>
    <row r="255" spans="2:65" s="105" customFormat="1" x14ac:dyDescent="0.25">
      <c r="B255" s="106"/>
      <c r="D255" s="100" t="s">
        <v>84</v>
      </c>
      <c r="E255" s="107" t="s">
        <v>14</v>
      </c>
      <c r="F255" s="108" t="s">
        <v>141</v>
      </c>
      <c r="H255" s="109">
        <v>755</v>
      </c>
      <c r="L255" s="106"/>
      <c r="M255" s="110"/>
      <c r="T255" s="111"/>
      <c r="AT255" s="107" t="s">
        <v>84</v>
      </c>
      <c r="AU255" s="107" t="s">
        <v>83</v>
      </c>
      <c r="AV255" s="105" t="s">
        <v>83</v>
      </c>
      <c r="AW255" s="105" t="s">
        <v>86</v>
      </c>
      <c r="AX255" s="105" t="s">
        <v>2</v>
      </c>
      <c r="AY255" s="107" t="s">
        <v>76</v>
      </c>
    </row>
    <row r="256" spans="2:65" s="112" customFormat="1" x14ac:dyDescent="0.25">
      <c r="B256" s="113"/>
      <c r="D256" s="100" t="s">
        <v>84</v>
      </c>
      <c r="E256" s="114" t="s">
        <v>14</v>
      </c>
      <c r="F256" s="115" t="s">
        <v>90</v>
      </c>
      <c r="H256" s="116">
        <v>755</v>
      </c>
      <c r="L256" s="113"/>
      <c r="M256" s="117"/>
      <c r="T256" s="118"/>
      <c r="AT256" s="114" t="s">
        <v>84</v>
      </c>
      <c r="AU256" s="114" t="s">
        <v>83</v>
      </c>
      <c r="AV256" s="112" t="s">
        <v>82</v>
      </c>
      <c r="AW256" s="112" t="s">
        <v>86</v>
      </c>
      <c r="AX256" s="112" t="s">
        <v>75</v>
      </c>
      <c r="AY256" s="114" t="s">
        <v>76</v>
      </c>
    </row>
    <row r="257" spans="2:65" s="9" customFormat="1" ht="24.2" customHeight="1" x14ac:dyDescent="0.25">
      <c r="B257" s="84"/>
      <c r="C257" s="119" t="s">
        <v>211</v>
      </c>
      <c r="D257" s="119" t="s">
        <v>212</v>
      </c>
      <c r="E257" s="120" t="s">
        <v>213</v>
      </c>
      <c r="F257" s="121" t="s">
        <v>214</v>
      </c>
      <c r="G257" s="122" t="s">
        <v>131</v>
      </c>
      <c r="H257" s="123">
        <v>13.26</v>
      </c>
      <c r="I257" s="123">
        <v>0</v>
      </c>
      <c r="J257" s="123">
        <f>ROUND(I257*H257,3)</f>
        <v>0</v>
      </c>
      <c r="K257" s="124"/>
      <c r="L257" s="125"/>
      <c r="M257" s="126" t="s">
        <v>14</v>
      </c>
      <c r="N257" s="127" t="s">
        <v>34</v>
      </c>
      <c r="O257" s="93">
        <v>0</v>
      </c>
      <c r="P257" s="93">
        <f>O257*H257</f>
        <v>0</v>
      </c>
      <c r="Q257" s="93">
        <v>0</v>
      </c>
      <c r="R257" s="93">
        <f>Q257*H257</f>
        <v>0</v>
      </c>
      <c r="S257" s="93">
        <v>0</v>
      </c>
      <c r="T257" s="94">
        <f>S257*H257</f>
        <v>0</v>
      </c>
      <c r="AR257" s="95" t="s">
        <v>103</v>
      </c>
      <c r="AT257" s="95" t="s">
        <v>212</v>
      </c>
      <c r="AU257" s="95" t="s">
        <v>83</v>
      </c>
      <c r="AY257" s="2" t="s">
        <v>76</v>
      </c>
      <c r="BE257" s="96">
        <f>IF(N257="základná",J257,0)</f>
        <v>0</v>
      </c>
      <c r="BF257" s="96">
        <f>IF(N257="znížená",J257,0)</f>
        <v>0</v>
      </c>
      <c r="BG257" s="96">
        <f>IF(N257="zákl. prenesená",J257,0)</f>
        <v>0</v>
      </c>
      <c r="BH257" s="96">
        <f>IF(N257="zníž. prenesená",J257,0)</f>
        <v>0</v>
      </c>
      <c r="BI257" s="96">
        <f>IF(N257="nulová",J257,0)</f>
        <v>0</v>
      </c>
      <c r="BJ257" s="2" t="s">
        <v>83</v>
      </c>
      <c r="BK257" s="97">
        <f>ROUND(I257*H257,3)</f>
        <v>0</v>
      </c>
      <c r="BL257" s="2" t="s">
        <v>82</v>
      </c>
      <c r="BM257" s="95" t="s">
        <v>136</v>
      </c>
    </row>
    <row r="258" spans="2:65" s="98" customFormat="1" ht="22.5" x14ac:dyDescent="0.25">
      <c r="B258" s="99"/>
      <c r="D258" s="100" t="s">
        <v>84</v>
      </c>
      <c r="E258" s="101" t="s">
        <v>14</v>
      </c>
      <c r="F258" s="102" t="s">
        <v>169</v>
      </c>
      <c r="H258" s="101" t="s">
        <v>14</v>
      </c>
      <c r="L258" s="99"/>
      <c r="M258" s="103"/>
      <c r="T258" s="104"/>
      <c r="AT258" s="101" t="s">
        <v>84</v>
      </c>
      <c r="AU258" s="101" t="s">
        <v>83</v>
      </c>
      <c r="AV258" s="98" t="s">
        <v>75</v>
      </c>
      <c r="AW258" s="98" t="s">
        <v>86</v>
      </c>
      <c r="AX258" s="98" t="s">
        <v>2</v>
      </c>
      <c r="AY258" s="101" t="s">
        <v>76</v>
      </c>
    </row>
    <row r="259" spans="2:65" s="105" customFormat="1" x14ac:dyDescent="0.25">
      <c r="B259" s="106"/>
      <c r="D259" s="100" t="s">
        <v>84</v>
      </c>
      <c r="E259" s="107" t="s">
        <v>14</v>
      </c>
      <c r="F259" s="108" t="s">
        <v>215</v>
      </c>
      <c r="H259" s="109">
        <v>13.26</v>
      </c>
      <c r="L259" s="106"/>
      <c r="M259" s="110"/>
      <c r="T259" s="111"/>
      <c r="AT259" s="107" t="s">
        <v>84</v>
      </c>
      <c r="AU259" s="107" t="s">
        <v>83</v>
      </c>
      <c r="AV259" s="105" t="s">
        <v>83</v>
      </c>
      <c r="AW259" s="105" t="s">
        <v>86</v>
      </c>
      <c r="AX259" s="105" t="s">
        <v>2</v>
      </c>
      <c r="AY259" s="107" t="s">
        <v>76</v>
      </c>
    </row>
    <row r="260" spans="2:65" s="112" customFormat="1" x14ac:dyDescent="0.25">
      <c r="B260" s="113"/>
      <c r="D260" s="100" t="s">
        <v>84</v>
      </c>
      <c r="E260" s="114" t="s">
        <v>14</v>
      </c>
      <c r="F260" s="115" t="s">
        <v>90</v>
      </c>
      <c r="H260" s="116">
        <v>13.26</v>
      </c>
      <c r="L260" s="113"/>
      <c r="M260" s="117"/>
      <c r="T260" s="118"/>
      <c r="AT260" s="114" t="s">
        <v>84</v>
      </c>
      <c r="AU260" s="114" t="s">
        <v>83</v>
      </c>
      <c r="AV260" s="112" t="s">
        <v>82</v>
      </c>
      <c r="AW260" s="112" t="s">
        <v>86</v>
      </c>
      <c r="AX260" s="112" t="s">
        <v>75</v>
      </c>
      <c r="AY260" s="114" t="s">
        <v>76</v>
      </c>
    </row>
    <row r="261" spans="2:65" s="9" customFormat="1" ht="24.2" customHeight="1" x14ac:dyDescent="0.25">
      <c r="B261" s="84"/>
      <c r="C261" s="119" t="s">
        <v>155</v>
      </c>
      <c r="D261" s="119" t="s">
        <v>212</v>
      </c>
      <c r="E261" s="120" t="s">
        <v>216</v>
      </c>
      <c r="F261" s="121" t="s">
        <v>217</v>
      </c>
      <c r="G261" s="122" t="s">
        <v>131</v>
      </c>
      <c r="H261" s="123">
        <v>770.1</v>
      </c>
      <c r="I261" s="123">
        <v>0</v>
      </c>
      <c r="J261" s="123">
        <f>ROUND(I261*H261,3)</f>
        <v>0</v>
      </c>
      <c r="K261" s="124"/>
      <c r="L261" s="125"/>
      <c r="M261" s="126" t="s">
        <v>14</v>
      </c>
      <c r="N261" s="127" t="s">
        <v>34</v>
      </c>
      <c r="O261" s="93">
        <v>0</v>
      </c>
      <c r="P261" s="93">
        <f>O261*H261</f>
        <v>0</v>
      </c>
      <c r="Q261" s="93">
        <v>0</v>
      </c>
      <c r="R261" s="93">
        <f>Q261*H261</f>
        <v>0</v>
      </c>
      <c r="S261" s="93">
        <v>0</v>
      </c>
      <c r="T261" s="94">
        <f>S261*H261</f>
        <v>0</v>
      </c>
      <c r="AR261" s="95" t="s">
        <v>103</v>
      </c>
      <c r="AT261" s="95" t="s">
        <v>212</v>
      </c>
      <c r="AU261" s="95" t="s">
        <v>83</v>
      </c>
      <c r="AY261" s="2" t="s">
        <v>76</v>
      </c>
      <c r="BE261" s="96">
        <f>IF(N261="základná",J261,0)</f>
        <v>0</v>
      </c>
      <c r="BF261" s="96">
        <f>IF(N261="znížená",J261,0)</f>
        <v>0</v>
      </c>
      <c r="BG261" s="96">
        <f>IF(N261="zákl. prenesená",J261,0)</f>
        <v>0</v>
      </c>
      <c r="BH261" s="96">
        <f>IF(N261="zníž. prenesená",J261,0)</f>
        <v>0</v>
      </c>
      <c r="BI261" s="96">
        <f>IF(N261="nulová",J261,0)</f>
        <v>0</v>
      </c>
      <c r="BJ261" s="2" t="s">
        <v>83</v>
      </c>
      <c r="BK261" s="97">
        <f>ROUND(I261*H261,3)</f>
        <v>0</v>
      </c>
      <c r="BL261" s="2" t="s">
        <v>82</v>
      </c>
      <c r="BM261" s="95" t="s">
        <v>218</v>
      </c>
    </row>
    <row r="262" spans="2:65" s="98" customFormat="1" ht="22.5" x14ac:dyDescent="0.25">
      <c r="B262" s="99"/>
      <c r="D262" s="100" t="s">
        <v>84</v>
      </c>
      <c r="E262" s="101" t="s">
        <v>14</v>
      </c>
      <c r="F262" s="102" t="s">
        <v>88</v>
      </c>
      <c r="H262" s="101" t="s">
        <v>14</v>
      </c>
      <c r="L262" s="99"/>
      <c r="M262" s="103"/>
      <c r="T262" s="104"/>
      <c r="AT262" s="101" t="s">
        <v>84</v>
      </c>
      <c r="AU262" s="101" t="s">
        <v>83</v>
      </c>
      <c r="AV262" s="98" t="s">
        <v>75</v>
      </c>
      <c r="AW262" s="98" t="s">
        <v>86</v>
      </c>
      <c r="AX262" s="98" t="s">
        <v>2</v>
      </c>
      <c r="AY262" s="101" t="s">
        <v>76</v>
      </c>
    </row>
    <row r="263" spans="2:65" s="105" customFormat="1" x14ac:dyDescent="0.25">
      <c r="B263" s="106"/>
      <c r="D263" s="100" t="s">
        <v>84</v>
      </c>
      <c r="E263" s="107" t="s">
        <v>14</v>
      </c>
      <c r="F263" s="108" t="s">
        <v>219</v>
      </c>
      <c r="H263" s="109">
        <v>770.1</v>
      </c>
      <c r="L263" s="106"/>
      <c r="M263" s="110"/>
      <c r="T263" s="111"/>
      <c r="AT263" s="107" t="s">
        <v>84</v>
      </c>
      <c r="AU263" s="107" t="s">
        <v>83</v>
      </c>
      <c r="AV263" s="105" t="s">
        <v>83</v>
      </c>
      <c r="AW263" s="105" t="s">
        <v>86</v>
      </c>
      <c r="AX263" s="105" t="s">
        <v>2</v>
      </c>
      <c r="AY263" s="107" t="s">
        <v>76</v>
      </c>
    </row>
    <row r="264" spans="2:65" s="112" customFormat="1" x14ac:dyDescent="0.25">
      <c r="B264" s="113"/>
      <c r="D264" s="100" t="s">
        <v>84</v>
      </c>
      <c r="E264" s="114" t="s">
        <v>14</v>
      </c>
      <c r="F264" s="115" t="s">
        <v>90</v>
      </c>
      <c r="H264" s="116">
        <v>770.1</v>
      </c>
      <c r="L264" s="113"/>
      <c r="M264" s="117"/>
      <c r="T264" s="118"/>
      <c r="AT264" s="114" t="s">
        <v>84</v>
      </c>
      <c r="AU264" s="114" t="s">
        <v>83</v>
      </c>
      <c r="AV264" s="112" t="s">
        <v>82</v>
      </c>
      <c r="AW264" s="112" t="s">
        <v>86</v>
      </c>
      <c r="AX264" s="112" t="s">
        <v>75</v>
      </c>
      <c r="AY264" s="114" t="s">
        <v>76</v>
      </c>
    </row>
    <row r="265" spans="2:65" s="72" customFormat="1" ht="22.9" customHeight="1" x14ac:dyDescent="0.2">
      <c r="B265" s="73"/>
      <c r="D265" s="74" t="s">
        <v>72</v>
      </c>
      <c r="E265" s="82" t="s">
        <v>123</v>
      </c>
      <c r="F265" s="82" t="s">
        <v>220</v>
      </c>
      <c r="J265" s="83">
        <f>BK265</f>
        <v>0</v>
      </c>
      <c r="L265" s="73"/>
      <c r="M265" s="77"/>
      <c r="P265" s="78">
        <f>SUM(P266:P302)</f>
        <v>0</v>
      </c>
      <c r="R265" s="78">
        <f>SUM(R266:R302)</f>
        <v>0</v>
      </c>
      <c r="T265" s="79">
        <f>SUM(T266:T302)</f>
        <v>0</v>
      </c>
      <c r="AR265" s="74" t="s">
        <v>75</v>
      </c>
      <c r="AT265" s="80" t="s">
        <v>72</v>
      </c>
      <c r="AU265" s="80" t="s">
        <v>75</v>
      </c>
      <c r="AY265" s="74" t="s">
        <v>76</v>
      </c>
      <c r="BK265" s="81">
        <f>SUM(BK266:BK302)</f>
        <v>0</v>
      </c>
    </row>
    <row r="266" spans="2:65" s="9" customFormat="1" ht="24.2" customHeight="1" x14ac:dyDescent="0.25">
      <c r="B266" s="84"/>
      <c r="C266" s="85" t="s">
        <v>221</v>
      </c>
      <c r="D266" s="85" t="s">
        <v>78</v>
      </c>
      <c r="E266" s="86" t="s">
        <v>222</v>
      </c>
      <c r="F266" s="87" t="s">
        <v>223</v>
      </c>
      <c r="G266" s="88" t="s">
        <v>154</v>
      </c>
      <c r="H266" s="89">
        <v>235</v>
      </c>
      <c r="I266" s="89">
        <v>0</v>
      </c>
      <c r="J266" s="89">
        <f>ROUND(I266*H266,3)</f>
        <v>0</v>
      </c>
      <c r="K266" s="90"/>
      <c r="L266" s="10"/>
      <c r="M266" s="91" t="s">
        <v>14</v>
      </c>
      <c r="N266" s="92" t="s">
        <v>34</v>
      </c>
      <c r="O266" s="93">
        <v>0</v>
      </c>
      <c r="P266" s="93">
        <f>O266*H266</f>
        <v>0</v>
      </c>
      <c r="Q266" s="93">
        <v>0</v>
      </c>
      <c r="R266" s="93">
        <f>Q266*H266</f>
        <v>0</v>
      </c>
      <c r="S266" s="93">
        <v>0</v>
      </c>
      <c r="T266" s="94">
        <f>S266*H266</f>
        <v>0</v>
      </c>
      <c r="AR266" s="95" t="s">
        <v>82</v>
      </c>
      <c r="AT266" s="95" t="s">
        <v>78</v>
      </c>
      <c r="AU266" s="95" t="s">
        <v>83</v>
      </c>
      <c r="AY266" s="2" t="s">
        <v>76</v>
      </c>
      <c r="BE266" s="96">
        <f>IF(N266="základná",J266,0)</f>
        <v>0</v>
      </c>
      <c r="BF266" s="96">
        <f>IF(N266="znížená",J266,0)</f>
        <v>0</v>
      </c>
      <c r="BG266" s="96">
        <f>IF(N266="zákl. prenesená",J266,0)</f>
        <v>0</v>
      </c>
      <c r="BH266" s="96">
        <f>IF(N266="zníž. prenesená",J266,0)</f>
        <v>0</v>
      </c>
      <c r="BI266" s="96">
        <f>IF(N266="nulová",J266,0)</f>
        <v>0</v>
      </c>
      <c r="BJ266" s="2" t="s">
        <v>83</v>
      </c>
      <c r="BK266" s="97">
        <f>ROUND(I266*H266,3)</f>
        <v>0</v>
      </c>
      <c r="BL266" s="2" t="s">
        <v>82</v>
      </c>
      <c r="BM266" s="95" t="s">
        <v>224</v>
      </c>
    </row>
    <row r="267" spans="2:65" s="98" customFormat="1" x14ac:dyDescent="0.25">
      <c r="B267" s="99"/>
      <c r="D267" s="100" t="s">
        <v>84</v>
      </c>
      <c r="E267" s="101" t="s">
        <v>14</v>
      </c>
      <c r="F267" s="102" t="s">
        <v>127</v>
      </c>
      <c r="H267" s="101" t="s">
        <v>14</v>
      </c>
      <c r="L267" s="99"/>
      <c r="M267" s="103"/>
      <c r="T267" s="104"/>
      <c r="AT267" s="101" t="s">
        <v>84</v>
      </c>
      <c r="AU267" s="101" t="s">
        <v>83</v>
      </c>
      <c r="AV267" s="98" t="s">
        <v>75</v>
      </c>
      <c r="AW267" s="98" t="s">
        <v>86</v>
      </c>
      <c r="AX267" s="98" t="s">
        <v>2</v>
      </c>
      <c r="AY267" s="101" t="s">
        <v>76</v>
      </c>
    </row>
    <row r="268" spans="2:65" s="105" customFormat="1" x14ac:dyDescent="0.25">
      <c r="B268" s="106"/>
      <c r="D268" s="100" t="s">
        <v>84</v>
      </c>
      <c r="E268" s="107" t="s">
        <v>14</v>
      </c>
      <c r="F268" s="108" t="s">
        <v>225</v>
      </c>
      <c r="H268" s="109">
        <v>235</v>
      </c>
      <c r="L268" s="106"/>
      <c r="M268" s="110"/>
      <c r="T268" s="111"/>
      <c r="AT268" s="107" t="s">
        <v>84</v>
      </c>
      <c r="AU268" s="107" t="s">
        <v>83</v>
      </c>
      <c r="AV268" s="105" t="s">
        <v>83</v>
      </c>
      <c r="AW268" s="105" t="s">
        <v>86</v>
      </c>
      <c r="AX268" s="105" t="s">
        <v>2</v>
      </c>
      <c r="AY268" s="107" t="s">
        <v>76</v>
      </c>
    </row>
    <row r="269" spans="2:65" s="112" customFormat="1" x14ac:dyDescent="0.25">
      <c r="B269" s="113"/>
      <c r="D269" s="100" t="s">
        <v>84</v>
      </c>
      <c r="E269" s="114" t="s">
        <v>14</v>
      </c>
      <c r="F269" s="115" t="s">
        <v>90</v>
      </c>
      <c r="H269" s="116">
        <v>235</v>
      </c>
      <c r="L269" s="113"/>
      <c r="M269" s="117"/>
      <c r="T269" s="118"/>
      <c r="AT269" s="114" t="s">
        <v>84</v>
      </c>
      <c r="AU269" s="114" t="s">
        <v>83</v>
      </c>
      <c r="AV269" s="112" t="s">
        <v>82</v>
      </c>
      <c r="AW269" s="112" t="s">
        <v>86</v>
      </c>
      <c r="AX269" s="112" t="s">
        <v>75</v>
      </c>
      <c r="AY269" s="114" t="s">
        <v>76</v>
      </c>
    </row>
    <row r="270" spans="2:65" s="9" customFormat="1" ht="24.2" customHeight="1" x14ac:dyDescent="0.25">
      <c r="B270" s="84"/>
      <c r="C270" s="85" t="s">
        <v>163</v>
      </c>
      <c r="D270" s="85" t="s">
        <v>78</v>
      </c>
      <c r="E270" s="86" t="s">
        <v>226</v>
      </c>
      <c r="F270" s="87" t="s">
        <v>227</v>
      </c>
      <c r="G270" s="88" t="s">
        <v>154</v>
      </c>
      <c r="H270" s="89">
        <v>338</v>
      </c>
      <c r="I270" s="89">
        <v>0</v>
      </c>
      <c r="J270" s="89">
        <f>ROUND(I270*H270,3)</f>
        <v>0</v>
      </c>
      <c r="K270" s="90"/>
      <c r="L270" s="10"/>
      <c r="M270" s="91" t="s">
        <v>14</v>
      </c>
      <c r="N270" s="92" t="s">
        <v>34</v>
      </c>
      <c r="O270" s="93">
        <v>0</v>
      </c>
      <c r="P270" s="93">
        <f>O270*H270</f>
        <v>0</v>
      </c>
      <c r="Q270" s="93">
        <v>0</v>
      </c>
      <c r="R270" s="93">
        <f>Q270*H270</f>
        <v>0</v>
      </c>
      <c r="S270" s="93">
        <v>0</v>
      </c>
      <c r="T270" s="94">
        <f>S270*H270</f>
        <v>0</v>
      </c>
      <c r="AR270" s="95" t="s">
        <v>82</v>
      </c>
      <c r="AT270" s="95" t="s">
        <v>78</v>
      </c>
      <c r="AU270" s="95" t="s">
        <v>83</v>
      </c>
      <c r="AY270" s="2" t="s">
        <v>76</v>
      </c>
      <c r="BE270" s="96">
        <f>IF(N270="základná",J270,0)</f>
        <v>0</v>
      </c>
      <c r="BF270" s="96">
        <f>IF(N270="znížená",J270,0)</f>
        <v>0</v>
      </c>
      <c r="BG270" s="96">
        <f>IF(N270="zákl. prenesená",J270,0)</f>
        <v>0</v>
      </c>
      <c r="BH270" s="96">
        <f>IF(N270="zníž. prenesená",J270,0)</f>
        <v>0</v>
      </c>
      <c r="BI270" s="96">
        <f>IF(N270="nulová",J270,0)</f>
        <v>0</v>
      </c>
      <c r="BJ270" s="2" t="s">
        <v>83</v>
      </c>
      <c r="BK270" s="97">
        <f>ROUND(I270*H270,3)</f>
        <v>0</v>
      </c>
      <c r="BL270" s="2" t="s">
        <v>82</v>
      </c>
      <c r="BM270" s="95" t="s">
        <v>228</v>
      </c>
    </row>
    <row r="271" spans="2:65" s="98" customFormat="1" x14ac:dyDescent="0.25">
      <c r="B271" s="99"/>
      <c r="D271" s="100" t="s">
        <v>84</v>
      </c>
      <c r="E271" s="101" t="s">
        <v>14</v>
      </c>
      <c r="F271" s="102" t="s">
        <v>148</v>
      </c>
      <c r="H271" s="101" t="s">
        <v>14</v>
      </c>
      <c r="L271" s="99"/>
      <c r="M271" s="103"/>
      <c r="T271" s="104"/>
      <c r="AT271" s="101" t="s">
        <v>84</v>
      </c>
      <c r="AU271" s="101" t="s">
        <v>83</v>
      </c>
      <c r="AV271" s="98" t="s">
        <v>75</v>
      </c>
      <c r="AW271" s="98" t="s">
        <v>86</v>
      </c>
      <c r="AX271" s="98" t="s">
        <v>2</v>
      </c>
      <c r="AY271" s="101" t="s">
        <v>76</v>
      </c>
    </row>
    <row r="272" spans="2:65" s="105" customFormat="1" x14ac:dyDescent="0.25">
      <c r="B272" s="106"/>
      <c r="D272" s="100" t="s">
        <v>84</v>
      </c>
      <c r="E272" s="107" t="s">
        <v>14</v>
      </c>
      <c r="F272" s="108" t="s">
        <v>229</v>
      </c>
      <c r="H272" s="109">
        <v>315</v>
      </c>
      <c r="L272" s="106"/>
      <c r="M272" s="110"/>
      <c r="T272" s="111"/>
      <c r="AT272" s="107" t="s">
        <v>84</v>
      </c>
      <c r="AU272" s="107" t="s">
        <v>83</v>
      </c>
      <c r="AV272" s="105" t="s">
        <v>83</v>
      </c>
      <c r="AW272" s="105" t="s">
        <v>86</v>
      </c>
      <c r="AX272" s="105" t="s">
        <v>2</v>
      </c>
      <c r="AY272" s="107" t="s">
        <v>76</v>
      </c>
    </row>
    <row r="273" spans="2:65" s="98" customFormat="1" x14ac:dyDescent="0.25">
      <c r="B273" s="99"/>
      <c r="D273" s="100" t="s">
        <v>84</v>
      </c>
      <c r="E273" s="101" t="s">
        <v>14</v>
      </c>
      <c r="F273" s="102" t="s">
        <v>127</v>
      </c>
      <c r="H273" s="101" t="s">
        <v>14</v>
      </c>
      <c r="L273" s="99"/>
      <c r="M273" s="103"/>
      <c r="T273" s="104"/>
      <c r="AT273" s="101" t="s">
        <v>84</v>
      </c>
      <c r="AU273" s="101" t="s">
        <v>83</v>
      </c>
      <c r="AV273" s="98" t="s">
        <v>75</v>
      </c>
      <c r="AW273" s="98" t="s">
        <v>86</v>
      </c>
      <c r="AX273" s="98" t="s">
        <v>2</v>
      </c>
      <c r="AY273" s="101" t="s">
        <v>76</v>
      </c>
    </row>
    <row r="274" spans="2:65" s="105" customFormat="1" x14ac:dyDescent="0.25">
      <c r="B274" s="106"/>
      <c r="D274" s="100" t="s">
        <v>84</v>
      </c>
      <c r="E274" s="107" t="s">
        <v>14</v>
      </c>
      <c r="F274" s="108" t="s">
        <v>157</v>
      </c>
      <c r="H274" s="109">
        <v>23</v>
      </c>
      <c r="L274" s="106"/>
      <c r="M274" s="110"/>
      <c r="T274" s="111"/>
      <c r="AT274" s="107" t="s">
        <v>84</v>
      </c>
      <c r="AU274" s="107" t="s">
        <v>83</v>
      </c>
      <c r="AV274" s="105" t="s">
        <v>83</v>
      </c>
      <c r="AW274" s="105" t="s">
        <v>86</v>
      </c>
      <c r="AX274" s="105" t="s">
        <v>2</v>
      </c>
      <c r="AY274" s="107" t="s">
        <v>76</v>
      </c>
    </row>
    <row r="275" spans="2:65" s="112" customFormat="1" x14ac:dyDescent="0.25">
      <c r="B275" s="113"/>
      <c r="D275" s="100" t="s">
        <v>84</v>
      </c>
      <c r="E275" s="114" t="s">
        <v>14</v>
      </c>
      <c r="F275" s="115" t="s">
        <v>90</v>
      </c>
      <c r="H275" s="116">
        <v>338</v>
      </c>
      <c r="L275" s="113"/>
      <c r="M275" s="117"/>
      <c r="T275" s="118"/>
      <c r="AT275" s="114" t="s">
        <v>84</v>
      </c>
      <c r="AU275" s="114" t="s">
        <v>83</v>
      </c>
      <c r="AV275" s="112" t="s">
        <v>82</v>
      </c>
      <c r="AW275" s="112" t="s">
        <v>86</v>
      </c>
      <c r="AX275" s="112" t="s">
        <v>75</v>
      </c>
      <c r="AY275" s="114" t="s">
        <v>76</v>
      </c>
    </row>
    <row r="276" spans="2:65" s="9" customFormat="1" ht="33" customHeight="1" x14ac:dyDescent="0.25">
      <c r="B276" s="84"/>
      <c r="C276" s="85" t="s">
        <v>230</v>
      </c>
      <c r="D276" s="85" t="s">
        <v>78</v>
      </c>
      <c r="E276" s="86" t="s">
        <v>231</v>
      </c>
      <c r="F276" s="87" t="s">
        <v>232</v>
      </c>
      <c r="G276" s="88" t="s">
        <v>154</v>
      </c>
      <c r="H276" s="89">
        <v>115</v>
      </c>
      <c r="I276" s="89">
        <v>0</v>
      </c>
      <c r="J276" s="89">
        <f>ROUND(I276*H276,3)</f>
        <v>0</v>
      </c>
      <c r="K276" s="90"/>
      <c r="L276" s="10"/>
      <c r="M276" s="91" t="s">
        <v>14</v>
      </c>
      <c r="N276" s="92" t="s">
        <v>34</v>
      </c>
      <c r="O276" s="93">
        <v>0</v>
      </c>
      <c r="P276" s="93">
        <f>O276*H276</f>
        <v>0</v>
      </c>
      <c r="Q276" s="93">
        <v>0</v>
      </c>
      <c r="R276" s="93">
        <f>Q276*H276</f>
        <v>0</v>
      </c>
      <c r="S276" s="93">
        <v>0</v>
      </c>
      <c r="T276" s="94">
        <f>S276*H276</f>
        <v>0</v>
      </c>
      <c r="AR276" s="95" t="s">
        <v>82</v>
      </c>
      <c r="AT276" s="95" t="s">
        <v>78</v>
      </c>
      <c r="AU276" s="95" t="s">
        <v>83</v>
      </c>
      <c r="AY276" s="2" t="s">
        <v>76</v>
      </c>
      <c r="BE276" s="96">
        <f>IF(N276="základná",J276,0)</f>
        <v>0</v>
      </c>
      <c r="BF276" s="96">
        <f>IF(N276="znížená",J276,0)</f>
        <v>0</v>
      </c>
      <c r="BG276" s="96">
        <f>IF(N276="zákl. prenesená",J276,0)</f>
        <v>0</v>
      </c>
      <c r="BH276" s="96">
        <f>IF(N276="zníž. prenesená",J276,0)</f>
        <v>0</v>
      </c>
      <c r="BI276" s="96">
        <f>IF(N276="nulová",J276,0)</f>
        <v>0</v>
      </c>
      <c r="BJ276" s="2" t="s">
        <v>83</v>
      </c>
      <c r="BK276" s="97">
        <f>ROUND(I276*H276,3)</f>
        <v>0</v>
      </c>
      <c r="BL276" s="2" t="s">
        <v>82</v>
      </c>
      <c r="BM276" s="95" t="s">
        <v>233</v>
      </c>
    </row>
    <row r="277" spans="2:65" s="98" customFormat="1" ht="22.5" x14ac:dyDescent="0.25">
      <c r="B277" s="99"/>
      <c r="D277" s="100" t="s">
        <v>84</v>
      </c>
      <c r="E277" s="101" t="s">
        <v>14</v>
      </c>
      <c r="F277" s="102" t="s">
        <v>88</v>
      </c>
      <c r="H277" s="101" t="s">
        <v>14</v>
      </c>
      <c r="L277" s="99"/>
      <c r="M277" s="103"/>
      <c r="T277" s="104"/>
      <c r="AT277" s="101" t="s">
        <v>84</v>
      </c>
      <c r="AU277" s="101" t="s">
        <v>83</v>
      </c>
      <c r="AV277" s="98" t="s">
        <v>75</v>
      </c>
      <c r="AW277" s="98" t="s">
        <v>86</v>
      </c>
      <c r="AX277" s="98" t="s">
        <v>2</v>
      </c>
      <c r="AY277" s="101" t="s">
        <v>76</v>
      </c>
    </row>
    <row r="278" spans="2:65" s="105" customFormat="1" x14ac:dyDescent="0.25">
      <c r="B278" s="106"/>
      <c r="D278" s="100" t="s">
        <v>84</v>
      </c>
      <c r="E278" s="107" t="s">
        <v>14</v>
      </c>
      <c r="F278" s="108" t="s">
        <v>234</v>
      </c>
      <c r="H278" s="109">
        <v>115</v>
      </c>
      <c r="L278" s="106"/>
      <c r="M278" s="110"/>
      <c r="T278" s="111"/>
      <c r="AT278" s="107" t="s">
        <v>84</v>
      </c>
      <c r="AU278" s="107" t="s">
        <v>83</v>
      </c>
      <c r="AV278" s="105" t="s">
        <v>83</v>
      </c>
      <c r="AW278" s="105" t="s">
        <v>86</v>
      </c>
      <c r="AX278" s="105" t="s">
        <v>2</v>
      </c>
      <c r="AY278" s="107" t="s">
        <v>76</v>
      </c>
    </row>
    <row r="279" spans="2:65" s="112" customFormat="1" x14ac:dyDescent="0.25">
      <c r="B279" s="113"/>
      <c r="D279" s="100" t="s">
        <v>84</v>
      </c>
      <c r="E279" s="114" t="s">
        <v>14</v>
      </c>
      <c r="F279" s="115" t="s">
        <v>90</v>
      </c>
      <c r="H279" s="116">
        <v>115</v>
      </c>
      <c r="L279" s="113"/>
      <c r="M279" s="117"/>
      <c r="T279" s="118"/>
      <c r="AT279" s="114" t="s">
        <v>84</v>
      </c>
      <c r="AU279" s="114" t="s">
        <v>83</v>
      </c>
      <c r="AV279" s="112" t="s">
        <v>82</v>
      </c>
      <c r="AW279" s="112" t="s">
        <v>86</v>
      </c>
      <c r="AX279" s="112" t="s">
        <v>75</v>
      </c>
      <c r="AY279" s="114" t="s">
        <v>76</v>
      </c>
    </row>
    <row r="280" spans="2:65" s="9" customFormat="1" ht="24.2" customHeight="1" x14ac:dyDescent="0.25">
      <c r="B280" s="84"/>
      <c r="C280" s="85" t="s">
        <v>168</v>
      </c>
      <c r="D280" s="85" t="s">
        <v>78</v>
      </c>
      <c r="E280" s="86" t="s">
        <v>235</v>
      </c>
      <c r="F280" s="87" t="s">
        <v>236</v>
      </c>
      <c r="G280" s="88" t="s">
        <v>81</v>
      </c>
      <c r="H280" s="89">
        <v>17.04</v>
      </c>
      <c r="I280" s="89">
        <v>0</v>
      </c>
      <c r="J280" s="89">
        <f>ROUND(I280*H280,3)</f>
        <v>0</v>
      </c>
      <c r="K280" s="90"/>
      <c r="L280" s="10"/>
      <c r="M280" s="91" t="s">
        <v>14</v>
      </c>
      <c r="N280" s="92" t="s">
        <v>34</v>
      </c>
      <c r="O280" s="93">
        <v>0</v>
      </c>
      <c r="P280" s="93">
        <f>O280*H280</f>
        <v>0</v>
      </c>
      <c r="Q280" s="93">
        <v>0</v>
      </c>
      <c r="R280" s="93">
        <f>Q280*H280</f>
        <v>0</v>
      </c>
      <c r="S280" s="93">
        <v>0</v>
      </c>
      <c r="T280" s="94">
        <f>S280*H280</f>
        <v>0</v>
      </c>
      <c r="AR280" s="95" t="s">
        <v>82</v>
      </c>
      <c r="AT280" s="95" t="s">
        <v>78</v>
      </c>
      <c r="AU280" s="95" t="s">
        <v>83</v>
      </c>
      <c r="AY280" s="2" t="s">
        <v>76</v>
      </c>
      <c r="BE280" s="96">
        <f>IF(N280="základná",J280,0)</f>
        <v>0</v>
      </c>
      <c r="BF280" s="96">
        <f>IF(N280="znížená",J280,0)</f>
        <v>0</v>
      </c>
      <c r="BG280" s="96">
        <f>IF(N280="zákl. prenesená",J280,0)</f>
        <v>0</v>
      </c>
      <c r="BH280" s="96">
        <f>IF(N280="zníž. prenesená",J280,0)</f>
        <v>0</v>
      </c>
      <c r="BI280" s="96">
        <f>IF(N280="nulová",J280,0)</f>
        <v>0</v>
      </c>
      <c r="BJ280" s="2" t="s">
        <v>83</v>
      </c>
      <c r="BK280" s="97">
        <f>ROUND(I280*H280,3)</f>
        <v>0</v>
      </c>
      <c r="BL280" s="2" t="s">
        <v>82</v>
      </c>
      <c r="BM280" s="95" t="s">
        <v>237</v>
      </c>
    </row>
    <row r="281" spans="2:65" s="98" customFormat="1" ht="22.5" x14ac:dyDescent="0.25">
      <c r="B281" s="99"/>
      <c r="D281" s="100" t="s">
        <v>84</v>
      </c>
      <c r="E281" s="101" t="s">
        <v>14</v>
      </c>
      <c r="F281" s="102" t="s">
        <v>238</v>
      </c>
      <c r="H281" s="101" t="s">
        <v>14</v>
      </c>
      <c r="L281" s="99"/>
      <c r="M281" s="103"/>
      <c r="T281" s="104"/>
      <c r="AT281" s="101" t="s">
        <v>84</v>
      </c>
      <c r="AU281" s="101" t="s">
        <v>83</v>
      </c>
      <c r="AV281" s="98" t="s">
        <v>75</v>
      </c>
      <c r="AW281" s="98" t="s">
        <v>86</v>
      </c>
      <c r="AX281" s="98" t="s">
        <v>2</v>
      </c>
      <c r="AY281" s="101" t="s">
        <v>76</v>
      </c>
    </row>
    <row r="282" spans="2:65" s="105" customFormat="1" x14ac:dyDescent="0.25">
      <c r="B282" s="106"/>
      <c r="D282" s="100" t="s">
        <v>84</v>
      </c>
      <c r="E282" s="107" t="s">
        <v>14</v>
      </c>
      <c r="F282" s="108" t="s">
        <v>239</v>
      </c>
      <c r="H282" s="109">
        <v>9.4499999999999993</v>
      </c>
      <c r="L282" s="106"/>
      <c r="M282" s="110"/>
      <c r="T282" s="111"/>
      <c r="AT282" s="107" t="s">
        <v>84</v>
      </c>
      <c r="AU282" s="107" t="s">
        <v>83</v>
      </c>
      <c r="AV282" s="105" t="s">
        <v>83</v>
      </c>
      <c r="AW282" s="105" t="s">
        <v>86</v>
      </c>
      <c r="AX282" s="105" t="s">
        <v>2</v>
      </c>
      <c r="AY282" s="107" t="s">
        <v>76</v>
      </c>
    </row>
    <row r="283" spans="2:65" s="98" customFormat="1" ht="22.5" x14ac:dyDescent="0.25">
      <c r="B283" s="99"/>
      <c r="D283" s="100" t="s">
        <v>84</v>
      </c>
      <c r="E283" s="101" t="s">
        <v>14</v>
      </c>
      <c r="F283" s="102" t="s">
        <v>240</v>
      </c>
      <c r="H283" s="101" t="s">
        <v>14</v>
      </c>
      <c r="L283" s="99"/>
      <c r="M283" s="103"/>
      <c r="T283" s="104"/>
      <c r="AT283" s="101" t="s">
        <v>84</v>
      </c>
      <c r="AU283" s="101" t="s">
        <v>83</v>
      </c>
      <c r="AV283" s="98" t="s">
        <v>75</v>
      </c>
      <c r="AW283" s="98" t="s">
        <v>86</v>
      </c>
      <c r="AX283" s="98" t="s">
        <v>2</v>
      </c>
      <c r="AY283" s="101" t="s">
        <v>76</v>
      </c>
    </row>
    <row r="284" spans="2:65" s="105" customFormat="1" x14ac:dyDescent="0.25">
      <c r="B284" s="106"/>
      <c r="D284" s="100" t="s">
        <v>84</v>
      </c>
      <c r="E284" s="107" t="s">
        <v>14</v>
      </c>
      <c r="F284" s="108" t="s">
        <v>241</v>
      </c>
      <c r="H284" s="109">
        <v>0.69</v>
      </c>
      <c r="L284" s="106"/>
      <c r="M284" s="110"/>
      <c r="T284" s="111"/>
      <c r="AT284" s="107" t="s">
        <v>84</v>
      </c>
      <c r="AU284" s="107" t="s">
        <v>83</v>
      </c>
      <c r="AV284" s="105" t="s">
        <v>83</v>
      </c>
      <c r="AW284" s="105" t="s">
        <v>86</v>
      </c>
      <c r="AX284" s="105" t="s">
        <v>2</v>
      </c>
      <c r="AY284" s="107" t="s">
        <v>76</v>
      </c>
    </row>
    <row r="285" spans="2:65" s="98" customFormat="1" x14ac:dyDescent="0.25">
      <c r="B285" s="99"/>
      <c r="D285" s="100" t="s">
        <v>84</v>
      </c>
      <c r="E285" s="101" t="s">
        <v>14</v>
      </c>
      <c r="F285" s="102" t="s">
        <v>242</v>
      </c>
      <c r="H285" s="101" t="s">
        <v>14</v>
      </c>
      <c r="L285" s="99"/>
      <c r="M285" s="103"/>
      <c r="T285" s="104"/>
      <c r="AT285" s="101" t="s">
        <v>84</v>
      </c>
      <c r="AU285" s="101" t="s">
        <v>83</v>
      </c>
      <c r="AV285" s="98" t="s">
        <v>75</v>
      </c>
      <c r="AW285" s="98" t="s">
        <v>86</v>
      </c>
      <c r="AX285" s="98" t="s">
        <v>2</v>
      </c>
      <c r="AY285" s="101" t="s">
        <v>76</v>
      </c>
    </row>
    <row r="286" spans="2:65" s="105" customFormat="1" x14ac:dyDescent="0.25">
      <c r="B286" s="106"/>
      <c r="D286" s="100" t="s">
        <v>84</v>
      </c>
      <c r="E286" s="107" t="s">
        <v>14</v>
      </c>
      <c r="F286" s="108" t="s">
        <v>243</v>
      </c>
      <c r="H286" s="109">
        <v>6.9</v>
      </c>
      <c r="L286" s="106"/>
      <c r="M286" s="110"/>
      <c r="T286" s="111"/>
      <c r="AT286" s="107" t="s">
        <v>84</v>
      </c>
      <c r="AU286" s="107" t="s">
        <v>83</v>
      </c>
      <c r="AV286" s="105" t="s">
        <v>83</v>
      </c>
      <c r="AW286" s="105" t="s">
        <v>86</v>
      </c>
      <c r="AX286" s="105" t="s">
        <v>2</v>
      </c>
      <c r="AY286" s="107" t="s">
        <v>76</v>
      </c>
    </row>
    <row r="287" spans="2:65" s="112" customFormat="1" x14ac:dyDescent="0.25">
      <c r="B287" s="113"/>
      <c r="D287" s="100" t="s">
        <v>84</v>
      </c>
      <c r="E287" s="114" t="s">
        <v>14</v>
      </c>
      <c r="F287" s="115" t="s">
        <v>90</v>
      </c>
      <c r="H287" s="116">
        <v>17.04</v>
      </c>
      <c r="L287" s="113"/>
      <c r="M287" s="117"/>
      <c r="T287" s="118"/>
      <c r="AT287" s="114" t="s">
        <v>84</v>
      </c>
      <c r="AU287" s="114" t="s">
        <v>83</v>
      </c>
      <c r="AV287" s="112" t="s">
        <v>82</v>
      </c>
      <c r="AW287" s="112" t="s">
        <v>86</v>
      </c>
      <c r="AX287" s="112" t="s">
        <v>75</v>
      </c>
      <c r="AY287" s="114" t="s">
        <v>76</v>
      </c>
    </row>
    <row r="288" spans="2:65" s="9" customFormat="1" ht="33" customHeight="1" x14ac:dyDescent="0.25">
      <c r="B288" s="84"/>
      <c r="C288" s="85" t="s">
        <v>244</v>
      </c>
      <c r="D288" s="85" t="s">
        <v>78</v>
      </c>
      <c r="E288" s="86" t="s">
        <v>245</v>
      </c>
      <c r="F288" s="87" t="s">
        <v>246</v>
      </c>
      <c r="G288" s="88" t="s">
        <v>119</v>
      </c>
      <c r="H288" s="89">
        <v>531.45000000000005</v>
      </c>
      <c r="I288" s="89">
        <v>0</v>
      </c>
      <c r="J288" s="89">
        <f t="shared" ref="J288:J293" si="0">ROUND(I288*H288,3)</f>
        <v>0</v>
      </c>
      <c r="K288" s="90"/>
      <c r="L288" s="10"/>
      <c r="M288" s="91" t="s">
        <v>14</v>
      </c>
      <c r="N288" s="92" t="s">
        <v>34</v>
      </c>
      <c r="O288" s="93">
        <v>0</v>
      </c>
      <c r="P288" s="93">
        <f t="shared" ref="P288:P293" si="1">O288*H288</f>
        <v>0</v>
      </c>
      <c r="Q288" s="93">
        <v>0</v>
      </c>
      <c r="R288" s="93">
        <f t="shared" ref="R288:R293" si="2">Q288*H288</f>
        <v>0</v>
      </c>
      <c r="S288" s="93">
        <v>0</v>
      </c>
      <c r="T288" s="94">
        <f t="shared" ref="T288:T293" si="3">S288*H288</f>
        <v>0</v>
      </c>
      <c r="AR288" s="95" t="s">
        <v>82</v>
      </c>
      <c r="AT288" s="95" t="s">
        <v>78</v>
      </c>
      <c r="AU288" s="95" t="s">
        <v>83</v>
      </c>
      <c r="AY288" s="2" t="s">
        <v>76</v>
      </c>
      <c r="BE288" s="96">
        <f t="shared" ref="BE288:BE293" si="4">IF(N288="základná",J288,0)</f>
        <v>0</v>
      </c>
      <c r="BF288" s="96">
        <f t="shared" ref="BF288:BF293" si="5">IF(N288="znížená",J288,0)</f>
        <v>0</v>
      </c>
      <c r="BG288" s="96">
        <f t="shared" ref="BG288:BG293" si="6">IF(N288="zákl. prenesená",J288,0)</f>
        <v>0</v>
      </c>
      <c r="BH288" s="96">
        <f t="shared" ref="BH288:BH293" si="7">IF(N288="zníž. prenesená",J288,0)</f>
        <v>0</v>
      </c>
      <c r="BI288" s="96">
        <f t="shared" ref="BI288:BI293" si="8">IF(N288="nulová",J288,0)</f>
        <v>0</v>
      </c>
      <c r="BJ288" s="2" t="s">
        <v>83</v>
      </c>
      <c r="BK288" s="97">
        <f t="shared" ref="BK288:BK293" si="9">ROUND(I288*H288,3)</f>
        <v>0</v>
      </c>
      <c r="BL288" s="2" t="s">
        <v>82</v>
      </c>
      <c r="BM288" s="95" t="s">
        <v>247</v>
      </c>
    </row>
    <row r="289" spans="2:65" s="9" customFormat="1" ht="24.2" customHeight="1" x14ac:dyDescent="0.25">
      <c r="B289" s="84"/>
      <c r="C289" s="85" t="s">
        <v>172</v>
      </c>
      <c r="D289" s="85" t="s">
        <v>78</v>
      </c>
      <c r="E289" s="86" t="s">
        <v>248</v>
      </c>
      <c r="F289" s="87" t="s">
        <v>249</v>
      </c>
      <c r="G289" s="88" t="s">
        <v>119</v>
      </c>
      <c r="H289" s="89">
        <v>531.45000000000005</v>
      </c>
      <c r="I289" s="89">
        <v>0</v>
      </c>
      <c r="J289" s="89">
        <f t="shared" si="0"/>
        <v>0</v>
      </c>
      <c r="K289" s="90"/>
      <c r="L289" s="10"/>
      <c r="M289" s="91" t="s">
        <v>14</v>
      </c>
      <c r="N289" s="92" t="s">
        <v>34</v>
      </c>
      <c r="O289" s="93">
        <v>0</v>
      </c>
      <c r="P289" s="93">
        <f t="shared" si="1"/>
        <v>0</v>
      </c>
      <c r="Q289" s="93">
        <v>0</v>
      </c>
      <c r="R289" s="93">
        <f t="shared" si="2"/>
        <v>0</v>
      </c>
      <c r="S289" s="93">
        <v>0</v>
      </c>
      <c r="T289" s="94">
        <f t="shared" si="3"/>
        <v>0</v>
      </c>
      <c r="AR289" s="95" t="s">
        <v>82</v>
      </c>
      <c r="AT289" s="95" t="s">
        <v>78</v>
      </c>
      <c r="AU289" s="95" t="s">
        <v>83</v>
      </c>
      <c r="AY289" s="2" t="s">
        <v>76</v>
      </c>
      <c r="BE289" s="96">
        <f t="shared" si="4"/>
        <v>0</v>
      </c>
      <c r="BF289" s="96">
        <f t="shared" si="5"/>
        <v>0</v>
      </c>
      <c r="BG289" s="96">
        <f t="shared" si="6"/>
        <v>0</v>
      </c>
      <c r="BH289" s="96">
        <f t="shared" si="7"/>
        <v>0</v>
      </c>
      <c r="BI289" s="96">
        <f t="shared" si="8"/>
        <v>0</v>
      </c>
      <c r="BJ289" s="2" t="s">
        <v>83</v>
      </c>
      <c r="BK289" s="97">
        <f t="shared" si="9"/>
        <v>0</v>
      </c>
      <c r="BL289" s="2" t="s">
        <v>82</v>
      </c>
      <c r="BM289" s="95" t="s">
        <v>250</v>
      </c>
    </row>
    <row r="290" spans="2:65" s="9" customFormat="1" ht="24.2" customHeight="1" x14ac:dyDescent="0.25">
      <c r="B290" s="84"/>
      <c r="C290" s="85" t="s">
        <v>251</v>
      </c>
      <c r="D290" s="85" t="s">
        <v>78</v>
      </c>
      <c r="E290" s="86" t="s">
        <v>252</v>
      </c>
      <c r="F290" s="87" t="s">
        <v>253</v>
      </c>
      <c r="G290" s="88" t="s">
        <v>119</v>
      </c>
      <c r="H290" s="89">
        <v>531.45000000000005</v>
      </c>
      <c r="I290" s="89">
        <v>0</v>
      </c>
      <c r="J290" s="89">
        <f t="shared" si="0"/>
        <v>0</v>
      </c>
      <c r="K290" s="90"/>
      <c r="L290" s="10"/>
      <c r="M290" s="91" t="s">
        <v>14</v>
      </c>
      <c r="N290" s="92" t="s">
        <v>34</v>
      </c>
      <c r="O290" s="93">
        <v>0</v>
      </c>
      <c r="P290" s="93">
        <f t="shared" si="1"/>
        <v>0</v>
      </c>
      <c r="Q290" s="93">
        <v>0</v>
      </c>
      <c r="R290" s="93">
        <f t="shared" si="2"/>
        <v>0</v>
      </c>
      <c r="S290" s="93">
        <v>0</v>
      </c>
      <c r="T290" s="94">
        <f t="shared" si="3"/>
        <v>0</v>
      </c>
      <c r="AR290" s="95" t="s">
        <v>82</v>
      </c>
      <c r="AT290" s="95" t="s">
        <v>78</v>
      </c>
      <c r="AU290" s="95" t="s">
        <v>83</v>
      </c>
      <c r="AY290" s="2" t="s">
        <v>76</v>
      </c>
      <c r="BE290" s="96">
        <f t="shared" si="4"/>
        <v>0</v>
      </c>
      <c r="BF290" s="96">
        <f t="shared" si="5"/>
        <v>0</v>
      </c>
      <c r="BG290" s="96">
        <f t="shared" si="6"/>
        <v>0</v>
      </c>
      <c r="BH290" s="96">
        <f t="shared" si="7"/>
        <v>0</v>
      </c>
      <c r="BI290" s="96">
        <f t="shared" si="8"/>
        <v>0</v>
      </c>
      <c r="BJ290" s="2" t="s">
        <v>83</v>
      </c>
      <c r="BK290" s="97">
        <f t="shared" si="9"/>
        <v>0</v>
      </c>
      <c r="BL290" s="2" t="s">
        <v>82</v>
      </c>
      <c r="BM290" s="95" t="s">
        <v>254</v>
      </c>
    </row>
    <row r="291" spans="2:65" s="9" customFormat="1" ht="24.2" customHeight="1" x14ac:dyDescent="0.25">
      <c r="B291" s="84"/>
      <c r="C291" s="85" t="s">
        <v>178</v>
      </c>
      <c r="D291" s="85" t="s">
        <v>78</v>
      </c>
      <c r="E291" s="86" t="s">
        <v>255</v>
      </c>
      <c r="F291" s="87" t="s">
        <v>256</v>
      </c>
      <c r="G291" s="88" t="s">
        <v>119</v>
      </c>
      <c r="H291" s="89">
        <v>403.56</v>
      </c>
      <c r="I291" s="89">
        <v>0</v>
      </c>
      <c r="J291" s="89">
        <f t="shared" si="0"/>
        <v>0</v>
      </c>
      <c r="K291" s="90"/>
      <c r="L291" s="10"/>
      <c r="M291" s="91" t="s">
        <v>14</v>
      </c>
      <c r="N291" s="92" t="s">
        <v>34</v>
      </c>
      <c r="O291" s="93">
        <v>0</v>
      </c>
      <c r="P291" s="93">
        <f t="shared" si="1"/>
        <v>0</v>
      </c>
      <c r="Q291" s="93">
        <v>0</v>
      </c>
      <c r="R291" s="93">
        <f t="shared" si="2"/>
        <v>0</v>
      </c>
      <c r="S291" s="93">
        <v>0</v>
      </c>
      <c r="T291" s="94">
        <f t="shared" si="3"/>
        <v>0</v>
      </c>
      <c r="AR291" s="95" t="s">
        <v>82</v>
      </c>
      <c r="AT291" s="95" t="s">
        <v>78</v>
      </c>
      <c r="AU291" s="95" t="s">
        <v>83</v>
      </c>
      <c r="AY291" s="2" t="s">
        <v>76</v>
      </c>
      <c r="BE291" s="96">
        <f t="shared" si="4"/>
        <v>0</v>
      </c>
      <c r="BF291" s="96">
        <f t="shared" si="5"/>
        <v>0</v>
      </c>
      <c r="BG291" s="96">
        <f t="shared" si="6"/>
        <v>0</v>
      </c>
      <c r="BH291" s="96">
        <f t="shared" si="7"/>
        <v>0</v>
      </c>
      <c r="BI291" s="96">
        <f t="shared" si="8"/>
        <v>0</v>
      </c>
      <c r="BJ291" s="2" t="s">
        <v>83</v>
      </c>
      <c r="BK291" s="97">
        <f t="shared" si="9"/>
        <v>0</v>
      </c>
      <c r="BL291" s="2" t="s">
        <v>82</v>
      </c>
      <c r="BM291" s="95" t="s">
        <v>257</v>
      </c>
    </row>
    <row r="292" spans="2:65" s="9" customFormat="1" ht="24.2" customHeight="1" x14ac:dyDescent="0.25">
      <c r="B292" s="84"/>
      <c r="C292" s="85" t="s">
        <v>258</v>
      </c>
      <c r="D292" s="85" t="s">
        <v>78</v>
      </c>
      <c r="E292" s="86" t="s">
        <v>259</v>
      </c>
      <c r="F292" s="87" t="s">
        <v>260</v>
      </c>
      <c r="G292" s="88" t="s">
        <v>119</v>
      </c>
      <c r="H292" s="89">
        <v>127.89</v>
      </c>
      <c r="I292" s="89">
        <v>0</v>
      </c>
      <c r="J292" s="89">
        <f t="shared" si="0"/>
        <v>0</v>
      </c>
      <c r="K292" s="90"/>
      <c r="L292" s="10"/>
      <c r="M292" s="91" t="s">
        <v>14</v>
      </c>
      <c r="N292" s="92" t="s">
        <v>34</v>
      </c>
      <c r="O292" s="93">
        <v>0</v>
      </c>
      <c r="P292" s="93">
        <f t="shared" si="1"/>
        <v>0</v>
      </c>
      <c r="Q292" s="93">
        <v>0</v>
      </c>
      <c r="R292" s="93">
        <f t="shared" si="2"/>
        <v>0</v>
      </c>
      <c r="S292" s="93">
        <v>0</v>
      </c>
      <c r="T292" s="94">
        <f t="shared" si="3"/>
        <v>0</v>
      </c>
      <c r="AR292" s="95" t="s">
        <v>82</v>
      </c>
      <c r="AT292" s="95" t="s">
        <v>78</v>
      </c>
      <c r="AU292" s="95" t="s">
        <v>83</v>
      </c>
      <c r="AY292" s="2" t="s">
        <v>76</v>
      </c>
      <c r="BE292" s="96">
        <f t="shared" si="4"/>
        <v>0</v>
      </c>
      <c r="BF292" s="96">
        <f t="shared" si="5"/>
        <v>0</v>
      </c>
      <c r="BG292" s="96">
        <f t="shared" si="6"/>
        <v>0</v>
      </c>
      <c r="BH292" s="96">
        <f t="shared" si="7"/>
        <v>0</v>
      </c>
      <c r="BI292" s="96">
        <f t="shared" si="8"/>
        <v>0</v>
      </c>
      <c r="BJ292" s="2" t="s">
        <v>83</v>
      </c>
      <c r="BK292" s="97">
        <f t="shared" si="9"/>
        <v>0</v>
      </c>
      <c r="BL292" s="2" t="s">
        <v>82</v>
      </c>
      <c r="BM292" s="95" t="s">
        <v>261</v>
      </c>
    </row>
    <row r="293" spans="2:65" s="9" customFormat="1" ht="24.2" customHeight="1" x14ac:dyDescent="0.25">
      <c r="B293" s="84"/>
      <c r="C293" s="119" t="s">
        <v>181</v>
      </c>
      <c r="D293" s="119" t="s">
        <v>212</v>
      </c>
      <c r="E293" s="120" t="s">
        <v>262</v>
      </c>
      <c r="F293" s="121" t="s">
        <v>263</v>
      </c>
      <c r="G293" s="122" t="s">
        <v>264</v>
      </c>
      <c r="H293" s="123">
        <v>118</v>
      </c>
      <c r="I293" s="123">
        <v>0</v>
      </c>
      <c r="J293" s="123">
        <f t="shared" si="0"/>
        <v>0</v>
      </c>
      <c r="K293" s="124"/>
      <c r="L293" s="125"/>
      <c r="M293" s="126" t="s">
        <v>14</v>
      </c>
      <c r="N293" s="127" t="s">
        <v>34</v>
      </c>
      <c r="O293" s="93">
        <v>0</v>
      </c>
      <c r="P293" s="93">
        <f t="shared" si="1"/>
        <v>0</v>
      </c>
      <c r="Q293" s="93">
        <v>0</v>
      </c>
      <c r="R293" s="93">
        <f t="shared" si="2"/>
        <v>0</v>
      </c>
      <c r="S293" s="93">
        <v>0</v>
      </c>
      <c r="T293" s="94">
        <f t="shared" si="3"/>
        <v>0</v>
      </c>
      <c r="AR293" s="95" t="s">
        <v>103</v>
      </c>
      <c r="AT293" s="95" t="s">
        <v>212</v>
      </c>
      <c r="AU293" s="95" t="s">
        <v>83</v>
      </c>
      <c r="AY293" s="2" t="s">
        <v>76</v>
      </c>
      <c r="BE293" s="96">
        <f t="shared" si="4"/>
        <v>0</v>
      </c>
      <c r="BF293" s="96">
        <f t="shared" si="5"/>
        <v>0</v>
      </c>
      <c r="BG293" s="96">
        <f t="shared" si="6"/>
        <v>0</v>
      </c>
      <c r="BH293" s="96">
        <f t="shared" si="7"/>
        <v>0</v>
      </c>
      <c r="BI293" s="96">
        <f t="shared" si="8"/>
        <v>0</v>
      </c>
      <c r="BJ293" s="2" t="s">
        <v>83</v>
      </c>
      <c r="BK293" s="97">
        <f t="shared" si="9"/>
        <v>0</v>
      </c>
      <c r="BL293" s="2" t="s">
        <v>82</v>
      </c>
      <c r="BM293" s="95" t="s">
        <v>265</v>
      </c>
    </row>
    <row r="294" spans="2:65" s="98" customFormat="1" ht="22.5" x14ac:dyDescent="0.25">
      <c r="B294" s="99"/>
      <c r="D294" s="100" t="s">
        <v>84</v>
      </c>
      <c r="E294" s="101" t="s">
        <v>14</v>
      </c>
      <c r="F294" s="102" t="s">
        <v>88</v>
      </c>
      <c r="H294" s="101" t="s">
        <v>14</v>
      </c>
      <c r="L294" s="99"/>
      <c r="M294" s="103"/>
      <c r="T294" s="104"/>
      <c r="AT294" s="101" t="s">
        <v>84</v>
      </c>
      <c r="AU294" s="101" t="s">
        <v>83</v>
      </c>
      <c r="AV294" s="98" t="s">
        <v>75</v>
      </c>
      <c r="AW294" s="98" t="s">
        <v>86</v>
      </c>
      <c r="AX294" s="98" t="s">
        <v>2</v>
      </c>
      <c r="AY294" s="101" t="s">
        <v>76</v>
      </c>
    </row>
    <row r="295" spans="2:65" s="105" customFormat="1" x14ac:dyDescent="0.25">
      <c r="B295" s="106"/>
      <c r="D295" s="100" t="s">
        <v>84</v>
      </c>
      <c r="E295" s="107" t="s">
        <v>14</v>
      </c>
      <c r="F295" s="108" t="s">
        <v>266</v>
      </c>
      <c r="H295" s="109">
        <v>118</v>
      </c>
      <c r="L295" s="106"/>
      <c r="M295" s="110"/>
      <c r="T295" s="111"/>
      <c r="AT295" s="107" t="s">
        <v>84</v>
      </c>
      <c r="AU295" s="107" t="s">
        <v>83</v>
      </c>
      <c r="AV295" s="105" t="s">
        <v>83</v>
      </c>
      <c r="AW295" s="105" t="s">
        <v>86</v>
      </c>
      <c r="AX295" s="105" t="s">
        <v>2</v>
      </c>
      <c r="AY295" s="107" t="s">
        <v>76</v>
      </c>
    </row>
    <row r="296" spans="2:65" s="112" customFormat="1" x14ac:dyDescent="0.25">
      <c r="B296" s="113"/>
      <c r="D296" s="100" t="s">
        <v>84</v>
      </c>
      <c r="E296" s="114" t="s">
        <v>14</v>
      </c>
      <c r="F296" s="115" t="s">
        <v>90</v>
      </c>
      <c r="H296" s="116">
        <v>118</v>
      </c>
      <c r="L296" s="113"/>
      <c r="M296" s="117"/>
      <c r="T296" s="118"/>
      <c r="AT296" s="114" t="s">
        <v>84</v>
      </c>
      <c r="AU296" s="114" t="s">
        <v>83</v>
      </c>
      <c r="AV296" s="112" t="s">
        <v>82</v>
      </c>
      <c r="AW296" s="112" t="s">
        <v>86</v>
      </c>
      <c r="AX296" s="112" t="s">
        <v>75</v>
      </c>
      <c r="AY296" s="114" t="s">
        <v>76</v>
      </c>
    </row>
    <row r="297" spans="2:65" s="9" customFormat="1" ht="24.2" customHeight="1" x14ac:dyDescent="0.25">
      <c r="B297" s="84"/>
      <c r="C297" s="119" t="s">
        <v>267</v>
      </c>
      <c r="D297" s="119" t="s">
        <v>212</v>
      </c>
      <c r="E297" s="120" t="s">
        <v>268</v>
      </c>
      <c r="F297" s="121" t="s">
        <v>269</v>
      </c>
      <c r="G297" s="122" t="s">
        <v>264</v>
      </c>
      <c r="H297" s="123">
        <v>346</v>
      </c>
      <c r="I297" s="123">
        <v>0</v>
      </c>
      <c r="J297" s="123">
        <f>ROUND(I297*H297,3)</f>
        <v>0</v>
      </c>
      <c r="K297" s="124"/>
      <c r="L297" s="125"/>
      <c r="M297" s="126" t="s">
        <v>14</v>
      </c>
      <c r="N297" s="127" t="s">
        <v>34</v>
      </c>
      <c r="O297" s="93">
        <v>0</v>
      </c>
      <c r="P297" s="93">
        <f>O297*H297</f>
        <v>0</v>
      </c>
      <c r="Q297" s="93">
        <v>0</v>
      </c>
      <c r="R297" s="93">
        <f>Q297*H297</f>
        <v>0</v>
      </c>
      <c r="S297" s="93">
        <v>0</v>
      </c>
      <c r="T297" s="94">
        <f>S297*H297</f>
        <v>0</v>
      </c>
      <c r="AR297" s="95" t="s">
        <v>103</v>
      </c>
      <c r="AT297" s="95" t="s">
        <v>212</v>
      </c>
      <c r="AU297" s="95" t="s">
        <v>83</v>
      </c>
      <c r="AY297" s="2" t="s">
        <v>76</v>
      </c>
      <c r="BE297" s="96">
        <f>IF(N297="základná",J297,0)</f>
        <v>0</v>
      </c>
      <c r="BF297" s="96">
        <f>IF(N297="znížená",J297,0)</f>
        <v>0</v>
      </c>
      <c r="BG297" s="96">
        <f>IF(N297="zákl. prenesená",J297,0)</f>
        <v>0</v>
      </c>
      <c r="BH297" s="96">
        <f>IF(N297="zníž. prenesená",J297,0)</f>
        <v>0</v>
      </c>
      <c r="BI297" s="96">
        <f>IF(N297="nulová",J297,0)</f>
        <v>0</v>
      </c>
      <c r="BJ297" s="2" t="s">
        <v>83</v>
      </c>
      <c r="BK297" s="97">
        <f>ROUND(I297*H297,3)</f>
        <v>0</v>
      </c>
      <c r="BL297" s="2" t="s">
        <v>82</v>
      </c>
      <c r="BM297" s="95" t="s">
        <v>270</v>
      </c>
    </row>
    <row r="298" spans="2:65" s="98" customFormat="1" x14ac:dyDescent="0.25">
      <c r="B298" s="99"/>
      <c r="D298" s="100" t="s">
        <v>84</v>
      </c>
      <c r="E298" s="101" t="s">
        <v>14</v>
      </c>
      <c r="F298" s="102" t="s">
        <v>148</v>
      </c>
      <c r="H298" s="101" t="s">
        <v>14</v>
      </c>
      <c r="L298" s="99"/>
      <c r="M298" s="103"/>
      <c r="T298" s="104"/>
      <c r="AT298" s="101" t="s">
        <v>84</v>
      </c>
      <c r="AU298" s="101" t="s">
        <v>83</v>
      </c>
      <c r="AV298" s="98" t="s">
        <v>75</v>
      </c>
      <c r="AW298" s="98" t="s">
        <v>86</v>
      </c>
      <c r="AX298" s="98" t="s">
        <v>2</v>
      </c>
      <c r="AY298" s="101" t="s">
        <v>76</v>
      </c>
    </row>
    <row r="299" spans="2:65" s="105" customFormat="1" x14ac:dyDescent="0.25">
      <c r="B299" s="106"/>
      <c r="D299" s="100" t="s">
        <v>84</v>
      </c>
      <c r="E299" s="107" t="s">
        <v>14</v>
      </c>
      <c r="F299" s="108" t="s">
        <v>271</v>
      </c>
      <c r="H299" s="109">
        <v>322</v>
      </c>
      <c r="L299" s="106"/>
      <c r="M299" s="110"/>
      <c r="T299" s="111"/>
      <c r="AT299" s="107" t="s">
        <v>84</v>
      </c>
      <c r="AU299" s="107" t="s">
        <v>83</v>
      </c>
      <c r="AV299" s="105" t="s">
        <v>83</v>
      </c>
      <c r="AW299" s="105" t="s">
        <v>86</v>
      </c>
      <c r="AX299" s="105" t="s">
        <v>2</v>
      </c>
      <c r="AY299" s="107" t="s">
        <v>76</v>
      </c>
    </row>
    <row r="300" spans="2:65" s="98" customFormat="1" x14ac:dyDescent="0.25">
      <c r="B300" s="99"/>
      <c r="D300" s="100" t="s">
        <v>84</v>
      </c>
      <c r="E300" s="101" t="s">
        <v>14</v>
      </c>
      <c r="F300" s="102" t="s">
        <v>127</v>
      </c>
      <c r="H300" s="101" t="s">
        <v>14</v>
      </c>
      <c r="L300" s="99"/>
      <c r="M300" s="103"/>
      <c r="T300" s="104"/>
      <c r="AT300" s="101" t="s">
        <v>84</v>
      </c>
      <c r="AU300" s="101" t="s">
        <v>83</v>
      </c>
      <c r="AV300" s="98" t="s">
        <v>75</v>
      </c>
      <c r="AW300" s="98" t="s">
        <v>86</v>
      </c>
      <c r="AX300" s="98" t="s">
        <v>2</v>
      </c>
      <c r="AY300" s="101" t="s">
        <v>76</v>
      </c>
    </row>
    <row r="301" spans="2:65" s="105" customFormat="1" x14ac:dyDescent="0.25">
      <c r="B301" s="106"/>
      <c r="D301" s="100" t="s">
        <v>84</v>
      </c>
      <c r="E301" s="107" t="s">
        <v>14</v>
      </c>
      <c r="F301" s="108" t="s">
        <v>144</v>
      </c>
      <c r="H301" s="109">
        <v>24</v>
      </c>
      <c r="L301" s="106"/>
      <c r="M301" s="110"/>
      <c r="T301" s="111"/>
      <c r="AT301" s="107" t="s">
        <v>84</v>
      </c>
      <c r="AU301" s="107" t="s">
        <v>83</v>
      </c>
      <c r="AV301" s="105" t="s">
        <v>83</v>
      </c>
      <c r="AW301" s="105" t="s">
        <v>86</v>
      </c>
      <c r="AX301" s="105" t="s">
        <v>2</v>
      </c>
      <c r="AY301" s="107" t="s">
        <v>76</v>
      </c>
    </row>
    <row r="302" spans="2:65" s="112" customFormat="1" x14ac:dyDescent="0.25">
      <c r="B302" s="113"/>
      <c r="D302" s="100" t="s">
        <v>84</v>
      </c>
      <c r="E302" s="114" t="s">
        <v>14</v>
      </c>
      <c r="F302" s="115" t="s">
        <v>90</v>
      </c>
      <c r="H302" s="116">
        <v>346</v>
      </c>
      <c r="L302" s="113"/>
      <c r="M302" s="117"/>
      <c r="T302" s="118"/>
      <c r="AT302" s="114" t="s">
        <v>84</v>
      </c>
      <c r="AU302" s="114" t="s">
        <v>83</v>
      </c>
      <c r="AV302" s="112" t="s">
        <v>82</v>
      </c>
      <c r="AW302" s="112" t="s">
        <v>86</v>
      </c>
      <c r="AX302" s="112" t="s">
        <v>75</v>
      </c>
      <c r="AY302" s="114" t="s">
        <v>76</v>
      </c>
    </row>
    <row r="303" spans="2:65" s="72" customFormat="1" ht="22.9" customHeight="1" x14ac:dyDescent="0.2">
      <c r="B303" s="73"/>
      <c r="D303" s="74" t="s">
        <v>72</v>
      </c>
      <c r="E303" s="82" t="s">
        <v>272</v>
      </c>
      <c r="F303" s="82" t="s">
        <v>273</v>
      </c>
      <c r="J303" s="83">
        <f>BK303</f>
        <v>0</v>
      </c>
      <c r="L303" s="73"/>
      <c r="M303" s="77"/>
      <c r="P303" s="78">
        <f>P304</f>
        <v>0</v>
      </c>
      <c r="R303" s="78">
        <f>R304</f>
        <v>0</v>
      </c>
      <c r="T303" s="79">
        <f>T304</f>
        <v>0</v>
      </c>
      <c r="AR303" s="74" t="s">
        <v>75</v>
      </c>
      <c r="AT303" s="80" t="s">
        <v>72</v>
      </c>
      <c r="AU303" s="80" t="s">
        <v>75</v>
      </c>
      <c r="AY303" s="74" t="s">
        <v>76</v>
      </c>
      <c r="BK303" s="81">
        <f>BK304</f>
        <v>0</v>
      </c>
    </row>
    <row r="304" spans="2:65" s="9" customFormat="1" ht="33" customHeight="1" x14ac:dyDescent="0.25">
      <c r="B304" s="84"/>
      <c r="C304" s="85" t="s">
        <v>186</v>
      </c>
      <c r="D304" s="85" t="s">
        <v>78</v>
      </c>
      <c r="E304" s="86" t="s">
        <v>274</v>
      </c>
      <c r="F304" s="87" t="s">
        <v>275</v>
      </c>
      <c r="G304" s="88" t="s">
        <v>119</v>
      </c>
      <c r="H304" s="89">
        <v>1396.8230000000001</v>
      </c>
      <c r="I304" s="89">
        <v>0</v>
      </c>
      <c r="J304" s="89">
        <f>ROUND(I304*H304,3)</f>
        <v>0</v>
      </c>
      <c r="K304" s="90"/>
      <c r="L304" s="10"/>
      <c r="M304" s="128" t="s">
        <v>14</v>
      </c>
      <c r="N304" s="129" t="s">
        <v>34</v>
      </c>
      <c r="O304" s="130">
        <v>0</v>
      </c>
      <c r="P304" s="130">
        <f>O304*H304</f>
        <v>0</v>
      </c>
      <c r="Q304" s="130">
        <v>0</v>
      </c>
      <c r="R304" s="130">
        <f>Q304*H304</f>
        <v>0</v>
      </c>
      <c r="S304" s="130">
        <v>0</v>
      </c>
      <c r="T304" s="131">
        <f>S304*H304</f>
        <v>0</v>
      </c>
      <c r="AR304" s="95" t="s">
        <v>82</v>
      </c>
      <c r="AT304" s="95" t="s">
        <v>78</v>
      </c>
      <c r="AU304" s="95" t="s">
        <v>83</v>
      </c>
      <c r="AY304" s="2" t="s">
        <v>76</v>
      </c>
      <c r="BE304" s="96">
        <f>IF(N304="základná",J304,0)</f>
        <v>0</v>
      </c>
      <c r="BF304" s="96">
        <f>IF(N304="znížená",J304,0)</f>
        <v>0</v>
      </c>
      <c r="BG304" s="96">
        <f>IF(N304="zákl. prenesená",J304,0)</f>
        <v>0</v>
      </c>
      <c r="BH304" s="96">
        <f>IF(N304="zníž. prenesená",J304,0)</f>
        <v>0</v>
      </c>
      <c r="BI304" s="96">
        <f>IF(N304="nulová",J304,0)</f>
        <v>0</v>
      </c>
      <c r="BJ304" s="2" t="s">
        <v>83</v>
      </c>
      <c r="BK304" s="97">
        <f>ROUND(I304*H304,3)</f>
        <v>0</v>
      </c>
      <c r="BL304" s="2" t="s">
        <v>82</v>
      </c>
      <c r="BM304" s="95" t="s">
        <v>276</v>
      </c>
    </row>
    <row r="305" spans="2:12" s="9" customFormat="1" ht="6.95" customHeight="1" x14ac:dyDescent="0.25">
      <c r="B305" s="40"/>
      <c r="C305" s="41"/>
      <c r="D305" s="41"/>
      <c r="E305" s="41"/>
      <c r="F305" s="41"/>
      <c r="G305" s="41"/>
      <c r="H305" s="41"/>
      <c r="I305" s="41"/>
      <c r="J305" s="41"/>
      <c r="K305" s="41"/>
      <c r="L305" s="10"/>
    </row>
  </sheetData>
  <autoFilter ref="C128:K304" xr:uid="{00000000-0009-0000-0000-000002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2758-3D86-4DD3-9F78-91437BD3AF67}">
  <sheetPr>
    <pageSetUpPr fitToPage="1"/>
  </sheetPr>
  <dimension ref="B2:BM259"/>
  <sheetViews>
    <sheetView showGridLines="0" workbookViewId="0">
      <selection activeCell="E38" sqref="E3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277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72" t="s">
        <v>8</v>
      </c>
      <c r="F9" s="232"/>
      <c r="G9" s="232"/>
      <c r="H9" s="23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256" t="s">
        <v>10</v>
      </c>
      <c r="F11" s="274"/>
      <c r="G11" s="274"/>
      <c r="H11" s="274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244" t="s">
        <v>278</v>
      </c>
      <c r="F13" s="274"/>
      <c r="G13" s="274"/>
      <c r="H13" s="274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33" t="str">
        <f>'[1]Rekapitulácia stavby'!E14</f>
        <v xml:space="preserve"> </v>
      </c>
      <c r="F22" s="233"/>
      <c r="G22" s="233"/>
      <c r="H22" s="23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235" t="s">
        <v>14</v>
      </c>
      <c r="F31" s="235"/>
      <c r="G31" s="235"/>
      <c r="H31" s="235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ROUND(J129,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ROUND((SUM(BE129:BE258)),  2)</f>
        <v>0</v>
      </c>
      <c r="G37" s="23"/>
      <c r="H37" s="23"/>
      <c r="I37" s="24">
        <v>0.23</v>
      </c>
      <c r="J37" s="22">
        <f>ROUND(((SUM(BE129:BE258))*I37),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ROUND((SUM(BF129:BF258)),  2)</f>
        <v>0</v>
      </c>
      <c r="I38" s="26">
        <v>0.23</v>
      </c>
      <c r="J38" s="25">
        <f>ROUND(((SUM(BF129:BF258))*I38),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ROUND((SUM(BG129:BG258)),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ROUND((SUM(BH129:BH258)),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ROUND((SUM(BI129:BI258)),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72" t="s">
        <v>8</v>
      </c>
      <c r="F87" s="232"/>
      <c r="G87" s="232"/>
      <c r="H87" s="23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256" t="s">
        <v>10</v>
      </c>
      <c r="F89" s="274"/>
      <c r="G89" s="274"/>
      <c r="H89" s="274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244" t="str">
        <f>E13</f>
        <v>SO 1.1.3 - Podpora budovania prvkov zelenej a modrej infraštruktúry v obciach a mestách - časť 1.2</v>
      </c>
      <c r="F91" s="274"/>
      <c r="G91" s="274"/>
      <c r="H91" s="274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899999999999999" hidden="1" customHeight="1" x14ac:dyDescent="0.25">
      <c r="B103" s="53"/>
      <c r="D103" s="54" t="s">
        <v>54</v>
      </c>
      <c r="E103" s="55"/>
      <c r="F103" s="55"/>
      <c r="G103" s="55"/>
      <c r="H103" s="55"/>
      <c r="I103" s="55"/>
      <c r="J103" s="56">
        <f>J184</f>
        <v>0</v>
      </c>
      <c r="L103" s="53"/>
    </row>
    <row r="104" spans="2:47" s="52" customFormat="1" ht="19.899999999999999" hidden="1" customHeight="1" x14ac:dyDescent="0.25">
      <c r="B104" s="53"/>
      <c r="D104" s="54" t="s">
        <v>55</v>
      </c>
      <c r="E104" s="55"/>
      <c r="F104" s="55"/>
      <c r="G104" s="55"/>
      <c r="H104" s="55"/>
      <c r="I104" s="55"/>
      <c r="J104" s="56">
        <f>J223</f>
        <v>0</v>
      </c>
      <c r="L104" s="53"/>
    </row>
    <row r="105" spans="2:47" s="52" customFormat="1" ht="19.899999999999999" hidden="1" customHeight="1" x14ac:dyDescent="0.25">
      <c r="B105" s="53"/>
      <c r="D105" s="54" t="s">
        <v>56</v>
      </c>
      <c r="E105" s="55"/>
      <c r="F105" s="55"/>
      <c r="G105" s="55"/>
      <c r="H105" s="55"/>
      <c r="I105" s="55"/>
      <c r="J105" s="56">
        <f>J257</f>
        <v>0</v>
      </c>
      <c r="L105" s="53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57</v>
      </c>
      <c r="L112" s="10"/>
    </row>
    <row r="113" spans="2:20" s="9" customFormat="1" ht="6.95" customHeight="1" x14ac:dyDescent="0.25">
      <c r="B113" s="10"/>
      <c r="L113" s="10"/>
    </row>
    <row r="114" spans="2:20" s="9" customFormat="1" ht="12" customHeight="1" x14ac:dyDescent="0.25">
      <c r="B114" s="10"/>
      <c r="C114" s="8" t="s">
        <v>6</v>
      </c>
      <c r="L114" s="10"/>
    </row>
    <row r="115" spans="2:20" s="9" customFormat="1" ht="16.5" customHeight="1" x14ac:dyDescent="0.25">
      <c r="B115" s="10"/>
      <c r="E115" s="272" t="str">
        <f>E7</f>
        <v>Zelené sídliská - lokalita SEVERNÁ - revízia 2</v>
      </c>
      <c r="F115" s="273"/>
      <c r="G115" s="273"/>
      <c r="H115" s="273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72" t="s">
        <v>8</v>
      </c>
      <c r="F117" s="232"/>
      <c r="G117" s="232"/>
      <c r="H117" s="23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25">
      <c r="B119" s="10"/>
      <c r="E119" s="256" t="s">
        <v>10</v>
      </c>
      <c r="F119" s="274"/>
      <c r="G119" s="274"/>
      <c r="H119" s="274"/>
      <c r="L119" s="10"/>
    </row>
    <row r="120" spans="2:20" s="9" customFormat="1" ht="12" customHeight="1" x14ac:dyDescent="0.25">
      <c r="B120" s="10"/>
      <c r="C120" s="8" t="s">
        <v>11</v>
      </c>
      <c r="L120" s="10"/>
    </row>
    <row r="121" spans="2:20" s="9" customFormat="1" ht="30" customHeight="1" x14ac:dyDescent="0.25">
      <c r="B121" s="10"/>
      <c r="E121" s="244" t="str">
        <f>E13</f>
        <v>SO 1.1.3 - Podpora budovania prvkov zelenej a modrej infraštruktúry v obciach a mestách - časť 1.2</v>
      </c>
      <c r="F121" s="274"/>
      <c r="G121" s="274"/>
      <c r="H121" s="274"/>
      <c r="L121" s="10"/>
    </row>
    <row r="122" spans="2:20" s="9" customFormat="1" ht="6.95" customHeight="1" x14ac:dyDescent="0.25">
      <c r="B122" s="10"/>
      <c r="L122" s="10"/>
    </row>
    <row r="123" spans="2:20" s="9" customFormat="1" ht="12" customHeight="1" x14ac:dyDescent="0.25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5" customHeight="1" x14ac:dyDescent="0.25">
      <c r="B124" s="10"/>
      <c r="L124" s="10"/>
    </row>
    <row r="125" spans="2:20" s="9" customFormat="1" ht="15.2" customHeight="1" x14ac:dyDescent="0.25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2" customHeight="1" x14ac:dyDescent="0.25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25">
      <c r="B127" s="10"/>
      <c r="L127" s="10"/>
    </row>
    <row r="128" spans="2:20" s="57" customFormat="1" ht="29.25" customHeight="1" x14ac:dyDescent="0.25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" customHeight="1" x14ac:dyDescent="0.25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" customHeight="1" x14ac:dyDescent="0.2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P131+P184+P223+P257</f>
        <v>0</v>
      </c>
      <c r="R130" s="78">
        <f>R131+R184+R223+R257</f>
        <v>0</v>
      </c>
      <c r="T130" s="79">
        <f>T131+T184+T223+T257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BK131+BK184+BK223+BK257</f>
        <v>0</v>
      </c>
    </row>
    <row r="131" spans="2:65" s="72" customFormat="1" ht="22.9" customHeight="1" x14ac:dyDescent="0.2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SUM(P132:P183)</f>
        <v>0</v>
      </c>
      <c r="R131" s="78">
        <f>SUM(R132:R183)</f>
        <v>0</v>
      </c>
      <c r="T131" s="79">
        <f>SUM(T132:T183)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SUM(BK132:BK183)</f>
        <v>0</v>
      </c>
    </row>
    <row r="132" spans="2:65" s="9" customFormat="1" ht="24.2" customHeight="1" x14ac:dyDescent="0.25">
      <c r="B132" s="84"/>
      <c r="C132" s="85" t="s">
        <v>75</v>
      </c>
      <c r="D132" s="85" t="s">
        <v>78</v>
      </c>
      <c r="E132" s="86" t="s">
        <v>79</v>
      </c>
      <c r="F132" s="87" t="s">
        <v>80</v>
      </c>
      <c r="G132" s="88" t="s">
        <v>81</v>
      </c>
      <c r="H132" s="89">
        <v>119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25">
      <c r="B133" s="99"/>
      <c r="D133" s="100" t="s">
        <v>84</v>
      </c>
      <c r="E133" s="101" t="s">
        <v>14</v>
      </c>
      <c r="F133" s="102" t="s">
        <v>279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25">
      <c r="B134" s="106"/>
      <c r="D134" s="100" t="s">
        <v>84</v>
      </c>
      <c r="E134" s="107" t="s">
        <v>14</v>
      </c>
      <c r="F134" s="108" t="s">
        <v>280</v>
      </c>
      <c r="H134" s="109">
        <v>119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112" customFormat="1" x14ac:dyDescent="0.25">
      <c r="B135" s="113"/>
      <c r="D135" s="100" t="s">
        <v>84</v>
      </c>
      <c r="E135" s="114" t="s">
        <v>14</v>
      </c>
      <c r="F135" s="115" t="s">
        <v>90</v>
      </c>
      <c r="H135" s="116">
        <v>119</v>
      </c>
      <c r="L135" s="113"/>
      <c r="M135" s="117"/>
      <c r="T135" s="118"/>
      <c r="AT135" s="114" t="s">
        <v>84</v>
      </c>
      <c r="AU135" s="114" t="s">
        <v>83</v>
      </c>
      <c r="AV135" s="112" t="s">
        <v>82</v>
      </c>
      <c r="AW135" s="112" t="s">
        <v>86</v>
      </c>
      <c r="AX135" s="112" t="s">
        <v>75</v>
      </c>
      <c r="AY135" s="114" t="s">
        <v>76</v>
      </c>
    </row>
    <row r="136" spans="2:65" s="9" customFormat="1" ht="24.2" customHeight="1" x14ac:dyDescent="0.25">
      <c r="B136" s="84"/>
      <c r="C136" s="85" t="s">
        <v>83</v>
      </c>
      <c r="D136" s="85" t="s">
        <v>78</v>
      </c>
      <c r="E136" s="86" t="s">
        <v>91</v>
      </c>
      <c r="F136" s="87" t="s">
        <v>92</v>
      </c>
      <c r="G136" s="88" t="s">
        <v>81</v>
      </c>
      <c r="H136" s="89">
        <v>119</v>
      </c>
      <c r="I136" s="89">
        <v>0</v>
      </c>
      <c r="J136" s="89">
        <f>ROUND(I136*H136,3)</f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>O136*H136</f>
        <v>0</v>
      </c>
      <c r="Q136" s="93">
        <v>0</v>
      </c>
      <c r="R136" s="93">
        <f>Q136*H136</f>
        <v>0</v>
      </c>
      <c r="S136" s="93">
        <v>0</v>
      </c>
      <c r="T136" s="94">
        <f>S136*H136</f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2" t="s">
        <v>83</v>
      </c>
      <c r="BK136" s="97">
        <f>ROUND(I136*H136,3)</f>
        <v>0</v>
      </c>
      <c r="BL136" s="2" t="s">
        <v>82</v>
      </c>
      <c r="BM136" s="95" t="s">
        <v>82</v>
      </c>
    </row>
    <row r="137" spans="2:65" s="9" customFormat="1" ht="21.75" customHeight="1" x14ac:dyDescent="0.25">
      <c r="B137" s="84"/>
      <c r="C137" s="85" t="s">
        <v>93</v>
      </c>
      <c r="D137" s="85" t="s">
        <v>78</v>
      </c>
      <c r="E137" s="86" t="s">
        <v>94</v>
      </c>
      <c r="F137" s="87" t="s">
        <v>95</v>
      </c>
      <c r="G137" s="88" t="s">
        <v>81</v>
      </c>
      <c r="H137" s="89">
        <v>132</v>
      </c>
      <c r="I137" s="89">
        <v>0</v>
      </c>
      <c r="J137" s="89">
        <f>ROUND(I137*H137,3)</f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>O137*H137</f>
        <v>0</v>
      </c>
      <c r="Q137" s="93">
        <v>0</v>
      </c>
      <c r="R137" s="93">
        <f>Q137*H137</f>
        <v>0</v>
      </c>
      <c r="S137" s="93">
        <v>0</v>
      </c>
      <c r="T137" s="94">
        <f>S137*H137</f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2" t="s">
        <v>83</v>
      </c>
      <c r="BK137" s="97">
        <f>ROUND(I137*H137,3)</f>
        <v>0</v>
      </c>
      <c r="BL137" s="2" t="s">
        <v>82</v>
      </c>
      <c r="BM137" s="95" t="s">
        <v>96</v>
      </c>
    </row>
    <row r="138" spans="2:65" s="98" customFormat="1" ht="22.5" x14ac:dyDescent="0.25">
      <c r="B138" s="99"/>
      <c r="D138" s="100" t="s">
        <v>84</v>
      </c>
      <c r="E138" s="101" t="s">
        <v>14</v>
      </c>
      <c r="F138" s="102" t="s">
        <v>97</v>
      </c>
      <c r="H138" s="101" t="s">
        <v>14</v>
      </c>
      <c r="L138" s="99"/>
      <c r="M138" s="103"/>
      <c r="T138" s="104"/>
      <c r="AT138" s="101" t="s">
        <v>84</v>
      </c>
      <c r="AU138" s="101" t="s">
        <v>83</v>
      </c>
      <c r="AV138" s="98" t="s">
        <v>75</v>
      </c>
      <c r="AW138" s="98" t="s">
        <v>86</v>
      </c>
      <c r="AX138" s="98" t="s">
        <v>2</v>
      </c>
      <c r="AY138" s="101" t="s">
        <v>76</v>
      </c>
    </row>
    <row r="139" spans="2:65" s="105" customFormat="1" x14ac:dyDescent="0.25">
      <c r="B139" s="106"/>
      <c r="D139" s="100" t="s">
        <v>84</v>
      </c>
      <c r="E139" s="107" t="s">
        <v>14</v>
      </c>
      <c r="F139" s="108" t="s">
        <v>280</v>
      </c>
      <c r="H139" s="109">
        <v>119</v>
      </c>
      <c r="L139" s="106"/>
      <c r="M139" s="110"/>
      <c r="T139" s="111"/>
      <c r="AT139" s="107" t="s">
        <v>84</v>
      </c>
      <c r="AU139" s="107" t="s">
        <v>83</v>
      </c>
      <c r="AV139" s="105" t="s">
        <v>83</v>
      </c>
      <c r="AW139" s="105" t="s">
        <v>86</v>
      </c>
      <c r="AX139" s="105" t="s">
        <v>2</v>
      </c>
      <c r="AY139" s="107" t="s">
        <v>76</v>
      </c>
    </row>
    <row r="140" spans="2:65" s="98" customFormat="1" x14ac:dyDescent="0.25">
      <c r="B140" s="99"/>
      <c r="D140" s="100" t="s">
        <v>84</v>
      </c>
      <c r="E140" s="101" t="s">
        <v>14</v>
      </c>
      <c r="F140" s="102" t="s">
        <v>99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25">
      <c r="B141" s="106"/>
      <c r="D141" s="100" t="s">
        <v>84</v>
      </c>
      <c r="E141" s="107" t="s">
        <v>14</v>
      </c>
      <c r="F141" s="108" t="s">
        <v>145</v>
      </c>
      <c r="H141" s="109">
        <v>13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112" customFormat="1" x14ac:dyDescent="0.25">
      <c r="B142" s="113"/>
      <c r="D142" s="100" t="s">
        <v>84</v>
      </c>
      <c r="E142" s="114" t="s">
        <v>14</v>
      </c>
      <c r="F142" s="115" t="s">
        <v>90</v>
      </c>
      <c r="H142" s="116">
        <v>132</v>
      </c>
      <c r="L142" s="113"/>
      <c r="M142" s="117"/>
      <c r="T142" s="118"/>
      <c r="AT142" s="114" t="s">
        <v>84</v>
      </c>
      <c r="AU142" s="114" t="s">
        <v>83</v>
      </c>
      <c r="AV142" s="112" t="s">
        <v>82</v>
      </c>
      <c r="AW142" s="112" t="s">
        <v>86</v>
      </c>
      <c r="AX142" s="112" t="s">
        <v>75</v>
      </c>
      <c r="AY142" s="114" t="s">
        <v>76</v>
      </c>
    </row>
    <row r="143" spans="2:65" s="9" customFormat="1" ht="37.9" customHeight="1" x14ac:dyDescent="0.25">
      <c r="B143" s="84"/>
      <c r="C143" s="85" t="s">
        <v>82</v>
      </c>
      <c r="D143" s="85" t="s">
        <v>78</v>
      </c>
      <c r="E143" s="86" t="s">
        <v>101</v>
      </c>
      <c r="F143" s="87" t="s">
        <v>102</v>
      </c>
      <c r="G143" s="88" t="s">
        <v>81</v>
      </c>
      <c r="H143" s="89">
        <v>132</v>
      </c>
      <c r="I143" s="89">
        <v>0</v>
      </c>
      <c r="J143" s="89">
        <f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82</v>
      </c>
      <c r="AT143" s="95" t="s">
        <v>78</v>
      </c>
      <c r="AU143" s="95" t="s">
        <v>83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103</v>
      </c>
    </row>
    <row r="144" spans="2:65" s="9" customFormat="1" ht="24.2" customHeight="1" x14ac:dyDescent="0.25">
      <c r="B144" s="84"/>
      <c r="C144" s="85" t="s">
        <v>104</v>
      </c>
      <c r="D144" s="85" t="s">
        <v>78</v>
      </c>
      <c r="E144" s="86" t="s">
        <v>105</v>
      </c>
      <c r="F144" s="87" t="s">
        <v>106</v>
      </c>
      <c r="G144" s="88" t="s">
        <v>81</v>
      </c>
      <c r="H144" s="89">
        <v>13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107</v>
      </c>
    </row>
    <row r="145" spans="2:65" s="98" customFormat="1" x14ac:dyDescent="0.25">
      <c r="B145" s="99"/>
      <c r="D145" s="100" t="s">
        <v>84</v>
      </c>
      <c r="E145" s="101" t="s">
        <v>14</v>
      </c>
      <c r="F145" s="102" t="s">
        <v>99</v>
      </c>
      <c r="H145" s="101" t="s">
        <v>14</v>
      </c>
      <c r="L145" s="99"/>
      <c r="M145" s="103"/>
      <c r="T145" s="104"/>
      <c r="AT145" s="101" t="s">
        <v>84</v>
      </c>
      <c r="AU145" s="101" t="s">
        <v>83</v>
      </c>
      <c r="AV145" s="98" t="s">
        <v>75</v>
      </c>
      <c r="AW145" s="98" t="s">
        <v>86</v>
      </c>
      <c r="AX145" s="98" t="s">
        <v>2</v>
      </c>
      <c r="AY145" s="101" t="s">
        <v>76</v>
      </c>
    </row>
    <row r="146" spans="2:65" s="105" customFormat="1" x14ac:dyDescent="0.25">
      <c r="B146" s="106"/>
      <c r="D146" s="100" t="s">
        <v>84</v>
      </c>
      <c r="E146" s="107" t="s">
        <v>14</v>
      </c>
      <c r="F146" s="108" t="s">
        <v>145</v>
      </c>
      <c r="H146" s="109">
        <v>13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25">
      <c r="B147" s="113"/>
      <c r="D147" s="100" t="s">
        <v>84</v>
      </c>
      <c r="E147" s="114" t="s">
        <v>14</v>
      </c>
      <c r="F147" s="115" t="s">
        <v>90</v>
      </c>
      <c r="H147" s="116">
        <v>13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2" customHeight="1" x14ac:dyDescent="0.25">
      <c r="B148" s="84"/>
      <c r="C148" s="85" t="s">
        <v>96</v>
      </c>
      <c r="D148" s="85" t="s">
        <v>78</v>
      </c>
      <c r="E148" s="86" t="s">
        <v>108</v>
      </c>
      <c r="F148" s="87" t="s">
        <v>109</v>
      </c>
      <c r="G148" s="88" t="s">
        <v>81</v>
      </c>
      <c r="H148" s="89">
        <v>119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110</v>
      </c>
    </row>
    <row r="149" spans="2:65" s="98" customFormat="1" ht="22.5" x14ac:dyDescent="0.25">
      <c r="B149" s="99"/>
      <c r="D149" s="100" t="s">
        <v>84</v>
      </c>
      <c r="E149" s="101" t="s">
        <v>14</v>
      </c>
      <c r="F149" s="102" t="s">
        <v>97</v>
      </c>
      <c r="H149" s="101" t="s">
        <v>14</v>
      </c>
      <c r="L149" s="99"/>
      <c r="M149" s="103"/>
      <c r="T149" s="104"/>
      <c r="AT149" s="101" t="s">
        <v>84</v>
      </c>
      <c r="AU149" s="101" t="s">
        <v>83</v>
      </c>
      <c r="AV149" s="98" t="s">
        <v>75</v>
      </c>
      <c r="AW149" s="98" t="s">
        <v>86</v>
      </c>
      <c r="AX149" s="98" t="s">
        <v>2</v>
      </c>
      <c r="AY149" s="101" t="s">
        <v>76</v>
      </c>
    </row>
    <row r="150" spans="2:65" s="105" customFormat="1" x14ac:dyDescent="0.25">
      <c r="B150" s="106"/>
      <c r="D150" s="100" t="s">
        <v>84</v>
      </c>
      <c r="E150" s="107" t="s">
        <v>14</v>
      </c>
      <c r="F150" s="108" t="s">
        <v>280</v>
      </c>
      <c r="H150" s="109">
        <v>119</v>
      </c>
      <c r="L150" s="106"/>
      <c r="M150" s="110"/>
      <c r="T150" s="111"/>
      <c r="AT150" s="107" t="s">
        <v>84</v>
      </c>
      <c r="AU150" s="107" t="s">
        <v>83</v>
      </c>
      <c r="AV150" s="105" t="s">
        <v>83</v>
      </c>
      <c r="AW150" s="105" t="s">
        <v>86</v>
      </c>
      <c r="AX150" s="105" t="s">
        <v>2</v>
      </c>
      <c r="AY150" s="107" t="s">
        <v>76</v>
      </c>
    </row>
    <row r="151" spans="2:65" s="112" customFormat="1" x14ac:dyDescent="0.25">
      <c r="B151" s="113"/>
      <c r="D151" s="100" t="s">
        <v>84</v>
      </c>
      <c r="E151" s="114" t="s">
        <v>14</v>
      </c>
      <c r="F151" s="115" t="s">
        <v>90</v>
      </c>
      <c r="H151" s="116">
        <v>119</v>
      </c>
      <c r="L151" s="113"/>
      <c r="M151" s="117"/>
      <c r="T151" s="118"/>
      <c r="AT151" s="114" t="s">
        <v>84</v>
      </c>
      <c r="AU151" s="114" t="s">
        <v>83</v>
      </c>
      <c r="AV151" s="112" t="s">
        <v>82</v>
      </c>
      <c r="AW151" s="112" t="s">
        <v>86</v>
      </c>
      <c r="AX151" s="112" t="s">
        <v>75</v>
      </c>
      <c r="AY151" s="114" t="s">
        <v>76</v>
      </c>
    </row>
    <row r="152" spans="2:65" s="9" customFormat="1" ht="37.9" customHeight="1" x14ac:dyDescent="0.25">
      <c r="B152" s="84"/>
      <c r="C152" s="85" t="s">
        <v>112</v>
      </c>
      <c r="D152" s="85" t="s">
        <v>78</v>
      </c>
      <c r="E152" s="86" t="s">
        <v>281</v>
      </c>
      <c r="F152" s="87" t="s">
        <v>282</v>
      </c>
      <c r="G152" s="88" t="s">
        <v>81</v>
      </c>
      <c r="H152" s="89">
        <v>13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115</v>
      </c>
    </row>
    <row r="153" spans="2:65" s="98" customFormat="1" x14ac:dyDescent="0.25">
      <c r="B153" s="99"/>
      <c r="D153" s="100" t="s">
        <v>84</v>
      </c>
      <c r="E153" s="101" t="s">
        <v>14</v>
      </c>
      <c r="F153" s="102" t="s">
        <v>279</v>
      </c>
      <c r="H153" s="101" t="s">
        <v>14</v>
      </c>
      <c r="L153" s="99"/>
      <c r="M153" s="103"/>
      <c r="T153" s="104"/>
      <c r="AT153" s="101" t="s">
        <v>84</v>
      </c>
      <c r="AU153" s="101" t="s">
        <v>83</v>
      </c>
      <c r="AV153" s="98" t="s">
        <v>75</v>
      </c>
      <c r="AW153" s="98" t="s">
        <v>86</v>
      </c>
      <c r="AX153" s="98" t="s">
        <v>2</v>
      </c>
      <c r="AY153" s="101" t="s">
        <v>76</v>
      </c>
    </row>
    <row r="154" spans="2:65" s="105" customFormat="1" x14ac:dyDescent="0.25">
      <c r="B154" s="106"/>
      <c r="D154" s="100" t="s">
        <v>84</v>
      </c>
      <c r="E154" s="107" t="s">
        <v>14</v>
      </c>
      <c r="F154" s="108" t="s">
        <v>145</v>
      </c>
      <c r="H154" s="109">
        <v>13</v>
      </c>
      <c r="L154" s="106"/>
      <c r="M154" s="110"/>
      <c r="T154" s="111"/>
      <c r="AT154" s="107" t="s">
        <v>84</v>
      </c>
      <c r="AU154" s="107" t="s">
        <v>83</v>
      </c>
      <c r="AV154" s="105" t="s">
        <v>83</v>
      </c>
      <c r="AW154" s="105" t="s">
        <v>86</v>
      </c>
      <c r="AX154" s="105" t="s">
        <v>2</v>
      </c>
      <c r="AY154" s="107" t="s">
        <v>76</v>
      </c>
    </row>
    <row r="155" spans="2:65" s="112" customFormat="1" x14ac:dyDescent="0.25">
      <c r="B155" s="113"/>
      <c r="D155" s="100" t="s">
        <v>84</v>
      </c>
      <c r="E155" s="114" t="s">
        <v>14</v>
      </c>
      <c r="F155" s="115" t="s">
        <v>90</v>
      </c>
      <c r="H155" s="116">
        <v>13</v>
      </c>
      <c r="L155" s="113"/>
      <c r="M155" s="117"/>
      <c r="T155" s="118"/>
      <c r="AT155" s="114" t="s">
        <v>84</v>
      </c>
      <c r="AU155" s="114" t="s">
        <v>83</v>
      </c>
      <c r="AV155" s="112" t="s">
        <v>82</v>
      </c>
      <c r="AW155" s="112" t="s">
        <v>86</v>
      </c>
      <c r="AX155" s="112" t="s">
        <v>75</v>
      </c>
      <c r="AY155" s="114" t="s">
        <v>76</v>
      </c>
    </row>
    <row r="156" spans="2:65" s="9" customFormat="1" ht="21.75" customHeight="1" x14ac:dyDescent="0.25">
      <c r="B156" s="84"/>
      <c r="C156" s="85" t="s">
        <v>103</v>
      </c>
      <c r="D156" s="85" t="s">
        <v>78</v>
      </c>
      <c r="E156" s="86" t="s">
        <v>113</v>
      </c>
      <c r="F156" s="87" t="s">
        <v>114</v>
      </c>
      <c r="G156" s="88" t="s">
        <v>81</v>
      </c>
      <c r="H156" s="89">
        <v>119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120</v>
      </c>
    </row>
    <row r="157" spans="2:65" s="98" customFormat="1" ht="22.5" x14ac:dyDescent="0.25">
      <c r="B157" s="99"/>
      <c r="D157" s="100" t="s">
        <v>84</v>
      </c>
      <c r="E157" s="101" t="s">
        <v>14</v>
      </c>
      <c r="F157" s="102" t="s">
        <v>97</v>
      </c>
      <c r="H157" s="101" t="s">
        <v>14</v>
      </c>
      <c r="L157" s="99"/>
      <c r="M157" s="103"/>
      <c r="T157" s="104"/>
      <c r="AT157" s="101" t="s">
        <v>84</v>
      </c>
      <c r="AU157" s="101" t="s">
        <v>83</v>
      </c>
      <c r="AV157" s="98" t="s">
        <v>75</v>
      </c>
      <c r="AW157" s="98" t="s">
        <v>86</v>
      </c>
      <c r="AX157" s="98" t="s">
        <v>2</v>
      </c>
      <c r="AY157" s="101" t="s">
        <v>76</v>
      </c>
    </row>
    <row r="158" spans="2:65" s="105" customFormat="1" x14ac:dyDescent="0.25">
      <c r="B158" s="106"/>
      <c r="D158" s="100" t="s">
        <v>84</v>
      </c>
      <c r="E158" s="107" t="s">
        <v>14</v>
      </c>
      <c r="F158" s="108" t="s">
        <v>280</v>
      </c>
      <c r="H158" s="109">
        <v>119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12" customFormat="1" x14ac:dyDescent="0.25">
      <c r="B159" s="113"/>
      <c r="D159" s="100" t="s">
        <v>84</v>
      </c>
      <c r="E159" s="114" t="s">
        <v>14</v>
      </c>
      <c r="F159" s="115" t="s">
        <v>90</v>
      </c>
      <c r="H159" s="116">
        <v>119</v>
      </c>
      <c r="L159" s="113"/>
      <c r="M159" s="117"/>
      <c r="T159" s="118"/>
      <c r="AT159" s="114" t="s">
        <v>84</v>
      </c>
      <c r="AU159" s="114" t="s">
        <v>83</v>
      </c>
      <c r="AV159" s="112" t="s">
        <v>82</v>
      </c>
      <c r="AW159" s="112" t="s">
        <v>86</v>
      </c>
      <c r="AX159" s="112" t="s">
        <v>75</v>
      </c>
      <c r="AY159" s="114" t="s">
        <v>76</v>
      </c>
    </row>
    <row r="160" spans="2:65" s="9" customFormat="1" ht="24.2" customHeight="1" x14ac:dyDescent="0.25">
      <c r="B160" s="84"/>
      <c r="C160" s="85" t="s">
        <v>123</v>
      </c>
      <c r="D160" s="85" t="s">
        <v>78</v>
      </c>
      <c r="E160" s="86" t="s">
        <v>117</v>
      </c>
      <c r="F160" s="87" t="s">
        <v>118</v>
      </c>
      <c r="G160" s="88" t="s">
        <v>119</v>
      </c>
      <c r="H160" s="89">
        <v>190.8</v>
      </c>
      <c r="I160" s="89">
        <v>0</v>
      </c>
      <c r="J160" s="89">
        <f>ROUND(I160*H160,3)</f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>O160*H160</f>
        <v>0</v>
      </c>
      <c r="Q160" s="93">
        <v>0</v>
      </c>
      <c r="R160" s="93">
        <f>Q160*H160</f>
        <v>0</v>
      </c>
      <c r="S160" s="93">
        <v>0</v>
      </c>
      <c r="T160" s="94">
        <f>S160*H160</f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2" t="s">
        <v>83</v>
      </c>
      <c r="BK160" s="97">
        <f>ROUND(I160*H160,3)</f>
        <v>0</v>
      </c>
      <c r="BL160" s="2" t="s">
        <v>82</v>
      </c>
      <c r="BM160" s="95" t="s">
        <v>126</v>
      </c>
    </row>
    <row r="161" spans="2:65" s="98" customFormat="1" x14ac:dyDescent="0.25">
      <c r="B161" s="99"/>
      <c r="D161" s="100" t="s">
        <v>84</v>
      </c>
      <c r="E161" s="101" t="s">
        <v>14</v>
      </c>
      <c r="F161" s="102" t="s">
        <v>121</v>
      </c>
      <c r="H161" s="101" t="s">
        <v>14</v>
      </c>
      <c r="L161" s="99"/>
      <c r="M161" s="103"/>
      <c r="T161" s="104"/>
      <c r="AT161" s="101" t="s">
        <v>84</v>
      </c>
      <c r="AU161" s="101" t="s">
        <v>83</v>
      </c>
      <c r="AV161" s="98" t="s">
        <v>75</v>
      </c>
      <c r="AW161" s="98" t="s">
        <v>86</v>
      </c>
      <c r="AX161" s="98" t="s">
        <v>2</v>
      </c>
      <c r="AY161" s="101" t="s">
        <v>76</v>
      </c>
    </row>
    <row r="162" spans="2:65" s="105" customFormat="1" x14ac:dyDescent="0.25">
      <c r="B162" s="106"/>
      <c r="D162" s="100" t="s">
        <v>84</v>
      </c>
      <c r="E162" s="107" t="s">
        <v>14</v>
      </c>
      <c r="F162" s="108" t="s">
        <v>283</v>
      </c>
      <c r="H162" s="109">
        <v>190.8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12" customFormat="1" x14ac:dyDescent="0.25">
      <c r="B163" s="113"/>
      <c r="D163" s="100" t="s">
        <v>84</v>
      </c>
      <c r="E163" s="114" t="s">
        <v>14</v>
      </c>
      <c r="F163" s="115" t="s">
        <v>90</v>
      </c>
      <c r="H163" s="116">
        <v>190.8</v>
      </c>
      <c r="L163" s="113"/>
      <c r="M163" s="117"/>
      <c r="T163" s="118"/>
      <c r="AT163" s="114" t="s">
        <v>84</v>
      </c>
      <c r="AU163" s="114" t="s">
        <v>83</v>
      </c>
      <c r="AV163" s="112" t="s">
        <v>82</v>
      </c>
      <c r="AW163" s="112" t="s">
        <v>86</v>
      </c>
      <c r="AX163" s="112" t="s">
        <v>75</v>
      </c>
      <c r="AY163" s="114" t="s">
        <v>76</v>
      </c>
    </row>
    <row r="164" spans="2:65" s="9" customFormat="1" ht="21.75" customHeight="1" x14ac:dyDescent="0.25">
      <c r="B164" s="84"/>
      <c r="C164" s="85" t="s">
        <v>107</v>
      </c>
      <c r="D164" s="85" t="s">
        <v>78</v>
      </c>
      <c r="E164" s="86" t="s">
        <v>129</v>
      </c>
      <c r="F164" s="87" t="s">
        <v>130</v>
      </c>
      <c r="G164" s="88" t="s">
        <v>131</v>
      </c>
      <c r="H164" s="89">
        <v>307</v>
      </c>
      <c r="I164" s="89">
        <v>0</v>
      </c>
      <c r="J164" s="89">
        <f>ROUND(I164*H164,3)</f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>O164*H164</f>
        <v>0</v>
      </c>
      <c r="Q164" s="93">
        <v>0</v>
      </c>
      <c r="R164" s="93">
        <f>Q164*H164</f>
        <v>0</v>
      </c>
      <c r="S164" s="93">
        <v>0</v>
      </c>
      <c r="T164" s="94">
        <f>S164*H164</f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2" t="s">
        <v>83</v>
      </c>
      <c r="BK164" s="97">
        <f>ROUND(I164*H164,3)</f>
        <v>0</v>
      </c>
      <c r="BL164" s="2" t="s">
        <v>82</v>
      </c>
      <c r="BM164" s="95" t="s">
        <v>132</v>
      </c>
    </row>
    <row r="165" spans="2:65" s="98" customFormat="1" ht="22.5" x14ac:dyDescent="0.25">
      <c r="B165" s="99"/>
      <c r="D165" s="100" t="s">
        <v>84</v>
      </c>
      <c r="E165" s="101" t="s">
        <v>14</v>
      </c>
      <c r="F165" s="102" t="s">
        <v>284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25">
      <c r="B166" s="106"/>
      <c r="D166" s="100" t="s">
        <v>84</v>
      </c>
      <c r="E166" s="107" t="s">
        <v>14</v>
      </c>
      <c r="F166" s="108" t="s">
        <v>285</v>
      </c>
      <c r="H166" s="109">
        <v>307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25">
      <c r="B167" s="113"/>
      <c r="D167" s="100" t="s">
        <v>84</v>
      </c>
      <c r="E167" s="114" t="s">
        <v>14</v>
      </c>
      <c r="F167" s="115" t="s">
        <v>90</v>
      </c>
      <c r="H167" s="116">
        <v>307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9" customFormat="1" ht="33" customHeight="1" x14ac:dyDescent="0.25">
      <c r="B168" s="84"/>
      <c r="C168" s="85" t="s">
        <v>137</v>
      </c>
      <c r="D168" s="85" t="s">
        <v>78</v>
      </c>
      <c r="E168" s="86" t="s">
        <v>138</v>
      </c>
      <c r="F168" s="87" t="s">
        <v>139</v>
      </c>
      <c r="G168" s="88" t="s">
        <v>131</v>
      </c>
      <c r="H168" s="89">
        <v>604</v>
      </c>
      <c r="I168" s="89">
        <v>0</v>
      </c>
      <c r="J168" s="89">
        <f>ROUND(I168*H168,3)</f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>O168*H168</f>
        <v>0</v>
      </c>
      <c r="Q168" s="93">
        <v>0</v>
      </c>
      <c r="R168" s="93">
        <f>Q168*H168</f>
        <v>0</v>
      </c>
      <c r="S168" s="93">
        <v>0</v>
      </c>
      <c r="T168" s="94">
        <f>S168*H168</f>
        <v>0</v>
      </c>
      <c r="AR168" s="95" t="s">
        <v>82</v>
      </c>
      <c r="AT168" s="95" t="s">
        <v>78</v>
      </c>
      <c r="AU168" s="95" t="s">
        <v>83</v>
      </c>
      <c r="AY168" s="2" t="s">
        <v>76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2" t="s">
        <v>83</v>
      </c>
      <c r="BK168" s="97">
        <f>ROUND(I168*H168,3)</f>
        <v>0</v>
      </c>
      <c r="BL168" s="2" t="s">
        <v>82</v>
      </c>
      <c r="BM168" s="95" t="s">
        <v>140</v>
      </c>
    </row>
    <row r="169" spans="2:65" s="98" customFormat="1" x14ac:dyDescent="0.25">
      <c r="B169" s="99"/>
      <c r="D169" s="100" t="s">
        <v>84</v>
      </c>
      <c r="E169" s="101" t="s">
        <v>14</v>
      </c>
      <c r="F169" s="102" t="s">
        <v>286</v>
      </c>
      <c r="H169" s="101" t="s">
        <v>14</v>
      </c>
      <c r="L169" s="99"/>
      <c r="M169" s="103"/>
      <c r="T169" s="104"/>
      <c r="AT169" s="101" t="s">
        <v>84</v>
      </c>
      <c r="AU169" s="101" t="s">
        <v>83</v>
      </c>
      <c r="AV169" s="98" t="s">
        <v>75</v>
      </c>
      <c r="AW169" s="98" t="s">
        <v>86</v>
      </c>
      <c r="AX169" s="98" t="s">
        <v>2</v>
      </c>
      <c r="AY169" s="101" t="s">
        <v>76</v>
      </c>
    </row>
    <row r="170" spans="2:65" s="105" customFormat="1" x14ac:dyDescent="0.25">
      <c r="B170" s="106"/>
      <c r="D170" s="100" t="s">
        <v>84</v>
      </c>
      <c r="E170" s="107" t="s">
        <v>14</v>
      </c>
      <c r="F170" s="108" t="s">
        <v>287</v>
      </c>
      <c r="H170" s="109">
        <v>604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112" customFormat="1" x14ac:dyDescent="0.25">
      <c r="B171" s="113"/>
      <c r="D171" s="100" t="s">
        <v>84</v>
      </c>
      <c r="E171" s="114" t="s">
        <v>14</v>
      </c>
      <c r="F171" s="115" t="s">
        <v>90</v>
      </c>
      <c r="H171" s="116">
        <v>604</v>
      </c>
      <c r="L171" s="113"/>
      <c r="M171" s="117"/>
      <c r="T171" s="118"/>
      <c r="AT171" s="114" t="s">
        <v>84</v>
      </c>
      <c r="AU171" s="114" t="s">
        <v>83</v>
      </c>
      <c r="AV171" s="112" t="s">
        <v>82</v>
      </c>
      <c r="AW171" s="112" t="s">
        <v>86</v>
      </c>
      <c r="AX171" s="112" t="s">
        <v>75</v>
      </c>
      <c r="AY171" s="114" t="s">
        <v>76</v>
      </c>
    </row>
    <row r="172" spans="2:65" s="9" customFormat="1" ht="33" customHeight="1" x14ac:dyDescent="0.25">
      <c r="B172" s="84"/>
      <c r="C172" s="85" t="s">
        <v>110</v>
      </c>
      <c r="D172" s="85" t="s">
        <v>78</v>
      </c>
      <c r="E172" s="86" t="s">
        <v>142</v>
      </c>
      <c r="F172" s="87" t="s">
        <v>143</v>
      </c>
      <c r="G172" s="88" t="s">
        <v>131</v>
      </c>
      <c r="H172" s="89">
        <v>604</v>
      </c>
      <c r="I172" s="89">
        <v>0</v>
      </c>
      <c r="J172" s="89">
        <f>ROUND(I172*H172,3)</f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>O172*H172</f>
        <v>0</v>
      </c>
      <c r="Q172" s="93">
        <v>0</v>
      </c>
      <c r="R172" s="93">
        <f>Q172*H172</f>
        <v>0</v>
      </c>
      <c r="S172" s="93">
        <v>0</v>
      </c>
      <c r="T172" s="94">
        <f>S172*H172</f>
        <v>0</v>
      </c>
      <c r="AR172" s="95" t="s">
        <v>82</v>
      </c>
      <c r="AT172" s="95" t="s">
        <v>78</v>
      </c>
      <c r="AU172" s="95" t="s">
        <v>83</v>
      </c>
      <c r="AY172" s="2" t="s">
        <v>76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2" t="s">
        <v>83</v>
      </c>
      <c r="BK172" s="97">
        <f>ROUND(I172*H172,3)</f>
        <v>0</v>
      </c>
      <c r="BL172" s="2" t="s">
        <v>82</v>
      </c>
      <c r="BM172" s="95" t="s">
        <v>144</v>
      </c>
    </row>
    <row r="173" spans="2:65" s="98" customFormat="1" x14ac:dyDescent="0.25">
      <c r="B173" s="99"/>
      <c r="D173" s="100" t="s">
        <v>84</v>
      </c>
      <c r="E173" s="101" t="s">
        <v>14</v>
      </c>
      <c r="F173" s="102" t="s">
        <v>286</v>
      </c>
      <c r="H173" s="101" t="s">
        <v>14</v>
      </c>
      <c r="L173" s="99"/>
      <c r="M173" s="103"/>
      <c r="T173" s="104"/>
      <c r="AT173" s="101" t="s">
        <v>84</v>
      </c>
      <c r="AU173" s="101" t="s">
        <v>83</v>
      </c>
      <c r="AV173" s="98" t="s">
        <v>75</v>
      </c>
      <c r="AW173" s="98" t="s">
        <v>86</v>
      </c>
      <c r="AX173" s="98" t="s">
        <v>2</v>
      </c>
      <c r="AY173" s="101" t="s">
        <v>76</v>
      </c>
    </row>
    <row r="174" spans="2:65" s="105" customFormat="1" x14ac:dyDescent="0.25">
      <c r="B174" s="106"/>
      <c r="D174" s="100" t="s">
        <v>84</v>
      </c>
      <c r="E174" s="107" t="s">
        <v>14</v>
      </c>
      <c r="F174" s="108" t="s">
        <v>287</v>
      </c>
      <c r="H174" s="109">
        <v>604</v>
      </c>
      <c r="L174" s="106"/>
      <c r="M174" s="110"/>
      <c r="T174" s="111"/>
      <c r="AT174" s="107" t="s">
        <v>84</v>
      </c>
      <c r="AU174" s="107" t="s">
        <v>83</v>
      </c>
      <c r="AV174" s="105" t="s">
        <v>83</v>
      </c>
      <c r="AW174" s="105" t="s">
        <v>86</v>
      </c>
      <c r="AX174" s="105" t="s">
        <v>2</v>
      </c>
      <c r="AY174" s="107" t="s">
        <v>76</v>
      </c>
    </row>
    <row r="175" spans="2:65" s="112" customFormat="1" x14ac:dyDescent="0.25">
      <c r="B175" s="113"/>
      <c r="D175" s="100" t="s">
        <v>84</v>
      </c>
      <c r="E175" s="114" t="s">
        <v>14</v>
      </c>
      <c r="F175" s="115" t="s">
        <v>90</v>
      </c>
      <c r="H175" s="116">
        <v>604</v>
      </c>
      <c r="L175" s="113"/>
      <c r="M175" s="117"/>
      <c r="T175" s="118"/>
      <c r="AT175" s="114" t="s">
        <v>84</v>
      </c>
      <c r="AU175" s="114" t="s">
        <v>83</v>
      </c>
      <c r="AV175" s="112" t="s">
        <v>82</v>
      </c>
      <c r="AW175" s="112" t="s">
        <v>86</v>
      </c>
      <c r="AX175" s="112" t="s">
        <v>75</v>
      </c>
      <c r="AY175" s="114" t="s">
        <v>76</v>
      </c>
    </row>
    <row r="176" spans="2:65" s="9" customFormat="1" ht="24.2" customHeight="1" x14ac:dyDescent="0.25">
      <c r="B176" s="84"/>
      <c r="C176" s="85" t="s">
        <v>145</v>
      </c>
      <c r="D176" s="85" t="s">
        <v>78</v>
      </c>
      <c r="E176" s="86" t="s">
        <v>146</v>
      </c>
      <c r="F176" s="87" t="s">
        <v>147</v>
      </c>
      <c r="G176" s="88" t="s">
        <v>131</v>
      </c>
      <c r="H176" s="89">
        <v>604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128</v>
      </c>
    </row>
    <row r="177" spans="2:65" s="98" customFormat="1" x14ac:dyDescent="0.25">
      <c r="B177" s="99"/>
      <c r="D177" s="100" t="s">
        <v>84</v>
      </c>
      <c r="E177" s="101" t="s">
        <v>14</v>
      </c>
      <c r="F177" s="102" t="s">
        <v>286</v>
      </c>
      <c r="H177" s="101" t="s">
        <v>14</v>
      </c>
      <c r="L177" s="99"/>
      <c r="M177" s="103"/>
      <c r="T177" s="104"/>
      <c r="AT177" s="101" t="s">
        <v>84</v>
      </c>
      <c r="AU177" s="101" t="s">
        <v>83</v>
      </c>
      <c r="AV177" s="98" t="s">
        <v>75</v>
      </c>
      <c r="AW177" s="98" t="s">
        <v>86</v>
      </c>
      <c r="AX177" s="98" t="s">
        <v>2</v>
      </c>
      <c r="AY177" s="101" t="s">
        <v>76</v>
      </c>
    </row>
    <row r="178" spans="2:65" s="105" customFormat="1" x14ac:dyDescent="0.25">
      <c r="B178" s="106"/>
      <c r="D178" s="100" t="s">
        <v>84</v>
      </c>
      <c r="E178" s="107" t="s">
        <v>14</v>
      </c>
      <c r="F178" s="108" t="s">
        <v>287</v>
      </c>
      <c r="H178" s="109">
        <v>604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25">
      <c r="B179" s="113"/>
      <c r="D179" s="100" t="s">
        <v>84</v>
      </c>
      <c r="E179" s="114" t="s">
        <v>14</v>
      </c>
      <c r="F179" s="115" t="s">
        <v>90</v>
      </c>
      <c r="H179" s="116">
        <v>604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24.2" customHeight="1" x14ac:dyDescent="0.25">
      <c r="B180" s="84"/>
      <c r="C180" s="85" t="s">
        <v>115</v>
      </c>
      <c r="D180" s="85" t="s">
        <v>78</v>
      </c>
      <c r="E180" s="86" t="s">
        <v>152</v>
      </c>
      <c r="F180" s="87" t="s">
        <v>153</v>
      </c>
      <c r="G180" s="88" t="s">
        <v>154</v>
      </c>
      <c r="H180" s="89">
        <v>480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150</v>
      </c>
    </row>
    <row r="181" spans="2:65" s="98" customFormat="1" x14ac:dyDescent="0.25">
      <c r="B181" s="99"/>
      <c r="D181" s="100" t="s">
        <v>84</v>
      </c>
      <c r="E181" s="101" t="s">
        <v>14</v>
      </c>
      <c r="F181" s="102" t="s">
        <v>286</v>
      </c>
      <c r="H181" s="101" t="s">
        <v>14</v>
      </c>
      <c r="L181" s="99"/>
      <c r="M181" s="103"/>
      <c r="T181" s="104"/>
      <c r="AT181" s="101" t="s">
        <v>84</v>
      </c>
      <c r="AU181" s="101" t="s">
        <v>83</v>
      </c>
      <c r="AV181" s="98" t="s">
        <v>75</v>
      </c>
      <c r="AW181" s="98" t="s">
        <v>86</v>
      </c>
      <c r="AX181" s="98" t="s">
        <v>2</v>
      </c>
      <c r="AY181" s="101" t="s">
        <v>76</v>
      </c>
    </row>
    <row r="182" spans="2:65" s="105" customFormat="1" x14ac:dyDescent="0.25">
      <c r="B182" s="106"/>
      <c r="D182" s="100" t="s">
        <v>84</v>
      </c>
      <c r="E182" s="107" t="s">
        <v>14</v>
      </c>
      <c r="F182" s="108" t="s">
        <v>288</v>
      </c>
      <c r="H182" s="109">
        <v>480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25">
      <c r="B183" s="113"/>
      <c r="D183" s="100" t="s">
        <v>84</v>
      </c>
      <c r="E183" s="114" t="s">
        <v>14</v>
      </c>
      <c r="F183" s="115" t="s">
        <v>90</v>
      </c>
      <c r="H183" s="116">
        <v>480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72" customFormat="1" ht="22.9" customHeight="1" x14ac:dyDescent="0.2">
      <c r="B184" s="73"/>
      <c r="D184" s="74" t="s">
        <v>72</v>
      </c>
      <c r="E184" s="82" t="s">
        <v>104</v>
      </c>
      <c r="F184" s="82" t="s">
        <v>160</v>
      </c>
      <c r="J184" s="83">
        <f>BK184</f>
        <v>0</v>
      </c>
      <c r="L184" s="73"/>
      <c r="M184" s="77"/>
      <c r="P184" s="78">
        <f>SUM(P185:P222)</f>
        <v>0</v>
      </c>
      <c r="R184" s="78">
        <f>SUM(R185:R222)</f>
        <v>0</v>
      </c>
      <c r="T184" s="79">
        <f>SUM(T185:T222)</f>
        <v>0</v>
      </c>
      <c r="AR184" s="74" t="s">
        <v>75</v>
      </c>
      <c r="AT184" s="80" t="s">
        <v>72</v>
      </c>
      <c r="AU184" s="80" t="s">
        <v>75</v>
      </c>
      <c r="AY184" s="74" t="s">
        <v>76</v>
      </c>
      <c r="BK184" s="81">
        <f>SUM(BK185:BK222)</f>
        <v>0</v>
      </c>
    </row>
    <row r="185" spans="2:65" s="9" customFormat="1" ht="24.2" customHeight="1" x14ac:dyDescent="0.25">
      <c r="B185" s="84"/>
      <c r="C185" s="85" t="s">
        <v>151</v>
      </c>
      <c r="D185" s="85" t="s">
        <v>78</v>
      </c>
      <c r="E185" s="86" t="s">
        <v>289</v>
      </c>
      <c r="F185" s="87" t="s">
        <v>290</v>
      </c>
      <c r="G185" s="88" t="s">
        <v>131</v>
      </c>
      <c r="H185" s="89">
        <v>350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155</v>
      </c>
    </row>
    <row r="186" spans="2:65" s="98" customFormat="1" ht="22.5" x14ac:dyDescent="0.25">
      <c r="B186" s="99"/>
      <c r="D186" s="100" t="s">
        <v>84</v>
      </c>
      <c r="E186" s="101" t="s">
        <v>14</v>
      </c>
      <c r="F186" s="102" t="s">
        <v>291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25">
      <c r="B187" s="106"/>
      <c r="D187" s="100" t="s">
        <v>84</v>
      </c>
      <c r="E187" s="107" t="s">
        <v>14</v>
      </c>
      <c r="F187" s="108" t="s">
        <v>292</v>
      </c>
      <c r="H187" s="109">
        <v>350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25">
      <c r="B188" s="113"/>
      <c r="D188" s="100" t="s">
        <v>84</v>
      </c>
      <c r="E188" s="114" t="s">
        <v>14</v>
      </c>
      <c r="F188" s="115" t="s">
        <v>90</v>
      </c>
      <c r="H188" s="116">
        <v>350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4.2" customHeight="1" x14ac:dyDescent="0.25">
      <c r="B189" s="84"/>
      <c r="C189" s="85" t="s">
        <v>120</v>
      </c>
      <c r="D189" s="85" t="s">
        <v>78</v>
      </c>
      <c r="E189" s="86" t="s">
        <v>293</v>
      </c>
      <c r="F189" s="87" t="s">
        <v>294</v>
      </c>
      <c r="G189" s="88" t="s">
        <v>131</v>
      </c>
      <c r="H189" s="89">
        <v>254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163</v>
      </c>
    </row>
    <row r="190" spans="2:65" s="98" customFormat="1" ht="22.5" x14ac:dyDescent="0.25">
      <c r="B190" s="99"/>
      <c r="D190" s="100" t="s">
        <v>84</v>
      </c>
      <c r="E190" s="101" t="s">
        <v>14</v>
      </c>
      <c r="F190" s="102" t="s">
        <v>295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25">
      <c r="B191" s="106"/>
      <c r="D191" s="100" t="s">
        <v>84</v>
      </c>
      <c r="E191" s="107" t="s">
        <v>14</v>
      </c>
      <c r="F191" s="108" t="s">
        <v>296</v>
      </c>
      <c r="H191" s="109">
        <v>254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25">
      <c r="B192" s="113"/>
      <c r="D192" s="100" t="s">
        <v>84</v>
      </c>
      <c r="E192" s="114" t="s">
        <v>14</v>
      </c>
      <c r="F192" s="115" t="s">
        <v>90</v>
      </c>
      <c r="H192" s="116">
        <v>254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9" customFormat="1" ht="24.2" customHeight="1" x14ac:dyDescent="0.25">
      <c r="B193" s="84"/>
      <c r="C193" s="85" t="s">
        <v>165</v>
      </c>
      <c r="D193" s="85" t="s">
        <v>78</v>
      </c>
      <c r="E193" s="86" t="s">
        <v>166</v>
      </c>
      <c r="F193" s="87" t="s">
        <v>167</v>
      </c>
      <c r="G193" s="88" t="s">
        <v>131</v>
      </c>
      <c r="H193" s="89">
        <v>350</v>
      </c>
      <c r="I193" s="89">
        <v>0</v>
      </c>
      <c r="J193" s="89">
        <f>ROUND(I193*H193,3)</f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>O193*H193</f>
        <v>0</v>
      </c>
      <c r="Q193" s="93">
        <v>0</v>
      </c>
      <c r="R193" s="93">
        <f>Q193*H193</f>
        <v>0</v>
      </c>
      <c r="S193" s="93">
        <v>0</v>
      </c>
      <c r="T193" s="94">
        <f>S193*H193</f>
        <v>0</v>
      </c>
      <c r="AR193" s="95" t="s">
        <v>82</v>
      </c>
      <c r="AT193" s="95" t="s">
        <v>78</v>
      </c>
      <c r="AU193" s="95" t="s">
        <v>83</v>
      </c>
      <c r="AY193" s="2" t="s">
        <v>76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2" t="s">
        <v>83</v>
      </c>
      <c r="BK193" s="97">
        <f>ROUND(I193*H193,3)</f>
        <v>0</v>
      </c>
      <c r="BL193" s="2" t="s">
        <v>82</v>
      </c>
      <c r="BM193" s="95" t="s">
        <v>168</v>
      </c>
    </row>
    <row r="194" spans="2:65" s="98" customFormat="1" ht="22.5" x14ac:dyDescent="0.25">
      <c r="B194" s="99"/>
      <c r="D194" s="100" t="s">
        <v>84</v>
      </c>
      <c r="E194" s="101" t="s">
        <v>14</v>
      </c>
      <c r="F194" s="102" t="s">
        <v>291</v>
      </c>
      <c r="H194" s="101" t="s">
        <v>14</v>
      </c>
      <c r="L194" s="99"/>
      <c r="M194" s="103"/>
      <c r="T194" s="104"/>
      <c r="AT194" s="101" t="s">
        <v>84</v>
      </c>
      <c r="AU194" s="101" t="s">
        <v>83</v>
      </c>
      <c r="AV194" s="98" t="s">
        <v>75</v>
      </c>
      <c r="AW194" s="98" t="s">
        <v>86</v>
      </c>
      <c r="AX194" s="98" t="s">
        <v>2</v>
      </c>
      <c r="AY194" s="101" t="s">
        <v>76</v>
      </c>
    </row>
    <row r="195" spans="2:65" s="105" customFormat="1" x14ac:dyDescent="0.25">
      <c r="B195" s="106"/>
      <c r="D195" s="100" t="s">
        <v>84</v>
      </c>
      <c r="E195" s="107" t="s">
        <v>14</v>
      </c>
      <c r="F195" s="108" t="s">
        <v>292</v>
      </c>
      <c r="H195" s="109">
        <v>350</v>
      </c>
      <c r="L195" s="106"/>
      <c r="M195" s="110"/>
      <c r="T195" s="111"/>
      <c r="AT195" s="107" t="s">
        <v>84</v>
      </c>
      <c r="AU195" s="107" t="s">
        <v>83</v>
      </c>
      <c r="AV195" s="105" t="s">
        <v>83</v>
      </c>
      <c r="AW195" s="105" t="s">
        <v>86</v>
      </c>
      <c r="AX195" s="105" t="s">
        <v>2</v>
      </c>
      <c r="AY195" s="107" t="s">
        <v>76</v>
      </c>
    </row>
    <row r="196" spans="2:65" s="112" customFormat="1" x14ac:dyDescent="0.25">
      <c r="B196" s="113"/>
      <c r="D196" s="100" t="s">
        <v>84</v>
      </c>
      <c r="E196" s="114" t="s">
        <v>14</v>
      </c>
      <c r="F196" s="115" t="s">
        <v>90</v>
      </c>
      <c r="H196" s="116">
        <v>350</v>
      </c>
      <c r="L196" s="113"/>
      <c r="M196" s="117"/>
      <c r="T196" s="118"/>
      <c r="AT196" s="114" t="s">
        <v>84</v>
      </c>
      <c r="AU196" s="114" t="s">
        <v>83</v>
      </c>
      <c r="AV196" s="112" t="s">
        <v>82</v>
      </c>
      <c r="AW196" s="112" t="s">
        <v>86</v>
      </c>
      <c r="AX196" s="112" t="s">
        <v>75</v>
      </c>
      <c r="AY196" s="114" t="s">
        <v>76</v>
      </c>
    </row>
    <row r="197" spans="2:65" s="9" customFormat="1" ht="24.2" customHeight="1" x14ac:dyDescent="0.25">
      <c r="B197" s="84"/>
      <c r="C197" s="85" t="s">
        <v>126</v>
      </c>
      <c r="D197" s="85" t="s">
        <v>78</v>
      </c>
      <c r="E197" s="86" t="s">
        <v>297</v>
      </c>
      <c r="F197" s="87" t="s">
        <v>298</v>
      </c>
      <c r="G197" s="88" t="s">
        <v>131</v>
      </c>
      <c r="H197" s="89">
        <v>254</v>
      </c>
      <c r="I197" s="89">
        <v>0</v>
      </c>
      <c r="J197" s="89">
        <f>ROUND(I197*H197,3)</f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>O197*H197</f>
        <v>0</v>
      </c>
      <c r="Q197" s="93">
        <v>0</v>
      </c>
      <c r="R197" s="93">
        <f>Q197*H197</f>
        <v>0</v>
      </c>
      <c r="S197" s="93">
        <v>0</v>
      </c>
      <c r="T197" s="94">
        <f>S197*H197</f>
        <v>0</v>
      </c>
      <c r="AR197" s="95" t="s">
        <v>82</v>
      </c>
      <c r="AT197" s="95" t="s">
        <v>78</v>
      </c>
      <c r="AU197" s="95" t="s">
        <v>83</v>
      </c>
      <c r="AY197" s="2" t="s">
        <v>76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2" t="s">
        <v>83</v>
      </c>
      <c r="BK197" s="97">
        <f>ROUND(I197*H197,3)</f>
        <v>0</v>
      </c>
      <c r="BL197" s="2" t="s">
        <v>82</v>
      </c>
      <c r="BM197" s="95" t="s">
        <v>172</v>
      </c>
    </row>
    <row r="198" spans="2:65" s="98" customFormat="1" ht="22.5" x14ac:dyDescent="0.25">
      <c r="B198" s="99"/>
      <c r="D198" s="100" t="s">
        <v>84</v>
      </c>
      <c r="E198" s="101" t="s">
        <v>14</v>
      </c>
      <c r="F198" s="102" t="s">
        <v>295</v>
      </c>
      <c r="H198" s="101" t="s">
        <v>14</v>
      </c>
      <c r="L198" s="99"/>
      <c r="M198" s="103"/>
      <c r="T198" s="104"/>
      <c r="AT198" s="101" t="s">
        <v>84</v>
      </c>
      <c r="AU198" s="101" t="s">
        <v>83</v>
      </c>
      <c r="AV198" s="98" t="s">
        <v>75</v>
      </c>
      <c r="AW198" s="98" t="s">
        <v>86</v>
      </c>
      <c r="AX198" s="98" t="s">
        <v>2</v>
      </c>
      <c r="AY198" s="101" t="s">
        <v>76</v>
      </c>
    </row>
    <row r="199" spans="2:65" s="105" customFormat="1" x14ac:dyDescent="0.25">
      <c r="B199" s="106"/>
      <c r="D199" s="100" t="s">
        <v>84</v>
      </c>
      <c r="E199" s="107" t="s">
        <v>14</v>
      </c>
      <c r="F199" s="108" t="s">
        <v>296</v>
      </c>
      <c r="H199" s="109">
        <v>254</v>
      </c>
      <c r="L199" s="106"/>
      <c r="M199" s="110"/>
      <c r="T199" s="111"/>
      <c r="AT199" s="107" t="s">
        <v>84</v>
      </c>
      <c r="AU199" s="107" t="s">
        <v>83</v>
      </c>
      <c r="AV199" s="105" t="s">
        <v>83</v>
      </c>
      <c r="AW199" s="105" t="s">
        <v>86</v>
      </c>
      <c r="AX199" s="105" t="s">
        <v>2</v>
      </c>
      <c r="AY199" s="107" t="s">
        <v>76</v>
      </c>
    </row>
    <row r="200" spans="2:65" s="112" customFormat="1" x14ac:dyDescent="0.25">
      <c r="B200" s="113"/>
      <c r="D200" s="100" t="s">
        <v>84</v>
      </c>
      <c r="E200" s="114" t="s">
        <v>14</v>
      </c>
      <c r="F200" s="115" t="s">
        <v>90</v>
      </c>
      <c r="H200" s="116">
        <v>254</v>
      </c>
      <c r="L200" s="113"/>
      <c r="M200" s="117"/>
      <c r="T200" s="118"/>
      <c r="AT200" s="114" t="s">
        <v>84</v>
      </c>
      <c r="AU200" s="114" t="s">
        <v>83</v>
      </c>
      <c r="AV200" s="112" t="s">
        <v>82</v>
      </c>
      <c r="AW200" s="112" t="s">
        <v>86</v>
      </c>
      <c r="AX200" s="112" t="s">
        <v>75</v>
      </c>
      <c r="AY200" s="114" t="s">
        <v>76</v>
      </c>
    </row>
    <row r="201" spans="2:65" s="9" customFormat="1" ht="24.2" customHeight="1" x14ac:dyDescent="0.25">
      <c r="B201" s="84"/>
      <c r="C201" s="85" t="s">
        <v>175</v>
      </c>
      <c r="D201" s="85" t="s">
        <v>78</v>
      </c>
      <c r="E201" s="86" t="s">
        <v>176</v>
      </c>
      <c r="F201" s="87" t="s">
        <v>177</v>
      </c>
      <c r="G201" s="88" t="s">
        <v>131</v>
      </c>
      <c r="H201" s="89">
        <v>604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178</v>
      </c>
    </row>
    <row r="202" spans="2:65" s="98" customFormat="1" ht="22.5" x14ac:dyDescent="0.25">
      <c r="B202" s="99"/>
      <c r="D202" s="100" t="s">
        <v>84</v>
      </c>
      <c r="E202" s="101" t="s">
        <v>14</v>
      </c>
      <c r="F202" s="102" t="s">
        <v>291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25">
      <c r="B203" s="106"/>
      <c r="D203" s="100" t="s">
        <v>84</v>
      </c>
      <c r="E203" s="107" t="s">
        <v>14</v>
      </c>
      <c r="F203" s="108" t="s">
        <v>292</v>
      </c>
      <c r="H203" s="109">
        <v>350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98" customFormat="1" ht="22.5" x14ac:dyDescent="0.25">
      <c r="B204" s="99"/>
      <c r="D204" s="100" t="s">
        <v>84</v>
      </c>
      <c r="E204" s="101" t="s">
        <v>14</v>
      </c>
      <c r="F204" s="102" t="s">
        <v>295</v>
      </c>
      <c r="H204" s="101" t="s">
        <v>14</v>
      </c>
      <c r="L204" s="99"/>
      <c r="M204" s="103"/>
      <c r="T204" s="104"/>
      <c r="AT204" s="101" t="s">
        <v>84</v>
      </c>
      <c r="AU204" s="101" t="s">
        <v>83</v>
      </c>
      <c r="AV204" s="98" t="s">
        <v>75</v>
      </c>
      <c r="AW204" s="98" t="s">
        <v>86</v>
      </c>
      <c r="AX204" s="98" t="s">
        <v>2</v>
      </c>
      <c r="AY204" s="101" t="s">
        <v>76</v>
      </c>
    </row>
    <row r="205" spans="2:65" s="105" customFormat="1" x14ac:dyDescent="0.25">
      <c r="B205" s="106"/>
      <c r="D205" s="100" t="s">
        <v>84</v>
      </c>
      <c r="E205" s="107" t="s">
        <v>14</v>
      </c>
      <c r="F205" s="108" t="s">
        <v>296</v>
      </c>
      <c r="H205" s="109">
        <v>254</v>
      </c>
      <c r="L205" s="106"/>
      <c r="M205" s="110"/>
      <c r="T205" s="111"/>
      <c r="AT205" s="107" t="s">
        <v>84</v>
      </c>
      <c r="AU205" s="107" t="s">
        <v>83</v>
      </c>
      <c r="AV205" s="105" t="s">
        <v>83</v>
      </c>
      <c r="AW205" s="105" t="s">
        <v>86</v>
      </c>
      <c r="AX205" s="105" t="s">
        <v>2</v>
      </c>
      <c r="AY205" s="107" t="s">
        <v>76</v>
      </c>
    </row>
    <row r="206" spans="2:65" s="112" customFormat="1" x14ac:dyDescent="0.25">
      <c r="B206" s="113"/>
      <c r="D206" s="100" t="s">
        <v>84</v>
      </c>
      <c r="E206" s="114" t="s">
        <v>14</v>
      </c>
      <c r="F206" s="115" t="s">
        <v>90</v>
      </c>
      <c r="H206" s="116">
        <v>604</v>
      </c>
      <c r="L206" s="113"/>
      <c r="M206" s="117"/>
      <c r="T206" s="118"/>
      <c r="AT206" s="114" t="s">
        <v>84</v>
      </c>
      <c r="AU206" s="114" t="s">
        <v>83</v>
      </c>
      <c r="AV206" s="112" t="s">
        <v>82</v>
      </c>
      <c r="AW206" s="112" t="s">
        <v>86</v>
      </c>
      <c r="AX206" s="112" t="s">
        <v>75</v>
      </c>
      <c r="AY206" s="114" t="s">
        <v>76</v>
      </c>
    </row>
    <row r="207" spans="2:65" s="9" customFormat="1" ht="24.2" customHeight="1" x14ac:dyDescent="0.25">
      <c r="B207" s="84"/>
      <c r="C207" s="85" t="s">
        <v>132</v>
      </c>
      <c r="D207" s="85" t="s">
        <v>78</v>
      </c>
      <c r="E207" s="86" t="s">
        <v>299</v>
      </c>
      <c r="F207" s="87" t="s">
        <v>300</v>
      </c>
      <c r="G207" s="88" t="s">
        <v>131</v>
      </c>
      <c r="H207" s="89">
        <v>350</v>
      </c>
      <c r="I207" s="89">
        <v>0</v>
      </c>
      <c r="J207" s="89">
        <f>ROUND(I207*H207,3)</f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>O207*H207</f>
        <v>0</v>
      </c>
      <c r="Q207" s="93">
        <v>0</v>
      </c>
      <c r="R207" s="93">
        <f>Q207*H207</f>
        <v>0</v>
      </c>
      <c r="S207" s="93">
        <v>0</v>
      </c>
      <c r="T207" s="94">
        <f>S207*H207</f>
        <v>0</v>
      </c>
      <c r="AR207" s="95" t="s">
        <v>82</v>
      </c>
      <c r="AT207" s="95" t="s">
        <v>78</v>
      </c>
      <c r="AU207" s="95" t="s">
        <v>83</v>
      </c>
      <c r="AY207" s="2" t="s">
        <v>76</v>
      </c>
      <c r="BE207" s="96">
        <f>IF(N207="základná",J207,0)</f>
        <v>0</v>
      </c>
      <c r="BF207" s="96">
        <f>IF(N207="znížená",J207,0)</f>
        <v>0</v>
      </c>
      <c r="BG207" s="96">
        <f>IF(N207="zákl. prenesená",J207,0)</f>
        <v>0</v>
      </c>
      <c r="BH207" s="96">
        <f>IF(N207="zníž. prenesená",J207,0)</f>
        <v>0</v>
      </c>
      <c r="BI207" s="96">
        <f>IF(N207="nulová",J207,0)</f>
        <v>0</v>
      </c>
      <c r="BJ207" s="2" t="s">
        <v>83</v>
      </c>
      <c r="BK207" s="97">
        <f>ROUND(I207*H207,3)</f>
        <v>0</v>
      </c>
      <c r="BL207" s="2" t="s">
        <v>82</v>
      </c>
      <c r="BM207" s="95" t="s">
        <v>181</v>
      </c>
    </row>
    <row r="208" spans="2:65" s="98" customFormat="1" ht="22.5" x14ac:dyDescent="0.25">
      <c r="B208" s="99"/>
      <c r="D208" s="100" t="s">
        <v>84</v>
      </c>
      <c r="E208" s="101" t="s">
        <v>14</v>
      </c>
      <c r="F208" s="102" t="s">
        <v>291</v>
      </c>
      <c r="H208" s="101" t="s">
        <v>14</v>
      </c>
      <c r="L208" s="99"/>
      <c r="M208" s="103"/>
      <c r="T208" s="104"/>
      <c r="AT208" s="101" t="s">
        <v>84</v>
      </c>
      <c r="AU208" s="101" t="s">
        <v>83</v>
      </c>
      <c r="AV208" s="98" t="s">
        <v>75</v>
      </c>
      <c r="AW208" s="98" t="s">
        <v>86</v>
      </c>
      <c r="AX208" s="98" t="s">
        <v>2</v>
      </c>
      <c r="AY208" s="101" t="s">
        <v>76</v>
      </c>
    </row>
    <row r="209" spans="2:65" s="105" customFormat="1" x14ac:dyDescent="0.25">
      <c r="B209" s="106"/>
      <c r="D209" s="100" t="s">
        <v>84</v>
      </c>
      <c r="E209" s="107" t="s">
        <v>14</v>
      </c>
      <c r="F209" s="108" t="s">
        <v>292</v>
      </c>
      <c r="H209" s="109">
        <v>350</v>
      </c>
      <c r="L209" s="106"/>
      <c r="M209" s="110"/>
      <c r="T209" s="111"/>
      <c r="AT209" s="107" t="s">
        <v>84</v>
      </c>
      <c r="AU209" s="107" t="s">
        <v>83</v>
      </c>
      <c r="AV209" s="105" t="s">
        <v>83</v>
      </c>
      <c r="AW209" s="105" t="s">
        <v>86</v>
      </c>
      <c r="AX209" s="105" t="s">
        <v>2</v>
      </c>
      <c r="AY209" s="107" t="s">
        <v>76</v>
      </c>
    </row>
    <row r="210" spans="2:65" s="112" customFormat="1" x14ac:dyDescent="0.25">
      <c r="B210" s="113"/>
      <c r="D210" s="100" t="s">
        <v>84</v>
      </c>
      <c r="E210" s="114" t="s">
        <v>14</v>
      </c>
      <c r="F210" s="115" t="s">
        <v>90</v>
      </c>
      <c r="H210" s="116">
        <v>350</v>
      </c>
      <c r="L210" s="113"/>
      <c r="M210" s="117"/>
      <c r="T210" s="118"/>
      <c r="AT210" s="114" t="s">
        <v>84</v>
      </c>
      <c r="AU210" s="114" t="s">
        <v>83</v>
      </c>
      <c r="AV210" s="112" t="s">
        <v>82</v>
      </c>
      <c r="AW210" s="112" t="s">
        <v>86</v>
      </c>
      <c r="AX210" s="112" t="s">
        <v>75</v>
      </c>
      <c r="AY210" s="114" t="s">
        <v>76</v>
      </c>
    </row>
    <row r="211" spans="2:65" s="9" customFormat="1" ht="16.5" customHeight="1" x14ac:dyDescent="0.25">
      <c r="B211" s="84"/>
      <c r="C211" s="85" t="s">
        <v>183</v>
      </c>
      <c r="D211" s="85" t="s">
        <v>78</v>
      </c>
      <c r="E211" s="86" t="s">
        <v>301</v>
      </c>
      <c r="F211" s="87" t="s">
        <v>302</v>
      </c>
      <c r="G211" s="88" t="s">
        <v>131</v>
      </c>
      <c r="H211" s="89">
        <v>254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186</v>
      </c>
    </row>
    <row r="212" spans="2:65" s="98" customFormat="1" ht="22.5" x14ac:dyDescent="0.25">
      <c r="B212" s="99"/>
      <c r="D212" s="100" t="s">
        <v>84</v>
      </c>
      <c r="E212" s="101" t="s">
        <v>14</v>
      </c>
      <c r="F212" s="102" t="s">
        <v>295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25">
      <c r="B213" s="106"/>
      <c r="D213" s="100" t="s">
        <v>84</v>
      </c>
      <c r="E213" s="107" t="s">
        <v>14</v>
      </c>
      <c r="F213" s="108" t="s">
        <v>296</v>
      </c>
      <c r="H213" s="109">
        <v>254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112" customFormat="1" x14ac:dyDescent="0.25">
      <c r="B214" s="113"/>
      <c r="D214" s="100" t="s">
        <v>84</v>
      </c>
      <c r="E214" s="114" t="s">
        <v>14</v>
      </c>
      <c r="F214" s="115" t="s">
        <v>90</v>
      </c>
      <c r="H214" s="116">
        <v>254</v>
      </c>
      <c r="L214" s="113"/>
      <c r="M214" s="117"/>
      <c r="T214" s="118"/>
      <c r="AT214" s="114" t="s">
        <v>84</v>
      </c>
      <c r="AU214" s="114" t="s">
        <v>83</v>
      </c>
      <c r="AV214" s="112" t="s">
        <v>82</v>
      </c>
      <c r="AW214" s="112" t="s">
        <v>86</v>
      </c>
      <c r="AX214" s="112" t="s">
        <v>75</v>
      </c>
      <c r="AY214" s="114" t="s">
        <v>76</v>
      </c>
    </row>
    <row r="215" spans="2:65" s="9" customFormat="1" ht="24.2" customHeight="1" x14ac:dyDescent="0.25">
      <c r="B215" s="84"/>
      <c r="C215" s="119" t="s">
        <v>140</v>
      </c>
      <c r="D215" s="119" t="s">
        <v>212</v>
      </c>
      <c r="E215" s="120" t="s">
        <v>303</v>
      </c>
      <c r="F215" s="121" t="s">
        <v>304</v>
      </c>
      <c r="G215" s="122" t="s">
        <v>131</v>
      </c>
      <c r="H215" s="123">
        <v>357</v>
      </c>
      <c r="I215" s="123">
        <v>0</v>
      </c>
      <c r="J215" s="123">
        <f>ROUND(I215*H215,3)</f>
        <v>0</v>
      </c>
      <c r="K215" s="124"/>
      <c r="L215" s="125"/>
      <c r="M215" s="126" t="s">
        <v>14</v>
      </c>
      <c r="N215" s="127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103</v>
      </c>
      <c r="AT215" s="95" t="s">
        <v>212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190</v>
      </c>
    </row>
    <row r="216" spans="2:65" s="98" customFormat="1" ht="22.5" x14ac:dyDescent="0.25">
      <c r="B216" s="99"/>
      <c r="D216" s="100" t="s">
        <v>84</v>
      </c>
      <c r="E216" s="101" t="s">
        <v>14</v>
      </c>
      <c r="F216" s="102" t="s">
        <v>291</v>
      </c>
      <c r="H216" s="101" t="s">
        <v>14</v>
      </c>
      <c r="L216" s="99"/>
      <c r="M216" s="103"/>
      <c r="T216" s="104"/>
      <c r="AT216" s="101" t="s">
        <v>84</v>
      </c>
      <c r="AU216" s="101" t="s">
        <v>83</v>
      </c>
      <c r="AV216" s="98" t="s">
        <v>75</v>
      </c>
      <c r="AW216" s="98" t="s">
        <v>86</v>
      </c>
      <c r="AX216" s="98" t="s">
        <v>2</v>
      </c>
      <c r="AY216" s="101" t="s">
        <v>76</v>
      </c>
    </row>
    <row r="217" spans="2:65" s="105" customFormat="1" x14ac:dyDescent="0.25">
      <c r="B217" s="106"/>
      <c r="D217" s="100" t="s">
        <v>84</v>
      </c>
      <c r="E217" s="107" t="s">
        <v>14</v>
      </c>
      <c r="F217" s="108" t="s">
        <v>305</v>
      </c>
      <c r="H217" s="109">
        <v>357</v>
      </c>
      <c r="L217" s="106"/>
      <c r="M217" s="110"/>
      <c r="T217" s="111"/>
      <c r="AT217" s="107" t="s">
        <v>84</v>
      </c>
      <c r="AU217" s="107" t="s">
        <v>83</v>
      </c>
      <c r="AV217" s="105" t="s">
        <v>83</v>
      </c>
      <c r="AW217" s="105" t="s">
        <v>86</v>
      </c>
      <c r="AX217" s="105" t="s">
        <v>2</v>
      </c>
      <c r="AY217" s="107" t="s">
        <v>76</v>
      </c>
    </row>
    <row r="218" spans="2:65" s="112" customFormat="1" x14ac:dyDescent="0.25">
      <c r="B218" s="113"/>
      <c r="D218" s="100" t="s">
        <v>84</v>
      </c>
      <c r="E218" s="114" t="s">
        <v>14</v>
      </c>
      <c r="F218" s="115" t="s">
        <v>90</v>
      </c>
      <c r="H218" s="116">
        <v>357</v>
      </c>
      <c r="L218" s="113"/>
      <c r="M218" s="117"/>
      <c r="T218" s="118"/>
      <c r="AT218" s="114" t="s">
        <v>84</v>
      </c>
      <c r="AU218" s="114" t="s">
        <v>83</v>
      </c>
      <c r="AV218" s="112" t="s">
        <v>82</v>
      </c>
      <c r="AW218" s="112" t="s">
        <v>86</v>
      </c>
      <c r="AX218" s="112" t="s">
        <v>75</v>
      </c>
      <c r="AY218" s="114" t="s">
        <v>76</v>
      </c>
    </row>
    <row r="219" spans="2:65" s="9" customFormat="1" ht="24.2" customHeight="1" x14ac:dyDescent="0.25">
      <c r="B219" s="84"/>
      <c r="C219" s="119" t="s">
        <v>157</v>
      </c>
      <c r="D219" s="119" t="s">
        <v>212</v>
      </c>
      <c r="E219" s="120" t="s">
        <v>306</v>
      </c>
      <c r="F219" s="121" t="s">
        <v>307</v>
      </c>
      <c r="G219" s="122" t="s">
        <v>308</v>
      </c>
      <c r="H219" s="123">
        <v>259.08</v>
      </c>
      <c r="I219" s="123">
        <v>0</v>
      </c>
      <c r="J219" s="123">
        <f>ROUND(I219*H219,3)</f>
        <v>0</v>
      </c>
      <c r="K219" s="124"/>
      <c r="L219" s="125"/>
      <c r="M219" s="126" t="s">
        <v>14</v>
      </c>
      <c r="N219" s="127" t="s">
        <v>34</v>
      </c>
      <c r="O219" s="93">
        <v>0</v>
      </c>
      <c r="P219" s="93">
        <f>O219*H219</f>
        <v>0</v>
      </c>
      <c r="Q219" s="93">
        <v>0</v>
      </c>
      <c r="R219" s="93">
        <f>Q219*H219</f>
        <v>0</v>
      </c>
      <c r="S219" s="93">
        <v>0</v>
      </c>
      <c r="T219" s="94">
        <f>S219*H219</f>
        <v>0</v>
      </c>
      <c r="AR219" s="95" t="s">
        <v>103</v>
      </c>
      <c r="AT219" s="95" t="s">
        <v>212</v>
      </c>
      <c r="AU219" s="95" t="s">
        <v>83</v>
      </c>
      <c r="AY219" s="2" t="s">
        <v>76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2" t="s">
        <v>83</v>
      </c>
      <c r="BK219" s="97">
        <f>ROUND(I219*H219,3)</f>
        <v>0</v>
      </c>
      <c r="BL219" s="2" t="s">
        <v>82</v>
      </c>
      <c r="BM219" s="95" t="s">
        <v>193</v>
      </c>
    </row>
    <row r="220" spans="2:65" s="98" customFormat="1" ht="22.5" x14ac:dyDescent="0.25">
      <c r="B220" s="99"/>
      <c r="D220" s="100" t="s">
        <v>84</v>
      </c>
      <c r="E220" s="101" t="s">
        <v>14</v>
      </c>
      <c r="F220" s="102" t="s">
        <v>295</v>
      </c>
      <c r="H220" s="101" t="s">
        <v>14</v>
      </c>
      <c r="L220" s="99"/>
      <c r="M220" s="103"/>
      <c r="T220" s="104"/>
      <c r="AT220" s="101" t="s">
        <v>84</v>
      </c>
      <c r="AU220" s="101" t="s">
        <v>83</v>
      </c>
      <c r="AV220" s="98" t="s">
        <v>75</v>
      </c>
      <c r="AW220" s="98" t="s">
        <v>86</v>
      </c>
      <c r="AX220" s="98" t="s">
        <v>2</v>
      </c>
      <c r="AY220" s="101" t="s">
        <v>76</v>
      </c>
    </row>
    <row r="221" spans="2:65" s="105" customFormat="1" x14ac:dyDescent="0.25">
      <c r="B221" s="106"/>
      <c r="D221" s="100" t="s">
        <v>84</v>
      </c>
      <c r="E221" s="107" t="s">
        <v>14</v>
      </c>
      <c r="F221" s="108" t="s">
        <v>309</v>
      </c>
      <c r="H221" s="109">
        <v>259.08</v>
      </c>
      <c r="L221" s="106"/>
      <c r="M221" s="110"/>
      <c r="T221" s="111"/>
      <c r="AT221" s="107" t="s">
        <v>84</v>
      </c>
      <c r="AU221" s="107" t="s">
        <v>83</v>
      </c>
      <c r="AV221" s="105" t="s">
        <v>83</v>
      </c>
      <c r="AW221" s="105" t="s">
        <v>86</v>
      </c>
      <c r="AX221" s="105" t="s">
        <v>2</v>
      </c>
      <c r="AY221" s="107" t="s">
        <v>76</v>
      </c>
    </row>
    <row r="222" spans="2:65" s="112" customFormat="1" x14ac:dyDescent="0.25">
      <c r="B222" s="113"/>
      <c r="D222" s="100" t="s">
        <v>84</v>
      </c>
      <c r="E222" s="114" t="s">
        <v>14</v>
      </c>
      <c r="F222" s="115" t="s">
        <v>90</v>
      </c>
      <c r="H222" s="116">
        <v>259.08</v>
      </c>
      <c r="L222" s="113"/>
      <c r="M222" s="117"/>
      <c r="T222" s="118"/>
      <c r="AT222" s="114" t="s">
        <v>84</v>
      </c>
      <c r="AU222" s="114" t="s">
        <v>83</v>
      </c>
      <c r="AV222" s="112" t="s">
        <v>82</v>
      </c>
      <c r="AW222" s="112" t="s">
        <v>86</v>
      </c>
      <c r="AX222" s="112" t="s">
        <v>75</v>
      </c>
      <c r="AY222" s="114" t="s">
        <v>76</v>
      </c>
    </row>
    <row r="223" spans="2:65" s="72" customFormat="1" ht="22.9" customHeight="1" x14ac:dyDescent="0.2">
      <c r="B223" s="73"/>
      <c r="D223" s="74" t="s">
        <v>72</v>
      </c>
      <c r="E223" s="82" t="s">
        <v>123</v>
      </c>
      <c r="F223" s="82" t="s">
        <v>220</v>
      </c>
      <c r="J223" s="83">
        <f>BK223</f>
        <v>0</v>
      </c>
      <c r="L223" s="73"/>
      <c r="M223" s="77"/>
      <c r="P223" s="78">
        <f>SUM(P224:P256)</f>
        <v>0</v>
      </c>
      <c r="R223" s="78">
        <f>SUM(R224:R256)</f>
        <v>0</v>
      </c>
      <c r="T223" s="79">
        <f>SUM(T224:T256)</f>
        <v>0</v>
      </c>
      <c r="AR223" s="74" t="s">
        <v>75</v>
      </c>
      <c r="AT223" s="80" t="s">
        <v>72</v>
      </c>
      <c r="AU223" s="80" t="s">
        <v>75</v>
      </c>
      <c r="AY223" s="74" t="s">
        <v>76</v>
      </c>
      <c r="BK223" s="81">
        <f>SUM(BK224:BK256)</f>
        <v>0</v>
      </c>
    </row>
    <row r="224" spans="2:65" s="9" customFormat="1" ht="33" customHeight="1" x14ac:dyDescent="0.25">
      <c r="B224" s="84"/>
      <c r="C224" s="85" t="s">
        <v>144</v>
      </c>
      <c r="D224" s="85" t="s">
        <v>78</v>
      </c>
      <c r="E224" s="86" t="s">
        <v>310</v>
      </c>
      <c r="F224" s="87" t="s">
        <v>311</v>
      </c>
      <c r="G224" s="88" t="s">
        <v>131</v>
      </c>
      <c r="H224" s="89">
        <v>12</v>
      </c>
      <c r="I224" s="89">
        <v>0</v>
      </c>
      <c r="J224" s="89">
        <f>ROUND(I224*H224,3)</f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>O224*H224</f>
        <v>0</v>
      </c>
      <c r="Q224" s="93">
        <v>0</v>
      </c>
      <c r="R224" s="93">
        <f>Q224*H224</f>
        <v>0</v>
      </c>
      <c r="S224" s="93">
        <v>0</v>
      </c>
      <c r="T224" s="94">
        <f>S224*H224</f>
        <v>0</v>
      </c>
      <c r="AR224" s="95" t="s">
        <v>82</v>
      </c>
      <c r="AT224" s="95" t="s">
        <v>78</v>
      </c>
      <c r="AU224" s="95" t="s">
        <v>83</v>
      </c>
      <c r="AY224" s="2" t="s">
        <v>76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2" t="s">
        <v>83</v>
      </c>
      <c r="BK224" s="97">
        <f>ROUND(I224*H224,3)</f>
        <v>0</v>
      </c>
      <c r="BL224" s="2" t="s">
        <v>82</v>
      </c>
      <c r="BM224" s="95" t="s">
        <v>196</v>
      </c>
    </row>
    <row r="225" spans="2:65" s="98" customFormat="1" x14ac:dyDescent="0.25">
      <c r="B225" s="99"/>
      <c r="D225" s="100" t="s">
        <v>84</v>
      </c>
      <c r="E225" s="101" t="s">
        <v>14</v>
      </c>
      <c r="F225" s="102" t="s">
        <v>279</v>
      </c>
      <c r="H225" s="101" t="s">
        <v>14</v>
      </c>
      <c r="L225" s="99"/>
      <c r="M225" s="103"/>
      <c r="T225" s="104"/>
      <c r="AT225" s="101" t="s">
        <v>84</v>
      </c>
      <c r="AU225" s="101" t="s">
        <v>83</v>
      </c>
      <c r="AV225" s="98" t="s">
        <v>75</v>
      </c>
      <c r="AW225" s="98" t="s">
        <v>86</v>
      </c>
      <c r="AX225" s="98" t="s">
        <v>2</v>
      </c>
      <c r="AY225" s="101" t="s">
        <v>76</v>
      </c>
    </row>
    <row r="226" spans="2:65" s="105" customFormat="1" x14ac:dyDescent="0.25">
      <c r="B226" s="106"/>
      <c r="D226" s="100" t="s">
        <v>84</v>
      </c>
      <c r="E226" s="107" t="s">
        <v>14</v>
      </c>
      <c r="F226" s="108" t="s">
        <v>110</v>
      </c>
      <c r="H226" s="109">
        <v>12</v>
      </c>
      <c r="L226" s="106"/>
      <c r="M226" s="110"/>
      <c r="T226" s="111"/>
      <c r="AT226" s="107" t="s">
        <v>84</v>
      </c>
      <c r="AU226" s="107" t="s">
        <v>83</v>
      </c>
      <c r="AV226" s="105" t="s">
        <v>83</v>
      </c>
      <c r="AW226" s="105" t="s">
        <v>86</v>
      </c>
      <c r="AX226" s="105" t="s">
        <v>2</v>
      </c>
      <c r="AY226" s="107" t="s">
        <v>76</v>
      </c>
    </row>
    <row r="227" spans="2:65" s="112" customFormat="1" x14ac:dyDescent="0.25">
      <c r="B227" s="113"/>
      <c r="D227" s="100" t="s">
        <v>84</v>
      </c>
      <c r="E227" s="114" t="s">
        <v>14</v>
      </c>
      <c r="F227" s="115" t="s">
        <v>90</v>
      </c>
      <c r="H227" s="116">
        <v>12</v>
      </c>
      <c r="L227" s="113"/>
      <c r="M227" s="117"/>
      <c r="T227" s="118"/>
      <c r="AT227" s="114" t="s">
        <v>84</v>
      </c>
      <c r="AU227" s="114" t="s">
        <v>83</v>
      </c>
      <c r="AV227" s="112" t="s">
        <v>82</v>
      </c>
      <c r="AW227" s="112" t="s">
        <v>86</v>
      </c>
      <c r="AX227" s="112" t="s">
        <v>75</v>
      </c>
      <c r="AY227" s="114" t="s">
        <v>76</v>
      </c>
    </row>
    <row r="228" spans="2:65" s="9" customFormat="1" ht="24.2" customHeight="1" x14ac:dyDescent="0.25">
      <c r="B228" s="84"/>
      <c r="C228" s="85" t="s">
        <v>197</v>
      </c>
      <c r="D228" s="85" t="s">
        <v>78</v>
      </c>
      <c r="E228" s="86" t="s">
        <v>312</v>
      </c>
      <c r="F228" s="87" t="s">
        <v>313</v>
      </c>
      <c r="G228" s="88" t="s">
        <v>131</v>
      </c>
      <c r="H228" s="89">
        <v>12</v>
      </c>
      <c r="I228" s="89">
        <v>0</v>
      </c>
      <c r="J228" s="89">
        <f>ROUND(I228*H228,3)</f>
        <v>0</v>
      </c>
      <c r="K228" s="90"/>
      <c r="L228" s="10"/>
      <c r="M228" s="91" t="s">
        <v>14</v>
      </c>
      <c r="N228" s="92" t="s">
        <v>34</v>
      </c>
      <c r="O228" s="93">
        <v>0</v>
      </c>
      <c r="P228" s="93">
        <f>O228*H228</f>
        <v>0</v>
      </c>
      <c r="Q228" s="93">
        <v>0</v>
      </c>
      <c r="R228" s="93">
        <f>Q228*H228</f>
        <v>0</v>
      </c>
      <c r="S228" s="93">
        <v>0</v>
      </c>
      <c r="T228" s="94">
        <f>S228*H228</f>
        <v>0</v>
      </c>
      <c r="AR228" s="95" t="s">
        <v>82</v>
      </c>
      <c r="AT228" s="95" t="s">
        <v>78</v>
      </c>
      <c r="AU228" s="95" t="s">
        <v>83</v>
      </c>
      <c r="AY228" s="2" t="s">
        <v>76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2" t="s">
        <v>83</v>
      </c>
      <c r="BK228" s="97">
        <f>ROUND(I228*H228,3)</f>
        <v>0</v>
      </c>
      <c r="BL228" s="2" t="s">
        <v>82</v>
      </c>
      <c r="BM228" s="95" t="s">
        <v>200</v>
      </c>
    </row>
    <row r="229" spans="2:65" s="9" customFormat="1" ht="24.2" customHeight="1" x14ac:dyDescent="0.25">
      <c r="B229" s="84"/>
      <c r="C229" s="85" t="s">
        <v>128</v>
      </c>
      <c r="D229" s="85" t="s">
        <v>78</v>
      </c>
      <c r="E229" s="86" t="s">
        <v>314</v>
      </c>
      <c r="F229" s="87" t="s">
        <v>315</v>
      </c>
      <c r="G229" s="88" t="s">
        <v>131</v>
      </c>
      <c r="H229" s="89">
        <v>12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83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203</v>
      </c>
    </row>
    <row r="230" spans="2:65" s="9" customFormat="1" ht="24.2" customHeight="1" x14ac:dyDescent="0.25">
      <c r="B230" s="84"/>
      <c r="C230" s="85" t="s">
        <v>204</v>
      </c>
      <c r="D230" s="85" t="s">
        <v>78</v>
      </c>
      <c r="E230" s="86" t="s">
        <v>226</v>
      </c>
      <c r="F230" s="87" t="s">
        <v>227</v>
      </c>
      <c r="G230" s="88" t="s">
        <v>154</v>
      </c>
      <c r="H230" s="89">
        <v>480</v>
      </c>
      <c r="I230" s="89">
        <v>0</v>
      </c>
      <c r="J230" s="89">
        <f>ROUND(I230*H230,3)</f>
        <v>0</v>
      </c>
      <c r="K230" s="90"/>
      <c r="L230" s="10"/>
      <c r="M230" s="91" t="s">
        <v>14</v>
      </c>
      <c r="N230" s="92" t="s">
        <v>34</v>
      </c>
      <c r="O230" s="93">
        <v>0</v>
      </c>
      <c r="P230" s="93">
        <f>O230*H230</f>
        <v>0</v>
      </c>
      <c r="Q230" s="93">
        <v>0</v>
      </c>
      <c r="R230" s="93">
        <f>Q230*H230</f>
        <v>0</v>
      </c>
      <c r="S230" s="93">
        <v>0</v>
      </c>
      <c r="T230" s="94">
        <f>S230*H230</f>
        <v>0</v>
      </c>
      <c r="AR230" s="95" t="s">
        <v>82</v>
      </c>
      <c r="AT230" s="95" t="s">
        <v>78</v>
      </c>
      <c r="AU230" s="95" t="s">
        <v>83</v>
      </c>
      <c r="AY230" s="2" t="s">
        <v>76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2" t="s">
        <v>83</v>
      </c>
      <c r="BK230" s="97">
        <f>ROUND(I230*H230,3)</f>
        <v>0</v>
      </c>
      <c r="BL230" s="2" t="s">
        <v>82</v>
      </c>
      <c r="BM230" s="95" t="s">
        <v>207</v>
      </c>
    </row>
    <row r="231" spans="2:65" s="98" customFormat="1" x14ac:dyDescent="0.25">
      <c r="B231" s="99"/>
      <c r="D231" s="100" t="s">
        <v>84</v>
      </c>
      <c r="E231" s="101" t="s">
        <v>14</v>
      </c>
      <c r="F231" s="102" t="s">
        <v>286</v>
      </c>
      <c r="H231" s="101" t="s">
        <v>14</v>
      </c>
      <c r="L231" s="99"/>
      <c r="M231" s="103"/>
      <c r="T231" s="104"/>
      <c r="AT231" s="101" t="s">
        <v>84</v>
      </c>
      <c r="AU231" s="101" t="s">
        <v>83</v>
      </c>
      <c r="AV231" s="98" t="s">
        <v>75</v>
      </c>
      <c r="AW231" s="98" t="s">
        <v>86</v>
      </c>
      <c r="AX231" s="98" t="s">
        <v>2</v>
      </c>
      <c r="AY231" s="101" t="s">
        <v>76</v>
      </c>
    </row>
    <row r="232" spans="2:65" s="105" customFormat="1" x14ac:dyDescent="0.25">
      <c r="B232" s="106"/>
      <c r="D232" s="100" t="s">
        <v>84</v>
      </c>
      <c r="E232" s="107" t="s">
        <v>14</v>
      </c>
      <c r="F232" s="108" t="s">
        <v>288</v>
      </c>
      <c r="H232" s="109">
        <v>480</v>
      </c>
      <c r="L232" s="106"/>
      <c r="M232" s="110"/>
      <c r="T232" s="111"/>
      <c r="AT232" s="107" t="s">
        <v>84</v>
      </c>
      <c r="AU232" s="107" t="s">
        <v>83</v>
      </c>
      <c r="AV232" s="105" t="s">
        <v>83</v>
      </c>
      <c r="AW232" s="105" t="s">
        <v>86</v>
      </c>
      <c r="AX232" s="105" t="s">
        <v>2</v>
      </c>
      <c r="AY232" s="107" t="s">
        <v>76</v>
      </c>
    </row>
    <row r="233" spans="2:65" s="112" customFormat="1" x14ac:dyDescent="0.25">
      <c r="B233" s="113"/>
      <c r="D233" s="100" t="s">
        <v>84</v>
      </c>
      <c r="E233" s="114" t="s">
        <v>14</v>
      </c>
      <c r="F233" s="115" t="s">
        <v>90</v>
      </c>
      <c r="H233" s="116">
        <v>480</v>
      </c>
      <c r="L233" s="113"/>
      <c r="M233" s="117"/>
      <c r="T233" s="118"/>
      <c r="AT233" s="114" t="s">
        <v>84</v>
      </c>
      <c r="AU233" s="114" t="s">
        <v>83</v>
      </c>
      <c r="AV233" s="112" t="s">
        <v>82</v>
      </c>
      <c r="AW233" s="112" t="s">
        <v>86</v>
      </c>
      <c r="AX233" s="112" t="s">
        <v>75</v>
      </c>
      <c r="AY233" s="114" t="s">
        <v>76</v>
      </c>
    </row>
    <row r="234" spans="2:65" s="9" customFormat="1" ht="33" customHeight="1" x14ac:dyDescent="0.25">
      <c r="B234" s="84"/>
      <c r="C234" s="85" t="s">
        <v>150</v>
      </c>
      <c r="D234" s="85" t="s">
        <v>78</v>
      </c>
      <c r="E234" s="86" t="s">
        <v>231</v>
      </c>
      <c r="F234" s="87" t="s">
        <v>232</v>
      </c>
      <c r="G234" s="88" t="s">
        <v>154</v>
      </c>
      <c r="H234" s="89">
        <v>133</v>
      </c>
      <c r="I234" s="89">
        <v>0</v>
      </c>
      <c r="J234" s="89">
        <f>ROUND(I234*H234,3)</f>
        <v>0</v>
      </c>
      <c r="K234" s="90"/>
      <c r="L234" s="10"/>
      <c r="M234" s="91" t="s">
        <v>14</v>
      </c>
      <c r="N234" s="92" t="s">
        <v>34</v>
      </c>
      <c r="O234" s="93">
        <v>0</v>
      </c>
      <c r="P234" s="93">
        <f>O234*H234</f>
        <v>0</v>
      </c>
      <c r="Q234" s="93">
        <v>0</v>
      </c>
      <c r="R234" s="93">
        <f>Q234*H234</f>
        <v>0</v>
      </c>
      <c r="S234" s="93">
        <v>0</v>
      </c>
      <c r="T234" s="94">
        <f>S234*H234</f>
        <v>0</v>
      </c>
      <c r="AR234" s="95" t="s">
        <v>82</v>
      </c>
      <c r="AT234" s="95" t="s">
        <v>78</v>
      </c>
      <c r="AU234" s="95" t="s">
        <v>83</v>
      </c>
      <c r="AY234" s="2" t="s">
        <v>76</v>
      </c>
      <c r="BE234" s="96">
        <f>IF(N234="základná",J234,0)</f>
        <v>0</v>
      </c>
      <c r="BF234" s="96">
        <f>IF(N234="znížená",J234,0)</f>
        <v>0</v>
      </c>
      <c r="BG234" s="96">
        <f>IF(N234="zákl. prenesená",J234,0)</f>
        <v>0</v>
      </c>
      <c r="BH234" s="96">
        <f>IF(N234="zníž. prenesená",J234,0)</f>
        <v>0</v>
      </c>
      <c r="BI234" s="96">
        <f>IF(N234="nulová",J234,0)</f>
        <v>0</v>
      </c>
      <c r="BJ234" s="2" t="s">
        <v>83</v>
      </c>
      <c r="BK234" s="97">
        <f>ROUND(I234*H234,3)</f>
        <v>0</v>
      </c>
      <c r="BL234" s="2" t="s">
        <v>82</v>
      </c>
      <c r="BM234" s="95" t="s">
        <v>210</v>
      </c>
    </row>
    <row r="235" spans="2:65" s="98" customFormat="1" ht="22.5" x14ac:dyDescent="0.25">
      <c r="B235" s="99"/>
      <c r="D235" s="100" t="s">
        <v>84</v>
      </c>
      <c r="E235" s="101" t="s">
        <v>14</v>
      </c>
      <c r="F235" s="102" t="s">
        <v>316</v>
      </c>
      <c r="H235" s="101" t="s">
        <v>14</v>
      </c>
      <c r="L235" s="99"/>
      <c r="M235" s="103"/>
      <c r="T235" s="104"/>
      <c r="AT235" s="101" t="s">
        <v>84</v>
      </c>
      <c r="AU235" s="101" t="s">
        <v>83</v>
      </c>
      <c r="AV235" s="98" t="s">
        <v>75</v>
      </c>
      <c r="AW235" s="98" t="s">
        <v>86</v>
      </c>
      <c r="AX235" s="98" t="s">
        <v>2</v>
      </c>
      <c r="AY235" s="101" t="s">
        <v>76</v>
      </c>
    </row>
    <row r="236" spans="2:65" s="105" customFormat="1" x14ac:dyDescent="0.25">
      <c r="B236" s="106"/>
      <c r="D236" s="100" t="s">
        <v>84</v>
      </c>
      <c r="E236" s="107" t="s">
        <v>14</v>
      </c>
      <c r="F236" s="108" t="s">
        <v>317</v>
      </c>
      <c r="H236" s="109">
        <v>133</v>
      </c>
      <c r="L236" s="106"/>
      <c r="M236" s="110"/>
      <c r="T236" s="111"/>
      <c r="AT236" s="107" t="s">
        <v>84</v>
      </c>
      <c r="AU236" s="107" t="s">
        <v>83</v>
      </c>
      <c r="AV236" s="105" t="s">
        <v>83</v>
      </c>
      <c r="AW236" s="105" t="s">
        <v>86</v>
      </c>
      <c r="AX236" s="105" t="s">
        <v>2</v>
      </c>
      <c r="AY236" s="107" t="s">
        <v>76</v>
      </c>
    </row>
    <row r="237" spans="2:65" s="112" customFormat="1" x14ac:dyDescent="0.25">
      <c r="B237" s="113"/>
      <c r="D237" s="100" t="s">
        <v>84</v>
      </c>
      <c r="E237" s="114" t="s">
        <v>14</v>
      </c>
      <c r="F237" s="115" t="s">
        <v>90</v>
      </c>
      <c r="H237" s="116">
        <v>133</v>
      </c>
      <c r="L237" s="113"/>
      <c r="M237" s="117"/>
      <c r="T237" s="118"/>
      <c r="AT237" s="114" t="s">
        <v>84</v>
      </c>
      <c r="AU237" s="114" t="s">
        <v>83</v>
      </c>
      <c r="AV237" s="112" t="s">
        <v>82</v>
      </c>
      <c r="AW237" s="112" t="s">
        <v>86</v>
      </c>
      <c r="AX237" s="112" t="s">
        <v>75</v>
      </c>
      <c r="AY237" s="114" t="s">
        <v>76</v>
      </c>
    </row>
    <row r="238" spans="2:65" s="9" customFormat="1" ht="24.2" customHeight="1" x14ac:dyDescent="0.25">
      <c r="B238" s="84"/>
      <c r="C238" s="85" t="s">
        <v>211</v>
      </c>
      <c r="D238" s="85" t="s">
        <v>78</v>
      </c>
      <c r="E238" s="86" t="s">
        <v>235</v>
      </c>
      <c r="F238" s="87" t="s">
        <v>236</v>
      </c>
      <c r="G238" s="88" t="s">
        <v>81</v>
      </c>
      <c r="H238" s="89">
        <v>22.38</v>
      </c>
      <c r="I238" s="89">
        <v>0</v>
      </c>
      <c r="J238" s="89">
        <f>ROUND(I238*H238,3)</f>
        <v>0</v>
      </c>
      <c r="K238" s="90"/>
      <c r="L238" s="10"/>
      <c r="M238" s="91" t="s">
        <v>14</v>
      </c>
      <c r="N238" s="92" t="s">
        <v>34</v>
      </c>
      <c r="O238" s="93">
        <v>0</v>
      </c>
      <c r="P238" s="93">
        <f>O238*H238</f>
        <v>0</v>
      </c>
      <c r="Q238" s="93">
        <v>0</v>
      </c>
      <c r="R238" s="93">
        <f>Q238*H238</f>
        <v>0</v>
      </c>
      <c r="S238" s="93">
        <v>0</v>
      </c>
      <c r="T238" s="94">
        <f>S238*H238</f>
        <v>0</v>
      </c>
      <c r="AR238" s="95" t="s">
        <v>82</v>
      </c>
      <c r="AT238" s="95" t="s">
        <v>78</v>
      </c>
      <c r="AU238" s="95" t="s">
        <v>83</v>
      </c>
      <c r="AY238" s="2" t="s">
        <v>76</v>
      </c>
      <c r="BE238" s="96">
        <f>IF(N238="základná",J238,0)</f>
        <v>0</v>
      </c>
      <c r="BF238" s="96">
        <f>IF(N238="znížená",J238,0)</f>
        <v>0</v>
      </c>
      <c r="BG238" s="96">
        <f>IF(N238="zákl. prenesená",J238,0)</f>
        <v>0</v>
      </c>
      <c r="BH238" s="96">
        <f>IF(N238="zníž. prenesená",J238,0)</f>
        <v>0</v>
      </c>
      <c r="BI238" s="96">
        <f>IF(N238="nulová",J238,0)</f>
        <v>0</v>
      </c>
      <c r="BJ238" s="2" t="s">
        <v>83</v>
      </c>
      <c r="BK238" s="97">
        <f>ROUND(I238*H238,3)</f>
        <v>0</v>
      </c>
      <c r="BL238" s="2" t="s">
        <v>82</v>
      </c>
      <c r="BM238" s="95" t="s">
        <v>136</v>
      </c>
    </row>
    <row r="239" spans="2:65" s="98" customFormat="1" ht="22.5" x14ac:dyDescent="0.25">
      <c r="B239" s="99"/>
      <c r="D239" s="100" t="s">
        <v>84</v>
      </c>
      <c r="E239" s="101" t="s">
        <v>14</v>
      </c>
      <c r="F239" s="102" t="s">
        <v>318</v>
      </c>
      <c r="H239" s="101" t="s">
        <v>14</v>
      </c>
      <c r="L239" s="99"/>
      <c r="M239" s="103"/>
      <c r="T239" s="104"/>
      <c r="AT239" s="101" t="s">
        <v>84</v>
      </c>
      <c r="AU239" s="101" t="s">
        <v>83</v>
      </c>
      <c r="AV239" s="98" t="s">
        <v>75</v>
      </c>
      <c r="AW239" s="98" t="s">
        <v>86</v>
      </c>
      <c r="AX239" s="98" t="s">
        <v>2</v>
      </c>
      <c r="AY239" s="101" t="s">
        <v>76</v>
      </c>
    </row>
    <row r="240" spans="2:65" s="105" customFormat="1" x14ac:dyDescent="0.25">
      <c r="B240" s="106"/>
      <c r="D240" s="100" t="s">
        <v>84</v>
      </c>
      <c r="E240" s="107" t="s">
        <v>14</v>
      </c>
      <c r="F240" s="108" t="s">
        <v>319</v>
      </c>
      <c r="H240" s="109">
        <v>14.4</v>
      </c>
      <c r="L240" s="106"/>
      <c r="M240" s="110"/>
      <c r="T240" s="111"/>
      <c r="AT240" s="107" t="s">
        <v>84</v>
      </c>
      <c r="AU240" s="107" t="s">
        <v>83</v>
      </c>
      <c r="AV240" s="105" t="s">
        <v>83</v>
      </c>
      <c r="AW240" s="105" t="s">
        <v>86</v>
      </c>
      <c r="AX240" s="105" t="s">
        <v>2</v>
      </c>
      <c r="AY240" s="107" t="s">
        <v>76</v>
      </c>
    </row>
    <row r="241" spans="2:65" s="98" customFormat="1" ht="22.5" x14ac:dyDescent="0.25">
      <c r="B241" s="99"/>
      <c r="D241" s="100" t="s">
        <v>84</v>
      </c>
      <c r="E241" s="101" t="s">
        <v>14</v>
      </c>
      <c r="F241" s="102" t="s">
        <v>316</v>
      </c>
      <c r="H241" s="101" t="s">
        <v>14</v>
      </c>
      <c r="L241" s="99"/>
      <c r="M241" s="103"/>
      <c r="T241" s="104"/>
      <c r="AT241" s="101" t="s">
        <v>84</v>
      </c>
      <c r="AU241" s="101" t="s">
        <v>83</v>
      </c>
      <c r="AV241" s="98" t="s">
        <v>75</v>
      </c>
      <c r="AW241" s="98" t="s">
        <v>86</v>
      </c>
      <c r="AX241" s="98" t="s">
        <v>2</v>
      </c>
      <c r="AY241" s="101" t="s">
        <v>76</v>
      </c>
    </row>
    <row r="242" spans="2:65" s="105" customFormat="1" x14ac:dyDescent="0.25">
      <c r="B242" s="106"/>
      <c r="D242" s="100" t="s">
        <v>84</v>
      </c>
      <c r="E242" s="107" t="s">
        <v>14</v>
      </c>
      <c r="F242" s="108" t="s">
        <v>320</v>
      </c>
      <c r="H242" s="109">
        <v>7.98</v>
      </c>
      <c r="L242" s="106"/>
      <c r="M242" s="110"/>
      <c r="T242" s="111"/>
      <c r="AT242" s="107" t="s">
        <v>84</v>
      </c>
      <c r="AU242" s="107" t="s">
        <v>83</v>
      </c>
      <c r="AV242" s="105" t="s">
        <v>83</v>
      </c>
      <c r="AW242" s="105" t="s">
        <v>86</v>
      </c>
      <c r="AX242" s="105" t="s">
        <v>2</v>
      </c>
      <c r="AY242" s="107" t="s">
        <v>76</v>
      </c>
    </row>
    <row r="243" spans="2:65" s="112" customFormat="1" x14ac:dyDescent="0.25">
      <c r="B243" s="113"/>
      <c r="D243" s="100" t="s">
        <v>84</v>
      </c>
      <c r="E243" s="114" t="s">
        <v>14</v>
      </c>
      <c r="F243" s="115" t="s">
        <v>90</v>
      </c>
      <c r="H243" s="116">
        <v>22.380000000000003</v>
      </c>
      <c r="L243" s="113"/>
      <c r="M243" s="117"/>
      <c r="T243" s="118"/>
      <c r="AT243" s="114" t="s">
        <v>84</v>
      </c>
      <c r="AU243" s="114" t="s">
        <v>83</v>
      </c>
      <c r="AV243" s="112" t="s">
        <v>82</v>
      </c>
      <c r="AW243" s="112" t="s">
        <v>86</v>
      </c>
      <c r="AX243" s="112" t="s">
        <v>75</v>
      </c>
      <c r="AY243" s="114" t="s">
        <v>76</v>
      </c>
    </row>
    <row r="244" spans="2:65" s="9" customFormat="1" ht="33" customHeight="1" x14ac:dyDescent="0.25">
      <c r="B244" s="84"/>
      <c r="C244" s="85" t="s">
        <v>155</v>
      </c>
      <c r="D244" s="85" t="s">
        <v>78</v>
      </c>
      <c r="E244" s="86" t="s">
        <v>245</v>
      </c>
      <c r="F244" s="87" t="s">
        <v>246</v>
      </c>
      <c r="G244" s="88" t="s">
        <v>119</v>
      </c>
      <c r="H244" s="89">
        <v>406.63200000000001</v>
      </c>
      <c r="I244" s="89">
        <v>0</v>
      </c>
      <c r="J244" s="89">
        <f t="shared" ref="J244:J249" si="0">ROUND(I244*H244,3)</f>
        <v>0</v>
      </c>
      <c r="K244" s="90"/>
      <c r="L244" s="10"/>
      <c r="M244" s="91" t="s">
        <v>14</v>
      </c>
      <c r="N244" s="92" t="s">
        <v>34</v>
      </c>
      <c r="O244" s="93">
        <v>0</v>
      </c>
      <c r="P244" s="93">
        <f t="shared" ref="P244:P249" si="1">O244*H244</f>
        <v>0</v>
      </c>
      <c r="Q244" s="93">
        <v>0</v>
      </c>
      <c r="R244" s="93">
        <f t="shared" ref="R244:R249" si="2">Q244*H244</f>
        <v>0</v>
      </c>
      <c r="S244" s="93">
        <v>0</v>
      </c>
      <c r="T244" s="94">
        <f t="shared" ref="T244:T249" si="3">S244*H244</f>
        <v>0</v>
      </c>
      <c r="AR244" s="95" t="s">
        <v>82</v>
      </c>
      <c r="AT244" s="95" t="s">
        <v>78</v>
      </c>
      <c r="AU244" s="95" t="s">
        <v>83</v>
      </c>
      <c r="AY244" s="2" t="s">
        <v>76</v>
      </c>
      <c r="BE244" s="96">
        <f t="shared" ref="BE244:BE249" si="4">IF(N244="základná",J244,0)</f>
        <v>0</v>
      </c>
      <c r="BF244" s="96">
        <f t="shared" ref="BF244:BF249" si="5">IF(N244="znížená",J244,0)</f>
        <v>0</v>
      </c>
      <c r="BG244" s="96">
        <f t="shared" ref="BG244:BG249" si="6">IF(N244="zákl. prenesená",J244,0)</f>
        <v>0</v>
      </c>
      <c r="BH244" s="96">
        <f t="shared" ref="BH244:BH249" si="7">IF(N244="zníž. prenesená",J244,0)</f>
        <v>0</v>
      </c>
      <c r="BI244" s="96">
        <f t="shared" ref="BI244:BI249" si="8">IF(N244="nulová",J244,0)</f>
        <v>0</v>
      </c>
      <c r="BJ244" s="2" t="s">
        <v>83</v>
      </c>
      <c r="BK244" s="97">
        <f t="shared" ref="BK244:BK249" si="9">ROUND(I244*H244,3)</f>
        <v>0</v>
      </c>
      <c r="BL244" s="2" t="s">
        <v>82</v>
      </c>
      <c r="BM244" s="95" t="s">
        <v>218</v>
      </c>
    </row>
    <row r="245" spans="2:65" s="9" customFormat="1" ht="24.2" customHeight="1" x14ac:dyDescent="0.25">
      <c r="B245" s="84"/>
      <c r="C245" s="85" t="s">
        <v>221</v>
      </c>
      <c r="D245" s="85" t="s">
        <v>78</v>
      </c>
      <c r="E245" s="86" t="s">
        <v>248</v>
      </c>
      <c r="F245" s="87" t="s">
        <v>249</v>
      </c>
      <c r="G245" s="88" t="s">
        <v>119</v>
      </c>
      <c r="H245" s="89">
        <v>406.63200000000001</v>
      </c>
      <c r="I245" s="89">
        <v>0</v>
      </c>
      <c r="J245" s="89">
        <f t="shared" si="0"/>
        <v>0</v>
      </c>
      <c r="K245" s="90"/>
      <c r="L245" s="10"/>
      <c r="M245" s="91" t="s">
        <v>14</v>
      </c>
      <c r="N245" s="92" t="s">
        <v>34</v>
      </c>
      <c r="O245" s="93">
        <v>0</v>
      </c>
      <c r="P245" s="93">
        <f t="shared" si="1"/>
        <v>0</v>
      </c>
      <c r="Q245" s="93">
        <v>0</v>
      </c>
      <c r="R245" s="93">
        <f t="shared" si="2"/>
        <v>0</v>
      </c>
      <c r="S245" s="93">
        <v>0</v>
      </c>
      <c r="T245" s="94">
        <f t="shared" si="3"/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 t="shared" si="4"/>
        <v>0</v>
      </c>
      <c r="BF245" s="96">
        <f t="shared" si="5"/>
        <v>0</v>
      </c>
      <c r="BG245" s="96">
        <f t="shared" si="6"/>
        <v>0</v>
      </c>
      <c r="BH245" s="96">
        <f t="shared" si="7"/>
        <v>0</v>
      </c>
      <c r="BI245" s="96">
        <f t="shared" si="8"/>
        <v>0</v>
      </c>
      <c r="BJ245" s="2" t="s">
        <v>83</v>
      </c>
      <c r="BK245" s="97">
        <f t="shared" si="9"/>
        <v>0</v>
      </c>
      <c r="BL245" s="2" t="s">
        <v>82</v>
      </c>
      <c r="BM245" s="95" t="s">
        <v>224</v>
      </c>
    </row>
    <row r="246" spans="2:65" s="9" customFormat="1" ht="24.2" customHeight="1" x14ac:dyDescent="0.25">
      <c r="B246" s="84"/>
      <c r="C246" s="85" t="s">
        <v>163</v>
      </c>
      <c r="D246" s="85" t="s">
        <v>78</v>
      </c>
      <c r="E246" s="86" t="s">
        <v>252</v>
      </c>
      <c r="F246" s="87" t="s">
        <v>253</v>
      </c>
      <c r="G246" s="88" t="s">
        <v>119</v>
      </c>
      <c r="H246" s="89">
        <v>406.63200000000001</v>
      </c>
      <c r="I246" s="89">
        <v>0</v>
      </c>
      <c r="J246" s="89">
        <f t="shared" si="0"/>
        <v>0</v>
      </c>
      <c r="K246" s="90"/>
      <c r="L246" s="10"/>
      <c r="M246" s="91" t="s">
        <v>14</v>
      </c>
      <c r="N246" s="92" t="s">
        <v>34</v>
      </c>
      <c r="O246" s="93">
        <v>0</v>
      </c>
      <c r="P246" s="93">
        <f t="shared" si="1"/>
        <v>0</v>
      </c>
      <c r="Q246" s="93">
        <v>0</v>
      </c>
      <c r="R246" s="93">
        <f t="shared" si="2"/>
        <v>0</v>
      </c>
      <c r="S246" s="93">
        <v>0</v>
      </c>
      <c r="T246" s="94">
        <f t="shared" si="3"/>
        <v>0</v>
      </c>
      <c r="AR246" s="95" t="s">
        <v>82</v>
      </c>
      <c r="AT246" s="95" t="s">
        <v>78</v>
      </c>
      <c r="AU246" s="95" t="s">
        <v>83</v>
      </c>
      <c r="AY246" s="2" t="s">
        <v>76</v>
      </c>
      <c r="BE246" s="96">
        <f t="shared" si="4"/>
        <v>0</v>
      </c>
      <c r="BF246" s="96">
        <f t="shared" si="5"/>
        <v>0</v>
      </c>
      <c r="BG246" s="96">
        <f t="shared" si="6"/>
        <v>0</v>
      </c>
      <c r="BH246" s="96">
        <f t="shared" si="7"/>
        <v>0</v>
      </c>
      <c r="BI246" s="96">
        <f t="shared" si="8"/>
        <v>0</v>
      </c>
      <c r="BJ246" s="2" t="s">
        <v>83</v>
      </c>
      <c r="BK246" s="97">
        <f t="shared" si="9"/>
        <v>0</v>
      </c>
      <c r="BL246" s="2" t="s">
        <v>82</v>
      </c>
      <c r="BM246" s="95" t="s">
        <v>228</v>
      </c>
    </row>
    <row r="247" spans="2:65" s="9" customFormat="1" ht="24.2" customHeight="1" x14ac:dyDescent="0.25">
      <c r="B247" s="84"/>
      <c r="C247" s="85" t="s">
        <v>230</v>
      </c>
      <c r="D247" s="85" t="s">
        <v>78</v>
      </c>
      <c r="E247" s="86" t="s">
        <v>255</v>
      </c>
      <c r="F247" s="87" t="s">
        <v>256</v>
      </c>
      <c r="G247" s="88" t="s">
        <v>119</v>
      </c>
      <c r="H247" s="89">
        <v>347.44</v>
      </c>
      <c r="I247" s="89">
        <v>0</v>
      </c>
      <c r="J247" s="89">
        <f t="shared" si="0"/>
        <v>0</v>
      </c>
      <c r="K247" s="90"/>
      <c r="L247" s="10"/>
      <c r="M247" s="91" t="s">
        <v>14</v>
      </c>
      <c r="N247" s="92" t="s">
        <v>34</v>
      </c>
      <c r="O247" s="93">
        <v>0</v>
      </c>
      <c r="P247" s="93">
        <f t="shared" si="1"/>
        <v>0</v>
      </c>
      <c r="Q247" s="93">
        <v>0</v>
      </c>
      <c r="R247" s="93">
        <f t="shared" si="2"/>
        <v>0</v>
      </c>
      <c r="S247" s="93">
        <v>0</v>
      </c>
      <c r="T247" s="94">
        <f t="shared" si="3"/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 t="shared" si="4"/>
        <v>0</v>
      </c>
      <c r="BF247" s="96">
        <f t="shared" si="5"/>
        <v>0</v>
      </c>
      <c r="BG247" s="96">
        <f t="shared" si="6"/>
        <v>0</v>
      </c>
      <c r="BH247" s="96">
        <f t="shared" si="7"/>
        <v>0</v>
      </c>
      <c r="BI247" s="96">
        <f t="shared" si="8"/>
        <v>0</v>
      </c>
      <c r="BJ247" s="2" t="s">
        <v>83</v>
      </c>
      <c r="BK247" s="97">
        <f t="shared" si="9"/>
        <v>0</v>
      </c>
      <c r="BL247" s="2" t="s">
        <v>82</v>
      </c>
      <c r="BM247" s="95" t="s">
        <v>233</v>
      </c>
    </row>
    <row r="248" spans="2:65" s="9" customFormat="1" ht="24.2" customHeight="1" x14ac:dyDescent="0.25">
      <c r="B248" s="84"/>
      <c r="C248" s="85" t="s">
        <v>168</v>
      </c>
      <c r="D248" s="85" t="s">
        <v>78</v>
      </c>
      <c r="E248" s="86" t="s">
        <v>259</v>
      </c>
      <c r="F248" s="87" t="s">
        <v>260</v>
      </c>
      <c r="G248" s="88" t="s">
        <v>119</v>
      </c>
      <c r="H248" s="89">
        <v>59.192</v>
      </c>
      <c r="I248" s="89">
        <v>0</v>
      </c>
      <c r="J248" s="89">
        <f t="shared" si="0"/>
        <v>0</v>
      </c>
      <c r="K248" s="90"/>
      <c r="L248" s="10"/>
      <c r="M248" s="91" t="s">
        <v>14</v>
      </c>
      <c r="N248" s="92" t="s">
        <v>34</v>
      </c>
      <c r="O248" s="93">
        <v>0</v>
      </c>
      <c r="P248" s="93">
        <f t="shared" si="1"/>
        <v>0</v>
      </c>
      <c r="Q248" s="93">
        <v>0</v>
      </c>
      <c r="R248" s="93">
        <f t="shared" si="2"/>
        <v>0</v>
      </c>
      <c r="S248" s="93">
        <v>0</v>
      </c>
      <c r="T248" s="94">
        <f t="shared" si="3"/>
        <v>0</v>
      </c>
      <c r="AR248" s="95" t="s">
        <v>82</v>
      </c>
      <c r="AT248" s="95" t="s">
        <v>78</v>
      </c>
      <c r="AU248" s="95" t="s">
        <v>83</v>
      </c>
      <c r="AY248" s="2" t="s">
        <v>76</v>
      </c>
      <c r="BE248" s="96">
        <f t="shared" si="4"/>
        <v>0</v>
      </c>
      <c r="BF248" s="96">
        <f t="shared" si="5"/>
        <v>0</v>
      </c>
      <c r="BG248" s="96">
        <f t="shared" si="6"/>
        <v>0</v>
      </c>
      <c r="BH248" s="96">
        <f t="shared" si="7"/>
        <v>0</v>
      </c>
      <c r="BI248" s="96">
        <f t="shared" si="8"/>
        <v>0</v>
      </c>
      <c r="BJ248" s="2" t="s">
        <v>83</v>
      </c>
      <c r="BK248" s="97">
        <f t="shared" si="9"/>
        <v>0</v>
      </c>
      <c r="BL248" s="2" t="s">
        <v>82</v>
      </c>
      <c r="BM248" s="95" t="s">
        <v>237</v>
      </c>
    </row>
    <row r="249" spans="2:65" s="9" customFormat="1" ht="24.2" customHeight="1" x14ac:dyDescent="0.25">
      <c r="B249" s="84"/>
      <c r="C249" s="119" t="s">
        <v>244</v>
      </c>
      <c r="D249" s="119" t="s">
        <v>212</v>
      </c>
      <c r="E249" s="120" t="s">
        <v>262</v>
      </c>
      <c r="F249" s="121" t="s">
        <v>263</v>
      </c>
      <c r="G249" s="122" t="s">
        <v>264</v>
      </c>
      <c r="H249" s="123">
        <v>140</v>
      </c>
      <c r="I249" s="123">
        <v>0</v>
      </c>
      <c r="J249" s="123">
        <f t="shared" si="0"/>
        <v>0</v>
      </c>
      <c r="K249" s="124"/>
      <c r="L249" s="125"/>
      <c r="M249" s="126" t="s">
        <v>14</v>
      </c>
      <c r="N249" s="127" t="s">
        <v>34</v>
      </c>
      <c r="O249" s="93">
        <v>0</v>
      </c>
      <c r="P249" s="93">
        <f t="shared" si="1"/>
        <v>0</v>
      </c>
      <c r="Q249" s="93">
        <v>0</v>
      </c>
      <c r="R249" s="93">
        <f t="shared" si="2"/>
        <v>0</v>
      </c>
      <c r="S249" s="93">
        <v>0</v>
      </c>
      <c r="T249" s="94">
        <f t="shared" si="3"/>
        <v>0</v>
      </c>
      <c r="AR249" s="95" t="s">
        <v>103</v>
      </c>
      <c r="AT249" s="95" t="s">
        <v>212</v>
      </c>
      <c r="AU249" s="95" t="s">
        <v>83</v>
      </c>
      <c r="AY249" s="2" t="s">
        <v>76</v>
      </c>
      <c r="BE249" s="96">
        <f t="shared" si="4"/>
        <v>0</v>
      </c>
      <c r="BF249" s="96">
        <f t="shared" si="5"/>
        <v>0</v>
      </c>
      <c r="BG249" s="96">
        <f t="shared" si="6"/>
        <v>0</v>
      </c>
      <c r="BH249" s="96">
        <f t="shared" si="7"/>
        <v>0</v>
      </c>
      <c r="BI249" s="96">
        <f t="shared" si="8"/>
        <v>0</v>
      </c>
      <c r="BJ249" s="2" t="s">
        <v>83</v>
      </c>
      <c r="BK249" s="97">
        <f t="shared" si="9"/>
        <v>0</v>
      </c>
      <c r="BL249" s="2" t="s">
        <v>82</v>
      </c>
      <c r="BM249" s="95" t="s">
        <v>247</v>
      </c>
    </row>
    <row r="250" spans="2:65" s="98" customFormat="1" ht="22.5" x14ac:dyDescent="0.25">
      <c r="B250" s="99"/>
      <c r="D250" s="100" t="s">
        <v>84</v>
      </c>
      <c r="E250" s="101" t="s">
        <v>14</v>
      </c>
      <c r="F250" s="102" t="s">
        <v>316</v>
      </c>
      <c r="H250" s="101" t="s">
        <v>14</v>
      </c>
      <c r="L250" s="99"/>
      <c r="M250" s="103"/>
      <c r="T250" s="104"/>
      <c r="AT250" s="101" t="s">
        <v>84</v>
      </c>
      <c r="AU250" s="101" t="s">
        <v>83</v>
      </c>
      <c r="AV250" s="98" t="s">
        <v>75</v>
      </c>
      <c r="AW250" s="98" t="s">
        <v>86</v>
      </c>
      <c r="AX250" s="98" t="s">
        <v>2</v>
      </c>
      <c r="AY250" s="101" t="s">
        <v>76</v>
      </c>
    </row>
    <row r="251" spans="2:65" s="105" customFormat="1" x14ac:dyDescent="0.25">
      <c r="B251" s="106"/>
      <c r="D251" s="100" t="s">
        <v>84</v>
      </c>
      <c r="E251" s="107" t="s">
        <v>14</v>
      </c>
      <c r="F251" s="108" t="s">
        <v>321</v>
      </c>
      <c r="H251" s="109">
        <v>140</v>
      </c>
      <c r="L251" s="106"/>
      <c r="M251" s="110"/>
      <c r="T251" s="111"/>
      <c r="AT251" s="107" t="s">
        <v>84</v>
      </c>
      <c r="AU251" s="107" t="s">
        <v>83</v>
      </c>
      <c r="AV251" s="105" t="s">
        <v>83</v>
      </c>
      <c r="AW251" s="105" t="s">
        <v>86</v>
      </c>
      <c r="AX251" s="105" t="s">
        <v>2</v>
      </c>
      <c r="AY251" s="107" t="s">
        <v>76</v>
      </c>
    </row>
    <row r="252" spans="2:65" s="112" customFormat="1" x14ac:dyDescent="0.25">
      <c r="B252" s="113"/>
      <c r="D252" s="100" t="s">
        <v>84</v>
      </c>
      <c r="E252" s="114" t="s">
        <v>14</v>
      </c>
      <c r="F252" s="115" t="s">
        <v>90</v>
      </c>
      <c r="H252" s="116">
        <v>140</v>
      </c>
      <c r="L252" s="113"/>
      <c r="M252" s="117"/>
      <c r="T252" s="118"/>
      <c r="AT252" s="114" t="s">
        <v>84</v>
      </c>
      <c r="AU252" s="114" t="s">
        <v>83</v>
      </c>
      <c r="AV252" s="112" t="s">
        <v>82</v>
      </c>
      <c r="AW252" s="112" t="s">
        <v>86</v>
      </c>
      <c r="AX252" s="112" t="s">
        <v>75</v>
      </c>
      <c r="AY252" s="114" t="s">
        <v>76</v>
      </c>
    </row>
    <row r="253" spans="2:65" s="9" customFormat="1" ht="24.2" customHeight="1" x14ac:dyDescent="0.25">
      <c r="B253" s="84"/>
      <c r="C253" s="119" t="s">
        <v>172</v>
      </c>
      <c r="D253" s="119" t="s">
        <v>212</v>
      </c>
      <c r="E253" s="120" t="s">
        <v>268</v>
      </c>
      <c r="F253" s="121" t="s">
        <v>269</v>
      </c>
      <c r="G253" s="122" t="s">
        <v>264</v>
      </c>
      <c r="H253" s="123">
        <v>490</v>
      </c>
      <c r="I253" s="123">
        <v>0</v>
      </c>
      <c r="J253" s="123">
        <f>ROUND(I253*H253,3)</f>
        <v>0</v>
      </c>
      <c r="K253" s="124"/>
      <c r="L253" s="125"/>
      <c r="M253" s="126" t="s">
        <v>14</v>
      </c>
      <c r="N253" s="127" t="s">
        <v>34</v>
      </c>
      <c r="O253" s="93">
        <v>0</v>
      </c>
      <c r="P253" s="93">
        <f>O253*H253</f>
        <v>0</v>
      </c>
      <c r="Q253" s="93">
        <v>0</v>
      </c>
      <c r="R253" s="93">
        <f>Q253*H253</f>
        <v>0</v>
      </c>
      <c r="S253" s="93">
        <v>0</v>
      </c>
      <c r="T253" s="94">
        <f>S253*H253</f>
        <v>0</v>
      </c>
      <c r="AR253" s="95" t="s">
        <v>103</v>
      </c>
      <c r="AT253" s="95" t="s">
        <v>212</v>
      </c>
      <c r="AU253" s="95" t="s">
        <v>83</v>
      </c>
      <c r="AY253" s="2" t="s">
        <v>76</v>
      </c>
      <c r="BE253" s="96">
        <f>IF(N253="základná",J253,0)</f>
        <v>0</v>
      </c>
      <c r="BF253" s="96">
        <f>IF(N253="znížená",J253,0)</f>
        <v>0</v>
      </c>
      <c r="BG253" s="96">
        <f>IF(N253="zákl. prenesená",J253,0)</f>
        <v>0</v>
      </c>
      <c r="BH253" s="96">
        <f>IF(N253="zníž. prenesená",J253,0)</f>
        <v>0</v>
      </c>
      <c r="BI253" s="96">
        <f>IF(N253="nulová",J253,0)</f>
        <v>0</v>
      </c>
      <c r="BJ253" s="2" t="s">
        <v>83</v>
      </c>
      <c r="BK253" s="97">
        <f>ROUND(I253*H253,3)</f>
        <v>0</v>
      </c>
      <c r="BL253" s="2" t="s">
        <v>82</v>
      </c>
      <c r="BM253" s="95" t="s">
        <v>250</v>
      </c>
    </row>
    <row r="254" spans="2:65" s="98" customFormat="1" x14ac:dyDescent="0.25">
      <c r="B254" s="99"/>
      <c r="D254" s="100" t="s">
        <v>84</v>
      </c>
      <c r="E254" s="101" t="s">
        <v>14</v>
      </c>
      <c r="F254" s="102" t="s">
        <v>286</v>
      </c>
      <c r="H254" s="101" t="s">
        <v>14</v>
      </c>
      <c r="L254" s="99"/>
      <c r="M254" s="103"/>
      <c r="T254" s="104"/>
      <c r="AT254" s="101" t="s">
        <v>84</v>
      </c>
      <c r="AU254" s="101" t="s">
        <v>83</v>
      </c>
      <c r="AV254" s="98" t="s">
        <v>75</v>
      </c>
      <c r="AW254" s="98" t="s">
        <v>86</v>
      </c>
      <c r="AX254" s="98" t="s">
        <v>2</v>
      </c>
      <c r="AY254" s="101" t="s">
        <v>76</v>
      </c>
    </row>
    <row r="255" spans="2:65" s="105" customFormat="1" x14ac:dyDescent="0.25">
      <c r="B255" s="106"/>
      <c r="D255" s="100" t="s">
        <v>84</v>
      </c>
      <c r="E255" s="107" t="s">
        <v>14</v>
      </c>
      <c r="F255" s="108" t="s">
        <v>322</v>
      </c>
      <c r="H255" s="109">
        <v>490</v>
      </c>
      <c r="L255" s="106"/>
      <c r="M255" s="110"/>
      <c r="T255" s="111"/>
      <c r="AT255" s="107" t="s">
        <v>84</v>
      </c>
      <c r="AU255" s="107" t="s">
        <v>83</v>
      </c>
      <c r="AV255" s="105" t="s">
        <v>83</v>
      </c>
      <c r="AW255" s="105" t="s">
        <v>86</v>
      </c>
      <c r="AX255" s="105" t="s">
        <v>2</v>
      </c>
      <c r="AY255" s="107" t="s">
        <v>76</v>
      </c>
    </row>
    <row r="256" spans="2:65" s="112" customFormat="1" x14ac:dyDescent="0.25">
      <c r="B256" s="113"/>
      <c r="D256" s="100" t="s">
        <v>84</v>
      </c>
      <c r="E256" s="114" t="s">
        <v>14</v>
      </c>
      <c r="F256" s="115" t="s">
        <v>90</v>
      </c>
      <c r="H256" s="116">
        <v>490</v>
      </c>
      <c r="L256" s="113"/>
      <c r="M256" s="117"/>
      <c r="T256" s="118"/>
      <c r="AT256" s="114" t="s">
        <v>84</v>
      </c>
      <c r="AU256" s="114" t="s">
        <v>83</v>
      </c>
      <c r="AV256" s="112" t="s">
        <v>82</v>
      </c>
      <c r="AW256" s="112" t="s">
        <v>86</v>
      </c>
      <c r="AX256" s="112" t="s">
        <v>75</v>
      </c>
      <c r="AY256" s="114" t="s">
        <v>76</v>
      </c>
    </row>
    <row r="257" spans="2:65" s="72" customFormat="1" ht="22.9" customHeight="1" x14ac:dyDescent="0.2">
      <c r="B257" s="73"/>
      <c r="D257" s="74" t="s">
        <v>72</v>
      </c>
      <c r="E257" s="82" t="s">
        <v>272</v>
      </c>
      <c r="F257" s="82" t="s">
        <v>273</v>
      </c>
      <c r="J257" s="83">
        <f>BK257</f>
        <v>0</v>
      </c>
      <c r="L257" s="73"/>
      <c r="M257" s="77"/>
      <c r="P257" s="78">
        <f>P258</f>
        <v>0</v>
      </c>
      <c r="R257" s="78">
        <f>R258</f>
        <v>0</v>
      </c>
      <c r="T257" s="79">
        <f>T258</f>
        <v>0</v>
      </c>
      <c r="AR257" s="74" t="s">
        <v>75</v>
      </c>
      <c r="AT257" s="80" t="s">
        <v>72</v>
      </c>
      <c r="AU257" s="80" t="s">
        <v>75</v>
      </c>
      <c r="AY257" s="74" t="s">
        <v>76</v>
      </c>
      <c r="BK257" s="81">
        <f>BK258</f>
        <v>0</v>
      </c>
    </row>
    <row r="258" spans="2:65" s="9" customFormat="1" ht="33" customHeight="1" x14ac:dyDescent="0.25">
      <c r="B258" s="84"/>
      <c r="C258" s="85" t="s">
        <v>251</v>
      </c>
      <c r="D258" s="85" t="s">
        <v>78</v>
      </c>
      <c r="E258" s="86" t="s">
        <v>274</v>
      </c>
      <c r="F258" s="87" t="s">
        <v>275</v>
      </c>
      <c r="G258" s="88" t="s">
        <v>119</v>
      </c>
      <c r="H258" s="89">
        <v>814.524</v>
      </c>
      <c r="I258" s="89">
        <v>0</v>
      </c>
      <c r="J258" s="89">
        <f>ROUND(I258*H258,3)</f>
        <v>0</v>
      </c>
      <c r="K258" s="90"/>
      <c r="L258" s="10"/>
      <c r="M258" s="128" t="s">
        <v>14</v>
      </c>
      <c r="N258" s="129" t="s">
        <v>34</v>
      </c>
      <c r="O258" s="130">
        <v>0</v>
      </c>
      <c r="P258" s="130">
        <f>O258*H258</f>
        <v>0</v>
      </c>
      <c r="Q258" s="130">
        <v>0</v>
      </c>
      <c r="R258" s="130">
        <f>Q258*H258</f>
        <v>0</v>
      </c>
      <c r="S258" s="130">
        <v>0</v>
      </c>
      <c r="T258" s="131">
        <f>S258*H258</f>
        <v>0</v>
      </c>
      <c r="AR258" s="95" t="s">
        <v>82</v>
      </c>
      <c r="AT258" s="95" t="s">
        <v>78</v>
      </c>
      <c r="AU258" s="95" t="s">
        <v>83</v>
      </c>
      <c r="AY258" s="2" t="s">
        <v>76</v>
      </c>
      <c r="BE258" s="96">
        <f>IF(N258="základná",J258,0)</f>
        <v>0</v>
      </c>
      <c r="BF258" s="96">
        <f>IF(N258="znížená",J258,0)</f>
        <v>0</v>
      </c>
      <c r="BG258" s="96">
        <f>IF(N258="zákl. prenesená",J258,0)</f>
        <v>0</v>
      </c>
      <c r="BH258" s="96">
        <f>IF(N258="zníž. prenesená",J258,0)</f>
        <v>0</v>
      </c>
      <c r="BI258" s="96">
        <f>IF(N258="nulová",J258,0)</f>
        <v>0</v>
      </c>
      <c r="BJ258" s="2" t="s">
        <v>83</v>
      </c>
      <c r="BK258" s="97">
        <f>ROUND(I258*H258,3)</f>
        <v>0</v>
      </c>
      <c r="BL258" s="2" t="s">
        <v>82</v>
      </c>
      <c r="BM258" s="95" t="s">
        <v>254</v>
      </c>
    </row>
    <row r="259" spans="2:65" s="9" customFormat="1" ht="6.95" customHeight="1" x14ac:dyDescent="0.25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10"/>
    </row>
  </sheetData>
  <autoFilter ref="C128:K258" xr:uid="{00000000-0009-0000-0000-000003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51E1F-39F1-4B2C-9B6E-E4CD5644CD4C}">
  <sheetPr>
    <pageSetUpPr fitToPage="1"/>
  </sheetPr>
  <dimension ref="B2:BM327"/>
  <sheetViews>
    <sheetView showGridLines="0" topLeftCell="A9" workbookViewId="0">
      <selection activeCell="E38" sqref="E3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323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72" t="s">
        <v>8</v>
      </c>
      <c r="F9" s="232"/>
      <c r="G9" s="232"/>
      <c r="H9" s="23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256" t="s">
        <v>324</v>
      </c>
      <c r="F11" s="274"/>
      <c r="G11" s="274"/>
      <c r="H11" s="274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244" t="s">
        <v>325</v>
      </c>
      <c r="F13" s="274"/>
      <c r="G13" s="274"/>
      <c r="H13" s="274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33" t="str">
        <f>'[1]Rekapitulácia stavby'!E14</f>
        <v xml:space="preserve"> </v>
      </c>
      <c r="F22" s="233"/>
      <c r="G22" s="233"/>
      <c r="H22" s="23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235" t="s">
        <v>14</v>
      </c>
      <c r="F31" s="235"/>
      <c r="G31" s="235"/>
      <c r="H31" s="235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ROUND(J130,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ROUND((SUM(BE130:BE326)),  2)</f>
        <v>0</v>
      </c>
      <c r="G37" s="23"/>
      <c r="H37" s="23"/>
      <c r="I37" s="24">
        <v>0.23</v>
      </c>
      <c r="J37" s="22">
        <f>ROUND(((SUM(BE130:BE326))*I37),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ROUND((SUM(BF130:BF326)),  2)</f>
        <v>0</v>
      </c>
      <c r="I38" s="26">
        <v>0.23</v>
      </c>
      <c r="J38" s="25">
        <f>ROUND(((SUM(BF130:BF326))*I38),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ROUND((SUM(BG130:BG326)),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ROUND((SUM(BH130:BH326)),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ROUND((SUM(BI130:BI326)),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72" t="s">
        <v>8</v>
      </c>
      <c r="F87" s="232"/>
      <c r="G87" s="232"/>
      <c r="H87" s="23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256" t="s">
        <v>324</v>
      </c>
      <c r="F89" s="274"/>
      <c r="G89" s="274"/>
      <c r="H89" s="274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244" t="str">
        <f>E13</f>
        <v>SO 1.2.2 - Podpora budovania prvkov zelenej a modrej infraštruktúry v obciach a mestách - časť 2.1</v>
      </c>
      <c r="F91" s="274"/>
      <c r="G91" s="274"/>
      <c r="H91" s="274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J130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J131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J132</f>
        <v>0</v>
      </c>
      <c r="L102" s="53"/>
    </row>
    <row r="103" spans="2:47" s="52" customFormat="1" ht="19.899999999999999" hidden="1" customHeight="1" x14ac:dyDescent="0.25">
      <c r="B103" s="53"/>
      <c r="D103" s="54" t="s">
        <v>326</v>
      </c>
      <c r="E103" s="55"/>
      <c r="F103" s="55"/>
      <c r="G103" s="55"/>
      <c r="H103" s="55"/>
      <c r="I103" s="55"/>
      <c r="J103" s="56">
        <f>J217</f>
        <v>0</v>
      </c>
      <c r="L103" s="53"/>
    </row>
    <row r="104" spans="2:47" s="52" customFormat="1" ht="19.899999999999999" hidden="1" customHeight="1" x14ac:dyDescent="0.25">
      <c r="B104" s="53"/>
      <c r="D104" s="54" t="s">
        <v>54</v>
      </c>
      <c r="E104" s="55"/>
      <c r="F104" s="55"/>
      <c r="G104" s="55"/>
      <c r="H104" s="55"/>
      <c r="I104" s="55"/>
      <c r="J104" s="56">
        <f>J226</f>
        <v>0</v>
      </c>
      <c r="L104" s="53"/>
    </row>
    <row r="105" spans="2:47" s="52" customFormat="1" ht="19.899999999999999" hidden="1" customHeight="1" x14ac:dyDescent="0.25">
      <c r="B105" s="53"/>
      <c r="D105" s="54" t="s">
        <v>55</v>
      </c>
      <c r="E105" s="55"/>
      <c r="F105" s="55"/>
      <c r="G105" s="55"/>
      <c r="H105" s="55"/>
      <c r="I105" s="55"/>
      <c r="J105" s="56">
        <f>J279</f>
        <v>0</v>
      </c>
      <c r="L105" s="53"/>
    </row>
    <row r="106" spans="2:47" s="52" customFormat="1" ht="19.899999999999999" hidden="1" customHeight="1" x14ac:dyDescent="0.25">
      <c r="B106" s="53"/>
      <c r="D106" s="54" t="s">
        <v>56</v>
      </c>
      <c r="E106" s="55"/>
      <c r="F106" s="55"/>
      <c r="G106" s="55"/>
      <c r="H106" s="55"/>
      <c r="I106" s="55"/>
      <c r="J106" s="56">
        <f>J325</f>
        <v>0</v>
      </c>
      <c r="L106" s="53"/>
    </row>
    <row r="107" spans="2:47" s="9" customFormat="1" ht="21.75" hidden="1" customHeight="1" x14ac:dyDescent="0.25">
      <c r="B107" s="10"/>
      <c r="L107" s="10"/>
    </row>
    <row r="108" spans="2:47" s="9" customFormat="1" ht="6.95" hidden="1" customHeight="1" x14ac:dyDescent="0.25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0"/>
    </row>
    <row r="109" spans="2:47" hidden="1" x14ac:dyDescent="0.2"/>
    <row r="110" spans="2:47" hidden="1" x14ac:dyDescent="0.2"/>
    <row r="111" spans="2:47" hidden="1" x14ac:dyDescent="0.2"/>
    <row r="112" spans="2:47" s="9" customFormat="1" ht="6.95" customHeight="1" x14ac:dyDescent="0.25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0"/>
    </row>
    <row r="113" spans="2:12" s="9" customFormat="1" ht="24.95" customHeight="1" x14ac:dyDescent="0.25">
      <c r="B113" s="10"/>
      <c r="C113" s="6" t="s">
        <v>57</v>
      </c>
      <c r="L113" s="10"/>
    </row>
    <row r="114" spans="2:12" s="9" customFormat="1" ht="6.95" customHeight="1" x14ac:dyDescent="0.25">
      <c r="B114" s="10"/>
      <c r="L114" s="10"/>
    </row>
    <row r="115" spans="2:12" s="9" customFormat="1" ht="12" customHeight="1" x14ac:dyDescent="0.25">
      <c r="B115" s="10"/>
      <c r="C115" s="8" t="s">
        <v>6</v>
      </c>
      <c r="L115" s="10"/>
    </row>
    <row r="116" spans="2:12" s="9" customFormat="1" ht="16.5" customHeight="1" x14ac:dyDescent="0.25">
      <c r="B116" s="10"/>
      <c r="E116" s="272" t="str">
        <f>E7</f>
        <v>Zelené sídliská - lokalita SEVERNÁ - revízia 2</v>
      </c>
      <c r="F116" s="273"/>
      <c r="G116" s="273"/>
      <c r="H116" s="273"/>
      <c r="L116" s="10"/>
    </row>
    <row r="117" spans="2:12" ht="12" customHeight="1" x14ac:dyDescent="0.2">
      <c r="B117" s="5"/>
      <c r="C117" s="8" t="s">
        <v>7</v>
      </c>
      <c r="L117" s="5"/>
    </row>
    <row r="118" spans="2:12" ht="16.5" customHeight="1" x14ac:dyDescent="0.2">
      <c r="B118" s="5"/>
      <c r="E118" s="272" t="s">
        <v>8</v>
      </c>
      <c r="F118" s="232"/>
      <c r="G118" s="232"/>
      <c r="H118" s="232"/>
      <c r="L118" s="5"/>
    </row>
    <row r="119" spans="2:12" ht="12" customHeight="1" x14ac:dyDescent="0.2">
      <c r="B119" s="5"/>
      <c r="C119" s="8" t="s">
        <v>9</v>
      </c>
      <c r="L119" s="5"/>
    </row>
    <row r="120" spans="2:12" s="9" customFormat="1" ht="16.5" customHeight="1" x14ac:dyDescent="0.25">
      <c r="B120" s="10"/>
      <c r="E120" s="256" t="s">
        <v>324</v>
      </c>
      <c r="F120" s="274"/>
      <c r="G120" s="274"/>
      <c r="H120" s="274"/>
      <c r="L120" s="10"/>
    </row>
    <row r="121" spans="2:12" s="9" customFormat="1" ht="12" customHeight="1" x14ac:dyDescent="0.25">
      <c r="B121" s="10"/>
      <c r="C121" s="8" t="s">
        <v>11</v>
      </c>
      <c r="L121" s="10"/>
    </row>
    <row r="122" spans="2:12" s="9" customFormat="1" ht="30" customHeight="1" x14ac:dyDescent="0.25">
      <c r="B122" s="10"/>
      <c r="E122" s="244" t="str">
        <f>E13</f>
        <v>SO 1.2.2 - Podpora budovania prvkov zelenej a modrej infraštruktúry v obciach a mestách - časť 2.1</v>
      </c>
      <c r="F122" s="274"/>
      <c r="G122" s="274"/>
      <c r="H122" s="274"/>
      <c r="L122" s="10"/>
    </row>
    <row r="123" spans="2:12" s="9" customFormat="1" ht="6.95" customHeight="1" x14ac:dyDescent="0.25">
      <c r="B123" s="10"/>
      <c r="L123" s="10"/>
    </row>
    <row r="124" spans="2:12" s="9" customFormat="1" ht="12" customHeight="1" x14ac:dyDescent="0.25">
      <c r="B124" s="10"/>
      <c r="C124" s="8" t="s">
        <v>16</v>
      </c>
      <c r="F124" s="12" t="str">
        <f>F16</f>
        <v>Severná</v>
      </c>
      <c r="I124" s="8" t="s">
        <v>18</v>
      </c>
      <c r="J124" s="13">
        <f>IF(J16="","",J16)</f>
        <v>46099</v>
      </c>
      <c r="L124" s="10"/>
    </row>
    <row r="125" spans="2:12" s="9" customFormat="1" ht="6.95" customHeight="1" x14ac:dyDescent="0.25">
      <c r="B125" s="10"/>
      <c r="L125" s="10"/>
    </row>
    <row r="126" spans="2:12" s="9" customFormat="1" ht="15.2" customHeight="1" x14ac:dyDescent="0.25">
      <c r="B126" s="10"/>
      <c r="C126" s="8" t="s">
        <v>19</v>
      </c>
      <c r="F126" s="12" t="str">
        <f>E19</f>
        <v>Mesto Banská Bystrica</v>
      </c>
      <c r="I126" s="8" t="s">
        <v>24</v>
      </c>
      <c r="J126" s="16" t="str">
        <f>E25</f>
        <v>Ing. Boris Aresta</v>
      </c>
      <c r="L126" s="10"/>
    </row>
    <row r="127" spans="2:12" s="9" customFormat="1" ht="15.2" customHeight="1" x14ac:dyDescent="0.25">
      <c r="B127" s="10"/>
      <c r="C127" s="8" t="s">
        <v>23</v>
      </c>
      <c r="F127" s="12" t="str">
        <f>IF(E22="","",E22)</f>
        <v xml:space="preserve"> </v>
      </c>
      <c r="I127" s="8" t="s">
        <v>26</v>
      </c>
      <c r="J127" s="16" t="str">
        <f>E28</f>
        <v>Ing. Boris Aresta</v>
      </c>
      <c r="L127" s="10"/>
    </row>
    <row r="128" spans="2:12" s="9" customFormat="1" ht="10.35" customHeight="1" x14ac:dyDescent="0.25">
      <c r="B128" s="10"/>
      <c r="L128" s="10"/>
    </row>
    <row r="129" spans="2:65" s="57" customFormat="1" ht="29.25" customHeight="1" x14ac:dyDescent="0.25">
      <c r="B129" s="58"/>
      <c r="C129" s="59" t="s">
        <v>58</v>
      </c>
      <c r="D129" s="60" t="s">
        <v>59</v>
      </c>
      <c r="E129" s="60" t="s">
        <v>60</v>
      </c>
      <c r="F129" s="60" t="s">
        <v>61</v>
      </c>
      <c r="G129" s="60" t="s">
        <v>62</v>
      </c>
      <c r="H129" s="60" t="s">
        <v>63</v>
      </c>
      <c r="I129" s="60" t="s">
        <v>64</v>
      </c>
      <c r="J129" s="61" t="s">
        <v>49</v>
      </c>
      <c r="K129" s="62" t="s">
        <v>65</v>
      </c>
      <c r="L129" s="58"/>
      <c r="M129" s="63" t="s">
        <v>14</v>
      </c>
      <c r="N129" s="64" t="s">
        <v>32</v>
      </c>
      <c r="O129" s="64" t="s">
        <v>66</v>
      </c>
      <c r="P129" s="64" t="s">
        <v>67</v>
      </c>
      <c r="Q129" s="64" t="s">
        <v>68</v>
      </c>
      <c r="R129" s="64" t="s">
        <v>69</v>
      </c>
      <c r="S129" s="64" t="s">
        <v>70</v>
      </c>
      <c r="T129" s="65" t="s">
        <v>71</v>
      </c>
    </row>
    <row r="130" spans="2:65" s="9" customFormat="1" ht="22.9" customHeight="1" x14ac:dyDescent="0.25">
      <c r="B130" s="10"/>
      <c r="C130" s="66" t="s">
        <v>50</v>
      </c>
      <c r="J130" s="67">
        <f>BK130</f>
        <v>0</v>
      </c>
      <c r="L130" s="10"/>
      <c r="M130" s="68"/>
      <c r="N130" s="17"/>
      <c r="O130" s="17"/>
      <c r="P130" s="69">
        <f>P131</f>
        <v>0</v>
      </c>
      <c r="Q130" s="17"/>
      <c r="R130" s="69">
        <f>R131</f>
        <v>0</v>
      </c>
      <c r="S130" s="17"/>
      <c r="T130" s="70">
        <f>T131</f>
        <v>0</v>
      </c>
      <c r="AT130" s="2" t="s">
        <v>72</v>
      </c>
      <c r="AU130" s="2" t="s">
        <v>51</v>
      </c>
      <c r="BK130" s="71">
        <f>BK131</f>
        <v>0</v>
      </c>
    </row>
    <row r="131" spans="2:65" s="72" customFormat="1" ht="25.9" customHeight="1" x14ac:dyDescent="0.2">
      <c r="B131" s="73"/>
      <c r="D131" s="74" t="s">
        <v>72</v>
      </c>
      <c r="E131" s="75" t="s">
        <v>73</v>
      </c>
      <c r="F131" s="75" t="s">
        <v>74</v>
      </c>
      <c r="J131" s="76">
        <f>BK131</f>
        <v>0</v>
      </c>
      <c r="L131" s="73"/>
      <c r="M131" s="77"/>
      <c r="P131" s="78">
        <f>P132+P217+P226+P279+P325</f>
        <v>0</v>
      </c>
      <c r="R131" s="78">
        <f>R132+R217+R226+R279+R325</f>
        <v>0</v>
      </c>
      <c r="T131" s="79">
        <f>T132+T217+T226+T279+T325</f>
        <v>0</v>
      </c>
      <c r="AR131" s="74" t="s">
        <v>75</v>
      </c>
      <c r="AT131" s="80" t="s">
        <v>72</v>
      </c>
      <c r="AU131" s="80" t="s">
        <v>2</v>
      </c>
      <c r="AY131" s="74" t="s">
        <v>76</v>
      </c>
      <c r="BK131" s="81">
        <f>BK132+BK217+BK226+BK279+BK325</f>
        <v>0</v>
      </c>
    </row>
    <row r="132" spans="2:65" s="72" customFormat="1" ht="22.9" customHeight="1" x14ac:dyDescent="0.2">
      <c r="B132" s="73"/>
      <c r="D132" s="74" t="s">
        <v>72</v>
      </c>
      <c r="E132" s="82" t="s">
        <v>75</v>
      </c>
      <c r="F132" s="82" t="s">
        <v>77</v>
      </c>
      <c r="J132" s="83">
        <f>BK132</f>
        <v>0</v>
      </c>
      <c r="L132" s="73"/>
      <c r="M132" s="77"/>
      <c r="P132" s="78">
        <f>SUM(P133:P216)</f>
        <v>0</v>
      </c>
      <c r="R132" s="78">
        <f>SUM(R133:R216)</f>
        <v>0</v>
      </c>
      <c r="T132" s="79">
        <f>SUM(T133:T216)</f>
        <v>0</v>
      </c>
      <c r="AR132" s="74" t="s">
        <v>75</v>
      </c>
      <c r="AT132" s="80" t="s">
        <v>72</v>
      </c>
      <c r="AU132" s="80" t="s">
        <v>75</v>
      </c>
      <c r="AY132" s="74" t="s">
        <v>76</v>
      </c>
      <c r="BK132" s="81">
        <f>SUM(BK133:BK216)</f>
        <v>0</v>
      </c>
    </row>
    <row r="133" spans="2:65" s="9" customFormat="1" ht="24.2" customHeight="1" x14ac:dyDescent="0.25">
      <c r="B133" s="84"/>
      <c r="C133" s="85" t="s">
        <v>75</v>
      </c>
      <c r="D133" s="85" t="s">
        <v>78</v>
      </c>
      <c r="E133" s="86" t="s">
        <v>327</v>
      </c>
      <c r="F133" s="87" t="s">
        <v>328</v>
      </c>
      <c r="G133" s="88" t="s">
        <v>81</v>
      </c>
      <c r="H133" s="89">
        <v>425</v>
      </c>
      <c r="I133" s="89">
        <v>0</v>
      </c>
      <c r="J133" s="89">
        <f>ROUND(I133*H133,3)</f>
        <v>0</v>
      </c>
      <c r="K133" s="90"/>
      <c r="L133" s="10"/>
      <c r="M133" s="91" t="s">
        <v>14</v>
      </c>
      <c r="N133" s="92" t="s">
        <v>34</v>
      </c>
      <c r="O133" s="93">
        <v>0</v>
      </c>
      <c r="P133" s="93">
        <f>O133*H133</f>
        <v>0</v>
      </c>
      <c r="Q133" s="93">
        <v>0</v>
      </c>
      <c r="R133" s="93">
        <f>Q133*H133</f>
        <v>0</v>
      </c>
      <c r="S133" s="93">
        <v>0</v>
      </c>
      <c r="T133" s="94">
        <f>S133*H133</f>
        <v>0</v>
      </c>
      <c r="AR133" s="95" t="s">
        <v>82</v>
      </c>
      <c r="AT133" s="95" t="s">
        <v>78</v>
      </c>
      <c r="AU133" s="95" t="s">
        <v>83</v>
      </c>
      <c r="AY133" s="2" t="s">
        <v>76</v>
      </c>
      <c r="BE133" s="96">
        <f>IF(N133="základná",J133,0)</f>
        <v>0</v>
      </c>
      <c r="BF133" s="96">
        <f>IF(N133="znížená",J133,0)</f>
        <v>0</v>
      </c>
      <c r="BG133" s="96">
        <f>IF(N133="zákl. prenesená",J133,0)</f>
        <v>0</v>
      </c>
      <c r="BH133" s="96">
        <f>IF(N133="zníž. prenesená",J133,0)</f>
        <v>0</v>
      </c>
      <c r="BI133" s="96">
        <f>IF(N133="nulová",J133,0)</f>
        <v>0</v>
      </c>
      <c r="BJ133" s="2" t="s">
        <v>83</v>
      </c>
      <c r="BK133" s="97">
        <f>ROUND(I133*H133,3)</f>
        <v>0</v>
      </c>
      <c r="BL133" s="2" t="s">
        <v>82</v>
      </c>
      <c r="BM133" s="95" t="s">
        <v>83</v>
      </c>
    </row>
    <row r="134" spans="2:65" s="98" customFormat="1" x14ac:dyDescent="0.25">
      <c r="B134" s="99"/>
      <c r="D134" s="100" t="s">
        <v>84</v>
      </c>
      <c r="E134" s="101" t="s">
        <v>14</v>
      </c>
      <c r="F134" s="102" t="s">
        <v>127</v>
      </c>
      <c r="H134" s="101" t="s">
        <v>14</v>
      </c>
      <c r="L134" s="99"/>
      <c r="M134" s="103"/>
      <c r="T134" s="104"/>
      <c r="AT134" s="101" t="s">
        <v>84</v>
      </c>
      <c r="AU134" s="101" t="s">
        <v>83</v>
      </c>
      <c r="AV134" s="98" t="s">
        <v>75</v>
      </c>
      <c r="AW134" s="98" t="s">
        <v>86</v>
      </c>
      <c r="AX134" s="98" t="s">
        <v>2</v>
      </c>
      <c r="AY134" s="101" t="s">
        <v>76</v>
      </c>
    </row>
    <row r="135" spans="2:65" s="105" customFormat="1" x14ac:dyDescent="0.25">
      <c r="B135" s="106"/>
      <c r="D135" s="100" t="s">
        <v>84</v>
      </c>
      <c r="E135" s="107" t="s">
        <v>14</v>
      </c>
      <c r="F135" s="108" t="s">
        <v>329</v>
      </c>
      <c r="H135" s="109">
        <v>327</v>
      </c>
      <c r="L135" s="106"/>
      <c r="M135" s="110"/>
      <c r="T135" s="111"/>
      <c r="AT135" s="107" t="s">
        <v>84</v>
      </c>
      <c r="AU135" s="107" t="s">
        <v>83</v>
      </c>
      <c r="AV135" s="105" t="s">
        <v>83</v>
      </c>
      <c r="AW135" s="105" t="s">
        <v>86</v>
      </c>
      <c r="AX135" s="105" t="s">
        <v>2</v>
      </c>
      <c r="AY135" s="107" t="s">
        <v>76</v>
      </c>
    </row>
    <row r="136" spans="2:65" s="98" customFormat="1" ht="22.5" x14ac:dyDescent="0.25">
      <c r="B136" s="99"/>
      <c r="D136" s="100" t="s">
        <v>84</v>
      </c>
      <c r="E136" s="101" t="s">
        <v>14</v>
      </c>
      <c r="F136" s="102" t="s">
        <v>330</v>
      </c>
      <c r="H136" s="101" t="s">
        <v>14</v>
      </c>
      <c r="L136" s="99"/>
      <c r="M136" s="103"/>
      <c r="T136" s="104"/>
      <c r="AT136" s="101" t="s">
        <v>84</v>
      </c>
      <c r="AU136" s="101" t="s">
        <v>83</v>
      </c>
      <c r="AV136" s="98" t="s">
        <v>75</v>
      </c>
      <c r="AW136" s="98" t="s">
        <v>86</v>
      </c>
      <c r="AX136" s="98" t="s">
        <v>2</v>
      </c>
      <c r="AY136" s="101" t="s">
        <v>76</v>
      </c>
    </row>
    <row r="137" spans="2:65" s="105" customFormat="1" x14ac:dyDescent="0.25">
      <c r="B137" s="106"/>
      <c r="D137" s="100" t="s">
        <v>84</v>
      </c>
      <c r="E137" s="107" t="s">
        <v>14</v>
      </c>
      <c r="F137" s="108" t="s">
        <v>331</v>
      </c>
      <c r="H137" s="109">
        <v>98</v>
      </c>
      <c r="L137" s="106"/>
      <c r="M137" s="110"/>
      <c r="T137" s="111"/>
      <c r="AT137" s="107" t="s">
        <v>84</v>
      </c>
      <c r="AU137" s="107" t="s">
        <v>83</v>
      </c>
      <c r="AV137" s="105" t="s">
        <v>83</v>
      </c>
      <c r="AW137" s="105" t="s">
        <v>86</v>
      </c>
      <c r="AX137" s="105" t="s">
        <v>2</v>
      </c>
      <c r="AY137" s="107" t="s">
        <v>76</v>
      </c>
    </row>
    <row r="138" spans="2:65" s="112" customFormat="1" x14ac:dyDescent="0.25">
      <c r="B138" s="113"/>
      <c r="D138" s="100" t="s">
        <v>84</v>
      </c>
      <c r="E138" s="114" t="s">
        <v>14</v>
      </c>
      <c r="F138" s="115" t="s">
        <v>90</v>
      </c>
      <c r="H138" s="116">
        <v>425</v>
      </c>
      <c r="L138" s="113"/>
      <c r="M138" s="117"/>
      <c r="T138" s="118"/>
      <c r="AT138" s="114" t="s">
        <v>84</v>
      </c>
      <c r="AU138" s="114" t="s">
        <v>83</v>
      </c>
      <c r="AV138" s="112" t="s">
        <v>82</v>
      </c>
      <c r="AW138" s="112" t="s">
        <v>86</v>
      </c>
      <c r="AX138" s="112" t="s">
        <v>75</v>
      </c>
      <c r="AY138" s="114" t="s">
        <v>76</v>
      </c>
    </row>
    <row r="139" spans="2:65" s="9" customFormat="1" ht="24.2" customHeight="1" x14ac:dyDescent="0.25">
      <c r="B139" s="84"/>
      <c r="C139" s="85" t="s">
        <v>83</v>
      </c>
      <c r="D139" s="85" t="s">
        <v>78</v>
      </c>
      <c r="E139" s="86" t="s">
        <v>91</v>
      </c>
      <c r="F139" s="87" t="s">
        <v>92</v>
      </c>
      <c r="G139" s="88" t="s">
        <v>81</v>
      </c>
      <c r="H139" s="89">
        <v>425</v>
      </c>
      <c r="I139" s="89">
        <v>0</v>
      </c>
      <c r="J139" s="89">
        <f>ROUND(I139*H139,3)</f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>O139*H139</f>
        <v>0</v>
      </c>
      <c r="Q139" s="93">
        <v>0</v>
      </c>
      <c r="R139" s="93">
        <f>Q139*H139</f>
        <v>0</v>
      </c>
      <c r="S139" s="93">
        <v>0</v>
      </c>
      <c r="T139" s="94">
        <f>S139*H139</f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>IF(N139="základná",J139,0)</f>
        <v>0</v>
      </c>
      <c r="BF139" s="96">
        <f>IF(N139="znížená",J139,0)</f>
        <v>0</v>
      </c>
      <c r="BG139" s="96">
        <f>IF(N139="zákl. prenesená",J139,0)</f>
        <v>0</v>
      </c>
      <c r="BH139" s="96">
        <f>IF(N139="zníž. prenesená",J139,0)</f>
        <v>0</v>
      </c>
      <c r="BI139" s="96">
        <f>IF(N139="nulová",J139,0)</f>
        <v>0</v>
      </c>
      <c r="BJ139" s="2" t="s">
        <v>83</v>
      </c>
      <c r="BK139" s="97">
        <f>ROUND(I139*H139,3)</f>
        <v>0</v>
      </c>
      <c r="BL139" s="2" t="s">
        <v>82</v>
      </c>
      <c r="BM139" s="95" t="s">
        <v>82</v>
      </c>
    </row>
    <row r="140" spans="2:65" s="9" customFormat="1" ht="21.75" customHeight="1" x14ac:dyDescent="0.25">
      <c r="B140" s="84"/>
      <c r="C140" s="85" t="s">
        <v>93</v>
      </c>
      <c r="D140" s="85" t="s">
        <v>78</v>
      </c>
      <c r="E140" s="86" t="s">
        <v>94</v>
      </c>
      <c r="F140" s="87" t="s">
        <v>95</v>
      </c>
      <c r="G140" s="88" t="s">
        <v>81</v>
      </c>
      <c r="H140" s="89">
        <v>505</v>
      </c>
      <c r="I140" s="89">
        <v>0</v>
      </c>
      <c r="J140" s="89">
        <f>ROUND(I140*H140,3)</f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>O140*H140</f>
        <v>0</v>
      </c>
      <c r="Q140" s="93">
        <v>0</v>
      </c>
      <c r="R140" s="93">
        <f>Q140*H140</f>
        <v>0</v>
      </c>
      <c r="S140" s="93">
        <v>0</v>
      </c>
      <c r="T140" s="94">
        <f>S140*H140</f>
        <v>0</v>
      </c>
      <c r="AR140" s="95" t="s">
        <v>82</v>
      </c>
      <c r="AT140" s="95" t="s">
        <v>78</v>
      </c>
      <c r="AU140" s="95" t="s">
        <v>83</v>
      </c>
      <c r="AY140" s="2" t="s">
        <v>76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2" t="s">
        <v>83</v>
      </c>
      <c r="BK140" s="97">
        <f>ROUND(I140*H140,3)</f>
        <v>0</v>
      </c>
      <c r="BL140" s="2" t="s">
        <v>82</v>
      </c>
      <c r="BM140" s="95" t="s">
        <v>96</v>
      </c>
    </row>
    <row r="141" spans="2:65" s="98" customFormat="1" ht="22.5" x14ac:dyDescent="0.25">
      <c r="B141" s="99"/>
      <c r="D141" s="100" t="s">
        <v>84</v>
      </c>
      <c r="E141" s="101" t="s">
        <v>14</v>
      </c>
      <c r="F141" s="102" t="s">
        <v>97</v>
      </c>
      <c r="H141" s="101" t="s">
        <v>14</v>
      </c>
      <c r="L141" s="99"/>
      <c r="M141" s="103"/>
      <c r="T141" s="104"/>
      <c r="AT141" s="101" t="s">
        <v>84</v>
      </c>
      <c r="AU141" s="101" t="s">
        <v>83</v>
      </c>
      <c r="AV141" s="98" t="s">
        <v>75</v>
      </c>
      <c r="AW141" s="98" t="s">
        <v>86</v>
      </c>
      <c r="AX141" s="98" t="s">
        <v>2</v>
      </c>
      <c r="AY141" s="101" t="s">
        <v>76</v>
      </c>
    </row>
    <row r="142" spans="2:65" s="105" customFormat="1" x14ac:dyDescent="0.25">
      <c r="B142" s="106"/>
      <c r="D142" s="100" t="s">
        <v>84</v>
      </c>
      <c r="E142" s="107" t="s">
        <v>14</v>
      </c>
      <c r="F142" s="108" t="s">
        <v>332</v>
      </c>
      <c r="H142" s="109">
        <v>425</v>
      </c>
      <c r="L142" s="106"/>
      <c r="M142" s="110"/>
      <c r="T142" s="111"/>
      <c r="AT142" s="107" t="s">
        <v>84</v>
      </c>
      <c r="AU142" s="107" t="s">
        <v>83</v>
      </c>
      <c r="AV142" s="105" t="s">
        <v>83</v>
      </c>
      <c r="AW142" s="105" t="s">
        <v>86</v>
      </c>
      <c r="AX142" s="105" t="s">
        <v>2</v>
      </c>
      <c r="AY142" s="107" t="s">
        <v>76</v>
      </c>
    </row>
    <row r="143" spans="2:65" s="98" customFormat="1" x14ac:dyDescent="0.25">
      <c r="B143" s="99"/>
      <c r="D143" s="100" t="s">
        <v>84</v>
      </c>
      <c r="E143" s="101" t="s">
        <v>14</v>
      </c>
      <c r="F143" s="102" t="s">
        <v>99</v>
      </c>
      <c r="H143" s="101" t="s">
        <v>14</v>
      </c>
      <c r="L143" s="99"/>
      <c r="M143" s="103"/>
      <c r="T143" s="104"/>
      <c r="AT143" s="101" t="s">
        <v>84</v>
      </c>
      <c r="AU143" s="101" t="s">
        <v>83</v>
      </c>
      <c r="AV143" s="98" t="s">
        <v>75</v>
      </c>
      <c r="AW143" s="98" t="s">
        <v>86</v>
      </c>
      <c r="AX143" s="98" t="s">
        <v>2</v>
      </c>
      <c r="AY143" s="101" t="s">
        <v>76</v>
      </c>
    </row>
    <row r="144" spans="2:65" s="105" customFormat="1" x14ac:dyDescent="0.25">
      <c r="B144" s="106"/>
      <c r="D144" s="100" t="s">
        <v>84</v>
      </c>
      <c r="E144" s="107" t="s">
        <v>14</v>
      </c>
      <c r="F144" s="108" t="s">
        <v>333</v>
      </c>
      <c r="H144" s="109">
        <v>80</v>
      </c>
      <c r="L144" s="106"/>
      <c r="M144" s="110"/>
      <c r="T144" s="111"/>
      <c r="AT144" s="107" t="s">
        <v>84</v>
      </c>
      <c r="AU144" s="107" t="s">
        <v>83</v>
      </c>
      <c r="AV144" s="105" t="s">
        <v>83</v>
      </c>
      <c r="AW144" s="105" t="s">
        <v>86</v>
      </c>
      <c r="AX144" s="105" t="s">
        <v>2</v>
      </c>
      <c r="AY144" s="107" t="s">
        <v>76</v>
      </c>
    </row>
    <row r="145" spans="2:65" s="112" customFormat="1" x14ac:dyDescent="0.25">
      <c r="B145" s="113"/>
      <c r="D145" s="100" t="s">
        <v>84</v>
      </c>
      <c r="E145" s="114" t="s">
        <v>14</v>
      </c>
      <c r="F145" s="115" t="s">
        <v>90</v>
      </c>
      <c r="H145" s="116">
        <v>505</v>
      </c>
      <c r="L145" s="113"/>
      <c r="M145" s="117"/>
      <c r="T145" s="118"/>
      <c r="AT145" s="114" t="s">
        <v>84</v>
      </c>
      <c r="AU145" s="114" t="s">
        <v>83</v>
      </c>
      <c r="AV145" s="112" t="s">
        <v>82</v>
      </c>
      <c r="AW145" s="112" t="s">
        <v>86</v>
      </c>
      <c r="AX145" s="112" t="s">
        <v>75</v>
      </c>
      <c r="AY145" s="114" t="s">
        <v>76</v>
      </c>
    </row>
    <row r="146" spans="2:65" s="9" customFormat="1" ht="37.9" customHeight="1" x14ac:dyDescent="0.25">
      <c r="B146" s="84"/>
      <c r="C146" s="85" t="s">
        <v>82</v>
      </c>
      <c r="D146" s="85" t="s">
        <v>78</v>
      </c>
      <c r="E146" s="86" t="s">
        <v>101</v>
      </c>
      <c r="F146" s="87" t="s">
        <v>102</v>
      </c>
      <c r="G146" s="88" t="s">
        <v>81</v>
      </c>
      <c r="H146" s="89">
        <v>505</v>
      </c>
      <c r="I146" s="89">
        <v>0</v>
      </c>
      <c r="J146" s="89">
        <f>ROUND(I146*H146,3)</f>
        <v>0</v>
      </c>
      <c r="K146" s="90"/>
      <c r="L146" s="10"/>
      <c r="M146" s="91" t="s">
        <v>14</v>
      </c>
      <c r="N146" s="92" t="s">
        <v>34</v>
      </c>
      <c r="O146" s="93">
        <v>0</v>
      </c>
      <c r="P146" s="93">
        <f>O146*H146</f>
        <v>0</v>
      </c>
      <c r="Q146" s="93">
        <v>0</v>
      </c>
      <c r="R146" s="93">
        <f>Q146*H146</f>
        <v>0</v>
      </c>
      <c r="S146" s="93">
        <v>0</v>
      </c>
      <c r="T146" s="94">
        <f>S146*H146</f>
        <v>0</v>
      </c>
      <c r="AR146" s="95" t="s">
        <v>82</v>
      </c>
      <c r="AT146" s="95" t="s">
        <v>78</v>
      </c>
      <c r="AU146" s="95" t="s">
        <v>83</v>
      </c>
      <c r="AY146" s="2" t="s">
        <v>76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2" t="s">
        <v>83</v>
      </c>
      <c r="BK146" s="97">
        <f>ROUND(I146*H146,3)</f>
        <v>0</v>
      </c>
      <c r="BL146" s="2" t="s">
        <v>82</v>
      </c>
      <c r="BM146" s="95" t="s">
        <v>103</v>
      </c>
    </row>
    <row r="147" spans="2:65" s="9" customFormat="1" ht="24.2" customHeight="1" x14ac:dyDescent="0.25">
      <c r="B147" s="84"/>
      <c r="C147" s="85" t="s">
        <v>104</v>
      </c>
      <c r="D147" s="85" t="s">
        <v>78</v>
      </c>
      <c r="E147" s="86" t="s">
        <v>105</v>
      </c>
      <c r="F147" s="87" t="s">
        <v>106</v>
      </c>
      <c r="G147" s="88" t="s">
        <v>81</v>
      </c>
      <c r="H147" s="89">
        <v>80</v>
      </c>
      <c r="I147" s="89">
        <v>0</v>
      </c>
      <c r="J147" s="89">
        <f>ROUND(I147*H147,3)</f>
        <v>0</v>
      </c>
      <c r="K147" s="90"/>
      <c r="L147" s="10"/>
      <c r="M147" s="91" t="s">
        <v>14</v>
      </c>
      <c r="N147" s="92" t="s">
        <v>34</v>
      </c>
      <c r="O147" s="93">
        <v>0</v>
      </c>
      <c r="P147" s="93">
        <f>O147*H147</f>
        <v>0</v>
      </c>
      <c r="Q147" s="93">
        <v>0</v>
      </c>
      <c r="R147" s="93">
        <f>Q147*H147</f>
        <v>0</v>
      </c>
      <c r="S147" s="93">
        <v>0</v>
      </c>
      <c r="T147" s="94">
        <f>S147*H147</f>
        <v>0</v>
      </c>
      <c r="AR147" s="95" t="s">
        <v>82</v>
      </c>
      <c r="AT147" s="95" t="s">
        <v>78</v>
      </c>
      <c r="AU147" s="95" t="s">
        <v>83</v>
      </c>
      <c r="AY147" s="2" t="s">
        <v>76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2" t="s">
        <v>83</v>
      </c>
      <c r="BK147" s="97">
        <f>ROUND(I147*H147,3)</f>
        <v>0</v>
      </c>
      <c r="BL147" s="2" t="s">
        <v>82</v>
      </c>
      <c r="BM147" s="95" t="s">
        <v>107</v>
      </c>
    </row>
    <row r="148" spans="2:65" s="98" customFormat="1" x14ac:dyDescent="0.25">
      <c r="B148" s="99"/>
      <c r="D148" s="100" t="s">
        <v>84</v>
      </c>
      <c r="E148" s="101" t="s">
        <v>14</v>
      </c>
      <c r="F148" s="102" t="s">
        <v>99</v>
      </c>
      <c r="H148" s="101" t="s">
        <v>14</v>
      </c>
      <c r="L148" s="99"/>
      <c r="M148" s="103"/>
      <c r="T148" s="104"/>
      <c r="AT148" s="101" t="s">
        <v>84</v>
      </c>
      <c r="AU148" s="101" t="s">
        <v>83</v>
      </c>
      <c r="AV148" s="98" t="s">
        <v>75</v>
      </c>
      <c r="AW148" s="98" t="s">
        <v>86</v>
      </c>
      <c r="AX148" s="98" t="s">
        <v>2</v>
      </c>
      <c r="AY148" s="101" t="s">
        <v>76</v>
      </c>
    </row>
    <row r="149" spans="2:65" s="105" customFormat="1" x14ac:dyDescent="0.25">
      <c r="B149" s="106"/>
      <c r="D149" s="100" t="s">
        <v>84</v>
      </c>
      <c r="E149" s="107" t="s">
        <v>14</v>
      </c>
      <c r="F149" s="108" t="s">
        <v>333</v>
      </c>
      <c r="H149" s="109">
        <v>80</v>
      </c>
      <c r="L149" s="106"/>
      <c r="M149" s="110"/>
      <c r="T149" s="111"/>
      <c r="AT149" s="107" t="s">
        <v>84</v>
      </c>
      <c r="AU149" s="107" t="s">
        <v>83</v>
      </c>
      <c r="AV149" s="105" t="s">
        <v>83</v>
      </c>
      <c r="AW149" s="105" t="s">
        <v>86</v>
      </c>
      <c r="AX149" s="105" t="s">
        <v>2</v>
      </c>
      <c r="AY149" s="107" t="s">
        <v>76</v>
      </c>
    </row>
    <row r="150" spans="2:65" s="112" customFormat="1" x14ac:dyDescent="0.25">
      <c r="B150" s="113"/>
      <c r="D150" s="100" t="s">
        <v>84</v>
      </c>
      <c r="E150" s="114" t="s">
        <v>14</v>
      </c>
      <c r="F150" s="115" t="s">
        <v>90</v>
      </c>
      <c r="H150" s="116">
        <v>80</v>
      </c>
      <c r="L150" s="113"/>
      <c r="M150" s="117"/>
      <c r="T150" s="118"/>
      <c r="AT150" s="114" t="s">
        <v>84</v>
      </c>
      <c r="AU150" s="114" t="s">
        <v>83</v>
      </c>
      <c r="AV150" s="112" t="s">
        <v>82</v>
      </c>
      <c r="AW150" s="112" t="s">
        <v>86</v>
      </c>
      <c r="AX150" s="112" t="s">
        <v>75</v>
      </c>
      <c r="AY150" s="114" t="s">
        <v>76</v>
      </c>
    </row>
    <row r="151" spans="2:65" s="9" customFormat="1" ht="24.2" customHeight="1" x14ac:dyDescent="0.25">
      <c r="B151" s="84"/>
      <c r="C151" s="85" t="s">
        <v>96</v>
      </c>
      <c r="D151" s="85" t="s">
        <v>78</v>
      </c>
      <c r="E151" s="86" t="s">
        <v>108</v>
      </c>
      <c r="F151" s="87" t="s">
        <v>109</v>
      </c>
      <c r="G151" s="88" t="s">
        <v>81</v>
      </c>
      <c r="H151" s="89">
        <v>425</v>
      </c>
      <c r="I151" s="89">
        <v>0</v>
      </c>
      <c r="J151" s="89">
        <f>ROUND(I151*H151,3)</f>
        <v>0</v>
      </c>
      <c r="K151" s="90"/>
      <c r="L151" s="10"/>
      <c r="M151" s="91" t="s">
        <v>14</v>
      </c>
      <c r="N151" s="92" t="s">
        <v>34</v>
      </c>
      <c r="O151" s="93">
        <v>0</v>
      </c>
      <c r="P151" s="93">
        <f>O151*H151</f>
        <v>0</v>
      </c>
      <c r="Q151" s="93">
        <v>0</v>
      </c>
      <c r="R151" s="93">
        <f>Q151*H151</f>
        <v>0</v>
      </c>
      <c r="S151" s="93">
        <v>0</v>
      </c>
      <c r="T151" s="94">
        <f>S151*H151</f>
        <v>0</v>
      </c>
      <c r="AR151" s="95" t="s">
        <v>82</v>
      </c>
      <c r="AT151" s="95" t="s">
        <v>78</v>
      </c>
      <c r="AU151" s="95" t="s">
        <v>83</v>
      </c>
      <c r="AY151" s="2" t="s">
        <v>76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2" t="s">
        <v>83</v>
      </c>
      <c r="BK151" s="97">
        <f>ROUND(I151*H151,3)</f>
        <v>0</v>
      </c>
      <c r="BL151" s="2" t="s">
        <v>82</v>
      </c>
      <c r="BM151" s="95" t="s">
        <v>110</v>
      </c>
    </row>
    <row r="152" spans="2:65" s="98" customFormat="1" ht="22.5" x14ac:dyDescent="0.25">
      <c r="B152" s="99"/>
      <c r="D152" s="100" t="s">
        <v>84</v>
      </c>
      <c r="E152" s="101" t="s">
        <v>14</v>
      </c>
      <c r="F152" s="102" t="s">
        <v>97</v>
      </c>
      <c r="H152" s="101" t="s">
        <v>14</v>
      </c>
      <c r="L152" s="99"/>
      <c r="M152" s="103"/>
      <c r="T152" s="104"/>
      <c r="AT152" s="101" t="s">
        <v>84</v>
      </c>
      <c r="AU152" s="101" t="s">
        <v>83</v>
      </c>
      <c r="AV152" s="98" t="s">
        <v>75</v>
      </c>
      <c r="AW152" s="98" t="s">
        <v>86</v>
      </c>
      <c r="AX152" s="98" t="s">
        <v>2</v>
      </c>
      <c r="AY152" s="101" t="s">
        <v>76</v>
      </c>
    </row>
    <row r="153" spans="2:65" s="105" customFormat="1" x14ac:dyDescent="0.25">
      <c r="B153" s="106"/>
      <c r="D153" s="100" t="s">
        <v>84</v>
      </c>
      <c r="E153" s="107" t="s">
        <v>14</v>
      </c>
      <c r="F153" s="108" t="s">
        <v>332</v>
      </c>
      <c r="H153" s="109">
        <v>425</v>
      </c>
      <c r="L153" s="106"/>
      <c r="M153" s="110"/>
      <c r="T153" s="111"/>
      <c r="AT153" s="107" t="s">
        <v>84</v>
      </c>
      <c r="AU153" s="107" t="s">
        <v>83</v>
      </c>
      <c r="AV153" s="105" t="s">
        <v>83</v>
      </c>
      <c r="AW153" s="105" t="s">
        <v>86</v>
      </c>
      <c r="AX153" s="105" t="s">
        <v>2</v>
      </c>
      <c r="AY153" s="107" t="s">
        <v>76</v>
      </c>
    </row>
    <row r="154" spans="2:65" s="112" customFormat="1" x14ac:dyDescent="0.25">
      <c r="B154" s="113"/>
      <c r="D154" s="100" t="s">
        <v>84</v>
      </c>
      <c r="E154" s="114" t="s">
        <v>14</v>
      </c>
      <c r="F154" s="115" t="s">
        <v>90</v>
      </c>
      <c r="H154" s="116">
        <v>425</v>
      </c>
      <c r="L154" s="113"/>
      <c r="M154" s="117"/>
      <c r="T154" s="118"/>
      <c r="AT154" s="114" t="s">
        <v>84</v>
      </c>
      <c r="AU154" s="114" t="s">
        <v>83</v>
      </c>
      <c r="AV154" s="112" t="s">
        <v>82</v>
      </c>
      <c r="AW154" s="112" t="s">
        <v>86</v>
      </c>
      <c r="AX154" s="112" t="s">
        <v>75</v>
      </c>
      <c r="AY154" s="114" t="s">
        <v>76</v>
      </c>
    </row>
    <row r="155" spans="2:65" s="9" customFormat="1" ht="21.75" customHeight="1" x14ac:dyDescent="0.25">
      <c r="B155" s="84"/>
      <c r="C155" s="85" t="s">
        <v>112</v>
      </c>
      <c r="D155" s="85" t="s">
        <v>78</v>
      </c>
      <c r="E155" s="86" t="s">
        <v>113</v>
      </c>
      <c r="F155" s="87" t="s">
        <v>114</v>
      </c>
      <c r="G155" s="88" t="s">
        <v>81</v>
      </c>
      <c r="H155" s="89">
        <v>425</v>
      </c>
      <c r="I155" s="89">
        <v>0</v>
      </c>
      <c r="J155" s="89">
        <f>ROUND(I155*H155,3)</f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>O155*H155</f>
        <v>0</v>
      </c>
      <c r="Q155" s="93">
        <v>0</v>
      </c>
      <c r="R155" s="93">
        <f>Q155*H155</f>
        <v>0</v>
      </c>
      <c r="S155" s="93">
        <v>0</v>
      </c>
      <c r="T155" s="94">
        <f>S155*H155</f>
        <v>0</v>
      </c>
      <c r="AR155" s="95" t="s">
        <v>82</v>
      </c>
      <c r="AT155" s="95" t="s">
        <v>78</v>
      </c>
      <c r="AU155" s="95" t="s">
        <v>83</v>
      </c>
      <c r="AY155" s="2" t="s">
        <v>76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2" t="s">
        <v>83</v>
      </c>
      <c r="BK155" s="97">
        <f>ROUND(I155*H155,3)</f>
        <v>0</v>
      </c>
      <c r="BL155" s="2" t="s">
        <v>82</v>
      </c>
      <c r="BM155" s="95" t="s">
        <v>115</v>
      </c>
    </row>
    <row r="156" spans="2:65" s="98" customFormat="1" x14ac:dyDescent="0.25">
      <c r="B156" s="99"/>
      <c r="D156" s="100" t="s">
        <v>84</v>
      </c>
      <c r="E156" s="101" t="s">
        <v>14</v>
      </c>
      <c r="F156" s="102" t="s">
        <v>116</v>
      </c>
      <c r="H156" s="101" t="s">
        <v>14</v>
      </c>
      <c r="L156" s="99"/>
      <c r="M156" s="103"/>
      <c r="T156" s="104"/>
      <c r="AT156" s="101" t="s">
        <v>84</v>
      </c>
      <c r="AU156" s="101" t="s">
        <v>83</v>
      </c>
      <c r="AV156" s="98" t="s">
        <v>75</v>
      </c>
      <c r="AW156" s="98" t="s">
        <v>86</v>
      </c>
      <c r="AX156" s="98" t="s">
        <v>2</v>
      </c>
      <c r="AY156" s="101" t="s">
        <v>76</v>
      </c>
    </row>
    <row r="157" spans="2:65" s="105" customFormat="1" x14ac:dyDescent="0.25">
      <c r="B157" s="106"/>
      <c r="D157" s="100" t="s">
        <v>84</v>
      </c>
      <c r="E157" s="107" t="s">
        <v>14</v>
      </c>
      <c r="F157" s="108" t="s">
        <v>332</v>
      </c>
      <c r="H157" s="109">
        <v>425</v>
      </c>
      <c r="L157" s="106"/>
      <c r="M157" s="110"/>
      <c r="T157" s="111"/>
      <c r="AT157" s="107" t="s">
        <v>84</v>
      </c>
      <c r="AU157" s="107" t="s">
        <v>83</v>
      </c>
      <c r="AV157" s="105" t="s">
        <v>83</v>
      </c>
      <c r="AW157" s="105" t="s">
        <v>86</v>
      </c>
      <c r="AX157" s="105" t="s">
        <v>2</v>
      </c>
      <c r="AY157" s="107" t="s">
        <v>76</v>
      </c>
    </row>
    <row r="158" spans="2:65" s="112" customFormat="1" x14ac:dyDescent="0.25">
      <c r="B158" s="113"/>
      <c r="D158" s="100" t="s">
        <v>84</v>
      </c>
      <c r="E158" s="114" t="s">
        <v>14</v>
      </c>
      <c r="F158" s="115" t="s">
        <v>90</v>
      </c>
      <c r="H158" s="116">
        <v>425</v>
      </c>
      <c r="L158" s="113"/>
      <c r="M158" s="117"/>
      <c r="T158" s="118"/>
      <c r="AT158" s="114" t="s">
        <v>84</v>
      </c>
      <c r="AU158" s="114" t="s">
        <v>83</v>
      </c>
      <c r="AV158" s="112" t="s">
        <v>82</v>
      </c>
      <c r="AW158" s="112" t="s">
        <v>86</v>
      </c>
      <c r="AX158" s="112" t="s">
        <v>75</v>
      </c>
      <c r="AY158" s="114" t="s">
        <v>76</v>
      </c>
    </row>
    <row r="159" spans="2:65" s="9" customFormat="1" ht="24.2" customHeight="1" x14ac:dyDescent="0.25">
      <c r="B159" s="84"/>
      <c r="C159" s="85" t="s">
        <v>103</v>
      </c>
      <c r="D159" s="85" t="s">
        <v>78</v>
      </c>
      <c r="E159" s="86" t="s">
        <v>117</v>
      </c>
      <c r="F159" s="87" t="s">
        <v>118</v>
      </c>
      <c r="G159" s="88" t="s">
        <v>119</v>
      </c>
      <c r="H159" s="89">
        <v>621</v>
      </c>
      <c r="I159" s="89">
        <v>0</v>
      </c>
      <c r="J159" s="89">
        <f>ROUND(I159*H159,3)</f>
        <v>0</v>
      </c>
      <c r="K159" s="90"/>
      <c r="L159" s="10"/>
      <c r="M159" s="91" t="s">
        <v>14</v>
      </c>
      <c r="N159" s="92" t="s">
        <v>34</v>
      </c>
      <c r="O159" s="93">
        <v>0</v>
      </c>
      <c r="P159" s="93">
        <f>O159*H159</f>
        <v>0</v>
      </c>
      <c r="Q159" s="93">
        <v>0</v>
      </c>
      <c r="R159" s="93">
        <f>Q159*H159</f>
        <v>0</v>
      </c>
      <c r="S159" s="93">
        <v>0</v>
      </c>
      <c r="T159" s="94">
        <f>S159*H159</f>
        <v>0</v>
      </c>
      <c r="AR159" s="95" t="s">
        <v>82</v>
      </c>
      <c r="AT159" s="95" t="s">
        <v>78</v>
      </c>
      <c r="AU159" s="95" t="s">
        <v>83</v>
      </c>
      <c r="AY159" s="2" t="s">
        <v>76</v>
      </c>
      <c r="BE159" s="96">
        <f>IF(N159="základná",J159,0)</f>
        <v>0</v>
      </c>
      <c r="BF159" s="96">
        <f>IF(N159="znížená",J159,0)</f>
        <v>0</v>
      </c>
      <c r="BG159" s="96">
        <f>IF(N159="zákl. prenesená",J159,0)</f>
        <v>0</v>
      </c>
      <c r="BH159" s="96">
        <f>IF(N159="zníž. prenesená",J159,0)</f>
        <v>0</v>
      </c>
      <c r="BI159" s="96">
        <f>IF(N159="nulová",J159,0)</f>
        <v>0</v>
      </c>
      <c r="BJ159" s="2" t="s">
        <v>83</v>
      </c>
      <c r="BK159" s="97">
        <f>ROUND(I159*H159,3)</f>
        <v>0</v>
      </c>
      <c r="BL159" s="2" t="s">
        <v>82</v>
      </c>
      <c r="BM159" s="95" t="s">
        <v>120</v>
      </c>
    </row>
    <row r="160" spans="2:65" s="98" customFormat="1" x14ac:dyDescent="0.25">
      <c r="B160" s="99"/>
      <c r="D160" s="100" t="s">
        <v>84</v>
      </c>
      <c r="E160" s="101" t="s">
        <v>14</v>
      </c>
      <c r="F160" s="102" t="s">
        <v>121</v>
      </c>
      <c r="H160" s="101" t="s">
        <v>14</v>
      </c>
      <c r="L160" s="99"/>
      <c r="M160" s="103"/>
      <c r="T160" s="104"/>
      <c r="AT160" s="101" t="s">
        <v>84</v>
      </c>
      <c r="AU160" s="101" t="s">
        <v>83</v>
      </c>
      <c r="AV160" s="98" t="s">
        <v>75</v>
      </c>
      <c r="AW160" s="98" t="s">
        <v>86</v>
      </c>
      <c r="AX160" s="98" t="s">
        <v>2</v>
      </c>
      <c r="AY160" s="101" t="s">
        <v>76</v>
      </c>
    </row>
    <row r="161" spans="2:65" s="105" customFormat="1" x14ac:dyDescent="0.25">
      <c r="B161" s="106"/>
      <c r="D161" s="100" t="s">
        <v>84</v>
      </c>
      <c r="E161" s="107" t="s">
        <v>14</v>
      </c>
      <c r="F161" s="108" t="s">
        <v>334</v>
      </c>
      <c r="H161" s="109">
        <v>621</v>
      </c>
      <c r="L161" s="106"/>
      <c r="M161" s="110"/>
      <c r="T161" s="111"/>
      <c r="AT161" s="107" t="s">
        <v>84</v>
      </c>
      <c r="AU161" s="107" t="s">
        <v>83</v>
      </c>
      <c r="AV161" s="105" t="s">
        <v>83</v>
      </c>
      <c r="AW161" s="105" t="s">
        <v>86</v>
      </c>
      <c r="AX161" s="105" t="s">
        <v>2</v>
      </c>
      <c r="AY161" s="107" t="s">
        <v>76</v>
      </c>
    </row>
    <row r="162" spans="2:65" s="112" customFormat="1" x14ac:dyDescent="0.25">
      <c r="B162" s="113"/>
      <c r="D162" s="100" t="s">
        <v>84</v>
      </c>
      <c r="E162" s="114" t="s">
        <v>14</v>
      </c>
      <c r="F162" s="115" t="s">
        <v>90</v>
      </c>
      <c r="H162" s="116">
        <v>621</v>
      </c>
      <c r="L162" s="113"/>
      <c r="M162" s="117"/>
      <c r="T162" s="118"/>
      <c r="AT162" s="114" t="s">
        <v>84</v>
      </c>
      <c r="AU162" s="114" t="s">
        <v>83</v>
      </c>
      <c r="AV162" s="112" t="s">
        <v>82</v>
      </c>
      <c r="AW162" s="112" t="s">
        <v>86</v>
      </c>
      <c r="AX162" s="112" t="s">
        <v>75</v>
      </c>
      <c r="AY162" s="114" t="s">
        <v>76</v>
      </c>
    </row>
    <row r="163" spans="2:65" s="9" customFormat="1" ht="33" customHeight="1" x14ac:dyDescent="0.25">
      <c r="B163" s="84"/>
      <c r="C163" s="85" t="s">
        <v>123</v>
      </c>
      <c r="D163" s="85" t="s">
        <v>78</v>
      </c>
      <c r="E163" s="86" t="s">
        <v>335</v>
      </c>
      <c r="F163" s="87" t="s">
        <v>336</v>
      </c>
      <c r="G163" s="88" t="s">
        <v>81</v>
      </c>
      <c r="H163" s="89">
        <v>80</v>
      </c>
      <c r="I163" s="89">
        <v>0</v>
      </c>
      <c r="J163" s="89">
        <f>ROUND(I163*H163,3)</f>
        <v>0</v>
      </c>
      <c r="K163" s="90"/>
      <c r="L163" s="10"/>
      <c r="M163" s="91" t="s">
        <v>14</v>
      </c>
      <c r="N163" s="92" t="s">
        <v>34</v>
      </c>
      <c r="O163" s="93">
        <v>0</v>
      </c>
      <c r="P163" s="93">
        <f>O163*H163</f>
        <v>0</v>
      </c>
      <c r="Q163" s="93">
        <v>0</v>
      </c>
      <c r="R163" s="93">
        <f>Q163*H163</f>
        <v>0</v>
      </c>
      <c r="S163" s="93">
        <v>0</v>
      </c>
      <c r="T163" s="94">
        <f>S163*H163</f>
        <v>0</v>
      </c>
      <c r="AR163" s="95" t="s">
        <v>82</v>
      </c>
      <c r="AT163" s="95" t="s">
        <v>78</v>
      </c>
      <c r="AU163" s="95" t="s">
        <v>83</v>
      </c>
      <c r="AY163" s="2" t="s">
        <v>76</v>
      </c>
      <c r="BE163" s="96">
        <f>IF(N163="základná",J163,0)</f>
        <v>0</v>
      </c>
      <c r="BF163" s="96">
        <f>IF(N163="znížená",J163,0)</f>
        <v>0</v>
      </c>
      <c r="BG163" s="96">
        <f>IF(N163="zákl. prenesená",J163,0)</f>
        <v>0</v>
      </c>
      <c r="BH163" s="96">
        <f>IF(N163="zníž. prenesená",J163,0)</f>
        <v>0</v>
      </c>
      <c r="BI163" s="96">
        <f>IF(N163="nulová",J163,0)</f>
        <v>0</v>
      </c>
      <c r="BJ163" s="2" t="s">
        <v>83</v>
      </c>
      <c r="BK163" s="97">
        <f>ROUND(I163*H163,3)</f>
        <v>0</v>
      </c>
      <c r="BL163" s="2" t="s">
        <v>82</v>
      </c>
      <c r="BM163" s="95" t="s">
        <v>126</v>
      </c>
    </row>
    <row r="164" spans="2:65" s="98" customFormat="1" x14ac:dyDescent="0.25">
      <c r="B164" s="99"/>
      <c r="D164" s="100" t="s">
        <v>84</v>
      </c>
      <c r="E164" s="101" t="s">
        <v>14</v>
      </c>
      <c r="F164" s="102" t="s">
        <v>127</v>
      </c>
      <c r="H164" s="101" t="s">
        <v>14</v>
      </c>
      <c r="L164" s="99"/>
      <c r="M164" s="103"/>
      <c r="T164" s="104"/>
      <c r="AT164" s="101" t="s">
        <v>84</v>
      </c>
      <c r="AU164" s="101" t="s">
        <v>83</v>
      </c>
      <c r="AV164" s="98" t="s">
        <v>75</v>
      </c>
      <c r="AW164" s="98" t="s">
        <v>86</v>
      </c>
      <c r="AX164" s="98" t="s">
        <v>2</v>
      </c>
      <c r="AY164" s="101" t="s">
        <v>76</v>
      </c>
    </row>
    <row r="165" spans="2:65" s="105" customFormat="1" x14ac:dyDescent="0.25">
      <c r="B165" s="106"/>
      <c r="D165" s="100" t="s">
        <v>84</v>
      </c>
      <c r="E165" s="107" t="s">
        <v>14</v>
      </c>
      <c r="F165" s="108" t="s">
        <v>247</v>
      </c>
      <c r="H165" s="109">
        <v>70</v>
      </c>
      <c r="L165" s="106"/>
      <c r="M165" s="110"/>
      <c r="T165" s="111"/>
      <c r="AT165" s="107" t="s">
        <v>84</v>
      </c>
      <c r="AU165" s="107" t="s">
        <v>83</v>
      </c>
      <c r="AV165" s="105" t="s">
        <v>83</v>
      </c>
      <c r="AW165" s="105" t="s">
        <v>86</v>
      </c>
      <c r="AX165" s="105" t="s">
        <v>2</v>
      </c>
      <c r="AY165" s="107" t="s">
        <v>76</v>
      </c>
    </row>
    <row r="166" spans="2:65" s="98" customFormat="1" ht="22.5" x14ac:dyDescent="0.25">
      <c r="B166" s="99"/>
      <c r="D166" s="100" t="s">
        <v>84</v>
      </c>
      <c r="E166" s="101" t="s">
        <v>14</v>
      </c>
      <c r="F166" s="102" t="s">
        <v>330</v>
      </c>
      <c r="H166" s="101" t="s">
        <v>14</v>
      </c>
      <c r="L166" s="99"/>
      <c r="M166" s="103"/>
      <c r="T166" s="104"/>
      <c r="AT166" s="101" t="s">
        <v>84</v>
      </c>
      <c r="AU166" s="101" t="s">
        <v>83</v>
      </c>
      <c r="AV166" s="98" t="s">
        <v>75</v>
      </c>
      <c r="AW166" s="98" t="s">
        <v>86</v>
      </c>
      <c r="AX166" s="98" t="s">
        <v>2</v>
      </c>
      <c r="AY166" s="101" t="s">
        <v>76</v>
      </c>
    </row>
    <row r="167" spans="2:65" s="105" customFormat="1" x14ac:dyDescent="0.25">
      <c r="B167" s="106"/>
      <c r="D167" s="100" t="s">
        <v>84</v>
      </c>
      <c r="E167" s="107" t="s">
        <v>14</v>
      </c>
      <c r="F167" s="108" t="s">
        <v>107</v>
      </c>
      <c r="H167" s="109">
        <v>10</v>
      </c>
      <c r="L167" s="106"/>
      <c r="M167" s="110"/>
      <c r="T167" s="111"/>
      <c r="AT167" s="107" t="s">
        <v>84</v>
      </c>
      <c r="AU167" s="107" t="s">
        <v>83</v>
      </c>
      <c r="AV167" s="105" t="s">
        <v>83</v>
      </c>
      <c r="AW167" s="105" t="s">
        <v>86</v>
      </c>
      <c r="AX167" s="105" t="s">
        <v>2</v>
      </c>
      <c r="AY167" s="107" t="s">
        <v>76</v>
      </c>
    </row>
    <row r="168" spans="2:65" s="112" customFormat="1" x14ac:dyDescent="0.25">
      <c r="B168" s="113"/>
      <c r="D168" s="100" t="s">
        <v>84</v>
      </c>
      <c r="E168" s="114" t="s">
        <v>14</v>
      </c>
      <c r="F168" s="115" t="s">
        <v>90</v>
      </c>
      <c r="H168" s="116">
        <v>80</v>
      </c>
      <c r="L168" s="113"/>
      <c r="M168" s="117"/>
      <c r="T168" s="118"/>
      <c r="AT168" s="114" t="s">
        <v>84</v>
      </c>
      <c r="AU168" s="114" t="s">
        <v>83</v>
      </c>
      <c r="AV168" s="112" t="s">
        <v>82</v>
      </c>
      <c r="AW168" s="112" t="s">
        <v>86</v>
      </c>
      <c r="AX168" s="112" t="s">
        <v>75</v>
      </c>
      <c r="AY168" s="114" t="s">
        <v>76</v>
      </c>
    </row>
    <row r="169" spans="2:65" s="9" customFormat="1" ht="21.75" customHeight="1" x14ac:dyDescent="0.25">
      <c r="B169" s="84"/>
      <c r="C169" s="85" t="s">
        <v>107</v>
      </c>
      <c r="D169" s="85" t="s">
        <v>78</v>
      </c>
      <c r="E169" s="86" t="s">
        <v>129</v>
      </c>
      <c r="F169" s="87" t="s">
        <v>130</v>
      </c>
      <c r="G169" s="88" t="s">
        <v>131</v>
      </c>
      <c r="H169" s="89">
        <v>431</v>
      </c>
      <c r="I169" s="89">
        <v>0</v>
      </c>
      <c r="J169" s="89">
        <f>ROUND(I169*H169,3)</f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>O169*H169</f>
        <v>0</v>
      </c>
      <c r="Q169" s="93">
        <v>0</v>
      </c>
      <c r="R169" s="93">
        <f>Q169*H169</f>
        <v>0</v>
      </c>
      <c r="S169" s="93">
        <v>0</v>
      </c>
      <c r="T169" s="94">
        <f>S169*H169</f>
        <v>0</v>
      </c>
      <c r="AR169" s="95" t="s">
        <v>82</v>
      </c>
      <c r="AT169" s="95" t="s">
        <v>78</v>
      </c>
      <c r="AU169" s="95" t="s">
        <v>83</v>
      </c>
      <c r="AY169" s="2" t="s">
        <v>76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2" t="s">
        <v>83</v>
      </c>
      <c r="BK169" s="97">
        <f>ROUND(I169*H169,3)</f>
        <v>0</v>
      </c>
      <c r="BL169" s="2" t="s">
        <v>82</v>
      </c>
      <c r="BM169" s="95" t="s">
        <v>132</v>
      </c>
    </row>
    <row r="170" spans="2:65" s="98" customFormat="1" x14ac:dyDescent="0.25">
      <c r="B170" s="99"/>
      <c r="D170" s="100" t="s">
        <v>84</v>
      </c>
      <c r="E170" s="101" t="s">
        <v>14</v>
      </c>
      <c r="F170" s="102" t="s">
        <v>337</v>
      </c>
      <c r="H170" s="101" t="s">
        <v>14</v>
      </c>
      <c r="L170" s="99"/>
      <c r="M170" s="103"/>
      <c r="T170" s="104"/>
      <c r="AT170" s="101" t="s">
        <v>84</v>
      </c>
      <c r="AU170" s="101" t="s">
        <v>83</v>
      </c>
      <c r="AV170" s="98" t="s">
        <v>75</v>
      </c>
      <c r="AW170" s="98" t="s">
        <v>86</v>
      </c>
      <c r="AX170" s="98" t="s">
        <v>2</v>
      </c>
      <c r="AY170" s="101" t="s">
        <v>76</v>
      </c>
    </row>
    <row r="171" spans="2:65" s="105" customFormat="1" x14ac:dyDescent="0.25">
      <c r="B171" s="106"/>
      <c r="D171" s="100" t="s">
        <v>84</v>
      </c>
      <c r="E171" s="107" t="s">
        <v>14</v>
      </c>
      <c r="F171" s="108" t="s">
        <v>155</v>
      </c>
      <c r="H171" s="109">
        <v>30</v>
      </c>
      <c r="L171" s="106"/>
      <c r="M171" s="110"/>
      <c r="T171" s="111"/>
      <c r="AT171" s="107" t="s">
        <v>84</v>
      </c>
      <c r="AU171" s="107" t="s">
        <v>83</v>
      </c>
      <c r="AV171" s="105" t="s">
        <v>83</v>
      </c>
      <c r="AW171" s="105" t="s">
        <v>86</v>
      </c>
      <c r="AX171" s="105" t="s">
        <v>2</v>
      </c>
      <c r="AY171" s="107" t="s">
        <v>76</v>
      </c>
    </row>
    <row r="172" spans="2:65" s="98" customFormat="1" x14ac:dyDescent="0.25">
      <c r="B172" s="99"/>
      <c r="D172" s="100" t="s">
        <v>84</v>
      </c>
      <c r="E172" s="101" t="s">
        <v>14</v>
      </c>
      <c r="F172" s="102" t="s">
        <v>85</v>
      </c>
      <c r="H172" s="101" t="s">
        <v>14</v>
      </c>
      <c r="L172" s="99"/>
      <c r="M172" s="103"/>
      <c r="T172" s="104"/>
      <c r="AT172" s="101" t="s">
        <v>84</v>
      </c>
      <c r="AU172" s="101" t="s">
        <v>83</v>
      </c>
      <c r="AV172" s="98" t="s">
        <v>75</v>
      </c>
      <c r="AW172" s="98" t="s">
        <v>86</v>
      </c>
      <c r="AX172" s="98" t="s">
        <v>2</v>
      </c>
      <c r="AY172" s="101" t="s">
        <v>76</v>
      </c>
    </row>
    <row r="173" spans="2:65" s="105" customFormat="1" x14ac:dyDescent="0.25">
      <c r="B173" s="106"/>
      <c r="D173" s="100" t="s">
        <v>84</v>
      </c>
      <c r="E173" s="107" t="s">
        <v>14</v>
      </c>
      <c r="F173" s="108" t="s">
        <v>338</v>
      </c>
      <c r="H173" s="109">
        <v>349</v>
      </c>
      <c r="L173" s="106"/>
      <c r="M173" s="110"/>
      <c r="T173" s="111"/>
      <c r="AT173" s="107" t="s">
        <v>84</v>
      </c>
      <c r="AU173" s="107" t="s">
        <v>83</v>
      </c>
      <c r="AV173" s="105" t="s">
        <v>83</v>
      </c>
      <c r="AW173" s="105" t="s">
        <v>86</v>
      </c>
      <c r="AX173" s="105" t="s">
        <v>2</v>
      </c>
      <c r="AY173" s="107" t="s">
        <v>76</v>
      </c>
    </row>
    <row r="174" spans="2:65" s="98" customFormat="1" ht="22.5" x14ac:dyDescent="0.25">
      <c r="B174" s="99"/>
      <c r="D174" s="100" t="s">
        <v>84</v>
      </c>
      <c r="E174" s="101" t="s">
        <v>14</v>
      </c>
      <c r="F174" s="102" t="s">
        <v>339</v>
      </c>
      <c r="H174" s="101" t="s">
        <v>14</v>
      </c>
      <c r="L174" s="99"/>
      <c r="M174" s="103"/>
      <c r="T174" s="104"/>
      <c r="AT174" s="101" t="s">
        <v>84</v>
      </c>
      <c r="AU174" s="101" t="s">
        <v>83</v>
      </c>
      <c r="AV174" s="98" t="s">
        <v>75</v>
      </c>
      <c r="AW174" s="98" t="s">
        <v>86</v>
      </c>
      <c r="AX174" s="98" t="s">
        <v>2</v>
      </c>
      <c r="AY174" s="101" t="s">
        <v>76</v>
      </c>
    </row>
    <row r="175" spans="2:65" s="105" customFormat="1" x14ac:dyDescent="0.25">
      <c r="B175" s="106"/>
      <c r="D175" s="100" t="s">
        <v>84</v>
      </c>
      <c r="E175" s="107" t="s">
        <v>14</v>
      </c>
      <c r="F175" s="108" t="s">
        <v>203</v>
      </c>
      <c r="H175" s="109">
        <v>52</v>
      </c>
      <c r="L175" s="106"/>
      <c r="M175" s="110"/>
      <c r="T175" s="111"/>
      <c r="AT175" s="107" t="s">
        <v>84</v>
      </c>
      <c r="AU175" s="107" t="s">
        <v>83</v>
      </c>
      <c r="AV175" s="105" t="s">
        <v>83</v>
      </c>
      <c r="AW175" s="105" t="s">
        <v>86</v>
      </c>
      <c r="AX175" s="105" t="s">
        <v>2</v>
      </c>
      <c r="AY175" s="107" t="s">
        <v>76</v>
      </c>
    </row>
    <row r="176" spans="2:65" s="112" customFormat="1" x14ac:dyDescent="0.25">
      <c r="B176" s="113"/>
      <c r="D176" s="100" t="s">
        <v>84</v>
      </c>
      <c r="E176" s="114" t="s">
        <v>14</v>
      </c>
      <c r="F176" s="115" t="s">
        <v>90</v>
      </c>
      <c r="H176" s="116">
        <v>431</v>
      </c>
      <c r="L176" s="113"/>
      <c r="M176" s="117"/>
      <c r="T176" s="118"/>
      <c r="AT176" s="114" t="s">
        <v>84</v>
      </c>
      <c r="AU176" s="114" t="s">
        <v>83</v>
      </c>
      <c r="AV176" s="112" t="s">
        <v>82</v>
      </c>
      <c r="AW176" s="112" t="s">
        <v>86</v>
      </c>
      <c r="AX176" s="112" t="s">
        <v>75</v>
      </c>
      <c r="AY176" s="114" t="s">
        <v>76</v>
      </c>
    </row>
    <row r="177" spans="2:65" s="9" customFormat="1" ht="24.2" customHeight="1" x14ac:dyDescent="0.25">
      <c r="B177" s="84"/>
      <c r="C177" s="85" t="s">
        <v>137</v>
      </c>
      <c r="D177" s="85" t="s">
        <v>78</v>
      </c>
      <c r="E177" s="86" t="s">
        <v>340</v>
      </c>
      <c r="F177" s="87" t="s">
        <v>341</v>
      </c>
      <c r="G177" s="88" t="s">
        <v>131</v>
      </c>
      <c r="H177" s="89">
        <v>212</v>
      </c>
      <c r="I177" s="89">
        <v>0</v>
      </c>
      <c r="J177" s="89">
        <f>ROUND(I177*H177,3)</f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>O177*H177</f>
        <v>0</v>
      </c>
      <c r="Q177" s="93">
        <v>0</v>
      </c>
      <c r="R177" s="93">
        <f>Q177*H177</f>
        <v>0</v>
      </c>
      <c r="S177" s="93">
        <v>0</v>
      </c>
      <c r="T177" s="94">
        <f>S177*H177</f>
        <v>0</v>
      </c>
      <c r="AR177" s="95" t="s">
        <v>82</v>
      </c>
      <c r="AT177" s="95" t="s">
        <v>78</v>
      </c>
      <c r="AU177" s="95" t="s">
        <v>83</v>
      </c>
      <c r="AY177" s="2" t="s">
        <v>76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2" t="s">
        <v>83</v>
      </c>
      <c r="BK177" s="97">
        <f>ROUND(I177*H177,3)</f>
        <v>0</v>
      </c>
      <c r="BL177" s="2" t="s">
        <v>82</v>
      </c>
      <c r="BM177" s="95" t="s">
        <v>140</v>
      </c>
    </row>
    <row r="178" spans="2:65" s="98" customFormat="1" x14ac:dyDescent="0.25">
      <c r="B178" s="99"/>
      <c r="D178" s="100" t="s">
        <v>84</v>
      </c>
      <c r="E178" s="101" t="s">
        <v>14</v>
      </c>
      <c r="F178" s="102" t="s">
        <v>342</v>
      </c>
      <c r="H178" s="101" t="s">
        <v>14</v>
      </c>
      <c r="L178" s="99"/>
      <c r="M178" s="103"/>
      <c r="T178" s="104"/>
      <c r="AT178" s="101" t="s">
        <v>84</v>
      </c>
      <c r="AU178" s="101" t="s">
        <v>83</v>
      </c>
      <c r="AV178" s="98" t="s">
        <v>75</v>
      </c>
      <c r="AW178" s="98" t="s">
        <v>86</v>
      </c>
      <c r="AX178" s="98" t="s">
        <v>2</v>
      </c>
      <c r="AY178" s="101" t="s">
        <v>76</v>
      </c>
    </row>
    <row r="179" spans="2:65" s="105" customFormat="1" x14ac:dyDescent="0.25">
      <c r="B179" s="106"/>
      <c r="D179" s="100" t="s">
        <v>84</v>
      </c>
      <c r="E179" s="107" t="s">
        <v>14</v>
      </c>
      <c r="F179" s="108" t="s">
        <v>343</v>
      </c>
      <c r="H179" s="109">
        <v>212</v>
      </c>
      <c r="L179" s="106"/>
      <c r="M179" s="110"/>
      <c r="T179" s="111"/>
      <c r="AT179" s="107" t="s">
        <v>84</v>
      </c>
      <c r="AU179" s="107" t="s">
        <v>83</v>
      </c>
      <c r="AV179" s="105" t="s">
        <v>83</v>
      </c>
      <c r="AW179" s="105" t="s">
        <v>86</v>
      </c>
      <c r="AX179" s="105" t="s">
        <v>2</v>
      </c>
      <c r="AY179" s="107" t="s">
        <v>76</v>
      </c>
    </row>
    <row r="180" spans="2:65" s="112" customFormat="1" x14ac:dyDescent="0.25">
      <c r="B180" s="113"/>
      <c r="D180" s="100" t="s">
        <v>84</v>
      </c>
      <c r="E180" s="114" t="s">
        <v>14</v>
      </c>
      <c r="F180" s="115" t="s">
        <v>90</v>
      </c>
      <c r="H180" s="116">
        <v>212</v>
      </c>
      <c r="L180" s="113"/>
      <c r="M180" s="117"/>
      <c r="T180" s="118"/>
      <c r="AT180" s="114" t="s">
        <v>84</v>
      </c>
      <c r="AU180" s="114" t="s">
        <v>83</v>
      </c>
      <c r="AV180" s="112" t="s">
        <v>82</v>
      </c>
      <c r="AW180" s="112" t="s">
        <v>86</v>
      </c>
      <c r="AX180" s="112" t="s">
        <v>75</v>
      </c>
      <c r="AY180" s="114" t="s">
        <v>76</v>
      </c>
    </row>
    <row r="181" spans="2:65" s="9" customFormat="1" ht="24.2" customHeight="1" x14ac:dyDescent="0.25">
      <c r="B181" s="84"/>
      <c r="C181" s="85" t="s">
        <v>110</v>
      </c>
      <c r="D181" s="85" t="s">
        <v>78</v>
      </c>
      <c r="E181" s="86" t="s">
        <v>344</v>
      </c>
      <c r="F181" s="87" t="s">
        <v>345</v>
      </c>
      <c r="G181" s="88" t="s">
        <v>131</v>
      </c>
      <c r="H181" s="89">
        <v>170</v>
      </c>
      <c r="I181" s="89">
        <v>0</v>
      </c>
      <c r="J181" s="89">
        <f>ROUND(I181*H181,3)</f>
        <v>0</v>
      </c>
      <c r="K181" s="90"/>
      <c r="L181" s="10"/>
      <c r="M181" s="91" t="s">
        <v>14</v>
      </c>
      <c r="N181" s="92" t="s">
        <v>34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82</v>
      </c>
      <c r="AT181" s="95" t="s">
        <v>78</v>
      </c>
      <c r="AU181" s="95" t="s">
        <v>83</v>
      </c>
      <c r="AY181" s="2" t="s">
        <v>76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2" t="s">
        <v>83</v>
      </c>
      <c r="BK181" s="97">
        <f>ROUND(I181*H181,3)</f>
        <v>0</v>
      </c>
      <c r="BL181" s="2" t="s">
        <v>82</v>
      </c>
      <c r="BM181" s="95" t="s">
        <v>144</v>
      </c>
    </row>
    <row r="182" spans="2:65" s="98" customFormat="1" ht="22.5" x14ac:dyDescent="0.25">
      <c r="B182" s="99"/>
      <c r="D182" s="100" t="s">
        <v>84</v>
      </c>
      <c r="E182" s="101" t="s">
        <v>14</v>
      </c>
      <c r="F182" s="102" t="s">
        <v>346</v>
      </c>
      <c r="H182" s="101" t="s">
        <v>14</v>
      </c>
      <c r="L182" s="99"/>
      <c r="M182" s="103"/>
      <c r="T182" s="104"/>
      <c r="AT182" s="101" t="s">
        <v>84</v>
      </c>
      <c r="AU182" s="101" t="s">
        <v>83</v>
      </c>
      <c r="AV182" s="98" t="s">
        <v>75</v>
      </c>
      <c r="AW182" s="98" t="s">
        <v>86</v>
      </c>
      <c r="AX182" s="98" t="s">
        <v>2</v>
      </c>
      <c r="AY182" s="101" t="s">
        <v>76</v>
      </c>
    </row>
    <row r="183" spans="2:65" s="105" customFormat="1" x14ac:dyDescent="0.25">
      <c r="B183" s="106"/>
      <c r="D183" s="100" t="s">
        <v>84</v>
      </c>
      <c r="E183" s="107" t="s">
        <v>14</v>
      </c>
      <c r="F183" s="108" t="s">
        <v>347</v>
      </c>
      <c r="H183" s="109">
        <v>170</v>
      </c>
      <c r="L183" s="106"/>
      <c r="M183" s="110"/>
      <c r="T183" s="111"/>
      <c r="AT183" s="107" t="s">
        <v>84</v>
      </c>
      <c r="AU183" s="107" t="s">
        <v>83</v>
      </c>
      <c r="AV183" s="105" t="s">
        <v>83</v>
      </c>
      <c r="AW183" s="105" t="s">
        <v>86</v>
      </c>
      <c r="AX183" s="105" t="s">
        <v>2</v>
      </c>
      <c r="AY183" s="107" t="s">
        <v>76</v>
      </c>
    </row>
    <row r="184" spans="2:65" s="112" customFormat="1" x14ac:dyDescent="0.25">
      <c r="B184" s="113"/>
      <c r="D184" s="100" t="s">
        <v>84</v>
      </c>
      <c r="E184" s="114" t="s">
        <v>14</v>
      </c>
      <c r="F184" s="115" t="s">
        <v>90</v>
      </c>
      <c r="H184" s="116">
        <v>170</v>
      </c>
      <c r="L184" s="113"/>
      <c r="M184" s="117"/>
      <c r="T184" s="118"/>
      <c r="AT184" s="114" t="s">
        <v>84</v>
      </c>
      <c r="AU184" s="114" t="s">
        <v>83</v>
      </c>
      <c r="AV184" s="112" t="s">
        <v>82</v>
      </c>
      <c r="AW184" s="112" t="s">
        <v>86</v>
      </c>
      <c r="AX184" s="112" t="s">
        <v>75</v>
      </c>
      <c r="AY184" s="114" t="s">
        <v>76</v>
      </c>
    </row>
    <row r="185" spans="2:65" s="9" customFormat="1" ht="24.2" customHeight="1" x14ac:dyDescent="0.25">
      <c r="B185" s="84"/>
      <c r="C185" s="85" t="s">
        <v>145</v>
      </c>
      <c r="D185" s="85" t="s">
        <v>78</v>
      </c>
      <c r="E185" s="86" t="s">
        <v>344</v>
      </c>
      <c r="F185" s="87" t="s">
        <v>345</v>
      </c>
      <c r="G185" s="88" t="s">
        <v>131</v>
      </c>
      <c r="H185" s="89">
        <v>170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128</v>
      </c>
    </row>
    <row r="186" spans="2:65" s="98" customFormat="1" ht="22.5" x14ac:dyDescent="0.25">
      <c r="B186" s="99"/>
      <c r="D186" s="100" t="s">
        <v>84</v>
      </c>
      <c r="E186" s="101" t="s">
        <v>14</v>
      </c>
      <c r="F186" s="102" t="s">
        <v>348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25">
      <c r="B187" s="106"/>
      <c r="D187" s="100" t="s">
        <v>84</v>
      </c>
      <c r="E187" s="107" t="s">
        <v>14</v>
      </c>
      <c r="F187" s="108" t="s">
        <v>347</v>
      </c>
      <c r="H187" s="109">
        <v>170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25">
      <c r="B188" s="113"/>
      <c r="D188" s="100" t="s">
        <v>84</v>
      </c>
      <c r="E188" s="114" t="s">
        <v>14</v>
      </c>
      <c r="F188" s="115" t="s">
        <v>90</v>
      </c>
      <c r="H188" s="116">
        <v>170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33" customHeight="1" x14ac:dyDescent="0.25">
      <c r="B189" s="84"/>
      <c r="C189" s="85" t="s">
        <v>115</v>
      </c>
      <c r="D189" s="85" t="s">
        <v>78</v>
      </c>
      <c r="E189" s="86" t="s">
        <v>349</v>
      </c>
      <c r="F189" s="87" t="s">
        <v>350</v>
      </c>
      <c r="G189" s="88" t="s">
        <v>131</v>
      </c>
      <c r="H189" s="89">
        <v>212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150</v>
      </c>
    </row>
    <row r="190" spans="2:65" s="98" customFormat="1" x14ac:dyDescent="0.25">
      <c r="B190" s="99"/>
      <c r="D190" s="100" t="s">
        <v>84</v>
      </c>
      <c r="E190" s="101" t="s">
        <v>14</v>
      </c>
      <c r="F190" s="102" t="s">
        <v>342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25">
      <c r="B191" s="106"/>
      <c r="D191" s="100" t="s">
        <v>84</v>
      </c>
      <c r="E191" s="107" t="s">
        <v>14</v>
      </c>
      <c r="F191" s="108" t="s">
        <v>343</v>
      </c>
      <c r="H191" s="109">
        <v>212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25">
      <c r="B192" s="113"/>
      <c r="D192" s="100" t="s">
        <v>84</v>
      </c>
      <c r="E192" s="114" t="s">
        <v>14</v>
      </c>
      <c r="F192" s="115" t="s">
        <v>90</v>
      </c>
      <c r="H192" s="116">
        <v>212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9" customFormat="1" ht="33" customHeight="1" x14ac:dyDescent="0.25">
      <c r="B193" s="84"/>
      <c r="C193" s="85" t="s">
        <v>151</v>
      </c>
      <c r="D193" s="85" t="s">
        <v>78</v>
      </c>
      <c r="E193" s="86" t="s">
        <v>138</v>
      </c>
      <c r="F193" s="87" t="s">
        <v>139</v>
      </c>
      <c r="G193" s="88" t="s">
        <v>131</v>
      </c>
      <c r="H193" s="89">
        <v>650</v>
      </c>
      <c r="I193" s="89">
        <v>0</v>
      </c>
      <c r="J193" s="89">
        <f>ROUND(I193*H193,3)</f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>O193*H193</f>
        <v>0</v>
      </c>
      <c r="Q193" s="93">
        <v>0</v>
      </c>
      <c r="R193" s="93">
        <f>Q193*H193</f>
        <v>0</v>
      </c>
      <c r="S193" s="93">
        <v>0</v>
      </c>
      <c r="T193" s="94">
        <f>S193*H193</f>
        <v>0</v>
      </c>
      <c r="AR193" s="95" t="s">
        <v>82</v>
      </c>
      <c r="AT193" s="95" t="s">
        <v>78</v>
      </c>
      <c r="AU193" s="95" t="s">
        <v>83</v>
      </c>
      <c r="AY193" s="2" t="s">
        <v>76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2" t="s">
        <v>83</v>
      </c>
      <c r="BK193" s="97">
        <f>ROUND(I193*H193,3)</f>
        <v>0</v>
      </c>
      <c r="BL193" s="2" t="s">
        <v>82</v>
      </c>
      <c r="BM193" s="95" t="s">
        <v>155</v>
      </c>
    </row>
    <row r="194" spans="2:65" s="98" customFormat="1" ht="22.5" x14ac:dyDescent="0.25">
      <c r="B194" s="99"/>
      <c r="D194" s="100" t="s">
        <v>84</v>
      </c>
      <c r="E194" s="101" t="s">
        <v>14</v>
      </c>
      <c r="F194" s="102" t="s">
        <v>158</v>
      </c>
      <c r="H194" s="101" t="s">
        <v>14</v>
      </c>
      <c r="L194" s="99"/>
      <c r="M194" s="103"/>
      <c r="T194" s="104"/>
      <c r="AT194" s="101" t="s">
        <v>84</v>
      </c>
      <c r="AU194" s="101" t="s">
        <v>83</v>
      </c>
      <c r="AV194" s="98" t="s">
        <v>75</v>
      </c>
      <c r="AW194" s="98" t="s">
        <v>86</v>
      </c>
      <c r="AX194" s="98" t="s">
        <v>2</v>
      </c>
      <c r="AY194" s="101" t="s">
        <v>76</v>
      </c>
    </row>
    <row r="195" spans="2:65" s="105" customFormat="1" x14ac:dyDescent="0.25">
      <c r="B195" s="106"/>
      <c r="D195" s="100" t="s">
        <v>84</v>
      </c>
      <c r="E195" s="107" t="s">
        <v>14</v>
      </c>
      <c r="F195" s="108" t="s">
        <v>351</v>
      </c>
      <c r="H195" s="109">
        <v>650</v>
      </c>
      <c r="L195" s="106"/>
      <c r="M195" s="110"/>
      <c r="T195" s="111"/>
      <c r="AT195" s="107" t="s">
        <v>84</v>
      </c>
      <c r="AU195" s="107" t="s">
        <v>83</v>
      </c>
      <c r="AV195" s="105" t="s">
        <v>83</v>
      </c>
      <c r="AW195" s="105" t="s">
        <v>86</v>
      </c>
      <c r="AX195" s="105" t="s">
        <v>2</v>
      </c>
      <c r="AY195" s="107" t="s">
        <v>76</v>
      </c>
    </row>
    <row r="196" spans="2:65" s="112" customFormat="1" x14ac:dyDescent="0.25">
      <c r="B196" s="113"/>
      <c r="D196" s="100" t="s">
        <v>84</v>
      </c>
      <c r="E196" s="114" t="s">
        <v>14</v>
      </c>
      <c r="F196" s="115" t="s">
        <v>90</v>
      </c>
      <c r="H196" s="116">
        <v>650</v>
      </c>
      <c r="L196" s="113"/>
      <c r="M196" s="117"/>
      <c r="T196" s="118"/>
      <c r="AT196" s="114" t="s">
        <v>84</v>
      </c>
      <c r="AU196" s="114" t="s">
        <v>83</v>
      </c>
      <c r="AV196" s="112" t="s">
        <v>82</v>
      </c>
      <c r="AW196" s="112" t="s">
        <v>86</v>
      </c>
      <c r="AX196" s="112" t="s">
        <v>75</v>
      </c>
      <c r="AY196" s="114" t="s">
        <v>76</v>
      </c>
    </row>
    <row r="197" spans="2:65" s="9" customFormat="1" ht="33" customHeight="1" x14ac:dyDescent="0.25">
      <c r="B197" s="84"/>
      <c r="C197" s="85" t="s">
        <v>120</v>
      </c>
      <c r="D197" s="85" t="s">
        <v>78</v>
      </c>
      <c r="E197" s="86" t="s">
        <v>142</v>
      </c>
      <c r="F197" s="87" t="s">
        <v>143</v>
      </c>
      <c r="G197" s="88" t="s">
        <v>131</v>
      </c>
      <c r="H197" s="89">
        <v>650</v>
      </c>
      <c r="I197" s="89">
        <v>0</v>
      </c>
      <c r="J197" s="89">
        <f>ROUND(I197*H197,3)</f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>O197*H197</f>
        <v>0</v>
      </c>
      <c r="Q197" s="93">
        <v>0</v>
      </c>
      <c r="R197" s="93">
        <f>Q197*H197</f>
        <v>0</v>
      </c>
      <c r="S197" s="93">
        <v>0</v>
      </c>
      <c r="T197" s="94">
        <f>S197*H197</f>
        <v>0</v>
      </c>
      <c r="AR197" s="95" t="s">
        <v>82</v>
      </c>
      <c r="AT197" s="95" t="s">
        <v>78</v>
      </c>
      <c r="AU197" s="95" t="s">
        <v>83</v>
      </c>
      <c r="AY197" s="2" t="s">
        <v>76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2" t="s">
        <v>83</v>
      </c>
      <c r="BK197" s="97">
        <f>ROUND(I197*H197,3)</f>
        <v>0</v>
      </c>
      <c r="BL197" s="2" t="s">
        <v>82</v>
      </c>
      <c r="BM197" s="95" t="s">
        <v>163</v>
      </c>
    </row>
    <row r="198" spans="2:65" s="98" customFormat="1" ht="22.5" x14ac:dyDescent="0.25">
      <c r="B198" s="99"/>
      <c r="D198" s="100" t="s">
        <v>84</v>
      </c>
      <c r="E198" s="101" t="s">
        <v>14</v>
      </c>
      <c r="F198" s="102" t="s">
        <v>158</v>
      </c>
      <c r="H198" s="101" t="s">
        <v>14</v>
      </c>
      <c r="L198" s="99"/>
      <c r="M198" s="103"/>
      <c r="T198" s="104"/>
      <c r="AT198" s="101" t="s">
        <v>84</v>
      </c>
      <c r="AU198" s="101" t="s">
        <v>83</v>
      </c>
      <c r="AV198" s="98" t="s">
        <v>75</v>
      </c>
      <c r="AW198" s="98" t="s">
        <v>86</v>
      </c>
      <c r="AX198" s="98" t="s">
        <v>2</v>
      </c>
      <c r="AY198" s="101" t="s">
        <v>76</v>
      </c>
    </row>
    <row r="199" spans="2:65" s="105" customFormat="1" x14ac:dyDescent="0.25">
      <c r="B199" s="106"/>
      <c r="D199" s="100" t="s">
        <v>84</v>
      </c>
      <c r="E199" s="107" t="s">
        <v>14</v>
      </c>
      <c r="F199" s="108" t="s">
        <v>351</v>
      </c>
      <c r="H199" s="109">
        <v>650</v>
      </c>
      <c r="L199" s="106"/>
      <c r="M199" s="110"/>
      <c r="T199" s="111"/>
      <c r="AT199" s="107" t="s">
        <v>84</v>
      </c>
      <c r="AU199" s="107" t="s">
        <v>83</v>
      </c>
      <c r="AV199" s="105" t="s">
        <v>83</v>
      </c>
      <c r="AW199" s="105" t="s">
        <v>86</v>
      </c>
      <c r="AX199" s="105" t="s">
        <v>2</v>
      </c>
      <c r="AY199" s="107" t="s">
        <v>76</v>
      </c>
    </row>
    <row r="200" spans="2:65" s="112" customFormat="1" x14ac:dyDescent="0.25">
      <c r="B200" s="113"/>
      <c r="D200" s="100" t="s">
        <v>84</v>
      </c>
      <c r="E200" s="114" t="s">
        <v>14</v>
      </c>
      <c r="F200" s="115" t="s">
        <v>90</v>
      </c>
      <c r="H200" s="116">
        <v>650</v>
      </c>
      <c r="L200" s="113"/>
      <c r="M200" s="117"/>
      <c r="T200" s="118"/>
      <c r="AT200" s="114" t="s">
        <v>84</v>
      </c>
      <c r="AU200" s="114" t="s">
        <v>83</v>
      </c>
      <c r="AV200" s="112" t="s">
        <v>82</v>
      </c>
      <c r="AW200" s="112" t="s">
        <v>86</v>
      </c>
      <c r="AX200" s="112" t="s">
        <v>75</v>
      </c>
      <c r="AY200" s="114" t="s">
        <v>76</v>
      </c>
    </row>
    <row r="201" spans="2:65" s="9" customFormat="1" ht="24.2" customHeight="1" x14ac:dyDescent="0.25">
      <c r="B201" s="84"/>
      <c r="C201" s="85" t="s">
        <v>165</v>
      </c>
      <c r="D201" s="85" t="s">
        <v>78</v>
      </c>
      <c r="E201" s="86" t="s">
        <v>146</v>
      </c>
      <c r="F201" s="87" t="s">
        <v>147</v>
      </c>
      <c r="G201" s="88" t="s">
        <v>131</v>
      </c>
      <c r="H201" s="89">
        <v>212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168</v>
      </c>
    </row>
    <row r="202" spans="2:65" s="98" customFormat="1" x14ac:dyDescent="0.25">
      <c r="B202" s="99"/>
      <c r="D202" s="100" t="s">
        <v>84</v>
      </c>
      <c r="E202" s="101" t="s">
        <v>14</v>
      </c>
      <c r="F202" s="102" t="s">
        <v>148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25">
      <c r="B203" s="106"/>
      <c r="D203" s="100" t="s">
        <v>84</v>
      </c>
      <c r="E203" s="107" t="s">
        <v>14</v>
      </c>
      <c r="F203" s="108" t="s">
        <v>343</v>
      </c>
      <c r="H203" s="109">
        <v>212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112" customFormat="1" x14ac:dyDescent="0.25">
      <c r="B204" s="113"/>
      <c r="D204" s="100" t="s">
        <v>84</v>
      </c>
      <c r="E204" s="114" t="s">
        <v>14</v>
      </c>
      <c r="F204" s="115" t="s">
        <v>90</v>
      </c>
      <c r="H204" s="116">
        <v>212</v>
      </c>
      <c r="L204" s="113"/>
      <c r="M204" s="117"/>
      <c r="T204" s="118"/>
      <c r="AT204" s="114" t="s">
        <v>84</v>
      </c>
      <c r="AU204" s="114" t="s">
        <v>83</v>
      </c>
      <c r="AV204" s="112" t="s">
        <v>82</v>
      </c>
      <c r="AW204" s="112" t="s">
        <v>86</v>
      </c>
      <c r="AX204" s="112" t="s">
        <v>75</v>
      </c>
      <c r="AY204" s="114" t="s">
        <v>76</v>
      </c>
    </row>
    <row r="205" spans="2:65" s="9" customFormat="1" ht="24.2" customHeight="1" x14ac:dyDescent="0.25">
      <c r="B205" s="84"/>
      <c r="C205" s="85" t="s">
        <v>126</v>
      </c>
      <c r="D205" s="85" t="s">
        <v>78</v>
      </c>
      <c r="E205" s="86" t="s">
        <v>146</v>
      </c>
      <c r="F205" s="87" t="s">
        <v>147</v>
      </c>
      <c r="G205" s="88" t="s">
        <v>131</v>
      </c>
      <c r="H205" s="89">
        <v>650</v>
      </c>
      <c r="I205" s="89">
        <v>0</v>
      </c>
      <c r="J205" s="89">
        <f>ROUND(I205*H205,3)</f>
        <v>0</v>
      </c>
      <c r="K205" s="90"/>
      <c r="L205" s="10"/>
      <c r="M205" s="91" t="s">
        <v>14</v>
      </c>
      <c r="N205" s="92" t="s">
        <v>34</v>
      </c>
      <c r="O205" s="93">
        <v>0</v>
      </c>
      <c r="P205" s="93">
        <f>O205*H205</f>
        <v>0</v>
      </c>
      <c r="Q205" s="93">
        <v>0</v>
      </c>
      <c r="R205" s="93">
        <f>Q205*H205</f>
        <v>0</v>
      </c>
      <c r="S205" s="93">
        <v>0</v>
      </c>
      <c r="T205" s="94">
        <f>S205*H205</f>
        <v>0</v>
      </c>
      <c r="AR205" s="95" t="s">
        <v>82</v>
      </c>
      <c r="AT205" s="95" t="s">
        <v>78</v>
      </c>
      <c r="AU205" s="95" t="s">
        <v>83</v>
      </c>
      <c r="AY205" s="2" t="s">
        <v>76</v>
      </c>
      <c r="BE205" s="96">
        <f>IF(N205="základná",J205,0)</f>
        <v>0</v>
      </c>
      <c r="BF205" s="96">
        <f>IF(N205="znížená",J205,0)</f>
        <v>0</v>
      </c>
      <c r="BG205" s="96">
        <f>IF(N205="zákl. prenesená",J205,0)</f>
        <v>0</v>
      </c>
      <c r="BH205" s="96">
        <f>IF(N205="zníž. prenesená",J205,0)</f>
        <v>0</v>
      </c>
      <c r="BI205" s="96">
        <f>IF(N205="nulová",J205,0)</f>
        <v>0</v>
      </c>
      <c r="BJ205" s="2" t="s">
        <v>83</v>
      </c>
      <c r="BK205" s="97">
        <f>ROUND(I205*H205,3)</f>
        <v>0</v>
      </c>
      <c r="BL205" s="2" t="s">
        <v>82</v>
      </c>
      <c r="BM205" s="95" t="s">
        <v>172</v>
      </c>
    </row>
    <row r="206" spans="2:65" s="98" customFormat="1" ht="22.5" x14ac:dyDescent="0.25">
      <c r="B206" s="99"/>
      <c r="D206" s="100" t="s">
        <v>84</v>
      </c>
      <c r="E206" s="101" t="s">
        <v>14</v>
      </c>
      <c r="F206" s="102" t="s">
        <v>158</v>
      </c>
      <c r="H206" s="101" t="s">
        <v>14</v>
      </c>
      <c r="L206" s="99"/>
      <c r="M206" s="103"/>
      <c r="T206" s="104"/>
      <c r="AT206" s="101" t="s">
        <v>84</v>
      </c>
      <c r="AU206" s="101" t="s">
        <v>83</v>
      </c>
      <c r="AV206" s="98" t="s">
        <v>75</v>
      </c>
      <c r="AW206" s="98" t="s">
        <v>86</v>
      </c>
      <c r="AX206" s="98" t="s">
        <v>2</v>
      </c>
      <c r="AY206" s="101" t="s">
        <v>76</v>
      </c>
    </row>
    <row r="207" spans="2:65" s="105" customFormat="1" x14ac:dyDescent="0.25">
      <c r="B207" s="106"/>
      <c r="D207" s="100" t="s">
        <v>84</v>
      </c>
      <c r="E207" s="107" t="s">
        <v>14</v>
      </c>
      <c r="F207" s="108" t="s">
        <v>351</v>
      </c>
      <c r="H207" s="109">
        <v>650</v>
      </c>
      <c r="L207" s="106"/>
      <c r="M207" s="110"/>
      <c r="T207" s="111"/>
      <c r="AT207" s="107" t="s">
        <v>84</v>
      </c>
      <c r="AU207" s="107" t="s">
        <v>83</v>
      </c>
      <c r="AV207" s="105" t="s">
        <v>83</v>
      </c>
      <c r="AW207" s="105" t="s">
        <v>86</v>
      </c>
      <c r="AX207" s="105" t="s">
        <v>2</v>
      </c>
      <c r="AY207" s="107" t="s">
        <v>76</v>
      </c>
    </row>
    <row r="208" spans="2:65" s="112" customFormat="1" x14ac:dyDescent="0.25">
      <c r="B208" s="113"/>
      <c r="D208" s="100" t="s">
        <v>84</v>
      </c>
      <c r="E208" s="114" t="s">
        <v>14</v>
      </c>
      <c r="F208" s="115" t="s">
        <v>90</v>
      </c>
      <c r="H208" s="116">
        <v>650</v>
      </c>
      <c r="L208" s="113"/>
      <c r="M208" s="117"/>
      <c r="T208" s="118"/>
      <c r="AT208" s="114" t="s">
        <v>84</v>
      </c>
      <c r="AU208" s="114" t="s">
        <v>83</v>
      </c>
      <c r="AV208" s="112" t="s">
        <v>82</v>
      </c>
      <c r="AW208" s="112" t="s">
        <v>86</v>
      </c>
      <c r="AX208" s="112" t="s">
        <v>75</v>
      </c>
      <c r="AY208" s="114" t="s">
        <v>76</v>
      </c>
    </row>
    <row r="209" spans="2:65" s="9" customFormat="1" ht="24.2" customHeight="1" x14ac:dyDescent="0.25">
      <c r="B209" s="84"/>
      <c r="C209" s="85" t="s">
        <v>175</v>
      </c>
      <c r="D209" s="85" t="s">
        <v>78</v>
      </c>
      <c r="E209" s="86" t="s">
        <v>152</v>
      </c>
      <c r="F209" s="87" t="s">
        <v>153</v>
      </c>
      <c r="G209" s="88" t="s">
        <v>154</v>
      </c>
      <c r="H209" s="89">
        <v>615</v>
      </c>
      <c r="I209" s="89">
        <v>0</v>
      </c>
      <c r="J209" s="89">
        <f>ROUND(I209*H209,3)</f>
        <v>0</v>
      </c>
      <c r="K209" s="90"/>
      <c r="L209" s="10"/>
      <c r="M209" s="91" t="s">
        <v>14</v>
      </c>
      <c r="N209" s="92" t="s">
        <v>34</v>
      </c>
      <c r="O209" s="93">
        <v>0</v>
      </c>
      <c r="P209" s="93">
        <f>O209*H209</f>
        <v>0</v>
      </c>
      <c r="Q209" s="93">
        <v>0</v>
      </c>
      <c r="R209" s="93">
        <f>Q209*H209</f>
        <v>0</v>
      </c>
      <c r="S209" s="93">
        <v>0</v>
      </c>
      <c r="T209" s="94">
        <f>S209*H209</f>
        <v>0</v>
      </c>
      <c r="AR209" s="95" t="s">
        <v>82</v>
      </c>
      <c r="AT209" s="95" t="s">
        <v>78</v>
      </c>
      <c r="AU209" s="95" t="s">
        <v>83</v>
      </c>
      <c r="AY209" s="2" t="s">
        <v>76</v>
      </c>
      <c r="BE209" s="96">
        <f>IF(N209="základná",J209,0)</f>
        <v>0</v>
      </c>
      <c r="BF209" s="96">
        <f>IF(N209="znížená",J209,0)</f>
        <v>0</v>
      </c>
      <c r="BG209" s="96">
        <f>IF(N209="zákl. prenesená",J209,0)</f>
        <v>0</v>
      </c>
      <c r="BH209" s="96">
        <f>IF(N209="zníž. prenesená",J209,0)</f>
        <v>0</v>
      </c>
      <c r="BI209" s="96">
        <f>IF(N209="nulová",J209,0)</f>
        <v>0</v>
      </c>
      <c r="BJ209" s="2" t="s">
        <v>83</v>
      </c>
      <c r="BK209" s="97">
        <f>ROUND(I209*H209,3)</f>
        <v>0</v>
      </c>
      <c r="BL209" s="2" t="s">
        <v>82</v>
      </c>
      <c r="BM209" s="95" t="s">
        <v>178</v>
      </c>
    </row>
    <row r="210" spans="2:65" s="98" customFormat="1" x14ac:dyDescent="0.25">
      <c r="B210" s="99"/>
      <c r="D210" s="100" t="s">
        <v>84</v>
      </c>
      <c r="E210" s="101" t="s">
        <v>14</v>
      </c>
      <c r="F210" s="102" t="s">
        <v>337</v>
      </c>
      <c r="H210" s="101" t="s">
        <v>14</v>
      </c>
      <c r="L210" s="99"/>
      <c r="M210" s="103"/>
      <c r="T210" s="104"/>
      <c r="AT210" s="101" t="s">
        <v>84</v>
      </c>
      <c r="AU210" s="101" t="s">
        <v>83</v>
      </c>
      <c r="AV210" s="98" t="s">
        <v>75</v>
      </c>
      <c r="AW210" s="98" t="s">
        <v>86</v>
      </c>
      <c r="AX210" s="98" t="s">
        <v>2</v>
      </c>
      <c r="AY210" s="101" t="s">
        <v>76</v>
      </c>
    </row>
    <row r="211" spans="2:65" s="105" customFormat="1" x14ac:dyDescent="0.25">
      <c r="B211" s="106"/>
      <c r="D211" s="100" t="s">
        <v>84</v>
      </c>
      <c r="E211" s="107" t="s">
        <v>14</v>
      </c>
      <c r="F211" s="108" t="s">
        <v>207</v>
      </c>
      <c r="H211" s="109">
        <v>54</v>
      </c>
      <c r="L211" s="106"/>
      <c r="M211" s="110"/>
      <c r="T211" s="111"/>
      <c r="AT211" s="107" t="s">
        <v>84</v>
      </c>
      <c r="AU211" s="107" t="s">
        <v>83</v>
      </c>
      <c r="AV211" s="105" t="s">
        <v>83</v>
      </c>
      <c r="AW211" s="105" t="s">
        <v>86</v>
      </c>
      <c r="AX211" s="105" t="s">
        <v>2</v>
      </c>
      <c r="AY211" s="107" t="s">
        <v>76</v>
      </c>
    </row>
    <row r="212" spans="2:65" s="98" customFormat="1" x14ac:dyDescent="0.25">
      <c r="B212" s="99"/>
      <c r="D212" s="100" t="s">
        <v>84</v>
      </c>
      <c r="E212" s="101" t="s">
        <v>14</v>
      </c>
      <c r="F212" s="102" t="s">
        <v>127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25">
      <c r="B213" s="106"/>
      <c r="D213" s="100" t="s">
        <v>84</v>
      </c>
      <c r="E213" s="107" t="s">
        <v>14</v>
      </c>
      <c r="F213" s="108" t="s">
        <v>352</v>
      </c>
      <c r="H213" s="109">
        <v>488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98" customFormat="1" ht="22.5" x14ac:dyDescent="0.25">
      <c r="B214" s="99"/>
      <c r="D214" s="100" t="s">
        <v>84</v>
      </c>
      <c r="E214" s="101" t="s">
        <v>14</v>
      </c>
      <c r="F214" s="102" t="s">
        <v>353</v>
      </c>
      <c r="H214" s="101" t="s">
        <v>14</v>
      </c>
      <c r="L214" s="99"/>
      <c r="M214" s="103"/>
      <c r="T214" s="104"/>
      <c r="AT214" s="101" t="s">
        <v>84</v>
      </c>
      <c r="AU214" s="101" t="s">
        <v>83</v>
      </c>
      <c r="AV214" s="98" t="s">
        <v>75</v>
      </c>
      <c r="AW214" s="98" t="s">
        <v>86</v>
      </c>
      <c r="AX214" s="98" t="s">
        <v>2</v>
      </c>
      <c r="AY214" s="101" t="s">
        <v>76</v>
      </c>
    </row>
    <row r="215" spans="2:65" s="105" customFormat="1" x14ac:dyDescent="0.25">
      <c r="B215" s="106"/>
      <c r="D215" s="100" t="s">
        <v>84</v>
      </c>
      <c r="E215" s="107" t="s">
        <v>14</v>
      </c>
      <c r="F215" s="108" t="s">
        <v>354</v>
      </c>
      <c r="H215" s="109">
        <v>73</v>
      </c>
      <c r="L215" s="106"/>
      <c r="M215" s="110"/>
      <c r="T215" s="111"/>
      <c r="AT215" s="107" t="s">
        <v>84</v>
      </c>
      <c r="AU215" s="107" t="s">
        <v>83</v>
      </c>
      <c r="AV215" s="105" t="s">
        <v>83</v>
      </c>
      <c r="AW215" s="105" t="s">
        <v>86</v>
      </c>
      <c r="AX215" s="105" t="s">
        <v>2</v>
      </c>
      <c r="AY215" s="107" t="s">
        <v>76</v>
      </c>
    </row>
    <row r="216" spans="2:65" s="112" customFormat="1" x14ac:dyDescent="0.25">
      <c r="B216" s="113"/>
      <c r="D216" s="100" t="s">
        <v>84</v>
      </c>
      <c r="E216" s="114" t="s">
        <v>14</v>
      </c>
      <c r="F216" s="115" t="s">
        <v>90</v>
      </c>
      <c r="H216" s="116">
        <v>615</v>
      </c>
      <c r="L216" s="113"/>
      <c r="M216" s="117"/>
      <c r="T216" s="118"/>
      <c r="AT216" s="114" t="s">
        <v>84</v>
      </c>
      <c r="AU216" s="114" t="s">
        <v>83</v>
      </c>
      <c r="AV216" s="112" t="s">
        <v>82</v>
      </c>
      <c r="AW216" s="112" t="s">
        <v>86</v>
      </c>
      <c r="AX216" s="112" t="s">
        <v>75</v>
      </c>
      <c r="AY216" s="114" t="s">
        <v>76</v>
      </c>
    </row>
    <row r="217" spans="2:65" s="72" customFormat="1" ht="22.9" customHeight="1" x14ac:dyDescent="0.2">
      <c r="B217" s="73"/>
      <c r="D217" s="74" t="s">
        <v>72</v>
      </c>
      <c r="E217" s="82" t="s">
        <v>83</v>
      </c>
      <c r="F217" s="82" t="s">
        <v>355</v>
      </c>
      <c r="J217" s="83">
        <f>BK217</f>
        <v>0</v>
      </c>
      <c r="L217" s="73"/>
      <c r="M217" s="77"/>
      <c r="P217" s="78">
        <f>SUM(P218:P225)</f>
        <v>0</v>
      </c>
      <c r="R217" s="78">
        <f>SUM(R218:R225)</f>
        <v>0</v>
      </c>
      <c r="T217" s="79">
        <f>SUM(T218:T225)</f>
        <v>0</v>
      </c>
      <c r="AR217" s="74" t="s">
        <v>75</v>
      </c>
      <c r="AT217" s="80" t="s">
        <v>72</v>
      </c>
      <c r="AU217" s="80" t="s">
        <v>75</v>
      </c>
      <c r="AY217" s="74" t="s">
        <v>76</v>
      </c>
      <c r="BK217" s="81">
        <f>SUM(BK218:BK225)</f>
        <v>0</v>
      </c>
    </row>
    <row r="218" spans="2:65" s="9" customFormat="1" ht="33" customHeight="1" x14ac:dyDescent="0.25">
      <c r="B218" s="84"/>
      <c r="C218" s="85" t="s">
        <v>132</v>
      </c>
      <c r="D218" s="85" t="s">
        <v>78</v>
      </c>
      <c r="E218" s="86" t="s">
        <v>356</v>
      </c>
      <c r="F218" s="87" t="s">
        <v>357</v>
      </c>
      <c r="G218" s="88" t="s">
        <v>131</v>
      </c>
      <c r="H218" s="89">
        <v>231</v>
      </c>
      <c r="I218" s="89">
        <v>0</v>
      </c>
      <c r="J218" s="89">
        <f>ROUND(I218*H218,3)</f>
        <v>0</v>
      </c>
      <c r="K218" s="90"/>
      <c r="L218" s="10"/>
      <c r="M218" s="91" t="s">
        <v>14</v>
      </c>
      <c r="N218" s="92" t="s">
        <v>34</v>
      </c>
      <c r="O218" s="93">
        <v>0</v>
      </c>
      <c r="P218" s="93">
        <f>O218*H218</f>
        <v>0</v>
      </c>
      <c r="Q218" s="93">
        <v>0</v>
      </c>
      <c r="R218" s="93">
        <f>Q218*H218</f>
        <v>0</v>
      </c>
      <c r="S218" s="93">
        <v>0</v>
      </c>
      <c r="T218" s="94">
        <f>S218*H218</f>
        <v>0</v>
      </c>
      <c r="AR218" s="95" t="s">
        <v>82</v>
      </c>
      <c r="AT218" s="95" t="s">
        <v>78</v>
      </c>
      <c r="AU218" s="95" t="s">
        <v>83</v>
      </c>
      <c r="AY218" s="2" t="s">
        <v>76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2" t="s">
        <v>83</v>
      </c>
      <c r="BK218" s="97">
        <f>ROUND(I218*H218,3)</f>
        <v>0</v>
      </c>
      <c r="BL218" s="2" t="s">
        <v>82</v>
      </c>
      <c r="BM218" s="95" t="s">
        <v>181</v>
      </c>
    </row>
    <row r="219" spans="2:65" s="98" customFormat="1" ht="22.5" x14ac:dyDescent="0.25">
      <c r="B219" s="99"/>
      <c r="D219" s="100" t="s">
        <v>84</v>
      </c>
      <c r="E219" s="101" t="s">
        <v>14</v>
      </c>
      <c r="F219" s="102" t="s">
        <v>358</v>
      </c>
      <c r="H219" s="101" t="s">
        <v>14</v>
      </c>
      <c r="L219" s="99"/>
      <c r="M219" s="103"/>
      <c r="T219" s="104"/>
      <c r="AT219" s="101" t="s">
        <v>84</v>
      </c>
      <c r="AU219" s="101" t="s">
        <v>83</v>
      </c>
      <c r="AV219" s="98" t="s">
        <v>75</v>
      </c>
      <c r="AW219" s="98" t="s">
        <v>86</v>
      </c>
      <c r="AX219" s="98" t="s">
        <v>2</v>
      </c>
      <c r="AY219" s="101" t="s">
        <v>76</v>
      </c>
    </row>
    <row r="220" spans="2:65" s="105" customFormat="1" x14ac:dyDescent="0.25">
      <c r="B220" s="106"/>
      <c r="D220" s="100" t="s">
        <v>84</v>
      </c>
      <c r="E220" s="107" t="s">
        <v>14</v>
      </c>
      <c r="F220" s="108" t="s">
        <v>359</v>
      </c>
      <c r="H220" s="109">
        <v>231</v>
      </c>
      <c r="L220" s="106"/>
      <c r="M220" s="110"/>
      <c r="T220" s="111"/>
      <c r="AT220" s="107" t="s">
        <v>84</v>
      </c>
      <c r="AU220" s="107" t="s">
        <v>83</v>
      </c>
      <c r="AV220" s="105" t="s">
        <v>83</v>
      </c>
      <c r="AW220" s="105" t="s">
        <v>86</v>
      </c>
      <c r="AX220" s="105" t="s">
        <v>2</v>
      </c>
      <c r="AY220" s="107" t="s">
        <v>76</v>
      </c>
    </row>
    <row r="221" spans="2:65" s="112" customFormat="1" x14ac:dyDescent="0.25">
      <c r="B221" s="113"/>
      <c r="D221" s="100" t="s">
        <v>84</v>
      </c>
      <c r="E221" s="114" t="s">
        <v>14</v>
      </c>
      <c r="F221" s="115" t="s">
        <v>90</v>
      </c>
      <c r="H221" s="116">
        <v>231</v>
      </c>
      <c r="L221" s="113"/>
      <c r="M221" s="117"/>
      <c r="T221" s="118"/>
      <c r="AT221" s="114" t="s">
        <v>84</v>
      </c>
      <c r="AU221" s="114" t="s">
        <v>83</v>
      </c>
      <c r="AV221" s="112" t="s">
        <v>82</v>
      </c>
      <c r="AW221" s="112" t="s">
        <v>86</v>
      </c>
      <c r="AX221" s="112" t="s">
        <v>75</v>
      </c>
      <c r="AY221" s="114" t="s">
        <v>76</v>
      </c>
    </row>
    <row r="222" spans="2:65" s="9" customFormat="1" ht="21.75" customHeight="1" x14ac:dyDescent="0.25">
      <c r="B222" s="84"/>
      <c r="C222" s="119" t="s">
        <v>183</v>
      </c>
      <c r="D222" s="119" t="s">
        <v>212</v>
      </c>
      <c r="E222" s="120" t="s">
        <v>360</v>
      </c>
      <c r="F222" s="121" t="s">
        <v>361</v>
      </c>
      <c r="G222" s="122" t="s">
        <v>131</v>
      </c>
      <c r="H222" s="123">
        <v>265.64999999999998</v>
      </c>
      <c r="I222" s="123">
        <v>0</v>
      </c>
      <c r="J222" s="123">
        <f>ROUND(I222*H222,3)</f>
        <v>0</v>
      </c>
      <c r="K222" s="124"/>
      <c r="L222" s="125"/>
      <c r="M222" s="126" t="s">
        <v>14</v>
      </c>
      <c r="N222" s="127" t="s">
        <v>34</v>
      </c>
      <c r="O222" s="93">
        <v>0</v>
      </c>
      <c r="P222" s="93">
        <f>O222*H222</f>
        <v>0</v>
      </c>
      <c r="Q222" s="93">
        <v>0</v>
      </c>
      <c r="R222" s="93">
        <f>Q222*H222</f>
        <v>0</v>
      </c>
      <c r="S222" s="93">
        <v>0</v>
      </c>
      <c r="T222" s="94">
        <f>S222*H222</f>
        <v>0</v>
      </c>
      <c r="AR222" s="95" t="s">
        <v>103</v>
      </c>
      <c r="AT222" s="95" t="s">
        <v>212</v>
      </c>
      <c r="AU222" s="95" t="s">
        <v>83</v>
      </c>
      <c r="AY222" s="2" t="s">
        <v>76</v>
      </c>
      <c r="BE222" s="96">
        <f>IF(N222="základná",J222,0)</f>
        <v>0</v>
      </c>
      <c r="BF222" s="96">
        <f>IF(N222="znížená",J222,0)</f>
        <v>0</v>
      </c>
      <c r="BG222" s="96">
        <f>IF(N222="zákl. prenesená",J222,0)</f>
        <v>0</v>
      </c>
      <c r="BH222" s="96">
        <f>IF(N222="zníž. prenesená",J222,0)</f>
        <v>0</v>
      </c>
      <c r="BI222" s="96">
        <f>IF(N222="nulová",J222,0)</f>
        <v>0</v>
      </c>
      <c r="BJ222" s="2" t="s">
        <v>83</v>
      </c>
      <c r="BK222" s="97">
        <f>ROUND(I222*H222,3)</f>
        <v>0</v>
      </c>
      <c r="BL222" s="2" t="s">
        <v>82</v>
      </c>
      <c r="BM222" s="95" t="s">
        <v>186</v>
      </c>
    </row>
    <row r="223" spans="2:65" s="98" customFormat="1" ht="22.5" x14ac:dyDescent="0.25">
      <c r="B223" s="99"/>
      <c r="D223" s="100" t="s">
        <v>84</v>
      </c>
      <c r="E223" s="101" t="s">
        <v>14</v>
      </c>
      <c r="F223" s="102" t="s">
        <v>358</v>
      </c>
      <c r="H223" s="101" t="s">
        <v>14</v>
      </c>
      <c r="L223" s="99"/>
      <c r="M223" s="103"/>
      <c r="T223" s="104"/>
      <c r="AT223" s="101" t="s">
        <v>84</v>
      </c>
      <c r="AU223" s="101" t="s">
        <v>83</v>
      </c>
      <c r="AV223" s="98" t="s">
        <v>75</v>
      </c>
      <c r="AW223" s="98" t="s">
        <v>86</v>
      </c>
      <c r="AX223" s="98" t="s">
        <v>2</v>
      </c>
      <c r="AY223" s="101" t="s">
        <v>76</v>
      </c>
    </row>
    <row r="224" spans="2:65" s="105" customFormat="1" x14ac:dyDescent="0.25">
      <c r="B224" s="106"/>
      <c r="D224" s="100" t="s">
        <v>84</v>
      </c>
      <c r="E224" s="107" t="s">
        <v>14</v>
      </c>
      <c r="F224" s="108" t="s">
        <v>362</v>
      </c>
      <c r="H224" s="109">
        <v>265.64999999999998</v>
      </c>
      <c r="L224" s="106"/>
      <c r="M224" s="110"/>
      <c r="T224" s="111"/>
      <c r="AT224" s="107" t="s">
        <v>84</v>
      </c>
      <c r="AU224" s="107" t="s">
        <v>83</v>
      </c>
      <c r="AV224" s="105" t="s">
        <v>83</v>
      </c>
      <c r="AW224" s="105" t="s">
        <v>86</v>
      </c>
      <c r="AX224" s="105" t="s">
        <v>2</v>
      </c>
      <c r="AY224" s="107" t="s">
        <v>76</v>
      </c>
    </row>
    <row r="225" spans="2:65" s="112" customFormat="1" x14ac:dyDescent="0.25">
      <c r="B225" s="113"/>
      <c r="D225" s="100" t="s">
        <v>84</v>
      </c>
      <c r="E225" s="114" t="s">
        <v>14</v>
      </c>
      <c r="F225" s="115" t="s">
        <v>90</v>
      </c>
      <c r="H225" s="116">
        <v>265.64999999999998</v>
      </c>
      <c r="L225" s="113"/>
      <c r="M225" s="117"/>
      <c r="T225" s="118"/>
      <c r="AT225" s="114" t="s">
        <v>84</v>
      </c>
      <c r="AU225" s="114" t="s">
        <v>83</v>
      </c>
      <c r="AV225" s="112" t="s">
        <v>82</v>
      </c>
      <c r="AW225" s="112" t="s">
        <v>86</v>
      </c>
      <c r="AX225" s="112" t="s">
        <v>75</v>
      </c>
      <c r="AY225" s="114" t="s">
        <v>76</v>
      </c>
    </row>
    <row r="226" spans="2:65" s="72" customFormat="1" ht="22.9" customHeight="1" x14ac:dyDescent="0.2">
      <c r="B226" s="73"/>
      <c r="D226" s="74" t="s">
        <v>72</v>
      </c>
      <c r="E226" s="82" t="s">
        <v>104</v>
      </c>
      <c r="F226" s="82" t="s">
        <v>160</v>
      </c>
      <c r="J226" s="83">
        <f>BK226</f>
        <v>0</v>
      </c>
      <c r="L226" s="73"/>
      <c r="M226" s="77"/>
      <c r="P226" s="78">
        <f>SUM(P227:P278)</f>
        <v>0</v>
      </c>
      <c r="R226" s="78">
        <f>SUM(R227:R278)</f>
        <v>0</v>
      </c>
      <c r="T226" s="79">
        <f>SUM(T227:T278)</f>
        <v>0</v>
      </c>
      <c r="AR226" s="74" t="s">
        <v>75</v>
      </c>
      <c r="AT226" s="80" t="s">
        <v>72</v>
      </c>
      <c r="AU226" s="80" t="s">
        <v>75</v>
      </c>
      <c r="AY226" s="74" t="s">
        <v>76</v>
      </c>
      <c r="BK226" s="81">
        <f>SUM(BK227:BK278)</f>
        <v>0</v>
      </c>
    </row>
    <row r="227" spans="2:65" s="9" customFormat="1" ht="24.2" customHeight="1" x14ac:dyDescent="0.25">
      <c r="B227" s="84"/>
      <c r="C227" s="85" t="s">
        <v>140</v>
      </c>
      <c r="D227" s="85" t="s">
        <v>78</v>
      </c>
      <c r="E227" s="86" t="s">
        <v>161</v>
      </c>
      <c r="F227" s="87" t="s">
        <v>162</v>
      </c>
      <c r="G227" s="88" t="s">
        <v>131</v>
      </c>
      <c r="H227" s="89">
        <v>235</v>
      </c>
      <c r="I227" s="89">
        <v>0</v>
      </c>
      <c r="J227" s="89">
        <f>ROUND(I227*H227,3)</f>
        <v>0</v>
      </c>
      <c r="K227" s="90"/>
      <c r="L227" s="10"/>
      <c r="M227" s="91" t="s">
        <v>14</v>
      </c>
      <c r="N227" s="92" t="s">
        <v>34</v>
      </c>
      <c r="O227" s="93">
        <v>0</v>
      </c>
      <c r="P227" s="93">
        <f>O227*H227</f>
        <v>0</v>
      </c>
      <c r="Q227" s="93">
        <v>0</v>
      </c>
      <c r="R227" s="93">
        <f>Q227*H227</f>
        <v>0</v>
      </c>
      <c r="S227" s="93">
        <v>0</v>
      </c>
      <c r="T227" s="94">
        <f>S227*H227</f>
        <v>0</v>
      </c>
      <c r="AR227" s="95" t="s">
        <v>82</v>
      </c>
      <c r="AT227" s="95" t="s">
        <v>78</v>
      </c>
      <c r="AU227" s="95" t="s">
        <v>83</v>
      </c>
      <c r="AY227" s="2" t="s">
        <v>76</v>
      </c>
      <c r="BE227" s="96">
        <f>IF(N227="základná",J227,0)</f>
        <v>0</v>
      </c>
      <c r="BF227" s="96">
        <f>IF(N227="znížená",J227,0)</f>
        <v>0</v>
      </c>
      <c r="BG227" s="96">
        <f>IF(N227="zákl. prenesená",J227,0)</f>
        <v>0</v>
      </c>
      <c r="BH227" s="96">
        <f>IF(N227="zníž. prenesená",J227,0)</f>
        <v>0</v>
      </c>
      <c r="BI227" s="96">
        <f>IF(N227="nulová",J227,0)</f>
        <v>0</v>
      </c>
      <c r="BJ227" s="2" t="s">
        <v>83</v>
      </c>
      <c r="BK227" s="97">
        <f>ROUND(I227*H227,3)</f>
        <v>0</v>
      </c>
      <c r="BL227" s="2" t="s">
        <v>82</v>
      </c>
      <c r="BM227" s="95" t="s">
        <v>190</v>
      </c>
    </row>
    <row r="228" spans="2:65" s="98" customFormat="1" ht="22.5" x14ac:dyDescent="0.25">
      <c r="B228" s="99"/>
      <c r="D228" s="100" t="s">
        <v>84</v>
      </c>
      <c r="E228" s="101" t="s">
        <v>14</v>
      </c>
      <c r="F228" s="102" t="s">
        <v>164</v>
      </c>
      <c r="H228" s="101" t="s">
        <v>14</v>
      </c>
      <c r="L228" s="99"/>
      <c r="M228" s="103"/>
      <c r="T228" s="104"/>
      <c r="AT228" s="101" t="s">
        <v>84</v>
      </c>
      <c r="AU228" s="101" t="s">
        <v>83</v>
      </c>
      <c r="AV228" s="98" t="s">
        <v>75</v>
      </c>
      <c r="AW228" s="98" t="s">
        <v>86</v>
      </c>
      <c r="AX228" s="98" t="s">
        <v>2</v>
      </c>
      <c r="AY228" s="101" t="s">
        <v>76</v>
      </c>
    </row>
    <row r="229" spans="2:65" s="105" customFormat="1" x14ac:dyDescent="0.25">
      <c r="B229" s="106"/>
      <c r="D229" s="100" t="s">
        <v>84</v>
      </c>
      <c r="E229" s="107" t="s">
        <v>14</v>
      </c>
      <c r="F229" s="108" t="s">
        <v>225</v>
      </c>
      <c r="H229" s="109">
        <v>235</v>
      </c>
      <c r="L229" s="106"/>
      <c r="M229" s="110"/>
      <c r="T229" s="111"/>
      <c r="AT229" s="107" t="s">
        <v>84</v>
      </c>
      <c r="AU229" s="107" t="s">
        <v>83</v>
      </c>
      <c r="AV229" s="105" t="s">
        <v>83</v>
      </c>
      <c r="AW229" s="105" t="s">
        <v>86</v>
      </c>
      <c r="AX229" s="105" t="s">
        <v>2</v>
      </c>
      <c r="AY229" s="107" t="s">
        <v>76</v>
      </c>
    </row>
    <row r="230" spans="2:65" s="112" customFormat="1" x14ac:dyDescent="0.25">
      <c r="B230" s="113"/>
      <c r="D230" s="100" t="s">
        <v>84</v>
      </c>
      <c r="E230" s="114" t="s">
        <v>14</v>
      </c>
      <c r="F230" s="115" t="s">
        <v>90</v>
      </c>
      <c r="H230" s="116">
        <v>235</v>
      </c>
      <c r="L230" s="113"/>
      <c r="M230" s="117"/>
      <c r="T230" s="118"/>
      <c r="AT230" s="114" t="s">
        <v>84</v>
      </c>
      <c r="AU230" s="114" t="s">
        <v>83</v>
      </c>
      <c r="AV230" s="112" t="s">
        <v>82</v>
      </c>
      <c r="AW230" s="112" t="s">
        <v>86</v>
      </c>
      <c r="AX230" s="112" t="s">
        <v>75</v>
      </c>
      <c r="AY230" s="114" t="s">
        <v>76</v>
      </c>
    </row>
    <row r="231" spans="2:65" s="9" customFormat="1" ht="24.2" customHeight="1" x14ac:dyDescent="0.25">
      <c r="B231" s="84"/>
      <c r="C231" s="85" t="s">
        <v>157</v>
      </c>
      <c r="D231" s="85" t="s">
        <v>78</v>
      </c>
      <c r="E231" s="86" t="s">
        <v>166</v>
      </c>
      <c r="F231" s="87" t="s">
        <v>167</v>
      </c>
      <c r="G231" s="88" t="s">
        <v>131</v>
      </c>
      <c r="H231" s="89">
        <v>1452</v>
      </c>
      <c r="I231" s="89">
        <v>0</v>
      </c>
      <c r="J231" s="89">
        <f>ROUND(I231*H231,3)</f>
        <v>0</v>
      </c>
      <c r="K231" s="90"/>
      <c r="L231" s="10"/>
      <c r="M231" s="91" t="s">
        <v>14</v>
      </c>
      <c r="N231" s="92" t="s">
        <v>34</v>
      </c>
      <c r="O231" s="93">
        <v>0</v>
      </c>
      <c r="P231" s="93">
        <f>O231*H231</f>
        <v>0</v>
      </c>
      <c r="Q231" s="93">
        <v>0</v>
      </c>
      <c r="R231" s="93">
        <f>Q231*H231</f>
        <v>0</v>
      </c>
      <c r="S231" s="93">
        <v>0</v>
      </c>
      <c r="T231" s="94">
        <f>S231*H231</f>
        <v>0</v>
      </c>
      <c r="AR231" s="95" t="s">
        <v>82</v>
      </c>
      <c r="AT231" s="95" t="s">
        <v>78</v>
      </c>
      <c r="AU231" s="95" t="s">
        <v>83</v>
      </c>
      <c r="AY231" s="2" t="s">
        <v>76</v>
      </c>
      <c r="BE231" s="96">
        <f>IF(N231="základná",J231,0)</f>
        <v>0</v>
      </c>
      <c r="BF231" s="96">
        <f>IF(N231="znížená",J231,0)</f>
        <v>0</v>
      </c>
      <c r="BG231" s="96">
        <f>IF(N231="zákl. prenesená",J231,0)</f>
        <v>0</v>
      </c>
      <c r="BH231" s="96">
        <f>IF(N231="zníž. prenesená",J231,0)</f>
        <v>0</v>
      </c>
      <c r="BI231" s="96">
        <f>IF(N231="nulová",J231,0)</f>
        <v>0</v>
      </c>
      <c r="BJ231" s="2" t="s">
        <v>83</v>
      </c>
      <c r="BK231" s="97">
        <f>ROUND(I231*H231,3)</f>
        <v>0</v>
      </c>
      <c r="BL231" s="2" t="s">
        <v>82</v>
      </c>
      <c r="BM231" s="95" t="s">
        <v>193</v>
      </c>
    </row>
    <row r="232" spans="2:65" s="98" customFormat="1" ht="22.5" x14ac:dyDescent="0.25">
      <c r="B232" s="99"/>
      <c r="D232" s="100" t="s">
        <v>84</v>
      </c>
      <c r="E232" s="101" t="s">
        <v>14</v>
      </c>
      <c r="F232" s="102" t="s">
        <v>164</v>
      </c>
      <c r="H232" s="101" t="s">
        <v>14</v>
      </c>
      <c r="L232" s="99"/>
      <c r="M232" s="103"/>
      <c r="T232" s="104"/>
      <c r="AT232" s="101" t="s">
        <v>84</v>
      </c>
      <c r="AU232" s="101" t="s">
        <v>83</v>
      </c>
      <c r="AV232" s="98" t="s">
        <v>75</v>
      </c>
      <c r="AW232" s="98" t="s">
        <v>86</v>
      </c>
      <c r="AX232" s="98" t="s">
        <v>2</v>
      </c>
      <c r="AY232" s="101" t="s">
        <v>76</v>
      </c>
    </row>
    <row r="233" spans="2:65" s="105" customFormat="1" x14ac:dyDescent="0.25">
      <c r="B233" s="106"/>
      <c r="D233" s="100" t="s">
        <v>84</v>
      </c>
      <c r="E233" s="107" t="s">
        <v>14</v>
      </c>
      <c r="F233" s="108" t="s">
        <v>363</v>
      </c>
      <c r="H233" s="109">
        <v>571</v>
      </c>
      <c r="L233" s="106"/>
      <c r="M233" s="110"/>
      <c r="T233" s="111"/>
      <c r="AT233" s="107" t="s">
        <v>84</v>
      </c>
      <c r="AU233" s="107" t="s">
        <v>83</v>
      </c>
      <c r="AV233" s="105" t="s">
        <v>83</v>
      </c>
      <c r="AW233" s="105" t="s">
        <v>86</v>
      </c>
      <c r="AX233" s="105" t="s">
        <v>2</v>
      </c>
      <c r="AY233" s="107" t="s">
        <v>76</v>
      </c>
    </row>
    <row r="234" spans="2:65" s="98" customFormat="1" ht="22.5" x14ac:dyDescent="0.25">
      <c r="B234" s="99"/>
      <c r="D234" s="100" t="s">
        <v>84</v>
      </c>
      <c r="E234" s="101" t="s">
        <v>14</v>
      </c>
      <c r="F234" s="102" t="s">
        <v>358</v>
      </c>
      <c r="H234" s="101" t="s">
        <v>14</v>
      </c>
      <c r="L234" s="99"/>
      <c r="M234" s="103"/>
      <c r="T234" s="104"/>
      <c r="AT234" s="101" t="s">
        <v>84</v>
      </c>
      <c r="AU234" s="101" t="s">
        <v>83</v>
      </c>
      <c r="AV234" s="98" t="s">
        <v>75</v>
      </c>
      <c r="AW234" s="98" t="s">
        <v>86</v>
      </c>
      <c r="AX234" s="98" t="s">
        <v>2</v>
      </c>
      <c r="AY234" s="101" t="s">
        <v>76</v>
      </c>
    </row>
    <row r="235" spans="2:65" s="105" customFormat="1" x14ac:dyDescent="0.25">
      <c r="B235" s="106"/>
      <c r="D235" s="100" t="s">
        <v>84</v>
      </c>
      <c r="E235" s="107" t="s">
        <v>14</v>
      </c>
      <c r="F235" s="108" t="s">
        <v>359</v>
      </c>
      <c r="H235" s="109">
        <v>231</v>
      </c>
      <c r="L235" s="106"/>
      <c r="M235" s="110"/>
      <c r="T235" s="111"/>
      <c r="AT235" s="107" t="s">
        <v>84</v>
      </c>
      <c r="AU235" s="107" t="s">
        <v>83</v>
      </c>
      <c r="AV235" s="105" t="s">
        <v>83</v>
      </c>
      <c r="AW235" s="105" t="s">
        <v>86</v>
      </c>
      <c r="AX235" s="105" t="s">
        <v>2</v>
      </c>
      <c r="AY235" s="107" t="s">
        <v>76</v>
      </c>
    </row>
    <row r="236" spans="2:65" s="98" customFormat="1" ht="33.75" x14ac:dyDescent="0.25">
      <c r="B236" s="99"/>
      <c r="D236" s="100" t="s">
        <v>84</v>
      </c>
      <c r="E236" s="101" t="s">
        <v>14</v>
      </c>
      <c r="F236" s="102" t="s">
        <v>364</v>
      </c>
      <c r="H236" s="101" t="s">
        <v>14</v>
      </c>
      <c r="L236" s="99"/>
      <c r="M236" s="103"/>
      <c r="T236" s="104"/>
      <c r="AT236" s="101" t="s">
        <v>84</v>
      </c>
      <c r="AU236" s="101" t="s">
        <v>83</v>
      </c>
      <c r="AV236" s="98" t="s">
        <v>75</v>
      </c>
      <c r="AW236" s="98" t="s">
        <v>86</v>
      </c>
      <c r="AX236" s="98" t="s">
        <v>2</v>
      </c>
      <c r="AY236" s="101" t="s">
        <v>76</v>
      </c>
    </row>
    <row r="237" spans="2:65" s="105" customFormat="1" x14ac:dyDescent="0.25">
      <c r="B237" s="106"/>
      <c r="D237" s="100" t="s">
        <v>84</v>
      </c>
      <c r="E237" s="107" t="s">
        <v>14</v>
      </c>
      <c r="F237" s="108" t="s">
        <v>351</v>
      </c>
      <c r="H237" s="109">
        <v>650</v>
      </c>
      <c r="L237" s="106"/>
      <c r="M237" s="110"/>
      <c r="T237" s="111"/>
      <c r="AT237" s="107" t="s">
        <v>84</v>
      </c>
      <c r="AU237" s="107" t="s">
        <v>83</v>
      </c>
      <c r="AV237" s="105" t="s">
        <v>83</v>
      </c>
      <c r="AW237" s="105" t="s">
        <v>86</v>
      </c>
      <c r="AX237" s="105" t="s">
        <v>2</v>
      </c>
      <c r="AY237" s="107" t="s">
        <v>76</v>
      </c>
    </row>
    <row r="238" spans="2:65" s="112" customFormat="1" x14ac:dyDescent="0.25">
      <c r="B238" s="113"/>
      <c r="D238" s="100" t="s">
        <v>84</v>
      </c>
      <c r="E238" s="114" t="s">
        <v>14</v>
      </c>
      <c r="F238" s="115" t="s">
        <v>90</v>
      </c>
      <c r="H238" s="116">
        <v>1452</v>
      </c>
      <c r="L238" s="113"/>
      <c r="M238" s="117"/>
      <c r="T238" s="118"/>
      <c r="AT238" s="114" t="s">
        <v>84</v>
      </c>
      <c r="AU238" s="114" t="s">
        <v>83</v>
      </c>
      <c r="AV238" s="112" t="s">
        <v>82</v>
      </c>
      <c r="AW238" s="112" t="s">
        <v>86</v>
      </c>
      <c r="AX238" s="112" t="s">
        <v>75</v>
      </c>
      <c r="AY238" s="114" t="s">
        <v>76</v>
      </c>
    </row>
    <row r="239" spans="2:65" s="9" customFormat="1" ht="24.2" customHeight="1" x14ac:dyDescent="0.25">
      <c r="B239" s="84"/>
      <c r="C239" s="85" t="s">
        <v>144</v>
      </c>
      <c r="D239" s="85" t="s">
        <v>78</v>
      </c>
      <c r="E239" s="86" t="s">
        <v>176</v>
      </c>
      <c r="F239" s="87" t="s">
        <v>177</v>
      </c>
      <c r="G239" s="88" t="s">
        <v>131</v>
      </c>
      <c r="H239" s="89">
        <v>1433</v>
      </c>
      <c r="I239" s="89">
        <v>0</v>
      </c>
      <c r="J239" s="89">
        <f>ROUND(I239*H239,3)</f>
        <v>0</v>
      </c>
      <c r="K239" s="90"/>
      <c r="L239" s="10"/>
      <c r="M239" s="91" t="s">
        <v>14</v>
      </c>
      <c r="N239" s="92" t="s">
        <v>34</v>
      </c>
      <c r="O239" s="93">
        <v>0</v>
      </c>
      <c r="P239" s="93">
        <f>O239*H239</f>
        <v>0</v>
      </c>
      <c r="Q239" s="93">
        <v>0</v>
      </c>
      <c r="R239" s="93">
        <f>Q239*H239</f>
        <v>0</v>
      </c>
      <c r="S239" s="93">
        <v>0</v>
      </c>
      <c r="T239" s="94">
        <f>S239*H239</f>
        <v>0</v>
      </c>
      <c r="AR239" s="95" t="s">
        <v>82</v>
      </c>
      <c r="AT239" s="95" t="s">
        <v>78</v>
      </c>
      <c r="AU239" s="95" t="s">
        <v>83</v>
      </c>
      <c r="AY239" s="2" t="s">
        <v>76</v>
      </c>
      <c r="BE239" s="96">
        <f>IF(N239="základná",J239,0)</f>
        <v>0</v>
      </c>
      <c r="BF239" s="96">
        <f>IF(N239="znížená",J239,0)</f>
        <v>0</v>
      </c>
      <c r="BG239" s="96">
        <f>IF(N239="zákl. prenesená",J239,0)</f>
        <v>0</v>
      </c>
      <c r="BH239" s="96">
        <f>IF(N239="zníž. prenesená",J239,0)</f>
        <v>0</v>
      </c>
      <c r="BI239" s="96">
        <f>IF(N239="nulová",J239,0)</f>
        <v>0</v>
      </c>
      <c r="BJ239" s="2" t="s">
        <v>83</v>
      </c>
      <c r="BK239" s="97">
        <f>ROUND(I239*H239,3)</f>
        <v>0</v>
      </c>
      <c r="BL239" s="2" t="s">
        <v>82</v>
      </c>
      <c r="BM239" s="95" t="s">
        <v>196</v>
      </c>
    </row>
    <row r="240" spans="2:65" s="98" customFormat="1" x14ac:dyDescent="0.25">
      <c r="B240" s="99"/>
      <c r="D240" s="100" t="s">
        <v>84</v>
      </c>
      <c r="E240" s="101" t="s">
        <v>14</v>
      </c>
      <c r="F240" s="102" t="s">
        <v>337</v>
      </c>
      <c r="H240" s="101" t="s">
        <v>14</v>
      </c>
      <c r="L240" s="99"/>
      <c r="M240" s="103"/>
      <c r="T240" s="104"/>
      <c r="AT240" s="101" t="s">
        <v>84</v>
      </c>
      <c r="AU240" s="101" t="s">
        <v>83</v>
      </c>
      <c r="AV240" s="98" t="s">
        <v>75</v>
      </c>
      <c r="AW240" s="98" t="s">
        <v>86</v>
      </c>
      <c r="AX240" s="98" t="s">
        <v>2</v>
      </c>
      <c r="AY240" s="101" t="s">
        <v>76</v>
      </c>
    </row>
    <row r="241" spans="2:65" s="105" customFormat="1" x14ac:dyDescent="0.25">
      <c r="B241" s="106"/>
      <c r="D241" s="100" t="s">
        <v>84</v>
      </c>
      <c r="E241" s="107" t="s">
        <v>14</v>
      </c>
      <c r="F241" s="108" t="s">
        <v>343</v>
      </c>
      <c r="H241" s="109">
        <v>212</v>
      </c>
      <c r="L241" s="106"/>
      <c r="M241" s="110"/>
      <c r="T241" s="111"/>
      <c r="AT241" s="107" t="s">
        <v>84</v>
      </c>
      <c r="AU241" s="107" t="s">
        <v>83</v>
      </c>
      <c r="AV241" s="105" t="s">
        <v>83</v>
      </c>
      <c r="AW241" s="105" t="s">
        <v>86</v>
      </c>
      <c r="AX241" s="105" t="s">
        <v>2</v>
      </c>
      <c r="AY241" s="107" t="s">
        <v>76</v>
      </c>
    </row>
    <row r="242" spans="2:65" s="98" customFormat="1" ht="22.5" x14ac:dyDescent="0.25">
      <c r="B242" s="99"/>
      <c r="D242" s="100" t="s">
        <v>84</v>
      </c>
      <c r="E242" s="101" t="s">
        <v>14</v>
      </c>
      <c r="F242" s="102" t="s">
        <v>169</v>
      </c>
      <c r="H242" s="101" t="s">
        <v>14</v>
      </c>
      <c r="L242" s="99"/>
      <c r="M242" s="103"/>
      <c r="T242" s="104"/>
      <c r="AT242" s="101" t="s">
        <v>84</v>
      </c>
      <c r="AU242" s="101" t="s">
        <v>83</v>
      </c>
      <c r="AV242" s="98" t="s">
        <v>75</v>
      </c>
      <c r="AW242" s="98" t="s">
        <v>86</v>
      </c>
      <c r="AX242" s="98" t="s">
        <v>2</v>
      </c>
      <c r="AY242" s="101" t="s">
        <v>76</v>
      </c>
    </row>
    <row r="243" spans="2:65" s="105" customFormat="1" x14ac:dyDescent="0.25">
      <c r="B243" s="106"/>
      <c r="D243" s="100" t="s">
        <v>84</v>
      </c>
      <c r="E243" s="107" t="s">
        <v>14</v>
      </c>
      <c r="F243" s="108" t="s">
        <v>363</v>
      </c>
      <c r="H243" s="109">
        <v>571</v>
      </c>
      <c r="L243" s="106"/>
      <c r="M243" s="110"/>
      <c r="T243" s="111"/>
      <c r="AT243" s="107" t="s">
        <v>84</v>
      </c>
      <c r="AU243" s="107" t="s">
        <v>83</v>
      </c>
      <c r="AV243" s="105" t="s">
        <v>83</v>
      </c>
      <c r="AW243" s="105" t="s">
        <v>86</v>
      </c>
      <c r="AX243" s="105" t="s">
        <v>2</v>
      </c>
      <c r="AY243" s="107" t="s">
        <v>76</v>
      </c>
    </row>
    <row r="244" spans="2:65" s="98" customFormat="1" ht="33.75" x14ac:dyDescent="0.25">
      <c r="B244" s="99"/>
      <c r="D244" s="100" t="s">
        <v>84</v>
      </c>
      <c r="E244" s="101" t="s">
        <v>14</v>
      </c>
      <c r="F244" s="102" t="s">
        <v>365</v>
      </c>
      <c r="H244" s="101" t="s">
        <v>14</v>
      </c>
      <c r="L244" s="99"/>
      <c r="M244" s="103"/>
      <c r="T244" s="104"/>
      <c r="AT244" s="101" t="s">
        <v>84</v>
      </c>
      <c r="AU244" s="101" t="s">
        <v>83</v>
      </c>
      <c r="AV244" s="98" t="s">
        <v>75</v>
      </c>
      <c r="AW244" s="98" t="s">
        <v>86</v>
      </c>
      <c r="AX244" s="98" t="s">
        <v>2</v>
      </c>
      <c r="AY244" s="101" t="s">
        <v>76</v>
      </c>
    </row>
    <row r="245" spans="2:65" s="105" customFormat="1" x14ac:dyDescent="0.25">
      <c r="B245" s="106"/>
      <c r="D245" s="100" t="s">
        <v>84</v>
      </c>
      <c r="E245" s="107" t="s">
        <v>14</v>
      </c>
      <c r="F245" s="108" t="s">
        <v>351</v>
      </c>
      <c r="H245" s="109">
        <v>650</v>
      </c>
      <c r="L245" s="106"/>
      <c r="M245" s="110"/>
      <c r="T245" s="111"/>
      <c r="AT245" s="107" t="s">
        <v>84</v>
      </c>
      <c r="AU245" s="107" t="s">
        <v>83</v>
      </c>
      <c r="AV245" s="105" t="s">
        <v>83</v>
      </c>
      <c r="AW245" s="105" t="s">
        <v>86</v>
      </c>
      <c r="AX245" s="105" t="s">
        <v>2</v>
      </c>
      <c r="AY245" s="107" t="s">
        <v>76</v>
      </c>
    </row>
    <row r="246" spans="2:65" s="112" customFormat="1" x14ac:dyDescent="0.25">
      <c r="B246" s="113"/>
      <c r="D246" s="100" t="s">
        <v>84</v>
      </c>
      <c r="E246" s="114" t="s">
        <v>14</v>
      </c>
      <c r="F246" s="115" t="s">
        <v>90</v>
      </c>
      <c r="H246" s="116">
        <v>1433</v>
      </c>
      <c r="L246" s="113"/>
      <c r="M246" s="117"/>
      <c r="T246" s="118"/>
      <c r="AT246" s="114" t="s">
        <v>84</v>
      </c>
      <c r="AU246" s="114" t="s">
        <v>83</v>
      </c>
      <c r="AV246" s="112" t="s">
        <v>82</v>
      </c>
      <c r="AW246" s="112" t="s">
        <v>86</v>
      </c>
      <c r="AX246" s="112" t="s">
        <v>75</v>
      </c>
      <c r="AY246" s="114" t="s">
        <v>76</v>
      </c>
    </row>
    <row r="247" spans="2:65" s="9" customFormat="1" ht="37.9" customHeight="1" x14ac:dyDescent="0.25">
      <c r="B247" s="84"/>
      <c r="C247" s="85" t="s">
        <v>197</v>
      </c>
      <c r="D247" s="85" t="s">
        <v>78</v>
      </c>
      <c r="E247" s="86" t="s">
        <v>188</v>
      </c>
      <c r="F247" s="87" t="s">
        <v>189</v>
      </c>
      <c r="G247" s="88" t="s">
        <v>131</v>
      </c>
      <c r="H247" s="89">
        <v>650</v>
      </c>
      <c r="I247" s="89">
        <v>0</v>
      </c>
      <c r="J247" s="89">
        <f>ROUND(I247*H247,3)</f>
        <v>0</v>
      </c>
      <c r="K247" s="90"/>
      <c r="L247" s="10"/>
      <c r="M247" s="91" t="s">
        <v>14</v>
      </c>
      <c r="N247" s="92" t="s">
        <v>34</v>
      </c>
      <c r="O247" s="93">
        <v>0</v>
      </c>
      <c r="P247" s="93">
        <f>O247*H247</f>
        <v>0</v>
      </c>
      <c r="Q247" s="93">
        <v>0</v>
      </c>
      <c r="R247" s="93">
        <f>Q247*H247</f>
        <v>0</v>
      </c>
      <c r="S247" s="93">
        <v>0</v>
      </c>
      <c r="T247" s="94">
        <f>S247*H247</f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>IF(N247="základná",J247,0)</f>
        <v>0</v>
      </c>
      <c r="BF247" s="96">
        <f>IF(N247="znížená",J247,0)</f>
        <v>0</v>
      </c>
      <c r="BG247" s="96">
        <f>IF(N247="zákl. prenesená",J247,0)</f>
        <v>0</v>
      </c>
      <c r="BH247" s="96">
        <f>IF(N247="zníž. prenesená",J247,0)</f>
        <v>0</v>
      </c>
      <c r="BI247" s="96">
        <f>IF(N247="nulová",J247,0)</f>
        <v>0</v>
      </c>
      <c r="BJ247" s="2" t="s">
        <v>83</v>
      </c>
      <c r="BK247" s="97">
        <f>ROUND(I247*H247,3)</f>
        <v>0</v>
      </c>
      <c r="BL247" s="2" t="s">
        <v>82</v>
      </c>
      <c r="BM247" s="95" t="s">
        <v>200</v>
      </c>
    </row>
    <row r="248" spans="2:65" s="98" customFormat="1" ht="33.75" x14ac:dyDescent="0.25">
      <c r="B248" s="99"/>
      <c r="D248" s="100" t="s">
        <v>84</v>
      </c>
      <c r="E248" s="101" t="s">
        <v>14</v>
      </c>
      <c r="F248" s="102" t="s">
        <v>364</v>
      </c>
      <c r="H248" s="101" t="s">
        <v>14</v>
      </c>
      <c r="L248" s="99"/>
      <c r="M248" s="103"/>
      <c r="T248" s="104"/>
      <c r="AT248" s="101" t="s">
        <v>84</v>
      </c>
      <c r="AU248" s="101" t="s">
        <v>83</v>
      </c>
      <c r="AV248" s="98" t="s">
        <v>75</v>
      </c>
      <c r="AW248" s="98" t="s">
        <v>86</v>
      </c>
      <c r="AX248" s="98" t="s">
        <v>2</v>
      </c>
      <c r="AY248" s="101" t="s">
        <v>76</v>
      </c>
    </row>
    <row r="249" spans="2:65" s="105" customFormat="1" x14ac:dyDescent="0.25">
      <c r="B249" s="106"/>
      <c r="D249" s="100" t="s">
        <v>84</v>
      </c>
      <c r="E249" s="107" t="s">
        <v>14</v>
      </c>
      <c r="F249" s="108" t="s">
        <v>351</v>
      </c>
      <c r="H249" s="109">
        <v>650</v>
      </c>
      <c r="L249" s="106"/>
      <c r="M249" s="110"/>
      <c r="T249" s="111"/>
      <c r="AT249" s="107" t="s">
        <v>84</v>
      </c>
      <c r="AU249" s="107" t="s">
        <v>83</v>
      </c>
      <c r="AV249" s="105" t="s">
        <v>83</v>
      </c>
      <c r="AW249" s="105" t="s">
        <v>86</v>
      </c>
      <c r="AX249" s="105" t="s">
        <v>2</v>
      </c>
      <c r="AY249" s="107" t="s">
        <v>76</v>
      </c>
    </row>
    <row r="250" spans="2:65" s="112" customFormat="1" x14ac:dyDescent="0.25">
      <c r="B250" s="113"/>
      <c r="D250" s="100" t="s">
        <v>84</v>
      </c>
      <c r="E250" s="114" t="s">
        <v>14</v>
      </c>
      <c r="F250" s="115" t="s">
        <v>90</v>
      </c>
      <c r="H250" s="116">
        <v>650</v>
      </c>
      <c r="L250" s="113"/>
      <c r="M250" s="117"/>
      <c r="T250" s="118"/>
      <c r="AT250" s="114" t="s">
        <v>84</v>
      </c>
      <c r="AU250" s="114" t="s">
        <v>83</v>
      </c>
      <c r="AV250" s="112" t="s">
        <v>82</v>
      </c>
      <c r="AW250" s="112" t="s">
        <v>86</v>
      </c>
      <c r="AX250" s="112" t="s">
        <v>75</v>
      </c>
      <c r="AY250" s="114" t="s">
        <v>76</v>
      </c>
    </row>
    <row r="251" spans="2:65" s="9" customFormat="1" ht="24.2" customHeight="1" x14ac:dyDescent="0.25">
      <c r="B251" s="84"/>
      <c r="C251" s="85" t="s">
        <v>128</v>
      </c>
      <c r="D251" s="85" t="s">
        <v>78</v>
      </c>
      <c r="E251" s="86" t="s">
        <v>366</v>
      </c>
      <c r="F251" s="87" t="s">
        <v>367</v>
      </c>
      <c r="G251" s="88" t="s">
        <v>131</v>
      </c>
      <c r="H251" s="89">
        <v>231</v>
      </c>
      <c r="I251" s="89">
        <v>0</v>
      </c>
      <c r="J251" s="89">
        <f>ROUND(I251*H251,3)</f>
        <v>0</v>
      </c>
      <c r="K251" s="90"/>
      <c r="L251" s="10"/>
      <c r="M251" s="91" t="s">
        <v>14</v>
      </c>
      <c r="N251" s="92" t="s">
        <v>34</v>
      </c>
      <c r="O251" s="93">
        <v>0</v>
      </c>
      <c r="P251" s="93">
        <f>O251*H251</f>
        <v>0</v>
      </c>
      <c r="Q251" s="93">
        <v>0</v>
      </c>
      <c r="R251" s="93">
        <f>Q251*H251</f>
        <v>0</v>
      </c>
      <c r="S251" s="93">
        <v>0</v>
      </c>
      <c r="T251" s="94">
        <f>S251*H251</f>
        <v>0</v>
      </c>
      <c r="AR251" s="95" t="s">
        <v>82</v>
      </c>
      <c r="AT251" s="95" t="s">
        <v>78</v>
      </c>
      <c r="AU251" s="95" t="s">
        <v>83</v>
      </c>
      <c r="AY251" s="2" t="s">
        <v>76</v>
      </c>
      <c r="BE251" s="96">
        <f>IF(N251="základná",J251,0)</f>
        <v>0</v>
      </c>
      <c r="BF251" s="96">
        <f>IF(N251="znížená",J251,0)</f>
        <v>0</v>
      </c>
      <c r="BG251" s="96">
        <f>IF(N251="zákl. prenesená",J251,0)</f>
        <v>0</v>
      </c>
      <c r="BH251" s="96">
        <f>IF(N251="zníž. prenesená",J251,0)</f>
        <v>0</v>
      </c>
      <c r="BI251" s="96">
        <f>IF(N251="nulová",J251,0)</f>
        <v>0</v>
      </c>
      <c r="BJ251" s="2" t="s">
        <v>83</v>
      </c>
      <c r="BK251" s="97">
        <f>ROUND(I251*H251,3)</f>
        <v>0</v>
      </c>
      <c r="BL251" s="2" t="s">
        <v>82</v>
      </c>
      <c r="BM251" s="95" t="s">
        <v>203</v>
      </c>
    </row>
    <row r="252" spans="2:65" s="98" customFormat="1" ht="22.5" x14ac:dyDescent="0.25">
      <c r="B252" s="99"/>
      <c r="D252" s="100" t="s">
        <v>84</v>
      </c>
      <c r="E252" s="101" t="s">
        <v>14</v>
      </c>
      <c r="F252" s="102" t="s">
        <v>358</v>
      </c>
      <c r="H252" s="101" t="s">
        <v>14</v>
      </c>
      <c r="L252" s="99"/>
      <c r="M252" s="103"/>
      <c r="T252" s="104"/>
      <c r="AT252" s="101" t="s">
        <v>84</v>
      </c>
      <c r="AU252" s="101" t="s">
        <v>83</v>
      </c>
      <c r="AV252" s="98" t="s">
        <v>75</v>
      </c>
      <c r="AW252" s="98" t="s">
        <v>86</v>
      </c>
      <c r="AX252" s="98" t="s">
        <v>2</v>
      </c>
      <c r="AY252" s="101" t="s">
        <v>76</v>
      </c>
    </row>
    <row r="253" spans="2:65" s="105" customFormat="1" x14ac:dyDescent="0.25">
      <c r="B253" s="106"/>
      <c r="D253" s="100" t="s">
        <v>84</v>
      </c>
      <c r="E253" s="107" t="s">
        <v>14</v>
      </c>
      <c r="F253" s="108" t="s">
        <v>359</v>
      </c>
      <c r="H253" s="109">
        <v>231</v>
      </c>
      <c r="L253" s="106"/>
      <c r="M253" s="110"/>
      <c r="T253" s="111"/>
      <c r="AT253" s="107" t="s">
        <v>84</v>
      </c>
      <c r="AU253" s="107" t="s">
        <v>83</v>
      </c>
      <c r="AV253" s="105" t="s">
        <v>83</v>
      </c>
      <c r="AW253" s="105" t="s">
        <v>86</v>
      </c>
      <c r="AX253" s="105" t="s">
        <v>2</v>
      </c>
      <c r="AY253" s="107" t="s">
        <v>76</v>
      </c>
    </row>
    <row r="254" spans="2:65" s="112" customFormat="1" x14ac:dyDescent="0.25">
      <c r="B254" s="113"/>
      <c r="D254" s="100" t="s">
        <v>84</v>
      </c>
      <c r="E254" s="114" t="s">
        <v>14</v>
      </c>
      <c r="F254" s="115" t="s">
        <v>90</v>
      </c>
      <c r="H254" s="116">
        <v>231</v>
      </c>
      <c r="L254" s="113"/>
      <c r="M254" s="117"/>
      <c r="T254" s="118"/>
      <c r="AT254" s="114" t="s">
        <v>84</v>
      </c>
      <c r="AU254" s="114" t="s">
        <v>83</v>
      </c>
      <c r="AV254" s="112" t="s">
        <v>82</v>
      </c>
      <c r="AW254" s="112" t="s">
        <v>86</v>
      </c>
      <c r="AX254" s="112" t="s">
        <v>75</v>
      </c>
      <c r="AY254" s="114" t="s">
        <v>76</v>
      </c>
    </row>
    <row r="255" spans="2:65" s="9" customFormat="1" ht="24.2" customHeight="1" x14ac:dyDescent="0.25">
      <c r="B255" s="84"/>
      <c r="C255" s="85" t="s">
        <v>204</v>
      </c>
      <c r="D255" s="85" t="s">
        <v>78</v>
      </c>
      <c r="E255" s="86" t="s">
        <v>205</v>
      </c>
      <c r="F255" s="87" t="s">
        <v>206</v>
      </c>
      <c r="G255" s="88" t="s">
        <v>131</v>
      </c>
      <c r="H255" s="89">
        <v>571</v>
      </c>
      <c r="I255" s="89">
        <v>0</v>
      </c>
      <c r="J255" s="89">
        <f>ROUND(I255*H255,3)</f>
        <v>0</v>
      </c>
      <c r="K255" s="90"/>
      <c r="L255" s="10"/>
      <c r="M255" s="91" t="s">
        <v>14</v>
      </c>
      <c r="N255" s="92" t="s">
        <v>34</v>
      </c>
      <c r="O255" s="93">
        <v>0</v>
      </c>
      <c r="P255" s="93">
        <f>O255*H255</f>
        <v>0</v>
      </c>
      <c r="Q255" s="93">
        <v>0</v>
      </c>
      <c r="R255" s="93">
        <f>Q255*H255</f>
        <v>0</v>
      </c>
      <c r="S255" s="93">
        <v>0</v>
      </c>
      <c r="T255" s="94">
        <f>S255*H255</f>
        <v>0</v>
      </c>
      <c r="AR255" s="95" t="s">
        <v>82</v>
      </c>
      <c r="AT255" s="95" t="s">
        <v>78</v>
      </c>
      <c r="AU255" s="95" t="s">
        <v>83</v>
      </c>
      <c r="AY255" s="2" t="s">
        <v>76</v>
      </c>
      <c r="BE255" s="96">
        <f>IF(N255="základná",J255,0)</f>
        <v>0</v>
      </c>
      <c r="BF255" s="96">
        <f>IF(N255="znížená",J255,0)</f>
        <v>0</v>
      </c>
      <c r="BG255" s="96">
        <f>IF(N255="zákl. prenesená",J255,0)</f>
        <v>0</v>
      </c>
      <c r="BH255" s="96">
        <f>IF(N255="zníž. prenesená",J255,0)</f>
        <v>0</v>
      </c>
      <c r="BI255" s="96">
        <f>IF(N255="nulová",J255,0)</f>
        <v>0</v>
      </c>
      <c r="BJ255" s="2" t="s">
        <v>83</v>
      </c>
      <c r="BK255" s="97">
        <f>ROUND(I255*H255,3)</f>
        <v>0</v>
      </c>
      <c r="BL255" s="2" t="s">
        <v>82</v>
      </c>
      <c r="BM255" s="95" t="s">
        <v>207</v>
      </c>
    </row>
    <row r="256" spans="2:65" s="98" customFormat="1" ht="22.5" x14ac:dyDescent="0.25">
      <c r="B256" s="99"/>
      <c r="D256" s="100" t="s">
        <v>84</v>
      </c>
      <c r="E256" s="101" t="s">
        <v>14</v>
      </c>
      <c r="F256" s="102" t="s">
        <v>169</v>
      </c>
      <c r="H256" s="101" t="s">
        <v>14</v>
      </c>
      <c r="L256" s="99"/>
      <c r="M256" s="103"/>
      <c r="T256" s="104"/>
      <c r="AT256" s="101" t="s">
        <v>84</v>
      </c>
      <c r="AU256" s="101" t="s">
        <v>83</v>
      </c>
      <c r="AV256" s="98" t="s">
        <v>75</v>
      </c>
      <c r="AW256" s="98" t="s">
        <v>86</v>
      </c>
      <c r="AX256" s="98" t="s">
        <v>2</v>
      </c>
      <c r="AY256" s="101" t="s">
        <v>76</v>
      </c>
    </row>
    <row r="257" spans="2:65" s="105" customFormat="1" x14ac:dyDescent="0.25">
      <c r="B257" s="106"/>
      <c r="D257" s="100" t="s">
        <v>84</v>
      </c>
      <c r="E257" s="107" t="s">
        <v>14</v>
      </c>
      <c r="F257" s="108" t="s">
        <v>363</v>
      </c>
      <c r="H257" s="109">
        <v>571</v>
      </c>
      <c r="L257" s="106"/>
      <c r="M257" s="110"/>
      <c r="T257" s="111"/>
      <c r="AT257" s="107" t="s">
        <v>84</v>
      </c>
      <c r="AU257" s="107" t="s">
        <v>83</v>
      </c>
      <c r="AV257" s="105" t="s">
        <v>83</v>
      </c>
      <c r="AW257" s="105" t="s">
        <v>86</v>
      </c>
      <c r="AX257" s="105" t="s">
        <v>2</v>
      </c>
      <c r="AY257" s="107" t="s">
        <v>76</v>
      </c>
    </row>
    <row r="258" spans="2:65" s="112" customFormat="1" x14ac:dyDescent="0.25">
      <c r="B258" s="113"/>
      <c r="D258" s="100" t="s">
        <v>84</v>
      </c>
      <c r="E258" s="114" t="s">
        <v>14</v>
      </c>
      <c r="F258" s="115" t="s">
        <v>90</v>
      </c>
      <c r="H258" s="116">
        <v>571</v>
      </c>
      <c r="L258" s="113"/>
      <c r="M258" s="117"/>
      <c r="T258" s="118"/>
      <c r="AT258" s="114" t="s">
        <v>84</v>
      </c>
      <c r="AU258" s="114" t="s">
        <v>83</v>
      </c>
      <c r="AV258" s="112" t="s">
        <v>82</v>
      </c>
      <c r="AW258" s="112" t="s">
        <v>86</v>
      </c>
      <c r="AX258" s="112" t="s">
        <v>75</v>
      </c>
      <c r="AY258" s="114" t="s">
        <v>76</v>
      </c>
    </row>
    <row r="259" spans="2:65" s="9" customFormat="1" ht="24.2" customHeight="1" x14ac:dyDescent="0.25">
      <c r="B259" s="84"/>
      <c r="C259" s="85" t="s">
        <v>150</v>
      </c>
      <c r="D259" s="85" t="s">
        <v>78</v>
      </c>
      <c r="E259" s="86" t="s">
        <v>208</v>
      </c>
      <c r="F259" s="87" t="s">
        <v>209</v>
      </c>
      <c r="G259" s="88" t="s">
        <v>131</v>
      </c>
      <c r="H259" s="89">
        <v>862</v>
      </c>
      <c r="I259" s="89">
        <v>0</v>
      </c>
      <c r="J259" s="89">
        <f>ROUND(I259*H259,3)</f>
        <v>0</v>
      </c>
      <c r="K259" s="90"/>
      <c r="L259" s="10"/>
      <c r="M259" s="91" t="s">
        <v>14</v>
      </c>
      <c r="N259" s="92" t="s">
        <v>34</v>
      </c>
      <c r="O259" s="93">
        <v>0</v>
      </c>
      <c r="P259" s="93">
        <f>O259*H259</f>
        <v>0</v>
      </c>
      <c r="Q259" s="93">
        <v>0</v>
      </c>
      <c r="R259" s="93">
        <f>Q259*H259</f>
        <v>0</v>
      </c>
      <c r="S259" s="93">
        <v>0</v>
      </c>
      <c r="T259" s="94">
        <f>S259*H259</f>
        <v>0</v>
      </c>
      <c r="AR259" s="95" t="s">
        <v>82</v>
      </c>
      <c r="AT259" s="95" t="s">
        <v>78</v>
      </c>
      <c r="AU259" s="95" t="s">
        <v>83</v>
      </c>
      <c r="AY259" s="2" t="s">
        <v>76</v>
      </c>
      <c r="BE259" s="96">
        <f>IF(N259="základná",J259,0)</f>
        <v>0</v>
      </c>
      <c r="BF259" s="96">
        <f>IF(N259="znížená",J259,0)</f>
        <v>0</v>
      </c>
      <c r="BG259" s="96">
        <f>IF(N259="zákl. prenesená",J259,0)</f>
        <v>0</v>
      </c>
      <c r="BH259" s="96">
        <f>IF(N259="zníž. prenesená",J259,0)</f>
        <v>0</v>
      </c>
      <c r="BI259" s="96">
        <f>IF(N259="nulová",J259,0)</f>
        <v>0</v>
      </c>
      <c r="BJ259" s="2" t="s">
        <v>83</v>
      </c>
      <c r="BK259" s="97">
        <f>ROUND(I259*H259,3)</f>
        <v>0</v>
      </c>
      <c r="BL259" s="2" t="s">
        <v>82</v>
      </c>
      <c r="BM259" s="95" t="s">
        <v>210</v>
      </c>
    </row>
    <row r="260" spans="2:65" s="98" customFormat="1" x14ac:dyDescent="0.25">
      <c r="B260" s="99"/>
      <c r="D260" s="100" t="s">
        <v>84</v>
      </c>
      <c r="E260" s="101" t="s">
        <v>14</v>
      </c>
      <c r="F260" s="102" t="s">
        <v>337</v>
      </c>
      <c r="H260" s="101" t="s">
        <v>14</v>
      </c>
      <c r="L260" s="99"/>
      <c r="M260" s="103"/>
      <c r="T260" s="104"/>
      <c r="AT260" s="101" t="s">
        <v>84</v>
      </c>
      <c r="AU260" s="101" t="s">
        <v>83</v>
      </c>
      <c r="AV260" s="98" t="s">
        <v>75</v>
      </c>
      <c r="AW260" s="98" t="s">
        <v>86</v>
      </c>
      <c r="AX260" s="98" t="s">
        <v>2</v>
      </c>
      <c r="AY260" s="101" t="s">
        <v>76</v>
      </c>
    </row>
    <row r="261" spans="2:65" s="105" customFormat="1" x14ac:dyDescent="0.25">
      <c r="B261" s="106"/>
      <c r="D261" s="100" t="s">
        <v>84</v>
      </c>
      <c r="E261" s="107" t="s">
        <v>14</v>
      </c>
      <c r="F261" s="108" t="s">
        <v>343</v>
      </c>
      <c r="H261" s="109">
        <v>212</v>
      </c>
      <c r="L261" s="106"/>
      <c r="M261" s="110"/>
      <c r="T261" s="111"/>
      <c r="AT261" s="107" t="s">
        <v>84</v>
      </c>
      <c r="AU261" s="107" t="s">
        <v>83</v>
      </c>
      <c r="AV261" s="105" t="s">
        <v>83</v>
      </c>
      <c r="AW261" s="105" t="s">
        <v>86</v>
      </c>
      <c r="AX261" s="105" t="s">
        <v>2</v>
      </c>
      <c r="AY261" s="107" t="s">
        <v>76</v>
      </c>
    </row>
    <row r="262" spans="2:65" s="98" customFormat="1" ht="33.75" x14ac:dyDescent="0.25">
      <c r="B262" s="99"/>
      <c r="D262" s="100" t="s">
        <v>84</v>
      </c>
      <c r="E262" s="101" t="s">
        <v>14</v>
      </c>
      <c r="F262" s="102" t="s">
        <v>364</v>
      </c>
      <c r="H262" s="101" t="s">
        <v>14</v>
      </c>
      <c r="L262" s="99"/>
      <c r="M262" s="103"/>
      <c r="T262" s="104"/>
      <c r="AT262" s="101" t="s">
        <v>84</v>
      </c>
      <c r="AU262" s="101" t="s">
        <v>83</v>
      </c>
      <c r="AV262" s="98" t="s">
        <v>75</v>
      </c>
      <c r="AW262" s="98" t="s">
        <v>86</v>
      </c>
      <c r="AX262" s="98" t="s">
        <v>2</v>
      </c>
      <c r="AY262" s="101" t="s">
        <v>76</v>
      </c>
    </row>
    <row r="263" spans="2:65" s="105" customFormat="1" x14ac:dyDescent="0.25">
      <c r="B263" s="106"/>
      <c r="D263" s="100" t="s">
        <v>84</v>
      </c>
      <c r="E263" s="107" t="s">
        <v>14</v>
      </c>
      <c r="F263" s="108" t="s">
        <v>351</v>
      </c>
      <c r="H263" s="109">
        <v>650</v>
      </c>
      <c r="L263" s="106"/>
      <c r="M263" s="110"/>
      <c r="T263" s="111"/>
      <c r="AT263" s="107" t="s">
        <v>84</v>
      </c>
      <c r="AU263" s="107" t="s">
        <v>83</v>
      </c>
      <c r="AV263" s="105" t="s">
        <v>83</v>
      </c>
      <c r="AW263" s="105" t="s">
        <v>86</v>
      </c>
      <c r="AX263" s="105" t="s">
        <v>2</v>
      </c>
      <c r="AY263" s="107" t="s">
        <v>76</v>
      </c>
    </row>
    <row r="264" spans="2:65" s="112" customFormat="1" x14ac:dyDescent="0.25">
      <c r="B264" s="113"/>
      <c r="D264" s="100" t="s">
        <v>84</v>
      </c>
      <c r="E264" s="114" t="s">
        <v>14</v>
      </c>
      <c r="F264" s="115" t="s">
        <v>90</v>
      </c>
      <c r="H264" s="116">
        <v>862</v>
      </c>
      <c r="L264" s="113"/>
      <c r="M264" s="117"/>
      <c r="T264" s="118"/>
      <c r="AT264" s="114" t="s">
        <v>84</v>
      </c>
      <c r="AU264" s="114" t="s">
        <v>83</v>
      </c>
      <c r="AV264" s="112" t="s">
        <v>82</v>
      </c>
      <c r="AW264" s="112" t="s">
        <v>86</v>
      </c>
      <c r="AX264" s="112" t="s">
        <v>75</v>
      </c>
      <c r="AY264" s="114" t="s">
        <v>76</v>
      </c>
    </row>
    <row r="265" spans="2:65" s="9" customFormat="1" ht="24.2" customHeight="1" x14ac:dyDescent="0.25">
      <c r="B265" s="84"/>
      <c r="C265" s="119" t="s">
        <v>211</v>
      </c>
      <c r="D265" s="119" t="s">
        <v>212</v>
      </c>
      <c r="E265" s="120" t="s">
        <v>303</v>
      </c>
      <c r="F265" s="121" t="s">
        <v>304</v>
      </c>
      <c r="G265" s="122" t="s">
        <v>131</v>
      </c>
      <c r="H265" s="123">
        <v>342.72</v>
      </c>
      <c r="I265" s="123">
        <v>0</v>
      </c>
      <c r="J265" s="123">
        <f>ROUND(I265*H265,3)</f>
        <v>0</v>
      </c>
      <c r="K265" s="124"/>
      <c r="L265" s="125"/>
      <c r="M265" s="126" t="s">
        <v>14</v>
      </c>
      <c r="N265" s="127" t="s">
        <v>34</v>
      </c>
      <c r="O265" s="93">
        <v>0</v>
      </c>
      <c r="P265" s="93">
        <f>O265*H265</f>
        <v>0</v>
      </c>
      <c r="Q265" s="93">
        <v>0</v>
      </c>
      <c r="R265" s="93">
        <f>Q265*H265</f>
        <v>0</v>
      </c>
      <c r="S265" s="93">
        <v>0</v>
      </c>
      <c r="T265" s="94">
        <f>S265*H265</f>
        <v>0</v>
      </c>
      <c r="AR265" s="95" t="s">
        <v>103</v>
      </c>
      <c r="AT265" s="95" t="s">
        <v>212</v>
      </c>
      <c r="AU265" s="95" t="s">
        <v>83</v>
      </c>
      <c r="AY265" s="2" t="s">
        <v>76</v>
      </c>
      <c r="BE265" s="96">
        <f>IF(N265="základná",J265,0)</f>
        <v>0</v>
      </c>
      <c r="BF265" s="96">
        <f>IF(N265="znížená",J265,0)</f>
        <v>0</v>
      </c>
      <c r="BG265" s="96">
        <f>IF(N265="zákl. prenesená",J265,0)</f>
        <v>0</v>
      </c>
      <c r="BH265" s="96">
        <f>IF(N265="zníž. prenesená",J265,0)</f>
        <v>0</v>
      </c>
      <c r="BI265" s="96">
        <f>IF(N265="nulová",J265,0)</f>
        <v>0</v>
      </c>
      <c r="BJ265" s="2" t="s">
        <v>83</v>
      </c>
      <c r="BK265" s="97">
        <f>ROUND(I265*H265,3)</f>
        <v>0</v>
      </c>
      <c r="BL265" s="2" t="s">
        <v>82</v>
      </c>
      <c r="BM265" s="95" t="s">
        <v>136</v>
      </c>
    </row>
    <row r="266" spans="2:65" s="98" customFormat="1" ht="22.5" x14ac:dyDescent="0.25">
      <c r="B266" s="99"/>
      <c r="D266" s="100" t="s">
        <v>84</v>
      </c>
      <c r="E266" s="101" t="s">
        <v>14</v>
      </c>
      <c r="F266" s="102" t="s">
        <v>169</v>
      </c>
      <c r="H266" s="101" t="s">
        <v>14</v>
      </c>
      <c r="L266" s="99"/>
      <c r="M266" s="103"/>
      <c r="T266" s="104"/>
      <c r="AT266" s="101" t="s">
        <v>84</v>
      </c>
      <c r="AU266" s="101" t="s">
        <v>83</v>
      </c>
      <c r="AV266" s="98" t="s">
        <v>75</v>
      </c>
      <c r="AW266" s="98" t="s">
        <v>86</v>
      </c>
      <c r="AX266" s="98" t="s">
        <v>2</v>
      </c>
      <c r="AY266" s="101" t="s">
        <v>76</v>
      </c>
    </row>
    <row r="267" spans="2:65" s="105" customFormat="1" x14ac:dyDescent="0.25">
      <c r="B267" s="106"/>
      <c r="D267" s="100" t="s">
        <v>84</v>
      </c>
      <c r="E267" s="107" t="s">
        <v>14</v>
      </c>
      <c r="F267" s="108" t="s">
        <v>368</v>
      </c>
      <c r="H267" s="109">
        <v>342.72</v>
      </c>
      <c r="L267" s="106"/>
      <c r="M267" s="110"/>
      <c r="T267" s="111"/>
      <c r="AT267" s="107" t="s">
        <v>84</v>
      </c>
      <c r="AU267" s="107" t="s">
        <v>83</v>
      </c>
      <c r="AV267" s="105" t="s">
        <v>83</v>
      </c>
      <c r="AW267" s="105" t="s">
        <v>86</v>
      </c>
      <c r="AX267" s="105" t="s">
        <v>2</v>
      </c>
      <c r="AY267" s="107" t="s">
        <v>76</v>
      </c>
    </row>
    <row r="268" spans="2:65" s="112" customFormat="1" x14ac:dyDescent="0.25">
      <c r="B268" s="113"/>
      <c r="D268" s="100" t="s">
        <v>84</v>
      </c>
      <c r="E268" s="114" t="s">
        <v>14</v>
      </c>
      <c r="F268" s="115" t="s">
        <v>90</v>
      </c>
      <c r="H268" s="116">
        <v>342.72</v>
      </c>
      <c r="L268" s="113"/>
      <c r="M268" s="117"/>
      <c r="T268" s="118"/>
      <c r="AT268" s="114" t="s">
        <v>84</v>
      </c>
      <c r="AU268" s="114" t="s">
        <v>83</v>
      </c>
      <c r="AV268" s="112" t="s">
        <v>82</v>
      </c>
      <c r="AW268" s="112" t="s">
        <v>86</v>
      </c>
      <c r="AX268" s="112" t="s">
        <v>75</v>
      </c>
      <c r="AY268" s="114" t="s">
        <v>76</v>
      </c>
    </row>
    <row r="269" spans="2:65" s="9" customFormat="1" ht="24.2" customHeight="1" x14ac:dyDescent="0.25">
      <c r="B269" s="84"/>
      <c r="C269" s="119" t="s">
        <v>155</v>
      </c>
      <c r="D269" s="119" t="s">
        <v>212</v>
      </c>
      <c r="E269" s="120" t="s">
        <v>213</v>
      </c>
      <c r="F269" s="121" t="s">
        <v>214</v>
      </c>
      <c r="G269" s="122" t="s">
        <v>131</v>
      </c>
      <c r="H269" s="123">
        <v>239.7</v>
      </c>
      <c r="I269" s="123">
        <v>0</v>
      </c>
      <c r="J269" s="123">
        <f>ROUND(I269*H269,3)</f>
        <v>0</v>
      </c>
      <c r="K269" s="124"/>
      <c r="L269" s="125"/>
      <c r="M269" s="126" t="s">
        <v>14</v>
      </c>
      <c r="N269" s="127" t="s">
        <v>34</v>
      </c>
      <c r="O269" s="93">
        <v>0</v>
      </c>
      <c r="P269" s="93">
        <f>O269*H269</f>
        <v>0</v>
      </c>
      <c r="Q269" s="93">
        <v>0</v>
      </c>
      <c r="R269" s="93">
        <f>Q269*H269</f>
        <v>0</v>
      </c>
      <c r="S269" s="93">
        <v>0</v>
      </c>
      <c r="T269" s="94">
        <f>S269*H269</f>
        <v>0</v>
      </c>
      <c r="AR269" s="95" t="s">
        <v>103</v>
      </c>
      <c r="AT269" s="95" t="s">
        <v>212</v>
      </c>
      <c r="AU269" s="95" t="s">
        <v>83</v>
      </c>
      <c r="AY269" s="2" t="s">
        <v>76</v>
      </c>
      <c r="BE269" s="96">
        <f>IF(N269="základná",J269,0)</f>
        <v>0</v>
      </c>
      <c r="BF269" s="96">
        <f>IF(N269="znížená",J269,0)</f>
        <v>0</v>
      </c>
      <c r="BG269" s="96">
        <f>IF(N269="zákl. prenesená",J269,0)</f>
        <v>0</v>
      </c>
      <c r="BH269" s="96">
        <f>IF(N269="zníž. prenesená",J269,0)</f>
        <v>0</v>
      </c>
      <c r="BI269" s="96">
        <f>IF(N269="nulová",J269,0)</f>
        <v>0</v>
      </c>
      <c r="BJ269" s="2" t="s">
        <v>83</v>
      </c>
      <c r="BK269" s="97">
        <f>ROUND(I269*H269,3)</f>
        <v>0</v>
      </c>
      <c r="BL269" s="2" t="s">
        <v>82</v>
      </c>
      <c r="BM269" s="95" t="s">
        <v>218</v>
      </c>
    </row>
    <row r="270" spans="2:65" s="98" customFormat="1" ht="22.5" x14ac:dyDescent="0.25">
      <c r="B270" s="99"/>
      <c r="D270" s="100" t="s">
        <v>84</v>
      </c>
      <c r="E270" s="101" t="s">
        <v>14</v>
      </c>
      <c r="F270" s="102" t="s">
        <v>169</v>
      </c>
      <c r="H270" s="101" t="s">
        <v>14</v>
      </c>
      <c r="L270" s="99"/>
      <c r="M270" s="103"/>
      <c r="T270" s="104"/>
      <c r="AT270" s="101" t="s">
        <v>84</v>
      </c>
      <c r="AU270" s="101" t="s">
        <v>83</v>
      </c>
      <c r="AV270" s="98" t="s">
        <v>75</v>
      </c>
      <c r="AW270" s="98" t="s">
        <v>86</v>
      </c>
      <c r="AX270" s="98" t="s">
        <v>2</v>
      </c>
      <c r="AY270" s="101" t="s">
        <v>76</v>
      </c>
    </row>
    <row r="271" spans="2:65" s="105" customFormat="1" x14ac:dyDescent="0.25">
      <c r="B271" s="106"/>
      <c r="D271" s="100" t="s">
        <v>84</v>
      </c>
      <c r="E271" s="107" t="s">
        <v>14</v>
      </c>
      <c r="F271" s="108" t="s">
        <v>369</v>
      </c>
      <c r="H271" s="109">
        <v>239.7</v>
      </c>
      <c r="L271" s="106"/>
      <c r="M271" s="110"/>
      <c r="T271" s="111"/>
      <c r="AT271" s="107" t="s">
        <v>84</v>
      </c>
      <c r="AU271" s="107" t="s">
        <v>83</v>
      </c>
      <c r="AV271" s="105" t="s">
        <v>83</v>
      </c>
      <c r="AW271" s="105" t="s">
        <v>86</v>
      </c>
      <c r="AX271" s="105" t="s">
        <v>2</v>
      </c>
      <c r="AY271" s="107" t="s">
        <v>76</v>
      </c>
    </row>
    <row r="272" spans="2:65" s="112" customFormat="1" x14ac:dyDescent="0.25">
      <c r="B272" s="113"/>
      <c r="D272" s="100" t="s">
        <v>84</v>
      </c>
      <c r="E272" s="114" t="s">
        <v>14</v>
      </c>
      <c r="F272" s="115" t="s">
        <v>90</v>
      </c>
      <c r="H272" s="116">
        <v>239.7</v>
      </c>
      <c r="L272" s="113"/>
      <c r="M272" s="117"/>
      <c r="T272" s="118"/>
      <c r="AT272" s="114" t="s">
        <v>84</v>
      </c>
      <c r="AU272" s="114" t="s">
        <v>83</v>
      </c>
      <c r="AV272" s="112" t="s">
        <v>82</v>
      </c>
      <c r="AW272" s="112" t="s">
        <v>86</v>
      </c>
      <c r="AX272" s="112" t="s">
        <v>75</v>
      </c>
      <c r="AY272" s="114" t="s">
        <v>76</v>
      </c>
    </row>
    <row r="273" spans="2:65" s="9" customFormat="1" ht="24.2" customHeight="1" x14ac:dyDescent="0.25">
      <c r="B273" s="84"/>
      <c r="C273" s="119" t="s">
        <v>221</v>
      </c>
      <c r="D273" s="119" t="s">
        <v>212</v>
      </c>
      <c r="E273" s="120" t="s">
        <v>216</v>
      </c>
      <c r="F273" s="121" t="s">
        <v>217</v>
      </c>
      <c r="G273" s="122" t="s">
        <v>131</v>
      </c>
      <c r="H273" s="123">
        <v>879.24</v>
      </c>
      <c r="I273" s="123">
        <v>0</v>
      </c>
      <c r="J273" s="123">
        <f>ROUND(I273*H273,3)</f>
        <v>0</v>
      </c>
      <c r="K273" s="124"/>
      <c r="L273" s="125"/>
      <c r="M273" s="126" t="s">
        <v>14</v>
      </c>
      <c r="N273" s="127" t="s">
        <v>34</v>
      </c>
      <c r="O273" s="93">
        <v>0</v>
      </c>
      <c r="P273" s="93">
        <f>O273*H273</f>
        <v>0</v>
      </c>
      <c r="Q273" s="93">
        <v>0</v>
      </c>
      <c r="R273" s="93">
        <f>Q273*H273</f>
        <v>0</v>
      </c>
      <c r="S273" s="93">
        <v>0</v>
      </c>
      <c r="T273" s="94">
        <f>S273*H273</f>
        <v>0</v>
      </c>
      <c r="AR273" s="95" t="s">
        <v>103</v>
      </c>
      <c r="AT273" s="95" t="s">
        <v>212</v>
      </c>
      <c r="AU273" s="95" t="s">
        <v>83</v>
      </c>
      <c r="AY273" s="2" t="s">
        <v>76</v>
      </c>
      <c r="BE273" s="96">
        <f>IF(N273="základná",J273,0)</f>
        <v>0</v>
      </c>
      <c r="BF273" s="96">
        <f>IF(N273="znížená",J273,0)</f>
        <v>0</v>
      </c>
      <c r="BG273" s="96">
        <f>IF(N273="zákl. prenesená",J273,0)</f>
        <v>0</v>
      </c>
      <c r="BH273" s="96">
        <f>IF(N273="zníž. prenesená",J273,0)</f>
        <v>0</v>
      </c>
      <c r="BI273" s="96">
        <f>IF(N273="nulová",J273,0)</f>
        <v>0</v>
      </c>
      <c r="BJ273" s="2" t="s">
        <v>83</v>
      </c>
      <c r="BK273" s="97">
        <f>ROUND(I273*H273,3)</f>
        <v>0</v>
      </c>
      <c r="BL273" s="2" t="s">
        <v>82</v>
      </c>
      <c r="BM273" s="95" t="s">
        <v>224</v>
      </c>
    </row>
    <row r="274" spans="2:65" s="98" customFormat="1" x14ac:dyDescent="0.25">
      <c r="B274" s="99"/>
      <c r="D274" s="100" t="s">
        <v>84</v>
      </c>
      <c r="E274" s="101" t="s">
        <v>14</v>
      </c>
      <c r="F274" s="102" t="s">
        <v>337</v>
      </c>
      <c r="H274" s="101" t="s">
        <v>14</v>
      </c>
      <c r="L274" s="99"/>
      <c r="M274" s="103"/>
      <c r="T274" s="104"/>
      <c r="AT274" s="101" t="s">
        <v>84</v>
      </c>
      <c r="AU274" s="101" t="s">
        <v>83</v>
      </c>
      <c r="AV274" s="98" t="s">
        <v>75</v>
      </c>
      <c r="AW274" s="98" t="s">
        <v>86</v>
      </c>
      <c r="AX274" s="98" t="s">
        <v>2</v>
      </c>
      <c r="AY274" s="101" t="s">
        <v>76</v>
      </c>
    </row>
    <row r="275" spans="2:65" s="105" customFormat="1" x14ac:dyDescent="0.25">
      <c r="B275" s="106"/>
      <c r="D275" s="100" t="s">
        <v>84</v>
      </c>
      <c r="E275" s="107" t="s">
        <v>14</v>
      </c>
      <c r="F275" s="108" t="s">
        <v>370</v>
      </c>
      <c r="H275" s="109">
        <v>216.24</v>
      </c>
      <c r="L275" s="106"/>
      <c r="M275" s="110"/>
      <c r="T275" s="111"/>
      <c r="AT275" s="107" t="s">
        <v>84</v>
      </c>
      <c r="AU275" s="107" t="s">
        <v>83</v>
      </c>
      <c r="AV275" s="105" t="s">
        <v>83</v>
      </c>
      <c r="AW275" s="105" t="s">
        <v>86</v>
      </c>
      <c r="AX275" s="105" t="s">
        <v>2</v>
      </c>
      <c r="AY275" s="107" t="s">
        <v>76</v>
      </c>
    </row>
    <row r="276" spans="2:65" s="98" customFormat="1" ht="33.75" x14ac:dyDescent="0.25">
      <c r="B276" s="99"/>
      <c r="D276" s="100" t="s">
        <v>84</v>
      </c>
      <c r="E276" s="101" t="s">
        <v>14</v>
      </c>
      <c r="F276" s="102" t="s">
        <v>364</v>
      </c>
      <c r="H276" s="101" t="s">
        <v>14</v>
      </c>
      <c r="L276" s="99"/>
      <c r="M276" s="103"/>
      <c r="T276" s="104"/>
      <c r="AT276" s="101" t="s">
        <v>84</v>
      </c>
      <c r="AU276" s="101" t="s">
        <v>83</v>
      </c>
      <c r="AV276" s="98" t="s">
        <v>75</v>
      </c>
      <c r="AW276" s="98" t="s">
        <v>86</v>
      </c>
      <c r="AX276" s="98" t="s">
        <v>2</v>
      </c>
      <c r="AY276" s="101" t="s">
        <v>76</v>
      </c>
    </row>
    <row r="277" spans="2:65" s="105" customFormat="1" x14ac:dyDescent="0.25">
      <c r="B277" s="106"/>
      <c r="D277" s="100" t="s">
        <v>84</v>
      </c>
      <c r="E277" s="107" t="s">
        <v>14</v>
      </c>
      <c r="F277" s="108" t="s">
        <v>371</v>
      </c>
      <c r="H277" s="109">
        <v>663</v>
      </c>
      <c r="L277" s="106"/>
      <c r="M277" s="110"/>
      <c r="T277" s="111"/>
      <c r="AT277" s="107" t="s">
        <v>84</v>
      </c>
      <c r="AU277" s="107" t="s">
        <v>83</v>
      </c>
      <c r="AV277" s="105" t="s">
        <v>83</v>
      </c>
      <c r="AW277" s="105" t="s">
        <v>86</v>
      </c>
      <c r="AX277" s="105" t="s">
        <v>2</v>
      </c>
      <c r="AY277" s="107" t="s">
        <v>76</v>
      </c>
    </row>
    <row r="278" spans="2:65" s="112" customFormat="1" x14ac:dyDescent="0.25">
      <c r="B278" s="113"/>
      <c r="D278" s="100" t="s">
        <v>84</v>
      </c>
      <c r="E278" s="114" t="s">
        <v>14</v>
      </c>
      <c r="F278" s="115" t="s">
        <v>90</v>
      </c>
      <c r="H278" s="116">
        <v>879.24</v>
      </c>
      <c r="L278" s="113"/>
      <c r="M278" s="117"/>
      <c r="T278" s="118"/>
      <c r="AT278" s="114" t="s">
        <v>84</v>
      </c>
      <c r="AU278" s="114" t="s">
        <v>83</v>
      </c>
      <c r="AV278" s="112" t="s">
        <v>82</v>
      </c>
      <c r="AW278" s="112" t="s">
        <v>86</v>
      </c>
      <c r="AX278" s="112" t="s">
        <v>75</v>
      </c>
      <c r="AY278" s="114" t="s">
        <v>76</v>
      </c>
    </row>
    <row r="279" spans="2:65" s="72" customFormat="1" ht="22.9" customHeight="1" x14ac:dyDescent="0.2">
      <c r="B279" s="73"/>
      <c r="D279" s="74" t="s">
        <v>72</v>
      </c>
      <c r="E279" s="82" t="s">
        <v>123</v>
      </c>
      <c r="F279" s="82" t="s">
        <v>220</v>
      </c>
      <c r="J279" s="83">
        <f>BK279</f>
        <v>0</v>
      </c>
      <c r="L279" s="73"/>
      <c r="M279" s="77"/>
      <c r="P279" s="78">
        <f>SUM(P280:P324)</f>
        <v>0</v>
      </c>
      <c r="R279" s="78">
        <f>SUM(R280:R324)</f>
        <v>0</v>
      </c>
      <c r="T279" s="79">
        <f>SUM(T280:T324)</f>
        <v>0</v>
      </c>
      <c r="AR279" s="74" t="s">
        <v>75</v>
      </c>
      <c r="AT279" s="80" t="s">
        <v>72</v>
      </c>
      <c r="AU279" s="80" t="s">
        <v>75</v>
      </c>
      <c r="AY279" s="74" t="s">
        <v>76</v>
      </c>
      <c r="BK279" s="81">
        <f>SUM(BK280:BK324)</f>
        <v>0</v>
      </c>
    </row>
    <row r="280" spans="2:65" s="9" customFormat="1" ht="33" customHeight="1" x14ac:dyDescent="0.25">
      <c r="B280" s="84"/>
      <c r="C280" s="85" t="s">
        <v>163</v>
      </c>
      <c r="D280" s="85" t="s">
        <v>78</v>
      </c>
      <c r="E280" s="86" t="s">
        <v>310</v>
      </c>
      <c r="F280" s="87" t="s">
        <v>311</v>
      </c>
      <c r="G280" s="88" t="s">
        <v>131</v>
      </c>
      <c r="H280" s="89">
        <v>4</v>
      </c>
      <c r="I280" s="89">
        <v>0</v>
      </c>
      <c r="J280" s="89">
        <f>ROUND(I280*H280,3)</f>
        <v>0</v>
      </c>
      <c r="K280" s="90"/>
      <c r="L280" s="10"/>
      <c r="M280" s="91" t="s">
        <v>14</v>
      </c>
      <c r="N280" s="92" t="s">
        <v>34</v>
      </c>
      <c r="O280" s="93">
        <v>0</v>
      </c>
      <c r="P280" s="93">
        <f>O280*H280</f>
        <v>0</v>
      </c>
      <c r="Q280" s="93">
        <v>0</v>
      </c>
      <c r="R280" s="93">
        <f>Q280*H280</f>
        <v>0</v>
      </c>
      <c r="S280" s="93">
        <v>0</v>
      </c>
      <c r="T280" s="94">
        <f>S280*H280</f>
        <v>0</v>
      </c>
      <c r="AR280" s="95" t="s">
        <v>82</v>
      </c>
      <c r="AT280" s="95" t="s">
        <v>78</v>
      </c>
      <c r="AU280" s="95" t="s">
        <v>83</v>
      </c>
      <c r="AY280" s="2" t="s">
        <v>76</v>
      </c>
      <c r="BE280" s="96">
        <f>IF(N280="základná",J280,0)</f>
        <v>0</v>
      </c>
      <c r="BF280" s="96">
        <f>IF(N280="znížená",J280,0)</f>
        <v>0</v>
      </c>
      <c r="BG280" s="96">
        <f>IF(N280="zákl. prenesená",J280,0)</f>
        <v>0</v>
      </c>
      <c r="BH280" s="96">
        <f>IF(N280="zníž. prenesená",J280,0)</f>
        <v>0</v>
      </c>
      <c r="BI280" s="96">
        <f>IF(N280="nulová",J280,0)</f>
        <v>0</v>
      </c>
      <c r="BJ280" s="2" t="s">
        <v>83</v>
      </c>
      <c r="BK280" s="97">
        <f>ROUND(I280*H280,3)</f>
        <v>0</v>
      </c>
      <c r="BL280" s="2" t="s">
        <v>82</v>
      </c>
      <c r="BM280" s="95" t="s">
        <v>228</v>
      </c>
    </row>
    <row r="281" spans="2:65" s="98" customFormat="1" x14ac:dyDescent="0.25">
      <c r="B281" s="99"/>
      <c r="D281" s="100" t="s">
        <v>84</v>
      </c>
      <c r="E281" s="101" t="s">
        <v>14</v>
      </c>
      <c r="F281" s="102" t="s">
        <v>372</v>
      </c>
      <c r="H281" s="101" t="s">
        <v>14</v>
      </c>
      <c r="L281" s="99"/>
      <c r="M281" s="103"/>
      <c r="T281" s="104"/>
      <c r="AT281" s="101" t="s">
        <v>84</v>
      </c>
      <c r="AU281" s="101" t="s">
        <v>83</v>
      </c>
      <c r="AV281" s="98" t="s">
        <v>75</v>
      </c>
      <c r="AW281" s="98" t="s">
        <v>86</v>
      </c>
      <c r="AX281" s="98" t="s">
        <v>2</v>
      </c>
      <c r="AY281" s="101" t="s">
        <v>76</v>
      </c>
    </row>
    <row r="282" spans="2:65" s="105" customFormat="1" x14ac:dyDescent="0.25">
      <c r="B282" s="106"/>
      <c r="D282" s="100" t="s">
        <v>84</v>
      </c>
      <c r="E282" s="107" t="s">
        <v>14</v>
      </c>
      <c r="F282" s="108" t="s">
        <v>82</v>
      </c>
      <c r="H282" s="109">
        <v>4</v>
      </c>
      <c r="L282" s="106"/>
      <c r="M282" s="110"/>
      <c r="T282" s="111"/>
      <c r="AT282" s="107" t="s">
        <v>84</v>
      </c>
      <c r="AU282" s="107" t="s">
        <v>83</v>
      </c>
      <c r="AV282" s="105" t="s">
        <v>83</v>
      </c>
      <c r="AW282" s="105" t="s">
        <v>86</v>
      </c>
      <c r="AX282" s="105" t="s">
        <v>2</v>
      </c>
      <c r="AY282" s="107" t="s">
        <v>76</v>
      </c>
    </row>
    <row r="283" spans="2:65" s="112" customFormat="1" x14ac:dyDescent="0.25">
      <c r="B283" s="113"/>
      <c r="D283" s="100" t="s">
        <v>84</v>
      </c>
      <c r="E283" s="114" t="s">
        <v>14</v>
      </c>
      <c r="F283" s="115" t="s">
        <v>90</v>
      </c>
      <c r="H283" s="116">
        <v>4</v>
      </c>
      <c r="L283" s="113"/>
      <c r="M283" s="117"/>
      <c r="T283" s="118"/>
      <c r="AT283" s="114" t="s">
        <v>84</v>
      </c>
      <c r="AU283" s="114" t="s">
        <v>83</v>
      </c>
      <c r="AV283" s="112" t="s">
        <v>82</v>
      </c>
      <c r="AW283" s="112" t="s">
        <v>86</v>
      </c>
      <c r="AX283" s="112" t="s">
        <v>75</v>
      </c>
      <c r="AY283" s="114" t="s">
        <v>76</v>
      </c>
    </row>
    <row r="284" spans="2:65" s="9" customFormat="1" ht="24.2" customHeight="1" x14ac:dyDescent="0.25">
      <c r="B284" s="84"/>
      <c r="C284" s="85" t="s">
        <v>230</v>
      </c>
      <c r="D284" s="85" t="s">
        <v>78</v>
      </c>
      <c r="E284" s="86" t="s">
        <v>312</v>
      </c>
      <c r="F284" s="87" t="s">
        <v>313</v>
      </c>
      <c r="G284" s="88" t="s">
        <v>131</v>
      </c>
      <c r="H284" s="89">
        <v>4</v>
      </c>
      <c r="I284" s="89">
        <v>0</v>
      </c>
      <c r="J284" s="89">
        <f>ROUND(I284*H284,3)</f>
        <v>0</v>
      </c>
      <c r="K284" s="90"/>
      <c r="L284" s="10"/>
      <c r="M284" s="91" t="s">
        <v>14</v>
      </c>
      <c r="N284" s="92" t="s">
        <v>34</v>
      </c>
      <c r="O284" s="93">
        <v>0</v>
      </c>
      <c r="P284" s="93">
        <f>O284*H284</f>
        <v>0</v>
      </c>
      <c r="Q284" s="93">
        <v>0</v>
      </c>
      <c r="R284" s="93">
        <f>Q284*H284</f>
        <v>0</v>
      </c>
      <c r="S284" s="93">
        <v>0</v>
      </c>
      <c r="T284" s="94">
        <f>S284*H284</f>
        <v>0</v>
      </c>
      <c r="AR284" s="95" t="s">
        <v>82</v>
      </c>
      <c r="AT284" s="95" t="s">
        <v>78</v>
      </c>
      <c r="AU284" s="95" t="s">
        <v>83</v>
      </c>
      <c r="AY284" s="2" t="s">
        <v>76</v>
      </c>
      <c r="BE284" s="96">
        <f>IF(N284="základná",J284,0)</f>
        <v>0</v>
      </c>
      <c r="BF284" s="96">
        <f>IF(N284="znížená",J284,0)</f>
        <v>0</v>
      </c>
      <c r="BG284" s="96">
        <f>IF(N284="zákl. prenesená",J284,0)</f>
        <v>0</v>
      </c>
      <c r="BH284" s="96">
        <f>IF(N284="zníž. prenesená",J284,0)</f>
        <v>0</v>
      </c>
      <c r="BI284" s="96">
        <f>IF(N284="nulová",J284,0)</f>
        <v>0</v>
      </c>
      <c r="BJ284" s="2" t="s">
        <v>83</v>
      </c>
      <c r="BK284" s="97">
        <f>ROUND(I284*H284,3)</f>
        <v>0</v>
      </c>
      <c r="BL284" s="2" t="s">
        <v>82</v>
      </c>
      <c r="BM284" s="95" t="s">
        <v>233</v>
      </c>
    </row>
    <row r="285" spans="2:65" s="9" customFormat="1" ht="24.2" customHeight="1" x14ac:dyDescent="0.25">
      <c r="B285" s="84"/>
      <c r="C285" s="85" t="s">
        <v>168</v>
      </c>
      <c r="D285" s="85" t="s">
        <v>78</v>
      </c>
      <c r="E285" s="86" t="s">
        <v>314</v>
      </c>
      <c r="F285" s="87" t="s">
        <v>315</v>
      </c>
      <c r="G285" s="88" t="s">
        <v>131</v>
      </c>
      <c r="H285" s="89">
        <v>4</v>
      </c>
      <c r="I285" s="89">
        <v>0</v>
      </c>
      <c r="J285" s="89">
        <f>ROUND(I285*H285,3)</f>
        <v>0</v>
      </c>
      <c r="K285" s="90"/>
      <c r="L285" s="10"/>
      <c r="M285" s="91" t="s">
        <v>14</v>
      </c>
      <c r="N285" s="92" t="s">
        <v>34</v>
      </c>
      <c r="O285" s="93">
        <v>0</v>
      </c>
      <c r="P285" s="93">
        <f>O285*H285</f>
        <v>0</v>
      </c>
      <c r="Q285" s="93">
        <v>0</v>
      </c>
      <c r="R285" s="93">
        <f>Q285*H285</f>
        <v>0</v>
      </c>
      <c r="S285" s="93">
        <v>0</v>
      </c>
      <c r="T285" s="94">
        <f>S285*H285</f>
        <v>0</v>
      </c>
      <c r="AR285" s="95" t="s">
        <v>82</v>
      </c>
      <c r="AT285" s="95" t="s">
        <v>78</v>
      </c>
      <c r="AU285" s="95" t="s">
        <v>83</v>
      </c>
      <c r="AY285" s="2" t="s">
        <v>76</v>
      </c>
      <c r="BE285" s="96">
        <f>IF(N285="základná",J285,0)</f>
        <v>0</v>
      </c>
      <c r="BF285" s="96">
        <f>IF(N285="znížená",J285,0)</f>
        <v>0</v>
      </c>
      <c r="BG285" s="96">
        <f>IF(N285="zákl. prenesená",J285,0)</f>
        <v>0</v>
      </c>
      <c r="BH285" s="96">
        <f>IF(N285="zníž. prenesená",J285,0)</f>
        <v>0</v>
      </c>
      <c r="BI285" s="96">
        <f>IF(N285="nulová",J285,0)</f>
        <v>0</v>
      </c>
      <c r="BJ285" s="2" t="s">
        <v>83</v>
      </c>
      <c r="BK285" s="97">
        <f>ROUND(I285*H285,3)</f>
        <v>0</v>
      </c>
      <c r="BL285" s="2" t="s">
        <v>82</v>
      </c>
      <c r="BM285" s="95" t="s">
        <v>237</v>
      </c>
    </row>
    <row r="286" spans="2:65" s="9" customFormat="1" ht="24.2" customHeight="1" x14ac:dyDescent="0.25">
      <c r="B286" s="84"/>
      <c r="C286" s="85" t="s">
        <v>244</v>
      </c>
      <c r="D286" s="85" t="s">
        <v>78</v>
      </c>
      <c r="E286" s="86" t="s">
        <v>226</v>
      </c>
      <c r="F286" s="87" t="s">
        <v>227</v>
      </c>
      <c r="G286" s="88" t="s">
        <v>154</v>
      </c>
      <c r="H286" s="89">
        <v>749</v>
      </c>
      <c r="I286" s="89">
        <v>0</v>
      </c>
      <c r="J286" s="89">
        <f>ROUND(I286*H286,3)</f>
        <v>0</v>
      </c>
      <c r="K286" s="90"/>
      <c r="L286" s="10"/>
      <c r="M286" s="91" t="s">
        <v>14</v>
      </c>
      <c r="N286" s="92" t="s">
        <v>34</v>
      </c>
      <c r="O286" s="93">
        <v>0</v>
      </c>
      <c r="P286" s="93">
        <f>O286*H286</f>
        <v>0</v>
      </c>
      <c r="Q286" s="93">
        <v>0</v>
      </c>
      <c r="R286" s="93">
        <f>Q286*H286</f>
        <v>0</v>
      </c>
      <c r="S286" s="93">
        <v>0</v>
      </c>
      <c r="T286" s="94">
        <f>S286*H286</f>
        <v>0</v>
      </c>
      <c r="AR286" s="95" t="s">
        <v>82</v>
      </c>
      <c r="AT286" s="95" t="s">
        <v>78</v>
      </c>
      <c r="AU286" s="95" t="s">
        <v>83</v>
      </c>
      <c r="AY286" s="2" t="s">
        <v>76</v>
      </c>
      <c r="BE286" s="96">
        <f>IF(N286="základná",J286,0)</f>
        <v>0</v>
      </c>
      <c r="BF286" s="96">
        <f>IF(N286="znížená",J286,0)</f>
        <v>0</v>
      </c>
      <c r="BG286" s="96">
        <f>IF(N286="zákl. prenesená",J286,0)</f>
        <v>0</v>
      </c>
      <c r="BH286" s="96">
        <f>IF(N286="zníž. prenesená",J286,0)</f>
        <v>0</v>
      </c>
      <c r="BI286" s="96">
        <f>IF(N286="nulová",J286,0)</f>
        <v>0</v>
      </c>
      <c r="BJ286" s="2" t="s">
        <v>83</v>
      </c>
      <c r="BK286" s="97">
        <f>ROUND(I286*H286,3)</f>
        <v>0</v>
      </c>
      <c r="BL286" s="2" t="s">
        <v>82</v>
      </c>
      <c r="BM286" s="95" t="s">
        <v>247</v>
      </c>
    </row>
    <row r="287" spans="2:65" s="98" customFormat="1" x14ac:dyDescent="0.25">
      <c r="B287" s="99"/>
      <c r="D287" s="100" t="s">
        <v>84</v>
      </c>
      <c r="E287" s="101" t="s">
        <v>14</v>
      </c>
      <c r="F287" s="102" t="s">
        <v>337</v>
      </c>
      <c r="H287" s="101" t="s">
        <v>14</v>
      </c>
      <c r="L287" s="99"/>
      <c r="M287" s="103"/>
      <c r="T287" s="104"/>
      <c r="AT287" s="101" t="s">
        <v>84</v>
      </c>
      <c r="AU287" s="101" t="s">
        <v>83</v>
      </c>
      <c r="AV287" s="98" t="s">
        <v>75</v>
      </c>
      <c r="AW287" s="98" t="s">
        <v>86</v>
      </c>
      <c r="AX287" s="98" t="s">
        <v>2</v>
      </c>
      <c r="AY287" s="101" t="s">
        <v>76</v>
      </c>
    </row>
    <row r="288" spans="2:65" s="105" customFormat="1" x14ac:dyDescent="0.25">
      <c r="B288" s="106"/>
      <c r="D288" s="100" t="s">
        <v>84</v>
      </c>
      <c r="E288" s="107" t="s">
        <v>14</v>
      </c>
      <c r="F288" s="108" t="s">
        <v>373</v>
      </c>
      <c r="H288" s="109">
        <v>697</v>
      </c>
      <c r="L288" s="106"/>
      <c r="M288" s="110"/>
      <c r="T288" s="111"/>
      <c r="AT288" s="107" t="s">
        <v>84</v>
      </c>
      <c r="AU288" s="107" t="s">
        <v>83</v>
      </c>
      <c r="AV288" s="105" t="s">
        <v>83</v>
      </c>
      <c r="AW288" s="105" t="s">
        <v>86</v>
      </c>
      <c r="AX288" s="105" t="s">
        <v>2</v>
      </c>
      <c r="AY288" s="107" t="s">
        <v>76</v>
      </c>
    </row>
    <row r="289" spans="2:65" s="98" customFormat="1" ht="22.5" x14ac:dyDescent="0.25">
      <c r="B289" s="99"/>
      <c r="D289" s="100" t="s">
        <v>84</v>
      </c>
      <c r="E289" s="101" t="s">
        <v>14</v>
      </c>
      <c r="F289" s="102" t="s">
        <v>339</v>
      </c>
      <c r="H289" s="101" t="s">
        <v>14</v>
      </c>
      <c r="L289" s="99"/>
      <c r="M289" s="103"/>
      <c r="T289" s="104"/>
      <c r="AT289" s="101" t="s">
        <v>84</v>
      </c>
      <c r="AU289" s="101" t="s">
        <v>83</v>
      </c>
      <c r="AV289" s="98" t="s">
        <v>75</v>
      </c>
      <c r="AW289" s="98" t="s">
        <v>86</v>
      </c>
      <c r="AX289" s="98" t="s">
        <v>2</v>
      </c>
      <c r="AY289" s="101" t="s">
        <v>76</v>
      </c>
    </row>
    <row r="290" spans="2:65" s="105" customFormat="1" x14ac:dyDescent="0.25">
      <c r="B290" s="106"/>
      <c r="D290" s="100" t="s">
        <v>84</v>
      </c>
      <c r="E290" s="107" t="s">
        <v>14</v>
      </c>
      <c r="F290" s="108" t="s">
        <v>203</v>
      </c>
      <c r="H290" s="109">
        <v>52</v>
      </c>
      <c r="L290" s="106"/>
      <c r="M290" s="110"/>
      <c r="T290" s="111"/>
      <c r="AT290" s="107" t="s">
        <v>84</v>
      </c>
      <c r="AU290" s="107" t="s">
        <v>83</v>
      </c>
      <c r="AV290" s="105" t="s">
        <v>83</v>
      </c>
      <c r="AW290" s="105" t="s">
        <v>86</v>
      </c>
      <c r="AX290" s="105" t="s">
        <v>2</v>
      </c>
      <c r="AY290" s="107" t="s">
        <v>76</v>
      </c>
    </row>
    <row r="291" spans="2:65" s="112" customFormat="1" x14ac:dyDescent="0.25">
      <c r="B291" s="113"/>
      <c r="D291" s="100" t="s">
        <v>84</v>
      </c>
      <c r="E291" s="114" t="s">
        <v>14</v>
      </c>
      <c r="F291" s="115" t="s">
        <v>90</v>
      </c>
      <c r="H291" s="116">
        <v>749</v>
      </c>
      <c r="L291" s="113"/>
      <c r="M291" s="117"/>
      <c r="T291" s="118"/>
      <c r="AT291" s="114" t="s">
        <v>84</v>
      </c>
      <c r="AU291" s="114" t="s">
        <v>83</v>
      </c>
      <c r="AV291" s="112" t="s">
        <v>82</v>
      </c>
      <c r="AW291" s="112" t="s">
        <v>86</v>
      </c>
      <c r="AX291" s="112" t="s">
        <v>75</v>
      </c>
      <c r="AY291" s="114" t="s">
        <v>76</v>
      </c>
    </row>
    <row r="292" spans="2:65" s="9" customFormat="1" ht="33" customHeight="1" x14ac:dyDescent="0.25">
      <c r="B292" s="84"/>
      <c r="C292" s="85" t="s">
        <v>172</v>
      </c>
      <c r="D292" s="85" t="s">
        <v>78</v>
      </c>
      <c r="E292" s="86" t="s">
        <v>231</v>
      </c>
      <c r="F292" s="87" t="s">
        <v>232</v>
      </c>
      <c r="G292" s="88" t="s">
        <v>154</v>
      </c>
      <c r="H292" s="89">
        <v>112</v>
      </c>
      <c r="I292" s="89">
        <v>0</v>
      </c>
      <c r="J292" s="89">
        <f>ROUND(I292*H292,3)</f>
        <v>0</v>
      </c>
      <c r="K292" s="90"/>
      <c r="L292" s="10"/>
      <c r="M292" s="91" t="s">
        <v>14</v>
      </c>
      <c r="N292" s="92" t="s">
        <v>34</v>
      </c>
      <c r="O292" s="93">
        <v>0</v>
      </c>
      <c r="P292" s="93">
        <f>O292*H292</f>
        <v>0</v>
      </c>
      <c r="Q292" s="93">
        <v>0</v>
      </c>
      <c r="R292" s="93">
        <f>Q292*H292</f>
        <v>0</v>
      </c>
      <c r="S292" s="93">
        <v>0</v>
      </c>
      <c r="T292" s="94">
        <f>S292*H292</f>
        <v>0</v>
      </c>
      <c r="AR292" s="95" t="s">
        <v>82</v>
      </c>
      <c r="AT292" s="95" t="s">
        <v>78</v>
      </c>
      <c r="AU292" s="95" t="s">
        <v>83</v>
      </c>
      <c r="AY292" s="2" t="s">
        <v>76</v>
      </c>
      <c r="BE292" s="96">
        <f>IF(N292="základná",J292,0)</f>
        <v>0</v>
      </c>
      <c r="BF292" s="96">
        <f>IF(N292="znížená",J292,0)</f>
        <v>0</v>
      </c>
      <c r="BG292" s="96">
        <f>IF(N292="zákl. prenesená",J292,0)</f>
        <v>0</v>
      </c>
      <c r="BH292" s="96">
        <f>IF(N292="zníž. prenesená",J292,0)</f>
        <v>0</v>
      </c>
      <c r="BI292" s="96">
        <f>IF(N292="nulová",J292,0)</f>
        <v>0</v>
      </c>
      <c r="BJ292" s="2" t="s">
        <v>83</v>
      </c>
      <c r="BK292" s="97">
        <f>ROUND(I292*H292,3)</f>
        <v>0</v>
      </c>
      <c r="BL292" s="2" t="s">
        <v>82</v>
      </c>
      <c r="BM292" s="95" t="s">
        <v>250</v>
      </c>
    </row>
    <row r="293" spans="2:65" s="98" customFormat="1" x14ac:dyDescent="0.25">
      <c r="B293" s="99"/>
      <c r="D293" s="100" t="s">
        <v>84</v>
      </c>
      <c r="E293" s="101" t="s">
        <v>14</v>
      </c>
      <c r="F293" s="102" t="s">
        <v>337</v>
      </c>
      <c r="H293" s="101" t="s">
        <v>14</v>
      </c>
      <c r="L293" s="99"/>
      <c r="M293" s="103"/>
      <c r="T293" s="104"/>
      <c r="AT293" s="101" t="s">
        <v>84</v>
      </c>
      <c r="AU293" s="101" t="s">
        <v>83</v>
      </c>
      <c r="AV293" s="98" t="s">
        <v>75</v>
      </c>
      <c r="AW293" s="98" t="s">
        <v>86</v>
      </c>
      <c r="AX293" s="98" t="s">
        <v>2</v>
      </c>
      <c r="AY293" s="101" t="s">
        <v>76</v>
      </c>
    </row>
    <row r="294" spans="2:65" s="105" customFormat="1" x14ac:dyDescent="0.25">
      <c r="B294" s="106"/>
      <c r="D294" s="100" t="s">
        <v>84</v>
      </c>
      <c r="E294" s="107" t="s">
        <v>14</v>
      </c>
      <c r="F294" s="108" t="s">
        <v>218</v>
      </c>
      <c r="H294" s="109">
        <v>60</v>
      </c>
      <c r="L294" s="106"/>
      <c r="M294" s="110"/>
      <c r="T294" s="111"/>
      <c r="AT294" s="107" t="s">
        <v>84</v>
      </c>
      <c r="AU294" s="107" t="s">
        <v>83</v>
      </c>
      <c r="AV294" s="105" t="s">
        <v>83</v>
      </c>
      <c r="AW294" s="105" t="s">
        <v>86</v>
      </c>
      <c r="AX294" s="105" t="s">
        <v>2</v>
      </c>
      <c r="AY294" s="107" t="s">
        <v>76</v>
      </c>
    </row>
    <row r="295" spans="2:65" s="98" customFormat="1" ht="22.5" x14ac:dyDescent="0.25">
      <c r="B295" s="99"/>
      <c r="D295" s="100" t="s">
        <v>84</v>
      </c>
      <c r="E295" s="101" t="s">
        <v>14</v>
      </c>
      <c r="F295" s="102" t="s">
        <v>339</v>
      </c>
      <c r="H295" s="101" t="s">
        <v>14</v>
      </c>
      <c r="L295" s="99"/>
      <c r="M295" s="103"/>
      <c r="T295" s="104"/>
      <c r="AT295" s="101" t="s">
        <v>84</v>
      </c>
      <c r="AU295" s="101" t="s">
        <v>83</v>
      </c>
      <c r="AV295" s="98" t="s">
        <v>75</v>
      </c>
      <c r="AW295" s="98" t="s">
        <v>86</v>
      </c>
      <c r="AX295" s="98" t="s">
        <v>2</v>
      </c>
      <c r="AY295" s="101" t="s">
        <v>76</v>
      </c>
    </row>
    <row r="296" spans="2:65" s="105" customFormat="1" x14ac:dyDescent="0.25">
      <c r="B296" s="106"/>
      <c r="D296" s="100" t="s">
        <v>84</v>
      </c>
      <c r="E296" s="107" t="s">
        <v>14</v>
      </c>
      <c r="F296" s="108" t="s">
        <v>203</v>
      </c>
      <c r="H296" s="109">
        <v>52</v>
      </c>
      <c r="L296" s="106"/>
      <c r="M296" s="110"/>
      <c r="T296" s="111"/>
      <c r="AT296" s="107" t="s">
        <v>84</v>
      </c>
      <c r="AU296" s="107" t="s">
        <v>83</v>
      </c>
      <c r="AV296" s="105" t="s">
        <v>83</v>
      </c>
      <c r="AW296" s="105" t="s">
        <v>86</v>
      </c>
      <c r="AX296" s="105" t="s">
        <v>2</v>
      </c>
      <c r="AY296" s="107" t="s">
        <v>76</v>
      </c>
    </row>
    <row r="297" spans="2:65" s="112" customFormat="1" x14ac:dyDescent="0.25">
      <c r="B297" s="113"/>
      <c r="D297" s="100" t="s">
        <v>84</v>
      </c>
      <c r="E297" s="114" t="s">
        <v>14</v>
      </c>
      <c r="F297" s="115" t="s">
        <v>90</v>
      </c>
      <c r="H297" s="116">
        <v>112</v>
      </c>
      <c r="L297" s="113"/>
      <c r="M297" s="117"/>
      <c r="T297" s="118"/>
      <c r="AT297" s="114" t="s">
        <v>84</v>
      </c>
      <c r="AU297" s="114" t="s">
        <v>83</v>
      </c>
      <c r="AV297" s="112" t="s">
        <v>82</v>
      </c>
      <c r="AW297" s="112" t="s">
        <v>86</v>
      </c>
      <c r="AX297" s="112" t="s">
        <v>75</v>
      </c>
      <c r="AY297" s="114" t="s">
        <v>76</v>
      </c>
    </row>
    <row r="298" spans="2:65" s="9" customFormat="1" ht="24.2" customHeight="1" x14ac:dyDescent="0.25">
      <c r="B298" s="84"/>
      <c r="C298" s="85" t="s">
        <v>251</v>
      </c>
      <c r="D298" s="85" t="s">
        <v>78</v>
      </c>
      <c r="E298" s="86" t="s">
        <v>235</v>
      </c>
      <c r="F298" s="87" t="s">
        <v>236</v>
      </c>
      <c r="G298" s="88" t="s">
        <v>81</v>
      </c>
      <c r="H298" s="89">
        <v>29.19</v>
      </c>
      <c r="I298" s="89">
        <v>0</v>
      </c>
      <c r="J298" s="89">
        <f>ROUND(I298*H298,3)</f>
        <v>0</v>
      </c>
      <c r="K298" s="90"/>
      <c r="L298" s="10"/>
      <c r="M298" s="91" t="s">
        <v>14</v>
      </c>
      <c r="N298" s="92" t="s">
        <v>34</v>
      </c>
      <c r="O298" s="93">
        <v>0</v>
      </c>
      <c r="P298" s="93">
        <f>O298*H298</f>
        <v>0</v>
      </c>
      <c r="Q298" s="93">
        <v>0</v>
      </c>
      <c r="R298" s="93">
        <f>Q298*H298</f>
        <v>0</v>
      </c>
      <c r="S298" s="93">
        <v>0</v>
      </c>
      <c r="T298" s="94">
        <f>S298*H298</f>
        <v>0</v>
      </c>
      <c r="AR298" s="95" t="s">
        <v>82</v>
      </c>
      <c r="AT298" s="95" t="s">
        <v>78</v>
      </c>
      <c r="AU298" s="95" t="s">
        <v>83</v>
      </c>
      <c r="AY298" s="2" t="s">
        <v>76</v>
      </c>
      <c r="BE298" s="96">
        <f>IF(N298="základná",J298,0)</f>
        <v>0</v>
      </c>
      <c r="BF298" s="96">
        <f>IF(N298="znížená",J298,0)</f>
        <v>0</v>
      </c>
      <c r="BG298" s="96">
        <f>IF(N298="zákl. prenesená",J298,0)</f>
        <v>0</v>
      </c>
      <c r="BH298" s="96">
        <f>IF(N298="zníž. prenesená",J298,0)</f>
        <v>0</v>
      </c>
      <c r="BI298" s="96">
        <f>IF(N298="nulová",J298,0)</f>
        <v>0</v>
      </c>
      <c r="BJ298" s="2" t="s">
        <v>83</v>
      </c>
      <c r="BK298" s="97">
        <f>ROUND(I298*H298,3)</f>
        <v>0</v>
      </c>
      <c r="BL298" s="2" t="s">
        <v>82</v>
      </c>
      <c r="BM298" s="95" t="s">
        <v>254</v>
      </c>
    </row>
    <row r="299" spans="2:65" s="98" customFormat="1" ht="22.5" x14ac:dyDescent="0.25">
      <c r="B299" s="99"/>
      <c r="D299" s="100" t="s">
        <v>84</v>
      </c>
      <c r="E299" s="101" t="s">
        <v>14</v>
      </c>
      <c r="F299" s="102" t="s">
        <v>240</v>
      </c>
      <c r="H299" s="101" t="s">
        <v>14</v>
      </c>
      <c r="L299" s="99"/>
      <c r="M299" s="103"/>
      <c r="T299" s="104"/>
      <c r="AT299" s="101" t="s">
        <v>84</v>
      </c>
      <c r="AU299" s="101" t="s">
        <v>83</v>
      </c>
      <c r="AV299" s="98" t="s">
        <v>75</v>
      </c>
      <c r="AW299" s="98" t="s">
        <v>86</v>
      </c>
      <c r="AX299" s="98" t="s">
        <v>2</v>
      </c>
      <c r="AY299" s="101" t="s">
        <v>76</v>
      </c>
    </row>
    <row r="300" spans="2:65" s="105" customFormat="1" x14ac:dyDescent="0.25">
      <c r="B300" s="106"/>
      <c r="D300" s="100" t="s">
        <v>84</v>
      </c>
      <c r="E300" s="107" t="s">
        <v>14</v>
      </c>
      <c r="F300" s="108" t="s">
        <v>374</v>
      </c>
      <c r="H300" s="109">
        <v>20.91</v>
      </c>
      <c r="L300" s="106"/>
      <c r="M300" s="110"/>
      <c r="T300" s="111"/>
      <c r="AT300" s="107" t="s">
        <v>84</v>
      </c>
      <c r="AU300" s="107" t="s">
        <v>83</v>
      </c>
      <c r="AV300" s="105" t="s">
        <v>83</v>
      </c>
      <c r="AW300" s="105" t="s">
        <v>86</v>
      </c>
      <c r="AX300" s="105" t="s">
        <v>2</v>
      </c>
      <c r="AY300" s="107" t="s">
        <v>76</v>
      </c>
    </row>
    <row r="301" spans="2:65" s="98" customFormat="1" ht="22.5" x14ac:dyDescent="0.25">
      <c r="B301" s="99"/>
      <c r="D301" s="100" t="s">
        <v>84</v>
      </c>
      <c r="E301" s="101" t="s">
        <v>14</v>
      </c>
      <c r="F301" s="102" t="s">
        <v>375</v>
      </c>
      <c r="H301" s="101" t="s">
        <v>14</v>
      </c>
      <c r="L301" s="99"/>
      <c r="M301" s="103"/>
      <c r="T301" s="104"/>
      <c r="AT301" s="101" t="s">
        <v>84</v>
      </c>
      <c r="AU301" s="101" t="s">
        <v>83</v>
      </c>
      <c r="AV301" s="98" t="s">
        <v>75</v>
      </c>
      <c r="AW301" s="98" t="s">
        <v>86</v>
      </c>
      <c r="AX301" s="98" t="s">
        <v>2</v>
      </c>
      <c r="AY301" s="101" t="s">
        <v>76</v>
      </c>
    </row>
    <row r="302" spans="2:65" s="105" customFormat="1" x14ac:dyDescent="0.25">
      <c r="B302" s="106"/>
      <c r="D302" s="100" t="s">
        <v>84</v>
      </c>
      <c r="E302" s="107" t="s">
        <v>14</v>
      </c>
      <c r="F302" s="108" t="s">
        <v>376</v>
      </c>
      <c r="H302" s="109">
        <v>3.6</v>
      </c>
      <c r="L302" s="106"/>
      <c r="M302" s="110"/>
      <c r="T302" s="111"/>
      <c r="AT302" s="107" t="s">
        <v>84</v>
      </c>
      <c r="AU302" s="107" t="s">
        <v>83</v>
      </c>
      <c r="AV302" s="105" t="s">
        <v>83</v>
      </c>
      <c r="AW302" s="105" t="s">
        <v>86</v>
      </c>
      <c r="AX302" s="105" t="s">
        <v>2</v>
      </c>
      <c r="AY302" s="107" t="s">
        <v>76</v>
      </c>
    </row>
    <row r="303" spans="2:65" s="98" customFormat="1" ht="22.5" x14ac:dyDescent="0.25">
      <c r="B303" s="99"/>
      <c r="D303" s="100" t="s">
        <v>84</v>
      </c>
      <c r="E303" s="101" t="s">
        <v>14</v>
      </c>
      <c r="F303" s="102" t="s">
        <v>377</v>
      </c>
      <c r="H303" s="101" t="s">
        <v>14</v>
      </c>
      <c r="L303" s="99"/>
      <c r="M303" s="103"/>
      <c r="T303" s="104"/>
      <c r="AT303" s="101" t="s">
        <v>84</v>
      </c>
      <c r="AU303" s="101" t="s">
        <v>83</v>
      </c>
      <c r="AV303" s="98" t="s">
        <v>75</v>
      </c>
      <c r="AW303" s="98" t="s">
        <v>86</v>
      </c>
      <c r="AX303" s="98" t="s">
        <v>2</v>
      </c>
      <c r="AY303" s="101" t="s">
        <v>76</v>
      </c>
    </row>
    <row r="304" spans="2:65" s="105" customFormat="1" x14ac:dyDescent="0.25">
      <c r="B304" s="106"/>
      <c r="D304" s="100" t="s">
        <v>84</v>
      </c>
      <c r="E304" s="107" t="s">
        <v>14</v>
      </c>
      <c r="F304" s="108" t="s">
        <v>378</v>
      </c>
      <c r="H304" s="109">
        <v>3.12</v>
      </c>
      <c r="L304" s="106"/>
      <c r="M304" s="110"/>
      <c r="T304" s="111"/>
      <c r="AT304" s="107" t="s">
        <v>84</v>
      </c>
      <c r="AU304" s="107" t="s">
        <v>83</v>
      </c>
      <c r="AV304" s="105" t="s">
        <v>83</v>
      </c>
      <c r="AW304" s="105" t="s">
        <v>86</v>
      </c>
      <c r="AX304" s="105" t="s">
        <v>2</v>
      </c>
      <c r="AY304" s="107" t="s">
        <v>76</v>
      </c>
    </row>
    <row r="305" spans="2:65" s="98" customFormat="1" ht="22.5" x14ac:dyDescent="0.25">
      <c r="B305" s="99"/>
      <c r="D305" s="100" t="s">
        <v>84</v>
      </c>
      <c r="E305" s="101" t="s">
        <v>14</v>
      </c>
      <c r="F305" s="102" t="s">
        <v>379</v>
      </c>
      <c r="H305" s="101" t="s">
        <v>14</v>
      </c>
      <c r="L305" s="99"/>
      <c r="M305" s="103"/>
      <c r="T305" s="104"/>
      <c r="AT305" s="101" t="s">
        <v>84</v>
      </c>
      <c r="AU305" s="101" t="s">
        <v>83</v>
      </c>
      <c r="AV305" s="98" t="s">
        <v>75</v>
      </c>
      <c r="AW305" s="98" t="s">
        <v>86</v>
      </c>
      <c r="AX305" s="98" t="s">
        <v>2</v>
      </c>
      <c r="AY305" s="101" t="s">
        <v>76</v>
      </c>
    </row>
    <row r="306" spans="2:65" s="105" customFormat="1" x14ac:dyDescent="0.25">
      <c r="B306" s="106"/>
      <c r="D306" s="100" t="s">
        <v>84</v>
      </c>
      <c r="E306" s="107" t="s">
        <v>14</v>
      </c>
      <c r="F306" s="108" t="s">
        <v>380</v>
      </c>
      <c r="H306" s="109">
        <v>1.56</v>
      </c>
      <c r="L306" s="106"/>
      <c r="M306" s="110"/>
      <c r="T306" s="111"/>
      <c r="AT306" s="107" t="s">
        <v>84</v>
      </c>
      <c r="AU306" s="107" t="s">
        <v>83</v>
      </c>
      <c r="AV306" s="105" t="s">
        <v>83</v>
      </c>
      <c r="AW306" s="105" t="s">
        <v>86</v>
      </c>
      <c r="AX306" s="105" t="s">
        <v>2</v>
      </c>
      <c r="AY306" s="107" t="s">
        <v>76</v>
      </c>
    </row>
    <row r="307" spans="2:65" s="112" customFormat="1" x14ac:dyDescent="0.25">
      <c r="B307" s="113"/>
      <c r="D307" s="100" t="s">
        <v>84</v>
      </c>
      <c r="E307" s="114" t="s">
        <v>14</v>
      </c>
      <c r="F307" s="115" t="s">
        <v>90</v>
      </c>
      <c r="H307" s="116">
        <v>29.19</v>
      </c>
      <c r="L307" s="113"/>
      <c r="M307" s="117"/>
      <c r="T307" s="118"/>
      <c r="AT307" s="114" t="s">
        <v>84</v>
      </c>
      <c r="AU307" s="114" t="s">
        <v>83</v>
      </c>
      <c r="AV307" s="112" t="s">
        <v>82</v>
      </c>
      <c r="AW307" s="112" t="s">
        <v>86</v>
      </c>
      <c r="AX307" s="112" t="s">
        <v>75</v>
      </c>
      <c r="AY307" s="114" t="s">
        <v>76</v>
      </c>
    </row>
    <row r="308" spans="2:65" s="9" customFormat="1" ht="33" customHeight="1" x14ac:dyDescent="0.25">
      <c r="B308" s="84"/>
      <c r="C308" s="85" t="s">
        <v>178</v>
      </c>
      <c r="D308" s="85" t="s">
        <v>78</v>
      </c>
      <c r="E308" s="86" t="s">
        <v>245</v>
      </c>
      <c r="F308" s="87" t="s">
        <v>246</v>
      </c>
      <c r="G308" s="88" t="s">
        <v>119</v>
      </c>
      <c r="H308" s="89">
        <v>636.93100000000004</v>
      </c>
      <c r="I308" s="89">
        <v>0</v>
      </c>
      <c r="J308" s="89">
        <f t="shared" ref="J308:J313" si="0">ROUND(I308*H308,3)</f>
        <v>0</v>
      </c>
      <c r="K308" s="90"/>
      <c r="L308" s="10"/>
      <c r="M308" s="91" t="s">
        <v>14</v>
      </c>
      <c r="N308" s="92" t="s">
        <v>34</v>
      </c>
      <c r="O308" s="93">
        <v>0</v>
      </c>
      <c r="P308" s="93">
        <f t="shared" ref="P308:P313" si="1">O308*H308</f>
        <v>0</v>
      </c>
      <c r="Q308" s="93">
        <v>0</v>
      </c>
      <c r="R308" s="93">
        <f t="shared" ref="R308:R313" si="2">Q308*H308</f>
        <v>0</v>
      </c>
      <c r="S308" s="93">
        <v>0</v>
      </c>
      <c r="T308" s="94">
        <f t="shared" ref="T308:T313" si="3">S308*H308</f>
        <v>0</v>
      </c>
      <c r="AR308" s="95" t="s">
        <v>82</v>
      </c>
      <c r="AT308" s="95" t="s">
        <v>78</v>
      </c>
      <c r="AU308" s="95" t="s">
        <v>83</v>
      </c>
      <c r="AY308" s="2" t="s">
        <v>76</v>
      </c>
      <c r="BE308" s="96">
        <f t="shared" ref="BE308:BE313" si="4">IF(N308="základná",J308,0)</f>
        <v>0</v>
      </c>
      <c r="BF308" s="96">
        <f t="shared" ref="BF308:BF313" si="5">IF(N308="znížená",J308,0)</f>
        <v>0</v>
      </c>
      <c r="BG308" s="96">
        <f t="shared" ref="BG308:BG313" si="6">IF(N308="zákl. prenesená",J308,0)</f>
        <v>0</v>
      </c>
      <c r="BH308" s="96">
        <f t="shared" ref="BH308:BH313" si="7">IF(N308="zníž. prenesená",J308,0)</f>
        <v>0</v>
      </c>
      <c r="BI308" s="96">
        <f t="shared" ref="BI308:BI313" si="8">IF(N308="nulová",J308,0)</f>
        <v>0</v>
      </c>
      <c r="BJ308" s="2" t="s">
        <v>83</v>
      </c>
      <c r="BK308" s="97">
        <f t="shared" ref="BK308:BK313" si="9">ROUND(I308*H308,3)</f>
        <v>0</v>
      </c>
      <c r="BL308" s="2" t="s">
        <v>82</v>
      </c>
      <c r="BM308" s="95" t="s">
        <v>257</v>
      </c>
    </row>
    <row r="309" spans="2:65" s="9" customFormat="1" ht="24.2" customHeight="1" x14ac:dyDescent="0.25">
      <c r="B309" s="84"/>
      <c r="C309" s="85" t="s">
        <v>258</v>
      </c>
      <c r="D309" s="85" t="s">
        <v>78</v>
      </c>
      <c r="E309" s="86" t="s">
        <v>248</v>
      </c>
      <c r="F309" s="87" t="s">
        <v>249</v>
      </c>
      <c r="G309" s="88" t="s">
        <v>119</v>
      </c>
      <c r="H309" s="89">
        <v>636.93100000000004</v>
      </c>
      <c r="I309" s="89">
        <v>0</v>
      </c>
      <c r="J309" s="89">
        <f t="shared" si="0"/>
        <v>0</v>
      </c>
      <c r="K309" s="90"/>
      <c r="L309" s="10"/>
      <c r="M309" s="91" t="s">
        <v>14</v>
      </c>
      <c r="N309" s="92" t="s">
        <v>34</v>
      </c>
      <c r="O309" s="93">
        <v>0</v>
      </c>
      <c r="P309" s="93">
        <f t="shared" si="1"/>
        <v>0</v>
      </c>
      <c r="Q309" s="93">
        <v>0</v>
      </c>
      <c r="R309" s="93">
        <f t="shared" si="2"/>
        <v>0</v>
      </c>
      <c r="S309" s="93">
        <v>0</v>
      </c>
      <c r="T309" s="94">
        <f t="shared" si="3"/>
        <v>0</v>
      </c>
      <c r="AR309" s="95" t="s">
        <v>82</v>
      </c>
      <c r="AT309" s="95" t="s">
        <v>78</v>
      </c>
      <c r="AU309" s="95" t="s">
        <v>83</v>
      </c>
      <c r="AY309" s="2" t="s">
        <v>76</v>
      </c>
      <c r="BE309" s="96">
        <f t="shared" si="4"/>
        <v>0</v>
      </c>
      <c r="BF309" s="96">
        <f t="shared" si="5"/>
        <v>0</v>
      </c>
      <c r="BG309" s="96">
        <f t="shared" si="6"/>
        <v>0</v>
      </c>
      <c r="BH309" s="96">
        <f t="shared" si="7"/>
        <v>0</v>
      </c>
      <c r="BI309" s="96">
        <f t="shared" si="8"/>
        <v>0</v>
      </c>
      <c r="BJ309" s="2" t="s">
        <v>83</v>
      </c>
      <c r="BK309" s="97">
        <f t="shared" si="9"/>
        <v>0</v>
      </c>
      <c r="BL309" s="2" t="s">
        <v>82</v>
      </c>
      <c r="BM309" s="95" t="s">
        <v>261</v>
      </c>
    </row>
    <row r="310" spans="2:65" s="9" customFormat="1" ht="24.2" customHeight="1" x14ac:dyDescent="0.25">
      <c r="B310" s="84"/>
      <c r="C310" s="85" t="s">
        <v>181</v>
      </c>
      <c r="D310" s="85" t="s">
        <v>78</v>
      </c>
      <c r="E310" s="86" t="s">
        <v>252</v>
      </c>
      <c r="F310" s="87" t="s">
        <v>253</v>
      </c>
      <c r="G310" s="88" t="s">
        <v>119</v>
      </c>
      <c r="H310" s="89">
        <v>636.93100000000004</v>
      </c>
      <c r="I310" s="89">
        <v>0</v>
      </c>
      <c r="J310" s="89">
        <f t="shared" si="0"/>
        <v>0</v>
      </c>
      <c r="K310" s="90"/>
      <c r="L310" s="10"/>
      <c r="M310" s="91" t="s">
        <v>14</v>
      </c>
      <c r="N310" s="92" t="s">
        <v>34</v>
      </c>
      <c r="O310" s="93">
        <v>0</v>
      </c>
      <c r="P310" s="93">
        <f t="shared" si="1"/>
        <v>0</v>
      </c>
      <c r="Q310" s="93">
        <v>0</v>
      </c>
      <c r="R310" s="93">
        <f t="shared" si="2"/>
        <v>0</v>
      </c>
      <c r="S310" s="93">
        <v>0</v>
      </c>
      <c r="T310" s="94">
        <f t="shared" si="3"/>
        <v>0</v>
      </c>
      <c r="AR310" s="95" t="s">
        <v>82</v>
      </c>
      <c r="AT310" s="95" t="s">
        <v>78</v>
      </c>
      <c r="AU310" s="95" t="s">
        <v>83</v>
      </c>
      <c r="AY310" s="2" t="s">
        <v>76</v>
      </c>
      <c r="BE310" s="96">
        <f t="shared" si="4"/>
        <v>0</v>
      </c>
      <c r="BF310" s="96">
        <f t="shared" si="5"/>
        <v>0</v>
      </c>
      <c r="BG310" s="96">
        <f t="shared" si="6"/>
        <v>0</v>
      </c>
      <c r="BH310" s="96">
        <f t="shared" si="7"/>
        <v>0</v>
      </c>
      <c r="BI310" s="96">
        <f t="shared" si="8"/>
        <v>0</v>
      </c>
      <c r="BJ310" s="2" t="s">
        <v>83</v>
      </c>
      <c r="BK310" s="97">
        <f t="shared" si="9"/>
        <v>0</v>
      </c>
      <c r="BL310" s="2" t="s">
        <v>82</v>
      </c>
      <c r="BM310" s="95" t="s">
        <v>265</v>
      </c>
    </row>
    <row r="311" spans="2:65" s="9" customFormat="1" ht="24.2" customHeight="1" x14ac:dyDescent="0.25">
      <c r="B311" s="84"/>
      <c r="C311" s="85" t="s">
        <v>267</v>
      </c>
      <c r="D311" s="85" t="s">
        <v>78</v>
      </c>
      <c r="E311" s="86" t="s">
        <v>255</v>
      </c>
      <c r="F311" s="87" t="s">
        <v>256</v>
      </c>
      <c r="G311" s="88" t="s">
        <v>119</v>
      </c>
      <c r="H311" s="89">
        <v>552.45500000000004</v>
      </c>
      <c r="I311" s="89">
        <v>0</v>
      </c>
      <c r="J311" s="89">
        <f t="shared" si="0"/>
        <v>0</v>
      </c>
      <c r="K311" s="90"/>
      <c r="L311" s="10"/>
      <c r="M311" s="91" t="s">
        <v>14</v>
      </c>
      <c r="N311" s="92" t="s">
        <v>34</v>
      </c>
      <c r="O311" s="93">
        <v>0</v>
      </c>
      <c r="P311" s="93">
        <f t="shared" si="1"/>
        <v>0</v>
      </c>
      <c r="Q311" s="93">
        <v>0</v>
      </c>
      <c r="R311" s="93">
        <f t="shared" si="2"/>
        <v>0</v>
      </c>
      <c r="S311" s="93">
        <v>0</v>
      </c>
      <c r="T311" s="94">
        <f t="shared" si="3"/>
        <v>0</v>
      </c>
      <c r="AR311" s="95" t="s">
        <v>82</v>
      </c>
      <c r="AT311" s="95" t="s">
        <v>78</v>
      </c>
      <c r="AU311" s="95" t="s">
        <v>83</v>
      </c>
      <c r="AY311" s="2" t="s">
        <v>76</v>
      </c>
      <c r="BE311" s="96">
        <f t="shared" si="4"/>
        <v>0</v>
      </c>
      <c r="BF311" s="96">
        <f t="shared" si="5"/>
        <v>0</v>
      </c>
      <c r="BG311" s="96">
        <f t="shared" si="6"/>
        <v>0</v>
      </c>
      <c r="BH311" s="96">
        <f t="shared" si="7"/>
        <v>0</v>
      </c>
      <c r="BI311" s="96">
        <f t="shared" si="8"/>
        <v>0</v>
      </c>
      <c r="BJ311" s="2" t="s">
        <v>83</v>
      </c>
      <c r="BK311" s="97">
        <f t="shared" si="9"/>
        <v>0</v>
      </c>
      <c r="BL311" s="2" t="s">
        <v>82</v>
      </c>
      <c r="BM311" s="95" t="s">
        <v>270</v>
      </c>
    </row>
    <row r="312" spans="2:65" s="9" customFormat="1" ht="24.2" customHeight="1" x14ac:dyDescent="0.25">
      <c r="B312" s="84"/>
      <c r="C312" s="85" t="s">
        <v>186</v>
      </c>
      <c r="D312" s="85" t="s">
        <v>78</v>
      </c>
      <c r="E312" s="86" t="s">
        <v>259</v>
      </c>
      <c r="F312" s="87" t="s">
        <v>260</v>
      </c>
      <c r="G312" s="88" t="s">
        <v>119</v>
      </c>
      <c r="H312" s="89">
        <v>84.475999999999999</v>
      </c>
      <c r="I312" s="89">
        <v>0</v>
      </c>
      <c r="J312" s="89">
        <f t="shared" si="0"/>
        <v>0</v>
      </c>
      <c r="K312" s="90"/>
      <c r="L312" s="10"/>
      <c r="M312" s="91" t="s">
        <v>14</v>
      </c>
      <c r="N312" s="92" t="s">
        <v>34</v>
      </c>
      <c r="O312" s="93">
        <v>0</v>
      </c>
      <c r="P312" s="93">
        <f t="shared" si="1"/>
        <v>0</v>
      </c>
      <c r="Q312" s="93">
        <v>0</v>
      </c>
      <c r="R312" s="93">
        <f t="shared" si="2"/>
        <v>0</v>
      </c>
      <c r="S312" s="93">
        <v>0</v>
      </c>
      <c r="T312" s="94">
        <f t="shared" si="3"/>
        <v>0</v>
      </c>
      <c r="AR312" s="95" t="s">
        <v>82</v>
      </c>
      <c r="AT312" s="95" t="s">
        <v>78</v>
      </c>
      <c r="AU312" s="95" t="s">
        <v>83</v>
      </c>
      <c r="AY312" s="2" t="s">
        <v>76</v>
      </c>
      <c r="BE312" s="96">
        <f t="shared" si="4"/>
        <v>0</v>
      </c>
      <c r="BF312" s="96">
        <f t="shared" si="5"/>
        <v>0</v>
      </c>
      <c r="BG312" s="96">
        <f t="shared" si="6"/>
        <v>0</v>
      </c>
      <c r="BH312" s="96">
        <f t="shared" si="7"/>
        <v>0</v>
      </c>
      <c r="BI312" s="96">
        <f t="shared" si="8"/>
        <v>0</v>
      </c>
      <c r="BJ312" s="2" t="s">
        <v>83</v>
      </c>
      <c r="BK312" s="97">
        <f t="shared" si="9"/>
        <v>0</v>
      </c>
      <c r="BL312" s="2" t="s">
        <v>82</v>
      </c>
      <c r="BM312" s="95" t="s">
        <v>276</v>
      </c>
    </row>
    <row r="313" spans="2:65" s="9" customFormat="1" ht="24.2" customHeight="1" x14ac:dyDescent="0.25">
      <c r="B313" s="84"/>
      <c r="C313" s="119" t="s">
        <v>381</v>
      </c>
      <c r="D313" s="119" t="s">
        <v>212</v>
      </c>
      <c r="E313" s="120" t="s">
        <v>262</v>
      </c>
      <c r="F313" s="121" t="s">
        <v>263</v>
      </c>
      <c r="G313" s="122" t="s">
        <v>264</v>
      </c>
      <c r="H313" s="123">
        <v>118</v>
      </c>
      <c r="I313" s="123">
        <v>0</v>
      </c>
      <c r="J313" s="123">
        <f t="shared" si="0"/>
        <v>0</v>
      </c>
      <c r="K313" s="124"/>
      <c r="L313" s="125"/>
      <c r="M313" s="126" t="s">
        <v>14</v>
      </c>
      <c r="N313" s="127" t="s">
        <v>34</v>
      </c>
      <c r="O313" s="93">
        <v>0</v>
      </c>
      <c r="P313" s="93">
        <f t="shared" si="1"/>
        <v>0</v>
      </c>
      <c r="Q313" s="93">
        <v>0</v>
      </c>
      <c r="R313" s="93">
        <f t="shared" si="2"/>
        <v>0</v>
      </c>
      <c r="S313" s="93">
        <v>0</v>
      </c>
      <c r="T313" s="94">
        <f t="shared" si="3"/>
        <v>0</v>
      </c>
      <c r="AR313" s="95" t="s">
        <v>103</v>
      </c>
      <c r="AT313" s="95" t="s">
        <v>212</v>
      </c>
      <c r="AU313" s="95" t="s">
        <v>83</v>
      </c>
      <c r="AY313" s="2" t="s">
        <v>76</v>
      </c>
      <c r="BE313" s="96">
        <f t="shared" si="4"/>
        <v>0</v>
      </c>
      <c r="BF313" s="96">
        <f t="shared" si="5"/>
        <v>0</v>
      </c>
      <c r="BG313" s="96">
        <f t="shared" si="6"/>
        <v>0</v>
      </c>
      <c r="BH313" s="96">
        <f t="shared" si="7"/>
        <v>0</v>
      </c>
      <c r="BI313" s="96">
        <f t="shared" si="8"/>
        <v>0</v>
      </c>
      <c r="BJ313" s="2" t="s">
        <v>83</v>
      </c>
      <c r="BK313" s="97">
        <f t="shared" si="9"/>
        <v>0</v>
      </c>
      <c r="BL313" s="2" t="s">
        <v>82</v>
      </c>
      <c r="BM313" s="95" t="s">
        <v>382</v>
      </c>
    </row>
    <row r="314" spans="2:65" s="98" customFormat="1" x14ac:dyDescent="0.25">
      <c r="B314" s="99"/>
      <c r="D314" s="100" t="s">
        <v>84</v>
      </c>
      <c r="E314" s="101" t="s">
        <v>14</v>
      </c>
      <c r="F314" s="102" t="s">
        <v>337</v>
      </c>
      <c r="H314" s="101" t="s">
        <v>14</v>
      </c>
      <c r="L314" s="99"/>
      <c r="M314" s="103"/>
      <c r="T314" s="104"/>
      <c r="AT314" s="101" t="s">
        <v>84</v>
      </c>
      <c r="AU314" s="101" t="s">
        <v>83</v>
      </c>
      <c r="AV314" s="98" t="s">
        <v>75</v>
      </c>
      <c r="AW314" s="98" t="s">
        <v>86</v>
      </c>
      <c r="AX314" s="98" t="s">
        <v>2</v>
      </c>
      <c r="AY314" s="101" t="s">
        <v>76</v>
      </c>
    </row>
    <row r="315" spans="2:65" s="105" customFormat="1" x14ac:dyDescent="0.25">
      <c r="B315" s="106"/>
      <c r="D315" s="100" t="s">
        <v>84</v>
      </c>
      <c r="E315" s="107" t="s">
        <v>14</v>
      </c>
      <c r="F315" s="108" t="s">
        <v>383</v>
      </c>
      <c r="H315" s="109">
        <v>63</v>
      </c>
      <c r="L315" s="106"/>
      <c r="M315" s="110"/>
      <c r="T315" s="111"/>
      <c r="AT315" s="107" t="s">
        <v>84</v>
      </c>
      <c r="AU315" s="107" t="s">
        <v>83</v>
      </c>
      <c r="AV315" s="105" t="s">
        <v>83</v>
      </c>
      <c r="AW315" s="105" t="s">
        <v>86</v>
      </c>
      <c r="AX315" s="105" t="s">
        <v>2</v>
      </c>
      <c r="AY315" s="107" t="s">
        <v>76</v>
      </c>
    </row>
    <row r="316" spans="2:65" s="98" customFormat="1" ht="22.5" x14ac:dyDescent="0.25">
      <c r="B316" s="99"/>
      <c r="D316" s="100" t="s">
        <v>84</v>
      </c>
      <c r="E316" s="101" t="s">
        <v>14</v>
      </c>
      <c r="F316" s="102" t="s">
        <v>339</v>
      </c>
      <c r="H316" s="101" t="s">
        <v>14</v>
      </c>
      <c r="L316" s="99"/>
      <c r="M316" s="103"/>
      <c r="T316" s="104"/>
      <c r="AT316" s="101" t="s">
        <v>84</v>
      </c>
      <c r="AU316" s="101" t="s">
        <v>83</v>
      </c>
      <c r="AV316" s="98" t="s">
        <v>75</v>
      </c>
      <c r="AW316" s="98" t="s">
        <v>86</v>
      </c>
      <c r="AX316" s="98" t="s">
        <v>2</v>
      </c>
      <c r="AY316" s="101" t="s">
        <v>76</v>
      </c>
    </row>
    <row r="317" spans="2:65" s="105" customFormat="1" x14ac:dyDescent="0.25">
      <c r="B317" s="106"/>
      <c r="D317" s="100" t="s">
        <v>84</v>
      </c>
      <c r="E317" s="107" t="s">
        <v>14</v>
      </c>
      <c r="F317" s="108" t="s">
        <v>384</v>
      </c>
      <c r="H317" s="109">
        <v>55</v>
      </c>
      <c r="L317" s="106"/>
      <c r="M317" s="110"/>
      <c r="T317" s="111"/>
      <c r="AT317" s="107" t="s">
        <v>84</v>
      </c>
      <c r="AU317" s="107" t="s">
        <v>83</v>
      </c>
      <c r="AV317" s="105" t="s">
        <v>83</v>
      </c>
      <c r="AW317" s="105" t="s">
        <v>86</v>
      </c>
      <c r="AX317" s="105" t="s">
        <v>2</v>
      </c>
      <c r="AY317" s="107" t="s">
        <v>76</v>
      </c>
    </row>
    <row r="318" spans="2:65" s="112" customFormat="1" x14ac:dyDescent="0.25">
      <c r="B318" s="113"/>
      <c r="D318" s="100" t="s">
        <v>84</v>
      </c>
      <c r="E318" s="114" t="s">
        <v>14</v>
      </c>
      <c r="F318" s="115" t="s">
        <v>90</v>
      </c>
      <c r="H318" s="116">
        <v>118</v>
      </c>
      <c r="L318" s="113"/>
      <c r="M318" s="117"/>
      <c r="T318" s="118"/>
      <c r="AT318" s="114" t="s">
        <v>84</v>
      </c>
      <c r="AU318" s="114" t="s">
        <v>83</v>
      </c>
      <c r="AV318" s="112" t="s">
        <v>82</v>
      </c>
      <c r="AW318" s="112" t="s">
        <v>86</v>
      </c>
      <c r="AX318" s="112" t="s">
        <v>75</v>
      </c>
      <c r="AY318" s="114" t="s">
        <v>76</v>
      </c>
    </row>
    <row r="319" spans="2:65" s="9" customFormat="1" ht="24.2" customHeight="1" x14ac:dyDescent="0.25">
      <c r="B319" s="84"/>
      <c r="C319" s="119" t="s">
        <v>190</v>
      </c>
      <c r="D319" s="119" t="s">
        <v>212</v>
      </c>
      <c r="E319" s="120" t="s">
        <v>268</v>
      </c>
      <c r="F319" s="121" t="s">
        <v>269</v>
      </c>
      <c r="G319" s="122" t="s">
        <v>264</v>
      </c>
      <c r="H319" s="123">
        <v>787</v>
      </c>
      <c r="I319" s="123">
        <v>0</v>
      </c>
      <c r="J319" s="123">
        <f>ROUND(I319*H319,3)</f>
        <v>0</v>
      </c>
      <c r="K319" s="124"/>
      <c r="L319" s="125"/>
      <c r="M319" s="126" t="s">
        <v>14</v>
      </c>
      <c r="N319" s="127" t="s">
        <v>34</v>
      </c>
      <c r="O319" s="93">
        <v>0</v>
      </c>
      <c r="P319" s="93">
        <f>O319*H319</f>
        <v>0</v>
      </c>
      <c r="Q319" s="93">
        <v>0</v>
      </c>
      <c r="R319" s="93">
        <f>Q319*H319</f>
        <v>0</v>
      </c>
      <c r="S319" s="93">
        <v>0</v>
      </c>
      <c r="T319" s="94">
        <f>S319*H319</f>
        <v>0</v>
      </c>
      <c r="AR319" s="95" t="s">
        <v>103</v>
      </c>
      <c r="AT319" s="95" t="s">
        <v>212</v>
      </c>
      <c r="AU319" s="95" t="s">
        <v>83</v>
      </c>
      <c r="AY319" s="2" t="s">
        <v>76</v>
      </c>
      <c r="BE319" s="96">
        <f>IF(N319="základná",J319,0)</f>
        <v>0</v>
      </c>
      <c r="BF319" s="96">
        <f>IF(N319="znížená",J319,0)</f>
        <v>0</v>
      </c>
      <c r="BG319" s="96">
        <f>IF(N319="zákl. prenesená",J319,0)</f>
        <v>0</v>
      </c>
      <c r="BH319" s="96">
        <f>IF(N319="zníž. prenesená",J319,0)</f>
        <v>0</v>
      </c>
      <c r="BI319" s="96">
        <f>IF(N319="nulová",J319,0)</f>
        <v>0</v>
      </c>
      <c r="BJ319" s="2" t="s">
        <v>83</v>
      </c>
      <c r="BK319" s="97">
        <f>ROUND(I319*H319,3)</f>
        <v>0</v>
      </c>
      <c r="BL319" s="2" t="s">
        <v>82</v>
      </c>
      <c r="BM319" s="95" t="s">
        <v>385</v>
      </c>
    </row>
    <row r="320" spans="2:65" s="98" customFormat="1" x14ac:dyDescent="0.25">
      <c r="B320" s="99"/>
      <c r="D320" s="100" t="s">
        <v>84</v>
      </c>
      <c r="E320" s="101" t="s">
        <v>14</v>
      </c>
      <c r="F320" s="102" t="s">
        <v>337</v>
      </c>
      <c r="H320" s="101" t="s">
        <v>14</v>
      </c>
      <c r="L320" s="99"/>
      <c r="M320" s="103"/>
      <c r="T320" s="104"/>
      <c r="AT320" s="101" t="s">
        <v>84</v>
      </c>
      <c r="AU320" s="101" t="s">
        <v>83</v>
      </c>
      <c r="AV320" s="98" t="s">
        <v>75</v>
      </c>
      <c r="AW320" s="98" t="s">
        <v>86</v>
      </c>
      <c r="AX320" s="98" t="s">
        <v>2</v>
      </c>
      <c r="AY320" s="101" t="s">
        <v>76</v>
      </c>
    </row>
    <row r="321" spans="2:65" s="105" customFormat="1" x14ac:dyDescent="0.25">
      <c r="B321" s="106"/>
      <c r="D321" s="100" t="s">
        <v>84</v>
      </c>
      <c r="E321" s="107" t="s">
        <v>14</v>
      </c>
      <c r="F321" s="108" t="s">
        <v>386</v>
      </c>
      <c r="H321" s="109">
        <v>732</v>
      </c>
      <c r="L321" s="106"/>
      <c r="M321" s="110"/>
      <c r="T321" s="111"/>
      <c r="AT321" s="107" t="s">
        <v>84</v>
      </c>
      <c r="AU321" s="107" t="s">
        <v>83</v>
      </c>
      <c r="AV321" s="105" t="s">
        <v>83</v>
      </c>
      <c r="AW321" s="105" t="s">
        <v>86</v>
      </c>
      <c r="AX321" s="105" t="s">
        <v>2</v>
      </c>
      <c r="AY321" s="107" t="s">
        <v>76</v>
      </c>
    </row>
    <row r="322" spans="2:65" s="98" customFormat="1" ht="22.5" x14ac:dyDescent="0.25">
      <c r="B322" s="99"/>
      <c r="D322" s="100" t="s">
        <v>84</v>
      </c>
      <c r="E322" s="101" t="s">
        <v>14</v>
      </c>
      <c r="F322" s="102" t="s">
        <v>339</v>
      </c>
      <c r="H322" s="101" t="s">
        <v>14</v>
      </c>
      <c r="L322" s="99"/>
      <c r="M322" s="103"/>
      <c r="T322" s="104"/>
      <c r="AT322" s="101" t="s">
        <v>84</v>
      </c>
      <c r="AU322" s="101" t="s">
        <v>83</v>
      </c>
      <c r="AV322" s="98" t="s">
        <v>75</v>
      </c>
      <c r="AW322" s="98" t="s">
        <v>86</v>
      </c>
      <c r="AX322" s="98" t="s">
        <v>2</v>
      </c>
      <c r="AY322" s="101" t="s">
        <v>76</v>
      </c>
    </row>
    <row r="323" spans="2:65" s="105" customFormat="1" x14ac:dyDescent="0.25">
      <c r="B323" s="106"/>
      <c r="D323" s="100" t="s">
        <v>84</v>
      </c>
      <c r="E323" s="107" t="s">
        <v>14</v>
      </c>
      <c r="F323" s="108" t="s">
        <v>384</v>
      </c>
      <c r="H323" s="109">
        <v>55</v>
      </c>
      <c r="L323" s="106"/>
      <c r="M323" s="110"/>
      <c r="T323" s="111"/>
      <c r="AT323" s="107" t="s">
        <v>84</v>
      </c>
      <c r="AU323" s="107" t="s">
        <v>83</v>
      </c>
      <c r="AV323" s="105" t="s">
        <v>83</v>
      </c>
      <c r="AW323" s="105" t="s">
        <v>86</v>
      </c>
      <c r="AX323" s="105" t="s">
        <v>2</v>
      </c>
      <c r="AY323" s="107" t="s">
        <v>76</v>
      </c>
    </row>
    <row r="324" spans="2:65" s="112" customFormat="1" x14ac:dyDescent="0.25">
      <c r="B324" s="113"/>
      <c r="D324" s="100" t="s">
        <v>84</v>
      </c>
      <c r="E324" s="114" t="s">
        <v>14</v>
      </c>
      <c r="F324" s="115" t="s">
        <v>90</v>
      </c>
      <c r="H324" s="116">
        <v>787</v>
      </c>
      <c r="L324" s="113"/>
      <c r="M324" s="117"/>
      <c r="T324" s="118"/>
      <c r="AT324" s="114" t="s">
        <v>84</v>
      </c>
      <c r="AU324" s="114" t="s">
        <v>83</v>
      </c>
      <c r="AV324" s="112" t="s">
        <v>82</v>
      </c>
      <c r="AW324" s="112" t="s">
        <v>86</v>
      </c>
      <c r="AX324" s="112" t="s">
        <v>75</v>
      </c>
      <c r="AY324" s="114" t="s">
        <v>76</v>
      </c>
    </row>
    <row r="325" spans="2:65" s="72" customFormat="1" ht="22.9" customHeight="1" x14ac:dyDescent="0.2">
      <c r="B325" s="73"/>
      <c r="D325" s="74" t="s">
        <v>72</v>
      </c>
      <c r="E325" s="82" t="s">
        <v>272</v>
      </c>
      <c r="F325" s="82" t="s">
        <v>273</v>
      </c>
      <c r="J325" s="83">
        <f>BK325</f>
        <v>0</v>
      </c>
      <c r="L325" s="73"/>
      <c r="M325" s="77"/>
      <c r="P325" s="78">
        <f>P326</f>
        <v>0</v>
      </c>
      <c r="R325" s="78">
        <f>R326</f>
        <v>0</v>
      </c>
      <c r="T325" s="79">
        <f>T326</f>
        <v>0</v>
      </c>
      <c r="AR325" s="74" t="s">
        <v>75</v>
      </c>
      <c r="AT325" s="80" t="s">
        <v>72</v>
      </c>
      <c r="AU325" s="80" t="s">
        <v>75</v>
      </c>
      <c r="AY325" s="74" t="s">
        <v>76</v>
      </c>
      <c r="BK325" s="81">
        <f>BK326</f>
        <v>0</v>
      </c>
    </row>
    <row r="326" spans="2:65" s="9" customFormat="1" ht="33" customHeight="1" x14ac:dyDescent="0.25">
      <c r="B326" s="84"/>
      <c r="C326" s="85" t="s">
        <v>387</v>
      </c>
      <c r="D326" s="85" t="s">
        <v>78</v>
      </c>
      <c r="E326" s="86" t="s">
        <v>274</v>
      </c>
      <c r="F326" s="87" t="s">
        <v>275</v>
      </c>
      <c r="G326" s="88" t="s">
        <v>119</v>
      </c>
      <c r="H326" s="89">
        <v>1652.8309999999999</v>
      </c>
      <c r="I326" s="89">
        <v>0</v>
      </c>
      <c r="J326" s="89">
        <f>ROUND(I326*H326,3)</f>
        <v>0</v>
      </c>
      <c r="K326" s="90"/>
      <c r="L326" s="10"/>
      <c r="M326" s="128" t="s">
        <v>14</v>
      </c>
      <c r="N326" s="129" t="s">
        <v>34</v>
      </c>
      <c r="O326" s="130">
        <v>0</v>
      </c>
      <c r="P326" s="130">
        <f>O326*H326</f>
        <v>0</v>
      </c>
      <c r="Q326" s="130">
        <v>0</v>
      </c>
      <c r="R326" s="130">
        <f>Q326*H326</f>
        <v>0</v>
      </c>
      <c r="S326" s="130">
        <v>0</v>
      </c>
      <c r="T326" s="131">
        <f>S326*H326</f>
        <v>0</v>
      </c>
      <c r="AR326" s="95" t="s">
        <v>82</v>
      </c>
      <c r="AT326" s="95" t="s">
        <v>78</v>
      </c>
      <c r="AU326" s="95" t="s">
        <v>83</v>
      </c>
      <c r="AY326" s="2" t="s">
        <v>76</v>
      </c>
      <c r="BE326" s="96">
        <f>IF(N326="základná",J326,0)</f>
        <v>0</v>
      </c>
      <c r="BF326" s="96">
        <f>IF(N326="znížená",J326,0)</f>
        <v>0</v>
      </c>
      <c r="BG326" s="96">
        <f>IF(N326="zákl. prenesená",J326,0)</f>
        <v>0</v>
      </c>
      <c r="BH326" s="96">
        <f>IF(N326="zníž. prenesená",J326,0)</f>
        <v>0</v>
      </c>
      <c r="BI326" s="96">
        <f>IF(N326="nulová",J326,0)</f>
        <v>0</v>
      </c>
      <c r="BJ326" s="2" t="s">
        <v>83</v>
      </c>
      <c r="BK326" s="97">
        <f>ROUND(I326*H326,3)</f>
        <v>0</v>
      </c>
      <c r="BL326" s="2" t="s">
        <v>82</v>
      </c>
      <c r="BM326" s="95" t="s">
        <v>388</v>
      </c>
    </row>
    <row r="327" spans="2:65" s="9" customFormat="1" ht="6.95" customHeight="1" x14ac:dyDescent="0.25">
      <c r="B327" s="40"/>
      <c r="C327" s="41"/>
      <c r="D327" s="41"/>
      <c r="E327" s="41"/>
      <c r="F327" s="41"/>
      <c r="G327" s="41"/>
      <c r="H327" s="41"/>
      <c r="I327" s="41"/>
      <c r="J327" s="41"/>
      <c r="K327" s="41"/>
      <c r="L327" s="10"/>
    </row>
  </sheetData>
  <autoFilter ref="C129:K326" xr:uid="{00000000-0009-0000-0000-000005000000}"/>
  <mergeCells count="15">
    <mergeCell ref="E118:H118"/>
    <mergeCell ref="E120:H120"/>
    <mergeCell ref="E122:H122"/>
    <mergeCell ref="E31:H31"/>
    <mergeCell ref="E85:H85"/>
    <mergeCell ref="E87:H87"/>
    <mergeCell ref="E89:H89"/>
    <mergeCell ref="E91:H91"/>
    <mergeCell ref="E116:H116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04B4-155A-42F6-A8E4-7C735AA270D2}">
  <sheetPr>
    <pageSetUpPr fitToPage="1"/>
  </sheetPr>
  <dimension ref="B2:BM259"/>
  <sheetViews>
    <sheetView showGridLines="0" workbookViewId="0">
      <selection activeCell="E38" sqref="E3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389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72" t="s">
        <v>8</v>
      </c>
      <c r="F9" s="232"/>
      <c r="G9" s="232"/>
      <c r="H9" s="23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256" t="s">
        <v>324</v>
      </c>
      <c r="F11" s="274"/>
      <c r="G11" s="274"/>
      <c r="H11" s="274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244" t="s">
        <v>390</v>
      </c>
      <c r="F13" s="274"/>
      <c r="G13" s="274"/>
      <c r="H13" s="274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33" t="str">
        <f>'[1]Rekapitulácia stavby'!E14</f>
        <v xml:space="preserve"> </v>
      </c>
      <c r="F22" s="233"/>
      <c r="G22" s="233"/>
      <c r="H22" s="23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235" t="s">
        <v>14</v>
      </c>
      <c r="F31" s="235"/>
      <c r="G31" s="235"/>
      <c r="H31" s="235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ROUND(J129,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ROUND((SUM(BE129:BE258)),  2)</f>
        <v>0</v>
      </c>
      <c r="G37" s="23"/>
      <c r="H37" s="23"/>
      <c r="I37" s="24">
        <v>0.23</v>
      </c>
      <c r="J37" s="22">
        <f>ROUND(((SUM(BE129:BE258))*I37),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ROUND((SUM(BF129:BF258)),  2)</f>
        <v>0</v>
      </c>
      <c r="I38" s="26">
        <v>0.23</v>
      </c>
      <c r="J38" s="25">
        <f>ROUND(((SUM(BF129:BF258))*I38),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ROUND((SUM(BG129:BG258)),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ROUND((SUM(BH129:BH258)),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ROUND((SUM(BI129:BI258)),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72" t="s">
        <v>8</v>
      </c>
      <c r="F87" s="232"/>
      <c r="G87" s="232"/>
      <c r="H87" s="23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256" t="s">
        <v>324</v>
      </c>
      <c r="F89" s="274"/>
      <c r="G89" s="274"/>
      <c r="H89" s="274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244" t="str">
        <f>E13</f>
        <v>SO 1.2.3 - Podpora budovania prvkov zelenej a modrej infraštruktúry v obciach a mestách - časť 2.2</v>
      </c>
      <c r="F91" s="274"/>
      <c r="G91" s="274"/>
      <c r="H91" s="274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899999999999999" hidden="1" customHeight="1" x14ac:dyDescent="0.25">
      <c r="B103" s="53"/>
      <c r="D103" s="54" t="s">
        <v>54</v>
      </c>
      <c r="E103" s="55"/>
      <c r="F103" s="55"/>
      <c r="G103" s="55"/>
      <c r="H103" s="55"/>
      <c r="I103" s="55"/>
      <c r="J103" s="56">
        <f>J184</f>
        <v>0</v>
      </c>
      <c r="L103" s="53"/>
    </row>
    <row r="104" spans="2:47" s="52" customFormat="1" ht="19.899999999999999" hidden="1" customHeight="1" x14ac:dyDescent="0.25">
      <c r="B104" s="53"/>
      <c r="D104" s="54" t="s">
        <v>55</v>
      </c>
      <c r="E104" s="55"/>
      <c r="F104" s="55"/>
      <c r="G104" s="55"/>
      <c r="H104" s="55"/>
      <c r="I104" s="55"/>
      <c r="J104" s="56">
        <f>J223</f>
        <v>0</v>
      </c>
      <c r="L104" s="53"/>
    </row>
    <row r="105" spans="2:47" s="52" customFormat="1" ht="19.899999999999999" hidden="1" customHeight="1" x14ac:dyDescent="0.25">
      <c r="B105" s="53"/>
      <c r="D105" s="54" t="s">
        <v>56</v>
      </c>
      <c r="E105" s="55"/>
      <c r="F105" s="55"/>
      <c r="G105" s="55"/>
      <c r="H105" s="55"/>
      <c r="I105" s="55"/>
      <c r="J105" s="56">
        <f>J257</f>
        <v>0</v>
      </c>
      <c r="L105" s="53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57</v>
      </c>
      <c r="L112" s="10"/>
    </row>
    <row r="113" spans="2:20" s="9" customFormat="1" ht="6.95" customHeight="1" x14ac:dyDescent="0.25">
      <c r="B113" s="10"/>
      <c r="L113" s="10"/>
    </row>
    <row r="114" spans="2:20" s="9" customFormat="1" ht="12" customHeight="1" x14ac:dyDescent="0.25">
      <c r="B114" s="10"/>
      <c r="C114" s="8" t="s">
        <v>6</v>
      </c>
      <c r="L114" s="10"/>
    </row>
    <row r="115" spans="2:20" s="9" customFormat="1" ht="16.5" customHeight="1" x14ac:dyDescent="0.25">
      <c r="B115" s="10"/>
      <c r="E115" s="272" t="str">
        <f>E7</f>
        <v>Zelené sídliská - lokalita SEVERNÁ - revízia 2</v>
      </c>
      <c r="F115" s="273"/>
      <c r="G115" s="273"/>
      <c r="H115" s="273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72" t="s">
        <v>8</v>
      </c>
      <c r="F117" s="232"/>
      <c r="G117" s="232"/>
      <c r="H117" s="23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25">
      <c r="B119" s="10"/>
      <c r="E119" s="256" t="s">
        <v>324</v>
      </c>
      <c r="F119" s="274"/>
      <c r="G119" s="274"/>
      <c r="H119" s="274"/>
      <c r="L119" s="10"/>
    </row>
    <row r="120" spans="2:20" s="9" customFormat="1" ht="12" customHeight="1" x14ac:dyDescent="0.25">
      <c r="B120" s="10"/>
      <c r="C120" s="8" t="s">
        <v>11</v>
      </c>
      <c r="L120" s="10"/>
    </row>
    <row r="121" spans="2:20" s="9" customFormat="1" ht="30" customHeight="1" x14ac:dyDescent="0.25">
      <c r="B121" s="10"/>
      <c r="E121" s="244" t="str">
        <f>E13</f>
        <v>SO 1.2.3 - Podpora budovania prvkov zelenej a modrej infraštruktúry v obciach a mestách - časť 2.2</v>
      </c>
      <c r="F121" s="274"/>
      <c r="G121" s="274"/>
      <c r="H121" s="274"/>
      <c r="L121" s="10"/>
    </row>
    <row r="122" spans="2:20" s="9" customFormat="1" ht="6.95" customHeight="1" x14ac:dyDescent="0.25">
      <c r="B122" s="10"/>
      <c r="L122" s="10"/>
    </row>
    <row r="123" spans="2:20" s="9" customFormat="1" ht="12" customHeight="1" x14ac:dyDescent="0.25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5" customHeight="1" x14ac:dyDescent="0.25">
      <c r="B124" s="10"/>
      <c r="L124" s="10"/>
    </row>
    <row r="125" spans="2:20" s="9" customFormat="1" ht="15.2" customHeight="1" x14ac:dyDescent="0.25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2" customHeight="1" x14ac:dyDescent="0.25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25">
      <c r="B127" s="10"/>
      <c r="L127" s="10"/>
    </row>
    <row r="128" spans="2:20" s="57" customFormat="1" ht="29.25" customHeight="1" x14ac:dyDescent="0.25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" customHeight="1" x14ac:dyDescent="0.25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" customHeight="1" x14ac:dyDescent="0.2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P131+P184+P223+P257</f>
        <v>0</v>
      </c>
      <c r="R130" s="78">
        <f>R131+R184+R223+R257</f>
        <v>0</v>
      </c>
      <c r="T130" s="79">
        <f>T131+T184+T223+T257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BK131+BK184+BK223+BK257</f>
        <v>0</v>
      </c>
    </row>
    <row r="131" spans="2:65" s="72" customFormat="1" ht="22.9" customHeight="1" x14ac:dyDescent="0.2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SUM(P132:P183)</f>
        <v>0</v>
      </c>
      <c r="R131" s="78">
        <f>SUM(R132:R183)</f>
        <v>0</v>
      </c>
      <c r="T131" s="79">
        <f>SUM(T132:T183)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SUM(BK132:BK183)</f>
        <v>0</v>
      </c>
    </row>
    <row r="132" spans="2:65" s="9" customFormat="1" ht="24.2" customHeight="1" x14ac:dyDescent="0.25">
      <c r="B132" s="84"/>
      <c r="C132" s="85" t="s">
        <v>75</v>
      </c>
      <c r="D132" s="85" t="s">
        <v>78</v>
      </c>
      <c r="E132" s="86" t="s">
        <v>79</v>
      </c>
      <c r="F132" s="87" t="s">
        <v>80</v>
      </c>
      <c r="G132" s="88" t="s">
        <v>81</v>
      </c>
      <c r="H132" s="89">
        <v>151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25">
      <c r="B133" s="99"/>
      <c r="D133" s="100" t="s">
        <v>84</v>
      </c>
      <c r="E133" s="101" t="s">
        <v>14</v>
      </c>
      <c r="F133" s="102" t="s">
        <v>279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25">
      <c r="B134" s="106"/>
      <c r="D134" s="100" t="s">
        <v>84</v>
      </c>
      <c r="E134" s="107" t="s">
        <v>14</v>
      </c>
      <c r="F134" s="108" t="s">
        <v>391</v>
      </c>
      <c r="H134" s="109">
        <v>151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112" customFormat="1" x14ac:dyDescent="0.25">
      <c r="B135" s="113"/>
      <c r="D135" s="100" t="s">
        <v>84</v>
      </c>
      <c r="E135" s="114" t="s">
        <v>14</v>
      </c>
      <c r="F135" s="115" t="s">
        <v>90</v>
      </c>
      <c r="H135" s="116">
        <v>151</v>
      </c>
      <c r="L135" s="113"/>
      <c r="M135" s="117"/>
      <c r="T135" s="118"/>
      <c r="AT135" s="114" t="s">
        <v>84</v>
      </c>
      <c r="AU135" s="114" t="s">
        <v>83</v>
      </c>
      <c r="AV135" s="112" t="s">
        <v>82</v>
      </c>
      <c r="AW135" s="112" t="s">
        <v>86</v>
      </c>
      <c r="AX135" s="112" t="s">
        <v>75</v>
      </c>
      <c r="AY135" s="114" t="s">
        <v>76</v>
      </c>
    </row>
    <row r="136" spans="2:65" s="9" customFormat="1" ht="24.2" customHeight="1" x14ac:dyDescent="0.25">
      <c r="B136" s="84"/>
      <c r="C136" s="85" t="s">
        <v>83</v>
      </c>
      <c r="D136" s="85" t="s">
        <v>78</v>
      </c>
      <c r="E136" s="86" t="s">
        <v>91</v>
      </c>
      <c r="F136" s="87" t="s">
        <v>92</v>
      </c>
      <c r="G136" s="88" t="s">
        <v>81</v>
      </c>
      <c r="H136" s="89">
        <v>151</v>
      </c>
      <c r="I136" s="89">
        <v>0</v>
      </c>
      <c r="J136" s="89">
        <f>ROUND(I136*H136,3)</f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>O136*H136</f>
        <v>0</v>
      </c>
      <c r="Q136" s="93">
        <v>0</v>
      </c>
      <c r="R136" s="93">
        <f>Q136*H136</f>
        <v>0</v>
      </c>
      <c r="S136" s="93">
        <v>0</v>
      </c>
      <c r="T136" s="94">
        <f>S136*H136</f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2" t="s">
        <v>83</v>
      </c>
      <c r="BK136" s="97">
        <f>ROUND(I136*H136,3)</f>
        <v>0</v>
      </c>
      <c r="BL136" s="2" t="s">
        <v>82</v>
      </c>
      <c r="BM136" s="95" t="s">
        <v>82</v>
      </c>
    </row>
    <row r="137" spans="2:65" s="9" customFormat="1" ht="21.75" customHeight="1" x14ac:dyDescent="0.25">
      <c r="B137" s="84"/>
      <c r="C137" s="85" t="s">
        <v>93</v>
      </c>
      <c r="D137" s="85" t="s">
        <v>78</v>
      </c>
      <c r="E137" s="86" t="s">
        <v>94</v>
      </c>
      <c r="F137" s="87" t="s">
        <v>95</v>
      </c>
      <c r="G137" s="88" t="s">
        <v>81</v>
      </c>
      <c r="H137" s="89">
        <v>168</v>
      </c>
      <c r="I137" s="89">
        <v>0</v>
      </c>
      <c r="J137" s="89">
        <f>ROUND(I137*H137,3)</f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>O137*H137</f>
        <v>0</v>
      </c>
      <c r="Q137" s="93">
        <v>0</v>
      </c>
      <c r="R137" s="93">
        <f>Q137*H137</f>
        <v>0</v>
      </c>
      <c r="S137" s="93">
        <v>0</v>
      </c>
      <c r="T137" s="94">
        <f>S137*H137</f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2" t="s">
        <v>83</v>
      </c>
      <c r="BK137" s="97">
        <f>ROUND(I137*H137,3)</f>
        <v>0</v>
      </c>
      <c r="BL137" s="2" t="s">
        <v>82</v>
      </c>
      <c r="BM137" s="95" t="s">
        <v>96</v>
      </c>
    </row>
    <row r="138" spans="2:65" s="98" customFormat="1" ht="22.5" x14ac:dyDescent="0.25">
      <c r="B138" s="99"/>
      <c r="D138" s="100" t="s">
        <v>84</v>
      </c>
      <c r="E138" s="101" t="s">
        <v>14</v>
      </c>
      <c r="F138" s="102" t="s">
        <v>97</v>
      </c>
      <c r="H138" s="101" t="s">
        <v>14</v>
      </c>
      <c r="L138" s="99"/>
      <c r="M138" s="103"/>
      <c r="T138" s="104"/>
      <c r="AT138" s="101" t="s">
        <v>84</v>
      </c>
      <c r="AU138" s="101" t="s">
        <v>83</v>
      </c>
      <c r="AV138" s="98" t="s">
        <v>75</v>
      </c>
      <c r="AW138" s="98" t="s">
        <v>86</v>
      </c>
      <c r="AX138" s="98" t="s">
        <v>2</v>
      </c>
      <c r="AY138" s="101" t="s">
        <v>76</v>
      </c>
    </row>
    <row r="139" spans="2:65" s="105" customFormat="1" x14ac:dyDescent="0.25">
      <c r="B139" s="106"/>
      <c r="D139" s="100" t="s">
        <v>84</v>
      </c>
      <c r="E139" s="107" t="s">
        <v>14</v>
      </c>
      <c r="F139" s="108" t="s">
        <v>391</v>
      </c>
      <c r="H139" s="109">
        <v>151</v>
      </c>
      <c r="L139" s="106"/>
      <c r="M139" s="110"/>
      <c r="T139" s="111"/>
      <c r="AT139" s="107" t="s">
        <v>84</v>
      </c>
      <c r="AU139" s="107" t="s">
        <v>83</v>
      </c>
      <c r="AV139" s="105" t="s">
        <v>83</v>
      </c>
      <c r="AW139" s="105" t="s">
        <v>86</v>
      </c>
      <c r="AX139" s="105" t="s">
        <v>2</v>
      </c>
      <c r="AY139" s="107" t="s">
        <v>76</v>
      </c>
    </row>
    <row r="140" spans="2:65" s="98" customFormat="1" x14ac:dyDescent="0.25">
      <c r="B140" s="99"/>
      <c r="D140" s="100" t="s">
        <v>84</v>
      </c>
      <c r="E140" s="101" t="s">
        <v>14</v>
      </c>
      <c r="F140" s="102" t="s">
        <v>99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25">
      <c r="B141" s="106"/>
      <c r="D141" s="100" t="s">
        <v>84</v>
      </c>
      <c r="E141" s="107" t="s">
        <v>14</v>
      </c>
      <c r="F141" s="108" t="s">
        <v>165</v>
      </c>
      <c r="H141" s="109">
        <v>17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112" customFormat="1" x14ac:dyDescent="0.25">
      <c r="B142" s="113"/>
      <c r="D142" s="100" t="s">
        <v>84</v>
      </c>
      <c r="E142" s="114" t="s">
        <v>14</v>
      </c>
      <c r="F142" s="115" t="s">
        <v>90</v>
      </c>
      <c r="H142" s="116">
        <v>168</v>
      </c>
      <c r="L142" s="113"/>
      <c r="M142" s="117"/>
      <c r="T142" s="118"/>
      <c r="AT142" s="114" t="s">
        <v>84</v>
      </c>
      <c r="AU142" s="114" t="s">
        <v>83</v>
      </c>
      <c r="AV142" s="112" t="s">
        <v>82</v>
      </c>
      <c r="AW142" s="112" t="s">
        <v>86</v>
      </c>
      <c r="AX142" s="112" t="s">
        <v>75</v>
      </c>
      <c r="AY142" s="114" t="s">
        <v>76</v>
      </c>
    </row>
    <row r="143" spans="2:65" s="9" customFormat="1" ht="37.9" customHeight="1" x14ac:dyDescent="0.25">
      <c r="B143" s="84"/>
      <c r="C143" s="85" t="s">
        <v>82</v>
      </c>
      <c r="D143" s="85" t="s">
        <v>78</v>
      </c>
      <c r="E143" s="86" t="s">
        <v>101</v>
      </c>
      <c r="F143" s="87" t="s">
        <v>102</v>
      </c>
      <c r="G143" s="88" t="s">
        <v>81</v>
      </c>
      <c r="H143" s="89">
        <v>168</v>
      </c>
      <c r="I143" s="89">
        <v>0</v>
      </c>
      <c r="J143" s="89">
        <f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82</v>
      </c>
      <c r="AT143" s="95" t="s">
        <v>78</v>
      </c>
      <c r="AU143" s="95" t="s">
        <v>83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103</v>
      </c>
    </row>
    <row r="144" spans="2:65" s="9" customFormat="1" ht="24.2" customHeight="1" x14ac:dyDescent="0.25">
      <c r="B144" s="84"/>
      <c r="C144" s="85" t="s">
        <v>104</v>
      </c>
      <c r="D144" s="85" t="s">
        <v>78</v>
      </c>
      <c r="E144" s="86" t="s">
        <v>105</v>
      </c>
      <c r="F144" s="87" t="s">
        <v>106</v>
      </c>
      <c r="G144" s="88" t="s">
        <v>81</v>
      </c>
      <c r="H144" s="89">
        <v>17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107</v>
      </c>
    </row>
    <row r="145" spans="2:65" s="98" customFormat="1" x14ac:dyDescent="0.25">
      <c r="B145" s="99"/>
      <c r="D145" s="100" t="s">
        <v>84</v>
      </c>
      <c r="E145" s="101" t="s">
        <v>14</v>
      </c>
      <c r="F145" s="102" t="s">
        <v>99</v>
      </c>
      <c r="H145" s="101" t="s">
        <v>14</v>
      </c>
      <c r="L145" s="99"/>
      <c r="M145" s="103"/>
      <c r="T145" s="104"/>
      <c r="AT145" s="101" t="s">
        <v>84</v>
      </c>
      <c r="AU145" s="101" t="s">
        <v>83</v>
      </c>
      <c r="AV145" s="98" t="s">
        <v>75</v>
      </c>
      <c r="AW145" s="98" t="s">
        <v>86</v>
      </c>
      <c r="AX145" s="98" t="s">
        <v>2</v>
      </c>
      <c r="AY145" s="101" t="s">
        <v>76</v>
      </c>
    </row>
    <row r="146" spans="2:65" s="105" customFormat="1" x14ac:dyDescent="0.25">
      <c r="B146" s="106"/>
      <c r="D146" s="100" t="s">
        <v>84</v>
      </c>
      <c r="E146" s="107" t="s">
        <v>14</v>
      </c>
      <c r="F146" s="108" t="s">
        <v>165</v>
      </c>
      <c r="H146" s="109">
        <v>17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25">
      <c r="B147" s="113"/>
      <c r="D147" s="100" t="s">
        <v>84</v>
      </c>
      <c r="E147" s="114" t="s">
        <v>14</v>
      </c>
      <c r="F147" s="115" t="s">
        <v>90</v>
      </c>
      <c r="H147" s="116">
        <v>17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2" customHeight="1" x14ac:dyDescent="0.25">
      <c r="B148" s="84"/>
      <c r="C148" s="85" t="s">
        <v>96</v>
      </c>
      <c r="D148" s="85" t="s">
        <v>78</v>
      </c>
      <c r="E148" s="86" t="s">
        <v>108</v>
      </c>
      <c r="F148" s="87" t="s">
        <v>109</v>
      </c>
      <c r="G148" s="88" t="s">
        <v>81</v>
      </c>
      <c r="H148" s="89">
        <v>151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110</v>
      </c>
    </row>
    <row r="149" spans="2:65" s="98" customFormat="1" ht="22.5" x14ac:dyDescent="0.25">
      <c r="B149" s="99"/>
      <c r="D149" s="100" t="s">
        <v>84</v>
      </c>
      <c r="E149" s="101" t="s">
        <v>14</v>
      </c>
      <c r="F149" s="102" t="s">
        <v>97</v>
      </c>
      <c r="H149" s="101" t="s">
        <v>14</v>
      </c>
      <c r="L149" s="99"/>
      <c r="M149" s="103"/>
      <c r="T149" s="104"/>
      <c r="AT149" s="101" t="s">
        <v>84</v>
      </c>
      <c r="AU149" s="101" t="s">
        <v>83</v>
      </c>
      <c r="AV149" s="98" t="s">
        <v>75</v>
      </c>
      <c r="AW149" s="98" t="s">
        <v>86</v>
      </c>
      <c r="AX149" s="98" t="s">
        <v>2</v>
      </c>
      <c r="AY149" s="101" t="s">
        <v>76</v>
      </c>
    </row>
    <row r="150" spans="2:65" s="105" customFormat="1" x14ac:dyDescent="0.25">
      <c r="B150" s="106"/>
      <c r="D150" s="100" t="s">
        <v>84</v>
      </c>
      <c r="E150" s="107" t="s">
        <v>14</v>
      </c>
      <c r="F150" s="108" t="s">
        <v>391</v>
      </c>
      <c r="H150" s="109">
        <v>151</v>
      </c>
      <c r="L150" s="106"/>
      <c r="M150" s="110"/>
      <c r="T150" s="111"/>
      <c r="AT150" s="107" t="s">
        <v>84</v>
      </c>
      <c r="AU150" s="107" t="s">
        <v>83</v>
      </c>
      <c r="AV150" s="105" t="s">
        <v>83</v>
      </c>
      <c r="AW150" s="105" t="s">
        <v>86</v>
      </c>
      <c r="AX150" s="105" t="s">
        <v>2</v>
      </c>
      <c r="AY150" s="107" t="s">
        <v>76</v>
      </c>
    </row>
    <row r="151" spans="2:65" s="112" customFormat="1" x14ac:dyDescent="0.25">
      <c r="B151" s="113"/>
      <c r="D151" s="100" t="s">
        <v>84</v>
      </c>
      <c r="E151" s="114" t="s">
        <v>14</v>
      </c>
      <c r="F151" s="115" t="s">
        <v>90</v>
      </c>
      <c r="H151" s="116">
        <v>151</v>
      </c>
      <c r="L151" s="113"/>
      <c r="M151" s="117"/>
      <c r="T151" s="118"/>
      <c r="AT151" s="114" t="s">
        <v>84</v>
      </c>
      <c r="AU151" s="114" t="s">
        <v>83</v>
      </c>
      <c r="AV151" s="112" t="s">
        <v>82</v>
      </c>
      <c r="AW151" s="112" t="s">
        <v>86</v>
      </c>
      <c r="AX151" s="112" t="s">
        <v>75</v>
      </c>
      <c r="AY151" s="114" t="s">
        <v>76</v>
      </c>
    </row>
    <row r="152" spans="2:65" s="9" customFormat="1" ht="37.9" customHeight="1" x14ac:dyDescent="0.25">
      <c r="B152" s="84"/>
      <c r="C152" s="85" t="s">
        <v>112</v>
      </c>
      <c r="D152" s="85" t="s">
        <v>78</v>
      </c>
      <c r="E152" s="86" t="s">
        <v>281</v>
      </c>
      <c r="F152" s="87" t="s">
        <v>282</v>
      </c>
      <c r="G152" s="88" t="s">
        <v>81</v>
      </c>
      <c r="H152" s="89">
        <v>17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115</v>
      </c>
    </row>
    <row r="153" spans="2:65" s="98" customFormat="1" x14ac:dyDescent="0.25">
      <c r="B153" s="99"/>
      <c r="D153" s="100" t="s">
        <v>84</v>
      </c>
      <c r="E153" s="101" t="s">
        <v>14</v>
      </c>
      <c r="F153" s="102" t="s">
        <v>279</v>
      </c>
      <c r="H153" s="101" t="s">
        <v>14</v>
      </c>
      <c r="L153" s="99"/>
      <c r="M153" s="103"/>
      <c r="T153" s="104"/>
      <c r="AT153" s="101" t="s">
        <v>84</v>
      </c>
      <c r="AU153" s="101" t="s">
        <v>83</v>
      </c>
      <c r="AV153" s="98" t="s">
        <v>75</v>
      </c>
      <c r="AW153" s="98" t="s">
        <v>86</v>
      </c>
      <c r="AX153" s="98" t="s">
        <v>2</v>
      </c>
      <c r="AY153" s="101" t="s">
        <v>76</v>
      </c>
    </row>
    <row r="154" spans="2:65" s="105" customFormat="1" x14ac:dyDescent="0.25">
      <c r="B154" s="106"/>
      <c r="D154" s="100" t="s">
        <v>84</v>
      </c>
      <c r="E154" s="107" t="s">
        <v>14</v>
      </c>
      <c r="F154" s="108" t="s">
        <v>165</v>
      </c>
      <c r="H154" s="109">
        <v>17</v>
      </c>
      <c r="L154" s="106"/>
      <c r="M154" s="110"/>
      <c r="T154" s="111"/>
      <c r="AT154" s="107" t="s">
        <v>84</v>
      </c>
      <c r="AU154" s="107" t="s">
        <v>83</v>
      </c>
      <c r="AV154" s="105" t="s">
        <v>83</v>
      </c>
      <c r="AW154" s="105" t="s">
        <v>86</v>
      </c>
      <c r="AX154" s="105" t="s">
        <v>2</v>
      </c>
      <c r="AY154" s="107" t="s">
        <v>76</v>
      </c>
    </row>
    <row r="155" spans="2:65" s="112" customFormat="1" x14ac:dyDescent="0.25">
      <c r="B155" s="113"/>
      <c r="D155" s="100" t="s">
        <v>84</v>
      </c>
      <c r="E155" s="114" t="s">
        <v>14</v>
      </c>
      <c r="F155" s="115" t="s">
        <v>90</v>
      </c>
      <c r="H155" s="116">
        <v>17</v>
      </c>
      <c r="L155" s="113"/>
      <c r="M155" s="117"/>
      <c r="T155" s="118"/>
      <c r="AT155" s="114" t="s">
        <v>84</v>
      </c>
      <c r="AU155" s="114" t="s">
        <v>83</v>
      </c>
      <c r="AV155" s="112" t="s">
        <v>82</v>
      </c>
      <c r="AW155" s="112" t="s">
        <v>86</v>
      </c>
      <c r="AX155" s="112" t="s">
        <v>75</v>
      </c>
      <c r="AY155" s="114" t="s">
        <v>76</v>
      </c>
    </row>
    <row r="156" spans="2:65" s="9" customFormat="1" ht="21.75" customHeight="1" x14ac:dyDescent="0.25">
      <c r="B156" s="84"/>
      <c r="C156" s="85" t="s">
        <v>103</v>
      </c>
      <c r="D156" s="85" t="s">
        <v>78</v>
      </c>
      <c r="E156" s="86" t="s">
        <v>113</v>
      </c>
      <c r="F156" s="87" t="s">
        <v>114</v>
      </c>
      <c r="G156" s="88" t="s">
        <v>81</v>
      </c>
      <c r="H156" s="89">
        <v>151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120</v>
      </c>
    </row>
    <row r="157" spans="2:65" s="98" customFormat="1" ht="22.5" x14ac:dyDescent="0.25">
      <c r="B157" s="99"/>
      <c r="D157" s="100" t="s">
        <v>84</v>
      </c>
      <c r="E157" s="101" t="s">
        <v>14</v>
      </c>
      <c r="F157" s="102" t="s">
        <v>97</v>
      </c>
      <c r="H157" s="101" t="s">
        <v>14</v>
      </c>
      <c r="L157" s="99"/>
      <c r="M157" s="103"/>
      <c r="T157" s="104"/>
      <c r="AT157" s="101" t="s">
        <v>84</v>
      </c>
      <c r="AU157" s="101" t="s">
        <v>83</v>
      </c>
      <c r="AV157" s="98" t="s">
        <v>75</v>
      </c>
      <c r="AW157" s="98" t="s">
        <v>86</v>
      </c>
      <c r="AX157" s="98" t="s">
        <v>2</v>
      </c>
      <c r="AY157" s="101" t="s">
        <v>76</v>
      </c>
    </row>
    <row r="158" spans="2:65" s="105" customFormat="1" x14ac:dyDescent="0.25">
      <c r="B158" s="106"/>
      <c r="D158" s="100" t="s">
        <v>84</v>
      </c>
      <c r="E158" s="107" t="s">
        <v>14</v>
      </c>
      <c r="F158" s="108" t="s">
        <v>391</v>
      </c>
      <c r="H158" s="109">
        <v>151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12" customFormat="1" x14ac:dyDescent="0.25">
      <c r="B159" s="113"/>
      <c r="D159" s="100" t="s">
        <v>84</v>
      </c>
      <c r="E159" s="114" t="s">
        <v>14</v>
      </c>
      <c r="F159" s="115" t="s">
        <v>90</v>
      </c>
      <c r="H159" s="116">
        <v>151</v>
      </c>
      <c r="L159" s="113"/>
      <c r="M159" s="117"/>
      <c r="T159" s="118"/>
      <c r="AT159" s="114" t="s">
        <v>84</v>
      </c>
      <c r="AU159" s="114" t="s">
        <v>83</v>
      </c>
      <c r="AV159" s="112" t="s">
        <v>82</v>
      </c>
      <c r="AW159" s="112" t="s">
        <v>86</v>
      </c>
      <c r="AX159" s="112" t="s">
        <v>75</v>
      </c>
      <c r="AY159" s="114" t="s">
        <v>76</v>
      </c>
    </row>
    <row r="160" spans="2:65" s="9" customFormat="1" ht="24.2" customHeight="1" x14ac:dyDescent="0.25">
      <c r="B160" s="84"/>
      <c r="C160" s="85" t="s">
        <v>123</v>
      </c>
      <c r="D160" s="85" t="s">
        <v>78</v>
      </c>
      <c r="E160" s="86" t="s">
        <v>117</v>
      </c>
      <c r="F160" s="87" t="s">
        <v>118</v>
      </c>
      <c r="G160" s="88" t="s">
        <v>119</v>
      </c>
      <c r="H160" s="89">
        <v>241.2</v>
      </c>
      <c r="I160" s="89">
        <v>0</v>
      </c>
      <c r="J160" s="89">
        <f>ROUND(I160*H160,3)</f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>O160*H160</f>
        <v>0</v>
      </c>
      <c r="Q160" s="93">
        <v>0</v>
      </c>
      <c r="R160" s="93">
        <f>Q160*H160</f>
        <v>0</v>
      </c>
      <c r="S160" s="93">
        <v>0</v>
      </c>
      <c r="T160" s="94">
        <f>S160*H160</f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2" t="s">
        <v>83</v>
      </c>
      <c r="BK160" s="97">
        <f>ROUND(I160*H160,3)</f>
        <v>0</v>
      </c>
      <c r="BL160" s="2" t="s">
        <v>82</v>
      </c>
      <c r="BM160" s="95" t="s">
        <v>126</v>
      </c>
    </row>
    <row r="161" spans="2:65" s="98" customFormat="1" x14ac:dyDescent="0.25">
      <c r="B161" s="99"/>
      <c r="D161" s="100" t="s">
        <v>84</v>
      </c>
      <c r="E161" s="101" t="s">
        <v>14</v>
      </c>
      <c r="F161" s="102" t="s">
        <v>121</v>
      </c>
      <c r="H161" s="101" t="s">
        <v>14</v>
      </c>
      <c r="L161" s="99"/>
      <c r="M161" s="103"/>
      <c r="T161" s="104"/>
      <c r="AT161" s="101" t="s">
        <v>84</v>
      </c>
      <c r="AU161" s="101" t="s">
        <v>83</v>
      </c>
      <c r="AV161" s="98" t="s">
        <v>75</v>
      </c>
      <c r="AW161" s="98" t="s">
        <v>86</v>
      </c>
      <c r="AX161" s="98" t="s">
        <v>2</v>
      </c>
      <c r="AY161" s="101" t="s">
        <v>76</v>
      </c>
    </row>
    <row r="162" spans="2:65" s="105" customFormat="1" x14ac:dyDescent="0.25">
      <c r="B162" s="106"/>
      <c r="D162" s="100" t="s">
        <v>84</v>
      </c>
      <c r="E162" s="107" t="s">
        <v>14</v>
      </c>
      <c r="F162" s="108" t="s">
        <v>392</v>
      </c>
      <c r="H162" s="109">
        <v>241.2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12" customFormat="1" x14ac:dyDescent="0.25">
      <c r="B163" s="113"/>
      <c r="D163" s="100" t="s">
        <v>84</v>
      </c>
      <c r="E163" s="114" t="s">
        <v>14</v>
      </c>
      <c r="F163" s="115" t="s">
        <v>90</v>
      </c>
      <c r="H163" s="116">
        <v>241.2</v>
      </c>
      <c r="L163" s="113"/>
      <c r="M163" s="117"/>
      <c r="T163" s="118"/>
      <c r="AT163" s="114" t="s">
        <v>84</v>
      </c>
      <c r="AU163" s="114" t="s">
        <v>83</v>
      </c>
      <c r="AV163" s="112" t="s">
        <v>82</v>
      </c>
      <c r="AW163" s="112" t="s">
        <v>86</v>
      </c>
      <c r="AX163" s="112" t="s">
        <v>75</v>
      </c>
      <c r="AY163" s="114" t="s">
        <v>76</v>
      </c>
    </row>
    <row r="164" spans="2:65" s="9" customFormat="1" ht="21.75" customHeight="1" x14ac:dyDescent="0.25">
      <c r="B164" s="84"/>
      <c r="C164" s="85" t="s">
        <v>107</v>
      </c>
      <c r="D164" s="85" t="s">
        <v>78</v>
      </c>
      <c r="E164" s="86" t="s">
        <v>129</v>
      </c>
      <c r="F164" s="87" t="s">
        <v>130</v>
      </c>
      <c r="G164" s="88" t="s">
        <v>131</v>
      </c>
      <c r="H164" s="89">
        <v>184</v>
      </c>
      <c r="I164" s="89">
        <v>0</v>
      </c>
      <c r="J164" s="89">
        <f>ROUND(I164*H164,3)</f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>O164*H164</f>
        <v>0</v>
      </c>
      <c r="Q164" s="93">
        <v>0</v>
      </c>
      <c r="R164" s="93">
        <f>Q164*H164</f>
        <v>0</v>
      </c>
      <c r="S164" s="93">
        <v>0</v>
      </c>
      <c r="T164" s="94">
        <f>S164*H164</f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2" t="s">
        <v>83</v>
      </c>
      <c r="BK164" s="97">
        <f>ROUND(I164*H164,3)</f>
        <v>0</v>
      </c>
      <c r="BL164" s="2" t="s">
        <v>82</v>
      </c>
      <c r="BM164" s="95" t="s">
        <v>132</v>
      </c>
    </row>
    <row r="165" spans="2:65" s="98" customFormat="1" ht="22.5" x14ac:dyDescent="0.25">
      <c r="B165" s="99"/>
      <c r="D165" s="100" t="s">
        <v>84</v>
      </c>
      <c r="E165" s="101" t="s">
        <v>14</v>
      </c>
      <c r="F165" s="102" t="s">
        <v>284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25">
      <c r="B166" s="106"/>
      <c r="D166" s="100" t="s">
        <v>84</v>
      </c>
      <c r="E166" s="107" t="s">
        <v>14</v>
      </c>
      <c r="F166" s="108" t="s">
        <v>393</v>
      </c>
      <c r="H166" s="109">
        <v>184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25">
      <c r="B167" s="113"/>
      <c r="D167" s="100" t="s">
        <v>84</v>
      </c>
      <c r="E167" s="114" t="s">
        <v>14</v>
      </c>
      <c r="F167" s="115" t="s">
        <v>90</v>
      </c>
      <c r="H167" s="116">
        <v>184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9" customFormat="1" ht="33" customHeight="1" x14ac:dyDescent="0.25">
      <c r="B168" s="84"/>
      <c r="C168" s="85" t="s">
        <v>137</v>
      </c>
      <c r="D168" s="85" t="s">
        <v>78</v>
      </c>
      <c r="E168" s="86" t="s">
        <v>138</v>
      </c>
      <c r="F168" s="87" t="s">
        <v>139</v>
      </c>
      <c r="G168" s="88" t="s">
        <v>131</v>
      </c>
      <c r="H168" s="89">
        <v>529</v>
      </c>
      <c r="I168" s="89">
        <v>0</v>
      </c>
      <c r="J168" s="89">
        <f>ROUND(I168*H168,3)</f>
        <v>0</v>
      </c>
      <c r="K168" s="90"/>
      <c r="L168" s="10"/>
      <c r="M168" s="91" t="s">
        <v>14</v>
      </c>
      <c r="N168" s="92" t="s">
        <v>34</v>
      </c>
      <c r="O168" s="93">
        <v>0</v>
      </c>
      <c r="P168" s="93">
        <f>O168*H168</f>
        <v>0</v>
      </c>
      <c r="Q168" s="93">
        <v>0</v>
      </c>
      <c r="R168" s="93">
        <f>Q168*H168</f>
        <v>0</v>
      </c>
      <c r="S168" s="93">
        <v>0</v>
      </c>
      <c r="T168" s="94">
        <f>S168*H168</f>
        <v>0</v>
      </c>
      <c r="AR168" s="95" t="s">
        <v>82</v>
      </c>
      <c r="AT168" s="95" t="s">
        <v>78</v>
      </c>
      <c r="AU168" s="95" t="s">
        <v>83</v>
      </c>
      <c r="AY168" s="2" t="s">
        <v>76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2" t="s">
        <v>83</v>
      </c>
      <c r="BK168" s="97">
        <f>ROUND(I168*H168,3)</f>
        <v>0</v>
      </c>
      <c r="BL168" s="2" t="s">
        <v>82</v>
      </c>
      <c r="BM168" s="95" t="s">
        <v>140</v>
      </c>
    </row>
    <row r="169" spans="2:65" s="98" customFormat="1" x14ac:dyDescent="0.25">
      <c r="B169" s="99"/>
      <c r="D169" s="100" t="s">
        <v>84</v>
      </c>
      <c r="E169" s="101" t="s">
        <v>14</v>
      </c>
      <c r="F169" s="102" t="s">
        <v>286</v>
      </c>
      <c r="H169" s="101" t="s">
        <v>14</v>
      </c>
      <c r="L169" s="99"/>
      <c r="M169" s="103"/>
      <c r="T169" s="104"/>
      <c r="AT169" s="101" t="s">
        <v>84</v>
      </c>
      <c r="AU169" s="101" t="s">
        <v>83</v>
      </c>
      <c r="AV169" s="98" t="s">
        <v>75</v>
      </c>
      <c r="AW169" s="98" t="s">
        <v>86</v>
      </c>
      <c r="AX169" s="98" t="s">
        <v>2</v>
      </c>
      <c r="AY169" s="101" t="s">
        <v>76</v>
      </c>
    </row>
    <row r="170" spans="2:65" s="105" customFormat="1" x14ac:dyDescent="0.25">
      <c r="B170" s="106"/>
      <c r="D170" s="100" t="s">
        <v>84</v>
      </c>
      <c r="E170" s="107" t="s">
        <v>14</v>
      </c>
      <c r="F170" s="108" t="s">
        <v>394</v>
      </c>
      <c r="H170" s="109">
        <v>529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112" customFormat="1" x14ac:dyDescent="0.25">
      <c r="B171" s="113"/>
      <c r="D171" s="100" t="s">
        <v>84</v>
      </c>
      <c r="E171" s="114" t="s">
        <v>14</v>
      </c>
      <c r="F171" s="115" t="s">
        <v>90</v>
      </c>
      <c r="H171" s="116">
        <v>529</v>
      </c>
      <c r="L171" s="113"/>
      <c r="M171" s="117"/>
      <c r="T171" s="118"/>
      <c r="AT171" s="114" t="s">
        <v>84</v>
      </c>
      <c r="AU171" s="114" t="s">
        <v>83</v>
      </c>
      <c r="AV171" s="112" t="s">
        <v>82</v>
      </c>
      <c r="AW171" s="112" t="s">
        <v>86</v>
      </c>
      <c r="AX171" s="112" t="s">
        <v>75</v>
      </c>
      <c r="AY171" s="114" t="s">
        <v>76</v>
      </c>
    </row>
    <row r="172" spans="2:65" s="9" customFormat="1" ht="33" customHeight="1" x14ac:dyDescent="0.25">
      <c r="B172" s="84"/>
      <c r="C172" s="85" t="s">
        <v>110</v>
      </c>
      <c r="D172" s="85" t="s">
        <v>78</v>
      </c>
      <c r="E172" s="86" t="s">
        <v>142</v>
      </c>
      <c r="F172" s="87" t="s">
        <v>143</v>
      </c>
      <c r="G172" s="88" t="s">
        <v>131</v>
      </c>
      <c r="H172" s="89">
        <v>529</v>
      </c>
      <c r="I172" s="89">
        <v>0</v>
      </c>
      <c r="J172" s="89">
        <f>ROUND(I172*H172,3)</f>
        <v>0</v>
      </c>
      <c r="K172" s="90"/>
      <c r="L172" s="10"/>
      <c r="M172" s="91" t="s">
        <v>14</v>
      </c>
      <c r="N172" s="92" t="s">
        <v>34</v>
      </c>
      <c r="O172" s="93">
        <v>0</v>
      </c>
      <c r="P172" s="93">
        <f>O172*H172</f>
        <v>0</v>
      </c>
      <c r="Q172" s="93">
        <v>0</v>
      </c>
      <c r="R172" s="93">
        <f>Q172*H172</f>
        <v>0</v>
      </c>
      <c r="S172" s="93">
        <v>0</v>
      </c>
      <c r="T172" s="94">
        <f>S172*H172</f>
        <v>0</v>
      </c>
      <c r="AR172" s="95" t="s">
        <v>82</v>
      </c>
      <c r="AT172" s="95" t="s">
        <v>78</v>
      </c>
      <c r="AU172" s="95" t="s">
        <v>83</v>
      </c>
      <c r="AY172" s="2" t="s">
        <v>76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2" t="s">
        <v>83</v>
      </c>
      <c r="BK172" s="97">
        <f>ROUND(I172*H172,3)</f>
        <v>0</v>
      </c>
      <c r="BL172" s="2" t="s">
        <v>82</v>
      </c>
      <c r="BM172" s="95" t="s">
        <v>144</v>
      </c>
    </row>
    <row r="173" spans="2:65" s="98" customFormat="1" x14ac:dyDescent="0.25">
      <c r="B173" s="99"/>
      <c r="D173" s="100" t="s">
        <v>84</v>
      </c>
      <c r="E173" s="101" t="s">
        <v>14</v>
      </c>
      <c r="F173" s="102" t="s">
        <v>286</v>
      </c>
      <c r="H173" s="101" t="s">
        <v>14</v>
      </c>
      <c r="L173" s="99"/>
      <c r="M173" s="103"/>
      <c r="T173" s="104"/>
      <c r="AT173" s="101" t="s">
        <v>84</v>
      </c>
      <c r="AU173" s="101" t="s">
        <v>83</v>
      </c>
      <c r="AV173" s="98" t="s">
        <v>75</v>
      </c>
      <c r="AW173" s="98" t="s">
        <v>86</v>
      </c>
      <c r="AX173" s="98" t="s">
        <v>2</v>
      </c>
      <c r="AY173" s="101" t="s">
        <v>76</v>
      </c>
    </row>
    <row r="174" spans="2:65" s="105" customFormat="1" x14ac:dyDescent="0.25">
      <c r="B174" s="106"/>
      <c r="D174" s="100" t="s">
        <v>84</v>
      </c>
      <c r="E174" s="107" t="s">
        <v>14</v>
      </c>
      <c r="F174" s="108" t="s">
        <v>394</v>
      </c>
      <c r="H174" s="109">
        <v>529</v>
      </c>
      <c r="L174" s="106"/>
      <c r="M174" s="110"/>
      <c r="T174" s="111"/>
      <c r="AT174" s="107" t="s">
        <v>84</v>
      </c>
      <c r="AU174" s="107" t="s">
        <v>83</v>
      </c>
      <c r="AV174" s="105" t="s">
        <v>83</v>
      </c>
      <c r="AW174" s="105" t="s">
        <v>86</v>
      </c>
      <c r="AX174" s="105" t="s">
        <v>2</v>
      </c>
      <c r="AY174" s="107" t="s">
        <v>76</v>
      </c>
    </row>
    <row r="175" spans="2:65" s="112" customFormat="1" x14ac:dyDescent="0.25">
      <c r="B175" s="113"/>
      <c r="D175" s="100" t="s">
        <v>84</v>
      </c>
      <c r="E175" s="114" t="s">
        <v>14</v>
      </c>
      <c r="F175" s="115" t="s">
        <v>90</v>
      </c>
      <c r="H175" s="116">
        <v>529</v>
      </c>
      <c r="L175" s="113"/>
      <c r="M175" s="117"/>
      <c r="T175" s="118"/>
      <c r="AT175" s="114" t="s">
        <v>84</v>
      </c>
      <c r="AU175" s="114" t="s">
        <v>83</v>
      </c>
      <c r="AV175" s="112" t="s">
        <v>82</v>
      </c>
      <c r="AW175" s="112" t="s">
        <v>86</v>
      </c>
      <c r="AX175" s="112" t="s">
        <v>75</v>
      </c>
      <c r="AY175" s="114" t="s">
        <v>76</v>
      </c>
    </row>
    <row r="176" spans="2:65" s="9" customFormat="1" ht="24.2" customHeight="1" x14ac:dyDescent="0.25">
      <c r="B176" s="84"/>
      <c r="C176" s="85" t="s">
        <v>145</v>
      </c>
      <c r="D176" s="85" t="s">
        <v>78</v>
      </c>
      <c r="E176" s="86" t="s">
        <v>146</v>
      </c>
      <c r="F176" s="87" t="s">
        <v>147</v>
      </c>
      <c r="G176" s="88" t="s">
        <v>131</v>
      </c>
      <c r="H176" s="89">
        <v>529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128</v>
      </c>
    </row>
    <row r="177" spans="2:65" s="98" customFormat="1" x14ac:dyDescent="0.25">
      <c r="B177" s="99"/>
      <c r="D177" s="100" t="s">
        <v>84</v>
      </c>
      <c r="E177" s="101" t="s">
        <v>14</v>
      </c>
      <c r="F177" s="102" t="s">
        <v>286</v>
      </c>
      <c r="H177" s="101" t="s">
        <v>14</v>
      </c>
      <c r="L177" s="99"/>
      <c r="M177" s="103"/>
      <c r="T177" s="104"/>
      <c r="AT177" s="101" t="s">
        <v>84</v>
      </c>
      <c r="AU177" s="101" t="s">
        <v>83</v>
      </c>
      <c r="AV177" s="98" t="s">
        <v>75</v>
      </c>
      <c r="AW177" s="98" t="s">
        <v>86</v>
      </c>
      <c r="AX177" s="98" t="s">
        <v>2</v>
      </c>
      <c r="AY177" s="101" t="s">
        <v>76</v>
      </c>
    </row>
    <row r="178" spans="2:65" s="105" customFormat="1" x14ac:dyDescent="0.25">
      <c r="B178" s="106"/>
      <c r="D178" s="100" t="s">
        <v>84</v>
      </c>
      <c r="E178" s="107" t="s">
        <v>14</v>
      </c>
      <c r="F178" s="108" t="s">
        <v>394</v>
      </c>
      <c r="H178" s="109">
        <v>529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25">
      <c r="B179" s="113"/>
      <c r="D179" s="100" t="s">
        <v>84</v>
      </c>
      <c r="E179" s="114" t="s">
        <v>14</v>
      </c>
      <c r="F179" s="115" t="s">
        <v>90</v>
      </c>
      <c r="H179" s="116">
        <v>529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24.2" customHeight="1" x14ac:dyDescent="0.25">
      <c r="B180" s="84"/>
      <c r="C180" s="85" t="s">
        <v>115</v>
      </c>
      <c r="D180" s="85" t="s">
        <v>78</v>
      </c>
      <c r="E180" s="86" t="s">
        <v>152</v>
      </c>
      <c r="F180" s="87" t="s">
        <v>153</v>
      </c>
      <c r="G180" s="88" t="s">
        <v>154</v>
      </c>
      <c r="H180" s="89">
        <v>315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150</v>
      </c>
    </row>
    <row r="181" spans="2:65" s="98" customFormat="1" x14ac:dyDescent="0.25">
      <c r="B181" s="99"/>
      <c r="D181" s="100" t="s">
        <v>84</v>
      </c>
      <c r="E181" s="101" t="s">
        <v>14</v>
      </c>
      <c r="F181" s="102" t="s">
        <v>286</v>
      </c>
      <c r="H181" s="101" t="s">
        <v>14</v>
      </c>
      <c r="L181" s="99"/>
      <c r="M181" s="103"/>
      <c r="T181" s="104"/>
      <c r="AT181" s="101" t="s">
        <v>84</v>
      </c>
      <c r="AU181" s="101" t="s">
        <v>83</v>
      </c>
      <c r="AV181" s="98" t="s">
        <v>75</v>
      </c>
      <c r="AW181" s="98" t="s">
        <v>86</v>
      </c>
      <c r="AX181" s="98" t="s">
        <v>2</v>
      </c>
      <c r="AY181" s="101" t="s">
        <v>76</v>
      </c>
    </row>
    <row r="182" spans="2:65" s="105" customFormat="1" x14ac:dyDescent="0.25">
      <c r="B182" s="106"/>
      <c r="D182" s="100" t="s">
        <v>84</v>
      </c>
      <c r="E182" s="107" t="s">
        <v>14</v>
      </c>
      <c r="F182" s="108" t="s">
        <v>229</v>
      </c>
      <c r="H182" s="109">
        <v>315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25">
      <c r="B183" s="113"/>
      <c r="D183" s="100" t="s">
        <v>84</v>
      </c>
      <c r="E183" s="114" t="s">
        <v>14</v>
      </c>
      <c r="F183" s="115" t="s">
        <v>90</v>
      </c>
      <c r="H183" s="116">
        <v>315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72" customFormat="1" ht="22.9" customHeight="1" x14ac:dyDescent="0.2">
      <c r="B184" s="73"/>
      <c r="D184" s="74" t="s">
        <v>72</v>
      </c>
      <c r="E184" s="82" t="s">
        <v>104</v>
      </c>
      <c r="F184" s="82" t="s">
        <v>160</v>
      </c>
      <c r="J184" s="83">
        <f>BK184</f>
        <v>0</v>
      </c>
      <c r="L184" s="73"/>
      <c r="M184" s="77"/>
      <c r="P184" s="78">
        <f>SUM(P185:P222)</f>
        <v>0</v>
      </c>
      <c r="R184" s="78">
        <f>SUM(R185:R222)</f>
        <v>0</v>
      </c>
      <c r="T184" s="79">
        <f>SUM(T185:T222)</f>
        <v>0</v>
      </c>
      <c r="AR184" s="74" t="s">
        <v>75</v>
      </c>
      <c r="AT184" s="80" t="s">
        <v>72</v>
      </c>
      <c r="AU184" s="80" t="s">
        <v>75</v>
      </c>
      <c r="AY184" s="74" t="s">
        <v>76</v>
      </c>
      <c r="BK184" s="81">
        <f>SUM(BK185:BK222)</f>
        <v>0</v>
      </c>
    </row>
    <row r="185" spans="2:65" s="9" customFormat="1" ht="24.2" customHeight="1" x14ac:dyDescent="0.25">
      <c r="B185" s="84"/>
      <c r="C185" s="85" t="s">
        <v>151</v>
      </c>
      <c r="D185" s="85" t="s">
        <v>78</v>
      </c>
      <c r="E185" s="86" t="s">
        <v>289</v>
      </c>
      <c r="F185" s="87" t="s">
        <v>290</v>
      </c>
      <c r="G185" s="88" t="s">
        <v>131</v>
      </c>
      <c r="H185" s="89">
        <v>208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155</v>
      </c>
    </row>
    <row r="186" spans="2:65" s="98" customFormat="1" ht="22.5" x14ac:dyDescent="0.25">
      <c r="B186" s="99"/>
      <c r="D186" s="100" t="s">
        <v>84</v>
      </c>
      <c r="E186" s="101" t="s">
        <v>14</v>
      </c>
      <c r="F186" s="102" t="s">
        <v>291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25">
      <c r="B187" s="106"/>
      <c r="D187" s="100" t="s">
        <v>84</v>
      </c>
      <c r="E187" s="107" t="s">
        <v>14</v>
      </c>
      <c r="F187" s="108" t="s">
        <v>395</v>
      </c>
      <c r="H187" s="109">
        <v>208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25">
      <c r="B188" s="113"/>
      <c r="D188" s="100" t="s">
        <v>84</v>
      </c>
      <c r="E188" s="114" t="s">
        <v>14</v>
      </c>
      <c r="F188" s="115" t="s">
        <v>90</v>
      </c>
      <c r="H188" s="116">
        <v>208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4.2" customHeight="1" x14ac:dyDescent="0.25">
      <c r="B189" s="84"/>
      <c r="C189" s="85" t="s">
        <v>120</v>
      </c>
      <c r="D189" s="85" t="s">
        <v>78</v>
      </c>
      <c r="E189" s="86" t="s">
        <v>293</v>
      </c>
      <c r="F189" s="87" t="s">
        <v>294</v>
      </c>
      <c r="G189" s="88" t="s">
        <v>131</v>
      </c>
      <c r="H189" s="89">
        <v>321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163</v>
      </c>
    </row>
    <row r="190" spans="2:65" s="98" customFormat="1" ht="22.5" x14ac:dyDescent="0.25">
      <c r="B190" s="99"/>
      <c r="D190" s="100" t="s">
        <v>84</v>
      </c>
      <c r="E190" s="101" t="s">
        <v>14</v>
      </c>
      <c r="F190" s="102" t="s">
        <v>295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25">
      <c r="B191" s="106"/>
      <c r="D191" s="100" t="s">
        <v>84</v>
      </c>
      <c r="E191" s="107" t="s">
        <v>14</v>
      </c>
      <c r="F191" s="108" t="s">
        <v>396</v>
      </c>
      <c r="H191" s="109">
        <v>321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25">
      <c r="B192" s="113"/>
      <c r="D192" s="100" t="s">
        <v>84</v>
      </c>
      <c r="E192" s="114" t="s">
        <v>14</v>
      </c>
      <c r="F192" s="115" t="s">
        <v>90</v>
      </c>
      <c r="H192" s="116">
        <v>321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9" customFormat="1" ht="24.2" customHeight="1" x14ac:dyDescent="0.25">
      <c r="B193" s="84"/>
      <c r="C193" s="85" t="s">
        <v>165</v>
      </c>
      <c r="D193" s="85" t="s">
        <v>78</v>
      </c>
      <c r="E193" s="86" t="s">
        <v>166</v>
      </c>
      <c r="F193" s="87" t="s">
        <v>167</v>
      </c>
      <c r="G193" s="88" t="s">
        <v>131</v>
      </c>
      <c r="H193" s="89">
        <v>208</v>
      </c>
      <c r="I193" s="89">
        <v>0</v>
      </c>
      <c r="J193" s="89">
        <f>ROUND(I193*H193,3)</f>
        <v>0</v>
      </c>
      <c r="K193" s="90"/>
      <c r="L193" s="10"/>
      <c r="M193" s="91" t="s">
        <v>14</v>
      </c>
      <c r="N193" s="92" t="s">
        <v>34</v>
      </c>
      <c r="O193" s="93">
        <v>0</v>
      </c>
      <c r="P193" s="93">
        <f>O193*H193</f>
        <v>0</v>
      </c>
      <c r="Q193" s="93">
        <v>0</v>
      </c>
      <c r="R193" s="93">
        <f>Q193*H193</f>
        <v>0</v>
      </c>
      <c r="S193" s="93">
        <v>0</v>
      </c>
      <c r="T193" s="94">
        <f>S193*H193</f>
        <v>0</v>
      </c>
      <c r="AR193" s="95" t="s">
        <v>82</v>
      </c>
      <c r="AT193" s="95" t="s">
        <v>78</v>
      </c>
      <c r="AU193" s="95" t="s">
        <v>83</v>
      </c>
      <c r="AY193" s="2" t="s">
        <v>76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2" t="s">
        <v>83</v>
      </c>
      <c r="BK193" s="97">
        <f>ROUND(I193*H193,3)</f>
        <v>0</v>
      </c>
      <c r="BL193" s="2" t="s">
        <v>82</v>
      </c>
      <c r="BM193" s="95" t="s">
        <v>168</v>
      </c>
    </row>
    <row r="194" spans="2:65" s="98" customFormat="1" ht="22.5" x14ac:dyDescent="0.25">
      <c r="B194" s="99"/>
      <c r="D194" s="100" t="s">
        <v>84</v>
      </c>
      <c r="E194" s="101" t="s">
        <v>14</v>
      </c>
      <c r="F194" s="102" t="s">
        <v>291</v>
      </c>
      <c r="H194" s="101" t="s">
        <v>14</v>
      </c>
      <c r="L194" s="99"/>
      <c r="M194" s="103"/>
      <c r="T194" s="104"/>
      <c r="AT194" s="101" t="s">
        <v>84</v>
      </c>
      <c r="AU194" s="101" t="s">
        <v>83</v>
      </c>
      <c r="AV194" s="98" t="s">
        <v>75</v>
      </c>
      <c r="AW194" s="98" t="s">
        <v>86</v>
      </c>
      <c r="AX194" s="98" t="s">
        <v>2</v>
      </c>
      <c r="AY194" s="101" t="s">
        <v>76</v>
      </c>
    </row>
    <row r="195" spans="2:65" s="105" customFormat="1" x14ac:dyDescent="0.25">
      <c r="B195" s="106"/>
      <c r="D195" s="100" t="s">
        <v>84</v>
      </c>
      <c r="E195" s="107" t="s">
        <v>14</v>
      </c>
      <c r="F195" s="108" t="s">
        <v>395</v>
      </c>
      <c r="H195" s="109">
        <v>208</v>
      </c>
      <c r="L195" s="106"/>
      <c r="M195" s="110"/>
      <c r="T195" s="111"/>
      <c r="AT195" s="107" t="s">
        <v>84</v>
      </c>
      <c r="AU195" s="107" t="s">
        <v>83</v>
      </c>
      <c r="AV195" s="105" t="s">
        <v>83</v>
      </c>
      <c r="AW195" s="105" t="s">
        <v>86</v>
      </c>
      <c r="AX195" s="105" t="s">
        <v>2</v>
      </c>
      <c r="AY195" s="107" t="s">
        <v>76</v>
      </c>
    </row>
    <row r="196" spans="2:65" s="112" customFormat="1" x14ac:dyDescent="0.25">
      <c r="B196" s="113"/>
      <c r="D196" s="100" t="s">
        <v>84</v>
      </c>
      <c r="E196" s="114" t="s">
        <v>14</v>
      </c>
      <c r="F196" s="115" t="s">
        <v>90</v>
      </c>
      <c r="H196" s="116">
        <v>208</v>
      </c>
      <c r="L196" s="113"/>
      <c r="M196" s="117"/>
      <c r="T196" s="118"/>
      <c r="AT196" s="114" t="s">
        <v>84</v>
      </c>
      <c r="AU196" s="114" t="s">
        <v>83</v>
      </c>
      <c r="AV196" s="112" t="s">
        <v>82</v>
      </c>
      <c r="AW196" s="112" t="s">
        <v>86</v>
      </c>
      <c r="AX196" s="112" t="s">
        <v>75</v>
      </c>
      <c r="AY196" s="114" t="s">
        <v>76</v>
      </c>
    </row>
    <row r="197" spans="2:65" s="9" customFormat="1" ht="24.2" customHeight="1" x14ac:dyDescent="0.25">
      <c r="B197" s="84"/>
      <c r="C197" s="85" t="s">
        <v>126</v>
      </c>
      <c r="D197" s="85" t="s">
        <v>78</v>
      </c>
      <c r="E197" s="86" t="s">
        <v>297</v>
      </c>
      <c r="F197" s="87" t="s">
        <v>298</v>
      </c>
      <c r="G197" s="88" t="s">
        <v>131</v>
      </c>
      <c r="H197" s="89">
        <v>321</v>
      </c>
      <c r="I197" s="89">
        <v>0</v>
      </c>
      <c r="J197" s="89">
        <f>ROUND(I197*H197,3)</f>
        <v>0</v>
      </c>
      <c r="K197" s="90"/>
      <c r="L197" s="10"/>
      <c r="M197" s="91" t="s">
        <v>14</v>
      </c>
      <c r="N197" s="92" t="s">
        <v>34</v>
      </c>
      <c r="O197" s="93">
        <v>0</v>
      </c>
      <c r="P197" s="93">
        <f>O197*H197</f>
        <v>0</v>
      </c>
      <c r="Q197" s="93">
        <v>0</v>
      </c>
      <c r="R197" s="93">
        <f>Q197*H197</f>
        <v>0</v>
      </c>
      <c r="S197" s="93">
        <v>0</v>
      </c>
      <c r="T197" s="94">
        <f>S197*H197</f>
        <v>0</v>
      </c>
      <c r="AR197" s="95" t="s">
        <v>82</v>
      </c>
      <c r="AT197" s="95" t="s">
        <v>78</v>
      </c>
      <c r="AU197" s="95" t="s">
        <v>83</v>
      </c>
      <c r="AY197" s="2" t="s">
        <v>76</v>
      </c>
      <c r="BE197" s="96">
        <f>IF(N197="základná",J197,0)</f>
        <v>0</v>
      </c>
      <c r="BF197" s="96">
        <f>IF(N197="znížená",J197,0)</f>
        <v>0</v>
      </c>
      <c r="BG197" s="96">
        <f>IF(N197="zákl. prenesená",J197,0)</f>
        <v>0</v>
      </c>
      <c r="BH197" s="96">
        <f>IF(N197="zníž. prenesená",J197,0)</f>
        <v>0</v>
      </c>
      <c r="BI197" s="96">
        <f>IF(N197="nulová",J197,0)</f>
        <v>0</v>
      </c>
      <c r="BJ197" s="2" t="s">
        <v>83</v>
      </c>
      <c r="BK197" s="97">
        <f>ROUND(I197*H197,3)</f>
        <v>0</v>
      </c>
      <c r="BL197" s="2" t="s">
        <v>82</v>
      </c>
      <c r="BM197" s="95" t="s">
        <v>172</v>
      </c>
    </row>
    <row r="198" spans="2:65" s="98" customFormat="1" ht="22.5" x14ac:dyDescent="0.25">
      <c r="B198" s="99"/>
      <c r="D198" s="100" t="s">
        <v>84</v>
      </c>
      <c r="E198" s="101" t="s">
        <v>14</v>
      </c>
      <c r="F198" s="102" t="s">
        <v>295</v>
      </c>
      <c r="H198" s="101" t="s">
        <v>14</v>
      </c>
      <c r="L198" s="99"/>
      <c r="M198" s="103"/>
      <c r="T198" s="104"/>
      <c r="AT198" s="101" t="s">
        <v>84</v>
      </c>
      <c r="AU198" s="101" t="s">
        <v>83</v>
      </c>
      <c r="AV198" s="98" t="s">
        <v>75</v>
      </c>
      <c r="AW198" s="98" t="s">
        <v>86</v>
      </c>
      <c r="AX198" s="98" t="s">
        <v>2</v>
      </c>
      <c r="AY198" s="101" t="s">
        <v>76</v>
      </c>
    </row>
    <row r="199" spans="2:65" s="105" customFormat="1" x14ac:dyDescent="0.25">
      <c r="B199" s="106"/>
      <c r="D199" s="100" t="s">
        <v>84</v>
      </c>
      <c r="E199" s="107" t="s">
        <v>14</v>
      </c>
      <c r="F199" s="108" t="s">
        <v>396</v>
      </c>
      <c r="H199" s="109">
        <v>321</v>
      </c>
      <c r="L199" s="106"/>
      <c r="M199" s="110"/>
      <c r="T199" s="111"/>
      <c r="AT199" s="107" t="s">
        <v>84</v>
      </c>
      <c r="AU199" s="107" t="s">
        <v>83</v>
      </c>
      <c r="AV199" s="105" t="s">
        <v>83</v>
      </c>
      <c r="AW199" s="105" t="s">
        <v>86</v>
      </c>
      <c r="AX199" s="105" t="s">
        <v>2</v>
      </c>
      <c r="AY199" s="107" t="s">
        <v>76</v>
      </c>
    </row>
    <row r="200" spans="2:65" s="112" customFormat="1" x14ac:dyDescent="0.25">
      <c r="B200" s="113"/>
      <c r="D200" s="100" t="s">
        <v>84</v>
      </c>
      <c r="E200" s="114" t="s">
        <v>14</v>
      </c>
      <c r="F200" s="115" t="s">
        <v>90</v>
      </c>
      <c r="H200" s="116">
        <v>321</v>
      </c>
      <c r="L200" s="113"/>
      <c r="M200" s="117"/>
      <c r="T200" s="118"/>
      <c r="AT200" s="114" t="s">
        <v>84</v>
      </c>
      <c r="AU200" s="114" t="s">
        <v>83</v>
      </c>
      <c r="AV200" s="112" t="s">
        <v>82</v>
      </c>
      <c r="AW200" s="112" t="s">
        <v>86</v>
      </c>
      <c r="AX200" s="112" t="s">
        <v>75</v>
      </c>
      <c r="AY200" s="114" t="s">
        <v>76</v>
      </c>
    </row>
    <row r="201" spans="2:65" s="9" customFormat="1" ht="24.2" customHeight="1" x14ac:dyDescent="0.25">
      <c r="B201" s="84"/>
      <c r="C201" s="85" t="s">
        <v>175</v>
      </c>
      <c r="D201" s="85" t="s">
        <v>78</v>
      </c>
      <c r="E201" s="86" t="s">
        <v>176</v>
      </c>
      <c r="F201" s="87" t="s">
        <v>177</v>
      </c>
      <c r="G201" s="88" t="s">
        <v>131</v>
      </c>
      <c r="H201" s="89">
        <v>529</v>
      </c>
      <c r="I201" s="89">
        <v>0</v>
      </c>
      <c r="J201" s="89">
        <f>ROUND(I201*H201,3)</f>
        <v>0</v>
      </c>
      <c r="K201" s="90"/>
      <c r="L201" s="10"/>
      <c r="M201" s="91" t="s">
        <v>14</v>
      </c>
      <c r="N201" s="92" t="s">
        <v>34</v>
      </c>
      <c r="O201" s="93">
        <v>0</v>
      </c>
      <c r="P201" s="93">
        <f>O201*H201</f>
        <v>0</v>
      </c>
      <c r="Q201" s="93">
        <v>0</v>
      </c>
      <c r="R201" s="93">
        <f>Q201*H201</f>
        <v>0</v>
      </c>
      <c r="S201" s="93">
        <v>0</v>
      </c>
      <c r="T201" s="94">
        <f>S201*H201</f>
        <v>0</v>
      </c>
      <c r="AR201" s="95" t="s">
        <v>82</v>
      </c>
      <c r="AT201" s="95" t="s">
        <v>78</v>
      </c>
      <c r="AU201" s="95" t="s">
        <v>83</v>
      </c>
      <c r="AY201" s="2" t="s">
        <v>76</v>
      </c>
      <c r="BE201" s="96">
        <f>IF(N201="základná",J201,0)</f>
        <v>0</v>
      </c>
      <c r="BF201" s="96">
        <f>IF(N201="znížená",J201,0)</f>
        <v>0</v>
      </c>
      <c r="BG201" s="96">
        <f>IF(N201="zákl. prenesená",J201,0)</f>
        <v>0</v>
      </c>
      <c r="BH201" s="96">
        <f>IF(N201="zníž. prenesená",J201,0)</f>
        <v>0</v>
      </c>
      <c r="BI201" s="96">
        <f>IF(N201="nulová",J201,0)</f>
        <v>0</v>
      </c>
      <c r="BJ201" s="2" t="s">
        <v>83</v>
      </c>
      <c r="BK201" s="97">
        <f>ROUND(I201*H201,3)</f>
        <v>0</v>
      </c>
      <c r="BL201" s="2" t="s">
        <v>82</v>
      </c>
      <c r="BM201" s="95" t="s">
        <v>178</v>
      </c>
    </row>
    <row r="202" spans="2:65" s="98" customFormat="1" ht="22.5" x14ac:dyDescent="0.25">
      <c r="B202" s="99"/>
      <c r="D202" s="100" t="s">
        <v>84</v>
      </c>
      <c r="E202" s="101" t="s">
        <v>14</v>
      </c>
      <c r="F202" s="102" t="s">
        <v>291</v>
      </c>
      <c r="H202" s="101" t="s">
        <v>14</v>
      </c>
      <c r="L202" s="99"/>
      <c r="M202" s="103"/>
      <c r="T202" s="104"/>
      <c r="AT202" s="101" t="s">
        <v>84</v>
      </c>
      <c r="AU202" s="101" t="s">
        <v>83</v>
      </c>
      <c r="AV202" s="98" t="s">
        <v>75</v>
      </c>
      <c r="AW202" s="98" t="s">
        <v>86</v>
      </c>
      <c r="AX202" s="98" t="s">
        <v>2</v>
      </c>
      <c r="AY202" s="101" t="s">
        <v>76</v>
      </c>
    </row>
    <row r="203" spans="2:65" s="105" customFormat="1" x14ac:dyDescent="0.25">
      <c r="B203" s="106"/>
      <c r="D203" s="100" t="s">
        <v>84</v>
      </c>
      <c r="E203" s="107" t="s">
        <v>14</v>
      </c>
      <c r="F203" s="108" t="s">
        <v>395</v>
      </c>
      <c r="H203" s="109">
        <v>208</v>
      </c>
      <c r="L203" s="106"/>
      <c r="M203" s="110"/>
      <c r="T203" s="111"/>
      <c r="AT203" s="107" t="s">
        <v>84</v>
      </c>
      <c r="AU203" s="107" t="s">
        <v>83</v>
      </c>
      <c r="AV203" s="105" t="s">
        <v>83</v>
      </c>
      <c r="AW203" s="105" t="s">
        <v>86</v>
      </c>
      <c r="AX203" s="105" t="s">
        <v>2</v>
      </c>
      <c r="AY203" s="107" t="s">
        <v>76</v>
      </c>
    </row>
    <row r="204" spans="2:65" s="98" customFormat="1" ht="22.5" x14ac:dyDescent="0.25">
      <c r="B204" s="99"/>
      <c r="D204" s="100" t="s">
        <v>84</v>
      </c>
      <c r="E204" s="101" t="s">
        <v>14</v>
      </c>
      <c r="F204" s="102" t="s">
        <v>295</v>
      </c>
      <c r="H204" s="101" t="s">
        <v>14</v>
      </c>
      <c r="L204" s="99"/>
      <c r="M204" s="103"/>
      <c r="T204" s="104"/>
      <c r="AT204" s="101" t="s">
        <v>84</v>
      </c>
      <c r="AU204" s="101" t="s">
        <v>83</v>
      </c>
      <c r="AV204" s="98" t="s">
        <v>75</v>
      </c>
      <c r="AW204" s="98" t="s">
        <v>86</v>
      </c>
      <c r="AX204" s="98" t="s">
        <v>2</v>
      </c>
      <c r="AY204" s="101" t="s">
        <v>76</v>
      </c>
    </row>
    <row r="205" spans="2:65" s="105" customFormat="1" x14ac:dyDescent="0.25">
      <c r="B205" s="106"/>
      <c r="D205" s="100" t="s">
        <v>84</v>
      </c>
      <c r="E205" s="107" t="s">
        <v>14</v>
      </c>
      <c r="F205" s="108" t="s">
        <v>396</v>
      </c>
      <c r="H205" s="109">
        <v>321</v>
      </c>
      <c r="L205" s="106"/>
      <c r="M205" s="110"/>
      <c r="T205" s="111"/>
      <c r="AT205" s="107" t="s">
        <v>84</v>
      </c>
      <c r="AU205" s="107" t="s">
        <v>83</v>
      </c>
      <c r="AV205" s="105" t="s">
        <v>83</v>
      </c>
      <c r="AW205" s="105" t="s">
        <v>86</v>
      </c>
      <c r="AX205" s="105" t="s">
        <v>2</v>
      </c>
      <c r="AY205" s="107" t="s">
        <v>76</v>
      </c>
    </row>
    <row r="206" spans="2:65" s="112" customFormat="1" x14ac:dyDescent="0.25">
      <c r="B206" s="113"/>
      <c r="D206" s="100" t="s">
        <v>84</v>
      </c>
      <c r="E206" s="114" t="s">
        <v>14</v>
      </c>
      <c r="F206" s="115" t="s">
        <v>90</v>
      </c>
      <c r="H206" s="116">
        <v>529</v>
      </c>
      <c r="L206" s="113"/>
      <c r="M206" s="117"/>
      <c r="T206" s="118"/>
      <c r="AT206" s="114" t="s">
        <v>84</v>
      </c>
      <c r="AU206" s="114" t="s">
        <v>83</v>
      </c>
      <c r="AV206" s="112" t="s">
        <v>82</v>
      </c>
      <c r="AW206" s="112" t="s">
        <v>86</v>
      </c>
      <c r="AX206" s="112" t="s">
        <v>75</v>
      </c>
      <c r="AY206" s="114" t="s">
        <v>76</v>
      </c>
    </row>
    <row r="207" spans="2:65" s="9" customFormat="1" ht="24.2" customHeight="1" x14ac:dyDescent="0.25">
      <c r="B207" s="84"/>
      <c r="C207" s="85" t="s">
        <v>132</v>
      </c>
      <c r="D207" s="85" t="s">
        <v>78</v>
      </c>
      <c r="E207" s="86" t="s">
        <v>299</v>
      </c>
      <c r="F207" s="87" t="s">
        <v>300</v>
      </c>
      <c r="G207" s="88" t="s">
        <v>131</v>
      </c>
      <c r="H207" s="89">
        <v>208</v>
      </c>
      <c r="I207" s="89">
        <v>0</v>
      </c>
      <c r="J207" s="89">
        <f>ROUND(I207*H207,3)</f>
        <v>0</v>
      </c>
      <c r="K207" s="90"/>
      <c r="L207" s="10"/>
      <c r="M207" s="91" t="s">
        <v>14</v>
      </c>
      <c r="N207" s="92" t="s">
        <v>34</v>
      </c>
      <c r="O207" s="93">
        <v>0</v>
      </c>
      <c r="P207" s="93">
        <f>O207*H207</f>
        <v>0</v>
      </c>
      <c r="Q207" s="93">
        <v>0</v>
      </c>
      <c r="R207" s="93">
        <f>Q207*H207</f>
        <v>0</v>
      </c>
      <c r="S207" s="93">
        <v>0</v>
      </c>
      <c r="T207" s="94">
        <f>S207*H207</f>
        <v>0</v>
      </c>
      <c r="AR207" s="95" t="s">
        <v>82</v>
      </c>
      <c r="AT207" s="95" t="s">
        <v>78</v>
      </c>
      <c r="AU207" s="95" t="s">
        <v>83</v>
      </c>
      <c r="AY207" s="2" t="s">
        <v>76</v>
      </c>
      <c r="BE207" s="96">
        <f>IF(N207="základná",J207,0)</f>
        <v>0</v>
      </c>
      <c r="BF207" s="96">
        <f>IF(N207="znížená",J207,0)</f>
        <v>0</v>
      </c>
      <c r="BG207" s="96">
        <f>IF(N207="zákl. prenesená",J207,0)</f>
        <v>0</v>
      </c>
      <c r="BH207" s="96">
        <f>IF(N207="zníž. prenesená",J207,0)</f>
        <v>0</v>
      </c>
      <c r="BI207" s="96">
        <f>IF(N207="nulová",J207,0)</f>
        <v>0</v>
      </c>
      <c r="BJ207" s="2" t="s">
        <v>83</v>
      </c>
      <c r="BK207" s="97">
        <f>ROUND(I207*H207,3)</f>
        <v>0</v>
      </c>
      <c r="BL207" s="2" t="s">
        <v>82</v>
      </c>
      <c r="BM207" s="95" t="s">
        <v>181</v>
      </c>
    </row>
    <row r="208" spans="2:65" s="98" customFormat="1" ht="22.5" x14ac:dyDescent="0.25">
      <c r="B208" s="99"/>
      <c r="D208" s="100" t="s">
        <v>84</v>
      </c>
      <c r="E208" s="101" t="s">
        <v>14</v>
      </c>
      <c r="F208" s="102" t="s">
        <v>291</v>
      </c>
      <c r="H208" s="101" t="s">
        <v>14</v>
      </c>
      <c r="L208" s="99"/>
      <c r="M208" s="103"/>
      <c r="T208" s="104"/>
      <c r="AT208" s="101" t="s">
        <v>84</v>
      </c>
      <c r="AU208" s="101" t="s">
        <v>83</v>
      </c>
      <c r="AV208" s="98" t="s">
        <v>75</v>
      </c>
      <c r="AW208" s="98" t="s">
        <v>86</v>
      </c>
      <c r="AX208" s="98" t="s">
        <v>2</v>
      </c>
      <c r="AY208" s="101" t="s">
        <v>76</v>
      </c>
    </row>
    <row r="209" spans="2:65" s="105" customFormat="1" x14ac:dyDescent="0.25">
      <c r="B209" s="106"/>
      <c r="D209" s="100" t="s">
        <v>84</v>
      </c>
      <c r="E209" s="107" t="s">
        <v>14</v>
      </c>
      <c r="F209" s="108" t="s">
        <v>395</v>
      </c>
      <c r="H209" s="109">
        <v>208</v>
      </c>
      <c r="L209" s="106"/>
      <c r="M209" s="110"/>
      <c r="T209" s="111"/>
      <c r="AT209" s="107" t="s">
        <v>84</v>
      </c>
      <c r="AU209" s="107" t="s">
        <v>83</v>
      </c>
      <c r="AV209" s="105" t="s">
        <v>83</v>
      </c>
      <c r="AW209" s="105" t="s">
        <v>86</v>
      </c>
      <c r="AX209" s="105" t="s">
        <v>2</v>
      </c>
      <c r="AY209" s="107" t="s">
        <v>76</v>
      </c>
    </row>
    <row r="210" spans="2:65" s="112" customFormat="1" x14ac:dyDescent="0.25">
      <c r="B210" s="113"/>
      <c r="D210" s="100" t="s">
        <v>84</v>
      </c>
      <c r="E210" s="114" t="s">
        <v>14</v>
      </c>
      <c r="F210" s="115" t="s">
        <v>90</v>
      </c>
      <c r="H210" s="116">
        <v>208</v>
      </c>
      <c r="L210" s="113"/>
      <c r="M210" s="117"/>
      <c r="T210" s="118"/>
      <c r="AT210" s="114" t="s">
        <v>84</v>
      </c>
      <c r="AU210" s="114" t="s">
        <v>83</v>
      </c>
      <c r="AV210" s="112" t="s">
        <v>82</v>
      </c>
      <c r="AW210" s="112" t="s">
        <v>86</v>
      </c>
      <c r="AX210" s="112" t="s">
        <v>75</v>
      </c>
      <c r="AY210" s="114" t="s">
        <v>76</v>
      </c>
    </row>
    <row r="211" spans="2:65" s="9" customFormat="1" ht="16.5" customHeight="1" x14ac:dyDescent="0.25">
      <c r="B211" s="84"/>
      <c r="C211" s="85" t="s">
        <v>183</v>
      </c>
      <c r="D211" s="85" t="s">
        <v>78</v>
      </c>
      <c r="E211" s="86" t="s">
        <v>301</v>
      </c>
      <c r="F211" s="87" t="s">
        <v>302</v>
      </c>
      <c r="G211" s="88" t="s">
        <v>131</v>
      </c>
      <c r="H211" s="89">
        <v>321</v>
      </c>
      <c r="I211" s="89">
        <v>0</v>
      </c>
      <c r="J211" s="89">
        <f>ROUND(I211*H211,3)</f>
        <v>0</v>
      </c>
      <c r="K211" s="90"/>
      <c r="L211" s="10"/>
      <c r="M211" s="91" t="s">
        <v>14</v>
      </c>
      <c r="N211" s="92" t="s">
        <v>34</v>
      </c>
      <c r="O211" s="93">
        <v>0</v>
      </c>
      <c r="P211" s="93">
        <f>O211*H211</f>
        <v>0</v>
      </c>
      <c r="Q211" s="93">
        <v>0</v>
      </c>
      <c r="R211" s="93">
        <f>Q211*H211</f>
        <v>0</v>
      </c>
      <c r="S211" s="93">
        <v>0</v>
      </c>
      <c r="T211" s="94">
        <f>S211*H211</f>
        <v>0</v>
      </c>
      <c r="AR211" s="95" t="s">
        <v>82</v>
      </c>
      <c r="AT211" s="95" t="s">
        <v>78</v>
      </c>
      <c r="AU211" s="95" t="s">
        <v>83</v>
      </c>
      <c r="AY211" s="2" t="s">
        <v>76</v>
      </c>
      <c r="BE211" s="96">
        <f>IF(N211="základná",J211,0)</f>
        <v>0</v>
      </c>
      <c r="BF211" s="96">
        <f>IF(N211="znížená",J211,0)</f>
        <v>0</v>
      </c>
      <c r="BG211" s="96">
        <f>IF(N211="zákl. prenesená",J211,0)</f>
        <v>0</v>
      </c>
      <c r="BH211" s="96">
        <f>IF(N211="zníž. prenesená",J211,0)</f>
        <v>0</v>
      </c>
      <c r="BI211" s="96">
        <f>IF(N211="nulová",J211,0)</f>
        <v>0</v>
      </c>
      <c r="BJ211" s="2" t="s">
        <v>83</v>
      </c>
      <c r="BK211" s="97">
        <f>ROUND(I211*H211,3)</f>
        <v>0</v>
      </c>
      <c r="BL211" s="2" t="s">
        <v>82</v>
      </c>
      <c r="BM211" s="95" t="s">
        <v>186</v>
      </c>
    </row>
    <row r="212" spans="2:65" s="98" customFormat="1" ht="22.5" x14ac:dyDescent="0.25">
      <c r="B212" s="99"/>
      <c r="D212" s="100" t="s">
        <v>84</v>
      </c>
      <c r="E212" s="101" t="s">
        <v>14</v>
      </c>
      <c r="F212" s="102" t="s">
        <v>295</v>
      </c>
      <c r="H212" s="101" t="s">
        <v>14</v>
      </c>
      <c r="L212" s="99"/>
      <c r="M212" s="103"/>
      <c r="T212" s="104"/>
      <c r="AT212" s="101" t="s">
        <v>84</v>
      </c>
      <c r="AU212" s="101" t="s">
        <v>83</v>
      </c>
      <c r="AV212" s="98" t="s">
        <v>75</v>
      </c>
      <c r="AW212" s="98" t="s">
        <v>86</v>
      </c>
      <c r="AX212" s="98" t="s">
        <v>2</v>
      </c>
      <c r="AY212" s="101" t="s">
        <v>76</v>
      </c>
    </row>
    <row r="213" spans="2:65" s="105" customFormat="1" x14ac:dyDescent="0.25">
      <c r="B213" s="106"/>
      <c r="D213" s="100" t="s">
        <v>84</v>
      </c>
      <c r="E213" s="107" t="s">
        <v>14</v>
      </c>
      <c r="F213" s="108" t="s">
        <v>396</v>
      </c>
      <c r="H213" s="109">
        <v>321</v>
      </c>
      <c r="L213" s="106"/>
      <c r="M213" s="110"/>
      <c r="T213" s="111"/>
      <c r="AT213" s="107" t="s">
        <v>84</v>
      </c>
      <c r="AU213" s="107" t="s">
        <v>83</v>
      </c>
      <c r="AV213" s="105" t="s">
        <v>83</v>
      </c>
      <c r="AW213" s="105" t="s">
        <v>86</v>
      </c>
      <c r="AX213" s="105" t="s">
        <v>2</v>
      </c>
      <c r="AY213" s="107" t="s">
        <v>76</v>
      </c>
    </row>
    <row r="214" spans="2:65" s="112" customFormat="1" x14ac:dyDescent="0.25">
      <c r="B214" s="113"/>
      <c r="D214" s="100" t="s">
        <v>84</v>
      </c>
      <c r="E214" s="114" t="s">
        <v>14</v>
      </c>
      <c r="F214" s="115" t="s">
        <v>90</v>
      </c>
      <c r="H214" s="116">
        <v>321</v>
      </c>
      <c r="L214" s="113"/>
      <c r="M214" s="117"/>
      <c r="T214" s="118"/>
      <c r="AT214" s="114" t="s">
        <v>84</v>
      </c>
      <c r="AU214" s="114" t="s">
        <v>83</v>
      </c>
      <c r="AV214" s="112" t="s">
        <v>82</v>
      </c>
      <c r="AW214" s="112" t="s">
        <v>86</v>
      </c>
      <c r="AX214" s="112" t="s">
        <v>75</v>
      </c>
      <c r="AY214" s="114" t="s">
        <v>76</v>
      </c>
    </row>
    <row r="215" spans="2:65" s="9" customFormat="1" ht="24.2" customHeight="1" x14ac:dyDescent="0.25">
      <c r="B215" s="84"/>
      <c r="C215" s="119" t="s">
        <v>140</v>
      </c>
      <c r="D215" s="119" t="s">
        <v>212</v>
      </c>
      <c r="E215" s="120" t="s">
        <v>303</v>
      </c>
      <c r="F215" s="121" t="s">
        <v>304</v>
      </c>
      <c r="G215" s="122" t="s">
        <v>131</v>
      </c>
      <c r="H215" s="123">
        <v>212.16</v>
      </c>
      <c r="I215" s="123">
        <v>0</v>
      </c>
      <c r="J215" s="123">
        <f>ROUND(I215*H215,3)</f>
        <v>0</v>
      </c>
      <c r="K215" s="124"/>
      <c r="L215" s="125"/>
      <c r="M215" s="126" t="s">
        <v>14</v>
      </c>
      <c r="N215" s="127" t="s">
        <v>34</v>
      </c>
      <c r="O215" s="93">
        <v>0</v>
      </c>
      <c r="P215" s="93">
        <f>O215*H215</f>
        <v>0</v>
      </c>
      <c r="Q215" s="93">
        <v>0</v>
      </c>
      <c r="R215" s="93">
        <f>Q215*H215</f>
        <v>0</v>
      </c>
      <c r="S215" s="93">
        <v>0</v>
      </c>
      <c r="T215" s="94">
        <f>S215*H215</f>
        <v>0</v>
      </c>
      <c r="AR215" s="95" t="s">
        <v>103</v>
      </c>
      <c r="AT215" s="95" t="s">
        <v>212</v>
      </c>
      <c r="AU215" s="95" t="s">
        <v>83</v>
      </c>
      <c r="AY215" s="2" t="s">
        <v>76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2" t="s">
        <v>83</v>
      </c>
      <c r="BK215" s="97">
        <f>ROUND(I215*H215,3)</f>
        <v>0</v>
      </c>
      <c r="BL215" s="2" t="s">
        <v>82</v>
      </c>
      <c r="BM215" s="95" t="s">
        <v>190</v>
      </c>
    </row>
    <row r="216" spans="2:65" s="98" customFormat="1" ht="22.5" x14ac:dyDescent="0.25">
      <c r="B216" s="99"/>
      <c r="D216" s="100" t="s">
        <v>84</v>
      </c>
      <c r="E216" s="101" t="s">
        <v>14</v>
      </c>
      <c r="F216" s="102" t="s">
        <v>291</v>
      </c>
      <c r="H216" s="101" t="s">
        <v>14</v>
      </c>
      <c r="L216" s="99"/>
      <c r="M216" s="103"/>
      <c r="T216" s="104"/>
      <c r="AT216" s="101" t="s">
        <v>84</v>
      </c>
      <c r="AU216" s="101" t="s">
        <v>83</v>
      </c>
      <c r="AV216" s="98" t="s">
        <v>75</v>
      </c>
      <c r="AW216" s="98" t="s">
        <v>86</v>
      </c>
      <c r="AX216" s="98" t="s">
        <v>2</v>
      </c>
      <c r="AY216" s="101" t="s">
        <v>76</v>
      </c>
    </row>
    <row r="217" spans="2:65" s="105" customFormat="1" x14ac:dyDescent="0.25">
      <c r="B217" s="106"/>
      <c r="D217" s="100" t="s">
        <v>84</v>
      </c>
      <c r="E217" s="107" t="s">
        <v>14</v>
      </c>
      <c r="F217" s="108" t="s">
        <v>397</v>
      </c>
      <c r="H217" s="109">
        <v>212.16</v>
      </c>
      <c r="L217" s="106"/>
      <c r="M217" s="110"/>
      <c r="T217" s="111"/>
      <c r="AT217" s="107" t="s">
        <v>84</v>
      </c>
      <c r="AU217" s="107" t="s">
        <v>83</v>
      </c>
      <c r="AV217" s="105" t="s">
        <v>83</v>
      </c>
      <c r="AW217" s="105" t="s">
        <v>86</v>
      </c>
      <c r="AX217" s="105" t="s">
        <v>2</v>
      </c>
      <c r="AY217" s="107" t="s">
        <v>76</v>
      </c>
    </row>
    <row r="218" spans="2:65" s="112" customFormat="1" x14ac:dyDescent="0.25">
      <c r="B218" s="113"/>
      <c r="D218" s="100" t="s">
        <v>84</v>
      </c>
      <c r="E218" s="114" t="s">
        <v>14</v>
      </c>
      <c r="F218" s="115" t="s">
        <v>90</v>
      </c>
      <c r="H218" s="116">
        <v>212.16</v>
      </c>
      <c r="L218" s="113"/>
      <c r="M218" s="117"/>
      <c r="T218" s="118"/>
      <c r="AT218" s="114" t="s">
        <v>84</v>
      </c>
      <c r="AU218" s="114" t="s">
        <v>83</v>
      </c>
      <c r="AV218" s="112" t="s">
        <v>82</v>
      </c>
      <c r="AW218" s="112" t="s">
        <v>86</v>
      </c>
      <c r="AX218" s="112" t="s">
        <v>75</v>
      </c>
      <c r="AY218" s="114" t="s">
        <v>76</v>
      </c>
    </row>
    <row r="219" spans="2:65" s="9" customFormat="1" ht="24.2" customHeight="1" x14ac:dyDescent="0.25">
      <c r="B219" s="84"/>
      <c r="C219" s="119" t="s">
        <v>157</v>
      </c>
      <c r="D219" s="119" t="s">
        <v>212</v>
      </c>
      <c r="E219" s="120" t="s">
        <v>306</v>
      </c>
      <c r="F219" s="121" t="s">
        <v>307</v>
      </c>
      <c r="G219" s="122" t="s">
        <v>308</v>
      </c>
      <c r="H219" s="123">
        <v>327.42</v>
      </c>
      <c r="I219" s="123">
        <v>0</v>
      </c>
      <c r="J219" s="123">
        <f>ROUND(I219*H219,3)</f>
        <v>0</v>
      </c>
      <c r="K219" s="124"/>
      <c r="L219" s="125"/>
      <c r="M219" s="126" t="s">
        <v>14</v>
      </c>
      <c r="N219" s="127" t="s">
        <v>34</v>
      </c>
      <c r="O219" s="93">
        <v>0</v>
      </c>
      <c r="P219" s="93">
        <f>O219*H219</f>
        <v>0</v>
      </c>
      <c r="Q219" s="93">
        <v>0</v>
      </c>
      <c r="R219" s="93">
        <f>Q219*H219</f>
        <v>0</v>
      </c>
      <c r="S219" s="93">
        <v>0</v>
      </c>
      <c r="T219" s="94">
        <f>S219*H219</f>
        <v>0</v>
      </c>
      <c r="AR219" s="95" t="s">
        <v>103</v>
      </c>
      <c r="AT219" s="95" t="s">
        <v>212</v>
      </c>
      <c r="AU219" s="95" t="s">
        <v>83</v>
      </c>
      <c r="AY219" s="2" t="s">
        <v>76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2" t="s">
        <v>83</v>
      </c>
      <c r="BK219" s="97">
        <f>ROUND(I219*H219,3)</f>
        <v>0</v>
      </c>
      <c r="BL219" s="2" t="s">
        <v>82</v>
      </c>
      <c r="BM219" s="95" t="s">
        <v>193</v>
      </c>
    </row>
    <row r="220" spans="2:65" s="98" customFormat="1" ht="22.5" x14ac:dyDescent="0.25">
      <c r="B220" s="99"/>
      <c r="D220" s="100" t="s">
        <v>84</v>
      </c>
      <c r="E220" s="101" t="s">
        <v>14</v>
      </c>
      <c r="F220" s="102" t="s">
        <v>295</v>
      </c>
      <c r="H220" s="101" t="s">
        <v>14</v>
      </c>
      <c r="L220" s="99"/>
      <c r="M220" s="103"/>
      <c r="T220" s="104"/>
      <c r="AT220" s="101" t="s">
        <v>84</v>
      </c>
      <c r="AU220" s="101" t="s">
        <v>83</v>
      </c>
      <c r="AV220" s="98" t="s">
        <v>75</v>
      </c>
      <c r="AW220" s="98" t="s">
        <v>86</v>
      </c>
      <c r="AX220" s="98" t="s">
        <v>2</v>
      </c>
      <c r="AY220" s="101" t="s">
        <v>76</v>
      </c>
    </row>
    <row r="221" spans="2:65" s="105" customFormat="1" x14ac:dyDescent="0.25">
      <c r="B221" s="106"/>
      <c r="D221" s="100" t="s">
        <v>84</v>
      </c>
      <c r="E221" s="107" t="s">
        <v>14</v>
      </c>
      <c r="F221" s="108" t="s">
        <v>398</v>
      </c>
      <c r="H221" s="109">
        <v>327.42</v>
      </c>
      <c r="L221" s="106"/>
      <c r="M221" s="110"/>
      <c r="T221" s="111"/>
      <c r="AT221" s="107" t="s">
        <v>84</v>
      </c>
      <c r="AU221" s="107" t="s">
        <v>83</v>
      </c>
      <c r="AV221" s="105" t="s">
        <v>83</v>
      </c>
      <c r="AW221" s="105" t="s">
        <v>86</v>
      </c>
      <c r="AX221" s="105" t="s">
        <v>2</v>
      </c>
      <c r="AY221" s="107" t="s">
        <v>76</v>
      </c>
    </row>
    <row r="222" spans="2:65" s="112" customFormat="1" x14ac:dyDescent="0.25">
      <c r="B222" s="113"/>
      <c r="D222" s="100" t="s">
        <v>84</v>
      </c>
      <c r="E222" s="114" t="s">
        <v>14</v>
      </c>
      <c r="F222" s="115" t="s">
        <v>90</v>
      </c>
      <c r="H222" s="116">
        <v>327.42</v>
      </c>
      <c r="L222" s="113"/>
      <c r="M222" s="117"/>
      <c r="T222" s="118"/>
      <c r="AT222" s="114" t="s">
        <v>84</v>
      </c>
      <c r="AU222" s="114" t="s">
        <v>83</v>
      </c>
      <c r="AV222" s="112" t="s">
        <v>82</v>
      </c>
      <c r="AW222" s="112" t="s">
        <v>86</v>
      </c>
      <c r="AX222" s="112" t="s">
        <v>75</v>
      </c>
      <c r="AY222" s="114" t="s">
        <v>76</v>
      </c>
    </row>
    <row r="223" spans="2:65" s="72" customFormat="1" ht="22.9" customHeight="1" x14ac:dyDescent="0.2">
      <c r="B223" s="73"/>
      <c r="D223" s="74" t="s">
        <v>72</v>
      </c>
      <c r="E223" s="82" t="s">
        <v>123</v>
      </c>
      <c r="F223" s="82" t="s">
        <v>220</v>
      </c>
      <c r="J223" s="83">
        <f>BK223</f>
        <v>0</v>
      </c>
      <c r="L223" s="73"/>
      <c r="M223" s="77"/>
      <c r="P223" s="78">
        <f>SUM(P224:P256)</f>
        <v>0</v>
      </c>
      <c r="R223" s="78">
        <f>SUM(R224:R256)</f>
        <v>0</v>
      </c>
      <c r="T223" s="79">
        <f>SUM(T224:T256)</f>
        <v>0</v>
      </c>
      <c r="AR223" s="74" t="s">
        <v>75</v>
      </c>
      <c r="AT223" s="80" t="s">
        <v>72</v>
      </c>
      <c r="AU223" s="80" t="s">
        <v>75</v>
      </c>
      <c r="AY223" s="74" t="s">
        <v>76</v>
      </c>
      <c r="BK223" s="81">
        <f>SUM(BK224:BK256)</f>
        <v>0</v>
      </c>
    </row>
    <row r="224" spans="2:65" s="9" customFormat="1" ht="33" customHeight="1" x14ac:dyDescent="0.25">
      <c r="B224" s="84"/>
      <c r="C224" s="85" t="s">
        <v>144</v>
      </c>
      <c r="D224" s="85" t="s">
        <v>78</v>
      </c>
      <c r="E224" s="86" t="s">
        <v>310</v>
      </c>
      <c r="F224" s="87" t="s">
        <v>311</v>
      </c>
      <c r="G224" s="88" t="s">
        <v>131</v>
      </c>
      <c r="H224" s="89">
        <v>12</v>
      </c>
      <c r="I224" s="89">
        <v>0</v>
      </c>
      <c r="J224" s="89">
        <f>ROUND(I224*H224,3)</f>
        <v>0</v>
      </c>
      <c r="K224" s="90"/>
      <c r="L224" s="10"/>
      <c r="M224" s="91" t="s">
        <v>14</v>
      </c>
      <c r="N224" s="92" t="s">
        <v>34</v>
      </c>
      <c r="O224" s="93">
        <v>0</v>
      </c>
      <c r="P224" s="93">
        <f>O224*H224</f>
        <v>0</v>
      </c>
      <c r="Q224" s="93">
        <v>0</v>
      </c>
      <c r="R224" s="93">
        <f>Q224*H224</f>
        <v>0</v>
      </c>
      <c r="S224" s="93">
        <v>0</v>
      </c>
      <c r="T224" s="94">
        <f>S224*H224</f>
        <v>0</v>
      </c>
      <c r="AR224" s="95" t="s">
        <v>82</v>
      </c>
      <c r="AT224" s="95" t="s">
        <v>78</v>
      </c>
      <c r="AU224" s="95" t="s">
        <v>83</v>
      </c>
      <c r="AY224" s="2" t="s">
        <v>76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2" t="s">
        <v>83</v>
      </c>
      <c r="BK224" s="97">
        <f>ROUND(I224*H224,3)</f>
        <v>0</v>
      </c>
      <c r="BL224" s="2" t="s">
        <v>82</v>
      </c>
      <c r="BM224" s="95" t="s">
        <v>196</v>
      </c>
    </row>
    <row r="225" spans="2:65" s="98" customFormat="1" x14ac:dyDescent="0.25">
      <c r="B225" s="99"/>
      <c r="D225" s="100" t="s">
        <v>84</v>
      </c>
      <c r="E225" s="101" t="s">
        <v>14</v>
      </c>
      <c r="F225" s="102" t="s">
        <v>279</v>
      </c>
      <c r="H225" s="101" t="s">
        <v>14</v>
      </c>
      <c r="L225" s="99"/>
      <c r="M225" s="103"/>
      <c r="T225" s="104"/>
      <c r="AT225" s="101" t="s">
        <v>84</v>
      </c>
      <c r="AU225" s="101" t="s">
        <v>83</v>
      </c>
      <c r="AV225" s="98" t="s">
        <v>75</v>
      </c>
      <c r="AW225" s="98" t="s">
        <v>86</v>
      </c>
      <c r="AX225" s="98" t="s">
        <v>2</v>
      </c>
      <c r="AY225" s="101" t="s">
        <v>76</v>
      </c>
    </row>
    <row r="226" spans="2:65" s="105" customFormat="1" x14ac:dyDescent="0.25">
      <c r="B226" s="106"/>
      <c r="D226" s="100" t="s">
        <v>84</v>
      </c>
      <c r="E226" s="107" t="s">
        <v>14</v>
      </c>
      <c r="F226" s="108" t="s">
        <v>110</v>
      </c>
      <c r="H226" s="109">
        <v>12</v>
      </c>
      <c r="L226" s="106"/>
      <c r="M226" s="110"/>
      <c r="T226" s="111"/>
      <c r="AT226" s="107" t="s">
        <v>84</v>
      </c>
      <c r="AU226" s="107" t="s">
        <v>83</v>
      </c>
      <c r="AV226" s="105" t="s">
        <v>83</v>
      </c>
      <c r="AW226" s="105" t="s">
        <v>86</v>
      </c>
      <c r="AX226" s="105" t="s">
        <v>2</v>
      </c>
      <c r="AY226" s="107" t="s">
        <v>76</v>
      </c>
    </row>
    <row r="227" spans="2:65" s="112" customFormat="1" x14ac:dyDescent="0.25">
      <c r="B227" s="113"/>
      <c r="D227" s="100" t="s">
        <v>84</v>
      </c>
      <c r="E227" s="114" t="s">
        <v>14</v>
      </c>
      <c r="F227" s="115" t="s">
        <v>90</v>
      </c>
      <c r="H227" s="116">
        <v>12</v>
      </c>
      <c r="L227" s="113"/>
      <c r="M227" s="117"/>
      <c r="T227" s="118"/>
      <c r="AT227" s="114" t="s">
        <v>84</v>
      </c>
      <c r="AU227" s="114" t="s">
        <v>83</v>
      </c>
      <c r="AV227" s="112" t="s">
        <v>82</v>
      </c>
      <c r="AW227" s="112" t="s">
        <v>86</v>
      </c>
      <c r="AX227" s="112" t="s">
        <v>75</v>
      </c>
      <c r="AY227" s="114" t="s">
        <v>76</v>
      </c>
    </row>
    <row r="228" spans="2:65" s="9" customFormat="1" ht="24.2" customHeight="1" x14ac:dyDescent="0.25">
      <c r="B228" s="84"/>
      <c r="C228" s="85" t="s">
        <v>197</v>
      </c>
      <c r="D228" s="85" t="s">
        <v>78</v>
      </c>
      <c r="E228" s="86" t="s">
        <v>312</v>
      </c>
      <c r="F228" s="87" t="s">
        <v>313</v>
      </c>
      <c r="G228" s="88" t="s">
        <v>131</v>
      </c>
      <c r="H228" s="89">
        <v>12</v>
      </c>
      <c r="I228" s="89">
        <v>0</v>
      </c>
      <c r="J228" s="89">
        <f>ROUND(I228*H228,3)</f>
        <v>0</v>
      </c>
      <c r="K228" s="90"/>
      <c r="L228" s="10"/>
      <c r="M228" s="91" t="s">
        <v>14</v>
      </c>
      <c r="N228" s="92" t="s">
        <v>34</v>
      </c>
      <c r="O228" s="93">
        <v>0</v>
      </c>
      <c r="P228" s="93">
        <f>O228*H228</f>
        <v>0</v>
      </c>
      <c r="Q228" s="93">
        <v>0</v>
      </c>
      <c r="R228" s="93">
        <f>Q228*H228</f>
        <v>0</v>
      </c>
      <c r="S228" s="93">
        <v>0</v>
      </c>
      <c r="T228" s="94">
        <f>S228*H228</f>
        <v>0</v>
      </c>
      <c r="AR228" s="95" t="s">
        <v>82</v>
      </c>
      <c r="AT228" s="95" t="s">
        <v>78</v>
      </c>
      <c r="AU228" s="95" t="s">
        <v>83</v>
      </c>
      <c r="AY228" s="2" t="s">
        <v>76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2" t="s">
        <v>83</v>
      </c>
      <c r="BK228" s="97">
        <f>ROUND(I228*H228,3)</f>
        <v>0</v>
      </c>
      <c r="BL228" s="2" t="s">
        <v>82</v>
      </c>
      <c r="BM228" s="95" t="s">
        <v>200</v>
      </c>
    </row>
    <row r="229" spans="2:65" s="9" customFormat="1" ht="24.2" customHeight="1" x14ac:dyDescent="0.25">
      <c r="B229" s="84"/>
      <c r="C229" s="85" t="s">
        <v>128</v>
      </c>
      <c r="D229" s="85" t="s">
        <v>78</v>
      </c>
      <c r="E229" s="86" t="s">
        <v>314</v>
      </c>
      <c r="F229" s="87" t="s">
        <v>315</v>
      </c>
      <c r="G229" s="88" t="s">
        <v>131</v>
      </c>
      <c r="H229" s="89">
        <v>12</v>
      </c>
      <c r="I229" s="89">
        <v>0</v>
      </c>
      <c r="J229" s="89">
        <f>ROUND(I229*H229,3)</f>
        <v>0</v>
      </c>
      <c r="K229" s="90"/>
      <c r="L229" s="10"/>
      <c r="M229" s="91" t="s">
        <v>14</v>
      </c>
      <c r="N229" s="92" t="s">
        <v>34</v>
      </c>
      <c r="O229" s="93">
        <v>0</v>
      </c>
      <c r="P229" s="93">
        <f>O229*H229</f>
        <v>0</v>
      </c>
      <c r="Q229" s="93">
        <v>0</v>
      </c>
      <c r="R229" s="93">
        <f>Q229*H229</f>
        <v>0</v>
      </c>
      <c r="S229" s="93">
        <v>0</v>
      </c>
      <c r="T229" s="94">
        <f>S229*H229</f>
        <v>0</v>
      </c>
      <c r="AR229" s="95" t="s">
        <v>82</v>
      </c>
      <c r="AT229" s="95" t="s">
        <v>78</v>
      </c>
      <c r="AU229" s="95" t="s">
        <v>83</v>
      </c>
      <c r="AY229" s="2" t="s">
        <v>76</v>
      </c>
      <c r="BE229" s="96">
        <f>IF(N229="základná",J229,0)</f>
        <v>0</v>
      </c>
      <c r="BF229" s="96">
        <f>IF(N229="znížená",J229,0)</f>
        <v>0</v>
      </c>
      <c r="BG229" s="96">
        <f>IF(N229="zákl. prenesená",J229,0)</f>
        <v>0</v>
      </c>
      <c r="BH229" s="96">
        <f>IF(N229="zníž. prenesená",J229,0)</f>
        <v>0</v>
      </c>
      <c r="BI229" s="96">
        <f>IF(N229="nulová",J229,0)</f>
        <v>0</v>
      </c>
      <c r="BJ229" s="2" t="s">
        <v>83</v>
      </c>
      <c r="BK229" s="97">
        <f>ROUND(I229*H229,3)</f>
        <v>0</v>
      </c>
      <c r="BL229" s="2" t="s">
        <v>82</v>
      </c>
      <c r="BM229" s="95" t="s">
        <v>203</v>
      </c>
    </row>
    <row r="230" spans="2:65" s="9" customFormat="1" ht="24.2" customHeight="1" x14ac:dyDescent="0.25">
      <c r="B230" s="84"/>
      <c r="C230" s="85" t="s">
        <v>204</v>
      </c>
      <c r="D230" s="85" t="s">
        <v>78</v>
      </c>
      <c r="E230" s="86" t="s">
        <v>226</v>
      </c>
      <c r="F230" s="87" t="s">
        <v>227</v>
      </c>
      <c r="G230" s="88" t="s">
        <v>154</v>
      </c>
      <c r="H230" s="89">
        <v>193</v>
      </c>
      <c r="I230" s="89">
        <v>0</v>
      </c>
      <c r="J230" s="89">
        <f>ROUND(I230*H230,3)</f>
        <v>0</v>
      </c>
      <c r="K230" s="90"/>
      <c r="L230" s="10"/>
      <c r="M230" s="91" t="s">
        <v>14</v>
      </c>
      <c r="N230" s="92" t="s">
        <v>34</v>
      </c>
      <c r="O230" s="93">
        <v>0</v>
      </c>
      <c r="P230" s="93">
        <f>O230*H230</f>
        <v>0</v>
      </c>
      <c r="Q230" s="93">
        <v>0</v>
      </c>
      <c r="R230" s="93">
        <f>Q230*H230</f>
        <v>0</v>
      </c>
      <c r="S230" s="93">
        <v>0</v>
      </c>
      <c r="T230" s="94">
        <f>S230*H230</f>
        <v>0</v>
      </c>
      <c r="AR230" s="95" t="s">
        <v>82</v>
      </c>
      <c r="AT230" s="95" t="s">
        <v>78</v>
      </c>
      <c r="AU230" s="95" t="s">
        <v>83</v>
      </c>
      <c r="AY230" s="2" t="s">
        <v>76</v>
      </c>
      <c r="BE230" s="96">
        <f>IF(N230="základná",J230,0)</f>
        <v>0</v>
      </c>
      <c r="BF230" s="96">
        <f>IF(N230="znížená",J230,0)</f>
        <v>0</v>
      </c>
      <c r="BG230" s="96">
        <f>IF(N230="zákl. prenesená",J230,0)</f>
        <v>0</v>
      </c>
      <c r="BH230" s="96">
        <f>IF(N230="zníž. prenesená",J230,0)</f>
        <v>0</v>
      </c>
      <c r="BI230" s="96">
        <f>IF(N230="nulová",J230,0)</f>
        <v>0</v>
      </c>
      <c r="BJ230" s="2" t="s">
        <v>83</v>
      </c>
      <c r="BK230" s="97">
        <f>ROUND(I230*H230,3)</f>
        <v>0</v>
      </c>
      <c r="BL230" s="2" t="s">
        <v>82</v>
      </c>
      <c r="BM230" s="95" t="s">
        <v>207</v>
      </c>
    </row>
    <row r="231" spans="2:65" s="98" customFormat="1" x14ac:dyDescent="0.25">
      <c r="B231" s="99"/>
      <c r="D231" s="100" t="s">
        <v>84</v>
      </c>
      <c r="E231" s="101" t="s">
        <v>14</v>
      </c>
      <c r="F231" s="102" t="s">
        <v>286</v>
      </c>
      <c r="H231" s="101" t="s">
        <v>14</v>
      </c>
      <c r="L231" s="99"/>
      <c r="M231" s="103"/>
      <c r="T231" s="104"/>
      <c r="AT231" s="101" t="s">
        <v>84</v>
      </c>
      <c r="AU231" s="101" t="s">
        <v>83</v>
      </c>
      <c r="AV231" s="98" t="s">
        <v>75</v>
      </c>
      <c r="AW231" s="98" t="s">
        <v>86</v>
      </c>
      <c r="AX231" s="98" t="s">
        <v>2</v>
      </c>
      <c r="AY231" s="101" t="s">
        <v>76</v>
      </c>
    </row>
    <row r="232" spans="2:65" s="105" customFormat="1" x14ac:dyDescent="0.25">
      <c r="B232" s="106"/>
      <c r="D232" s="100" t="s">
        <v>84</v>
      </c>
      <c r="E232" s="107" t="s">
        <v>14</v>
      </c>
      <c r="F232" s="108" t="s">
        <v>399</v>
      </c>
      <c r="H232" s="109">
        <v>193</v>
      </c>
      <c r="L232" s="106"/>
      <c r="M232" s="110"/>
      <c r="T232" s="111"/>
      <c r="AT232" s="107" t="s">
        <v>84</v>
      </c>
      <c r="AU232" s="107" t="s">
        <v>83</v>
      </c>
      <c r="AV232" s="105" t="s">
        <v>83</v>
      </c>
      <c r="AW232" s="105" t="s">
        <v>86</v>
      </c>
      <c r="AX232" s="105" t="s">
        <v>2</v>
      </c>
      <c r="AY232" s="107" t="s">
        <v>76</v>
      </c>
    </row>
    <row r="233" spans="2:65" s="112" customFormat="1" x14ac:dyDescent="0.25">
      <c r="B233" s="113"/>
      <c r="D233" s="100" t="s">
        <v>84</v>
      </c>
      <c r="E233" s="114" t="s">
        <v>14</v>
      </c>
      <c r="F233" s="115" t="s">
        <v>90</v>
      </c>
      <c r="H233" s="116">
        <v>193</v>
      </c>
      <c r="L233" s="113"/>
      <c r="M233" s="117"/>
      <c r="T233" s="118"/>
      <c r="AT233" s="114" t="s">
        <v>84</v>
      </c>
      <c r="AU233" s="114" t="s">
        <v>83</v>
      </c>
      <c r="AV233" s="112" t="s">
        <v>82</v>
      </c>
      <c r="AW233" s="112" t="s">
        <v>86</v>
      </c>
      <c r="AX233" s="112" t="s">
        <v>75</v>
      </c>
      <c r="AY233" s="114" t="s">
        <v>76</v>
      </c>
    </row>
    <row r="234" spans="2:65" s="9" customFormat="1" ht="33" customHeight="1" x14ac:dyDescent="0.25">
      <c r="B234" s="84"/>
      <c r="C234" s="85" t="s">
        <v>150</v>
      </c>
      <c r="D234" s="85" t="s">
        <v>78</v>
      </c>
      <c r="E234" s="86" t="s">
        <v>231</v>
      </c>
      <c r="F234" s="87" t="s">
        <v>232</v>
      </c>
      <c r="G234" s="88" t="s">
        <v>154</v>
      </c>
      <c r="H234" s="89">
        <v>174</v>
      </c>
      <c r="I234" s="89">
        <v>0</v>
      </c>
      <c r="J234" s="89">
        <f>ROUND(I234*H234,3)</f>
        <v>0</v>
      </c>
      <c r="K234" s="90"/>
      <c r="L234" s="10"/>
      <c r="M234" s="91" t="s">
        <v>14</v>
      </c>
      <c r="N234" s="92" t="s">
        <v>34</v>
      </c>
      <c r="O234" s="93">
        <v>0</v>
      </c>
      <c r="P234" s="93">
        <f>O234*H234</f>
        <v>0</v>
      </c>
      <c r="Q234" s="93">
        <v>0</v>
      </c>
      <c r="R234" s="93">
        <f>Q234*H234</f>
        <v>0</v>
      </c>
      <c r="S234" s="93">
        <v>0</v>
      </c>
      <c r="T234" s="94">
        <f>S234*H234</f>
        <v>0</v>
      </c>
      <c r="AR234" s="95" t="s">
        <v>82</v>
      </c>
      <c r="AT234" s="95" t="s">
        <v>78</v>
      </c>
      <c r="AU234" s="95" t="s">
        <v>83</v>
      </c>
      <c r="AY234" s="2" t="s">
        <v>76</v>
      </c>
      <c r="BE234" s="96">
        <f>IF(N234="základná",J234,0)</f>
        <v>0</v>
      </c>
      <c r="BF234" s="96">
        <f>IF(N234="znížená",J234,0)</f>
        <v>0</v>
      </c>
      <c r="BG234" s="96">
        <f>IF(N234="zákl. prenesená",J234,0)</f>
        <v>0</v>
      </c>
      <c r="BH234" s="96">
        <f>IF(N234="zníž. prenesená",J234,0)</f>
        <v>0</v>
      </c>
      <c r="BI234" s="96">
        <f>IF(N234="nulová",J234,0)</f>
        <v>0</v>
      </c>
      <c r="BJ234" s="2" t="s">
        <v>83</v>
      </c>
      <c r="BK234" s="97">
        <f>ROUND(I234*H234,3)</f>
        <v>0</v>
      </c>
      <c r="BL234" s="2" t="s">
        <v>82</v>
      </c>
      <c r="BM234" s="95" t="s">
        <v>210</v>
      </c>
    </row>
    <row r="235" spans="2:65" s="98" customFormat="1" ht="22.5" x14ac:dyDescent="0.25">
      <c r="B235" s="99"/>
      <c r="D235" s="100" t="s">
        <v>84</v>
      </c>
      <c r="E235" s="101" t="s">
        <v>14</v>
      </c>
      <c r="F235" s="102" t="s">
        <v>316</v>
      </c>
      <c r="H235" s="101" t="s">
        <v>14</v>
      </c>
      <c r="L235" s="99"/>
      <c r="M235" s="103"/>
      <c r="T235" s="104"/>
      <c r="AT235" s="101" t="s">
        <v>84</v>
      </c>
      <c r="AU235" s="101" t="s">
        <v>83</v>
      </c>
      <c r="AV235" s="98" t="s">
        <v>75</v>
      </c>
      <c r="AW235" s="98" t="s">
        <v>86</v>
      </c>
      <c r="AX235" s="98" t="s">
        <v>2</v>
      </c>
      <c r="AY235" s="101" t="s">
        <v>76</v>
      </c>
    </row>
    <row r="236" spans="2:65" s="105" customFormat="1" x14ac:dyDescent="0.25">
      <c r="B236" s="106"/>
      <c r="D236" s="100" t="s">
        <v>84</v>
      </c>
      <c r="E236" s="107" t="s">
        <v>14</v>
      </c>
      <c r="F236" s="108" t="s">
        <v>400</v>
      </c>
      <c r="H236" s="109">
        <v>174</v>
      </c>
      <c r="L236" s="106"/>
      <c r="M236" s="110"/>
      <c r="T236" s="111"/>
      <c r="AT236" s="107" t="s">
        <v>84</v>
      </c>
      <c r="AU236" s="107" t="s">
        <v>83</v>
      </c>
      <c r="AV236" s="105" t="s">
        <v>83</v>
      </c>
      <c r="AW236" s="105" t="s">
        <v>86</v>
      </c>
      <c r="AX236" s="105" t="s">
        <v>2</v>
      </c>
      <c r="AY236" s="107" t="s">
        <v>76</v>
      </c>
    </row>
    <row r="237" spans="2:65" s="112" customFormat="1" x14ac:dyDescent="0.25">
      <c r="B237" s="113"/>
      <c r="D237" s="100" t="s">
        <v>84</v>
      </c>
      <c r="E237" s="114" t="s">
        <v>14</v>
      </c>
      <c r="F237" s="115" t="s">
        <v>90</v>
      </c>
      <c r="H237" s="116">
        <v>174</v>
      </c>
      <c r="L237" s="113"/>
      <c r="M237" s="117"/>
      <c r="T237" s="118"/>
      <c r="AT237" s="114" t="s">
        <v>84</v>
      </c>
      <c r="AU237" s="114" t="s">
        <v>83</v>
      </c>
      <c r="AV237" s="112" t="s">
        <v>82</v>
      </c>
      <c r="AW237" s="112" t="s">
        <v>86</v>
      </c>
      <c r="AX237" s="112" t="s">
        <v>75</v>
      </c>
      <c r="AY237" s="114" t="s">
        <v>76</v>
      </c>
    </row>
    <row r="238" spans="2:65" s="9" customFormat="1" ht="24.2" customHeight="1" x14ac:dyDescent="0.25">
      <c r="B238" s="84"/>
      <c r="C238" s="85" t="s">
        <v>211</v>
      </c>
      <c r="D238" s="85" t="s">
        <v>78</v>
      </c>
      <c r="E238" s="86" t="s">
        <v>235</v>
      </c>
      <c r="F238" s="87" t="s">
        <v>236</v>
      </c>
      <c r="G238" s="88" t="s">
        <v>81</v>
      </c>
      <c r="H238" s="89">
        <v>16.23</v>
      </c>
      <c r="I238" s="89">
        <v>0</v>
      </c>
      <c r="J238" s="89">
        <f>ROUND(I238*H238,3)</f>
        <v>0</v>
      </c>
      <c r="K238" s="90"/>
      <c r="L238" s="10"/>
      <c r="M238" s="91" t="s">
        <v>14</v>
      </c>
      <c r="N238" s="92" t="s">
        <v>34</v>
      </c>
      <c r="O238" s="93">
        <v>0</v>
      </c>
      <c r="P238" s="93">
        <f>O238*H238</f>
        <v>0</v>
      </c>
      <c r="Q238" s="93">
        <v>0</v>
      </c>
      <c r="R238" s="93">
        <f>Q238*H238</f>
        <v>0</v>
      </c>
      <c r="S238" s="93">
        <v>0</v>
      </c>
      <c r="T238" s="94">
        <f>S238*H238</f>
        <v>0</v>
      </c>
      <c r="AR238" s="95" t="s">
        <v>82</v>
      </c>
      <c r="AT238" s="95" t="s">
        <v>78</v>
      </c>
      <c r="AU238" s="95" t="s">
        <v>83</v>
      </c>
      <c r="AY238" s="2" t="s">
        <v>76</v>
      </c>
      <c r="BE238" s="96">
        <f>IF(N238="základná",J238,0)</f>
        <v>0</v>
      </c>
      <c r="BF238" s="96">
        <f>IF(N238="znížená",J238,0)</f>
        <v>0</v>
      </c>
      <c r="BG238" s="96">
        <f>IF(N238="zákl. prenesená",J238,0)</f>
        <v>0</v>
      </c>
      <c r="BH238" s="96">
        <f>IF(N238="zníž. prenesená",J238,0)</f>
        <v>0</v>
      </c>
      <c r="BI238" s="96">
        <f>IF(N238="nulová",J238,0)</f>
        <v>0</v>
      </c>
      <c r="BJ238" s="2" t="s">
        <v>83</v>
      </c>
      <c r="BK238" s="97">
        <f>ROUND(I238*H238,3)</f>
        <v>0</v>
      </c>
      <c r="BL238" s="2" t="s">
        <v>82</v>
      </c>
      <c r="BM238" s="95" t="s">
        <v>136</v>
      </c>
    </row>
    <row r="239" spans="2:65" s="98" customFormat="1" ht="22.5" x14ac:dyDescent="0.25">
      <c r="B239" s="99"/>
      <c r="D239" s="100" t="s">
        <v>84</v>
      </c>
      <c r="E239" s="101" t="s">
        <v>14</v>
      </c>
      <c r="F239" s="102" t="s">
        <v>318</v>
      </c>
      <c r="H239" s="101" t="s">
        <v>14</v>
      </c>
      <c r="L239" s="99"/>
      <c r="M239" s="103"/>
      <c r="T239" s="104"/>
      <c r="AT239" s="101" t="s">
        <v>84</v>
      </c>
      <c r="AU239" s="101" t="s">
        <v>83</v>
      </c>
      <c r="AV239" s="98" t="s">
        <v>75</v>
      </c>
      <c r="AW239" s="98" t="s">
        <v>86</v>
      </c>
      <c r="AX239" s="98" t="s">
        <v>2</v>
      </c>
      <c r="AY239" s="101" t="s">
        <v>76</v>
      </c>
    </row>
    <row r="240" spans="2:65" s="105" customFormat="1" x14ac:dyDescent="0.25">
      <c r="B240" s="106"/>
      <c r="D240" s="100" t="s">
        <v>84</v>
      </c>
      <c r="E240" s="107" t="s">
        <v>14</v>
      </c>
      <c r="F240" s="108" t="s">
        <v>401</v>
      </c>
      <c r="H240" s="109">
        <v>5.79</v>
      </c>
      <c r="L240" s="106"/>
      <c r="M240" s="110"/>
      <c r="T240" s="111"/>
      <c r="AT240" s="107" t="s">
        <v>84</v>
      </c>
      <c r="AU240" s="107" t="s">
        <v>83</v>
      </c>
      <c r="AV240" s="105" t="s">
        <v>83</v>
      </c>
      <c r="AW240" s="105" t="s">
        <v>86</v>
      </c>
      <c r="AX240" s="105" t="s">
        <v>2</v>
      </c>
      <c r="AY240" s="107" t="s">
        <v>76</v>
      </c>
    </row>
    <row r="241" spans="2:65" s="98" customFormat="1" ht="22.5" x14ac:dyDescent="0.25">
      <c r="B241" s="99"/>
      <c r="D241" s="100" t="s">
        <v>84</v>
      </c>
      <c r="E241" s="101" t="s">
        <v>14</v>
      </c>
      <c r="F241" s="102" t="s">
        <v>316</v>
      </c>
      <c r="H241" s="101" t="s">
        <v>14</v>
      </c>
      <c r="L241" s="99"/>
      <c r="M241" s="103"/>
      <c r="T241" s="104"/>
      <c r="AT241" s="101" t="s">
        <v>84</v>
      </c>
      <c r="AU241" s="101" t="s">
        <v>83</v>
      </c>
      <c r="AV241" s="98" t="s">
        <v>75</v>
      </c>
      <c r="AW241" s="98" t="s">
        <v>86</v>
      </c>
      <c r="AX241" s="98" t="s">
        <v>2</v>
      </c>
      <c r="AY241" s="101" t="s">
        <v>76</v>
      </c>
    </row>
    <row r="242" spans="2:65" s="105" customFormat="1" x14ac:dyDescent="0.25">
      <c r="B242" s="106"/>
      <c r="D242" s="100" t="s">
        <v>84</v>
      </c>
      <c r="E242" s="107" t="s">
        <v>14</v>
      </c>
      <c r="F242" s="108" t="s">
        <v>402</v>
      </c>
      <c r="H242" s="109">
        <v>10.44</v>
      </c>
      <c r="L242" s="106"/>
      <c r="M242" s="110"/>
      <c r="T242" s="111"/>
      <c r="AT242" s="107" t="s">
        <v>84</v>
      </c>
      <c r="AU242" s="107" t="s">
        <v>83</v>
      </c>
      <c r="AV242" s="105" t="s">
        <v>83</v>
      </c>
      <c r="AW242" s="105" t="s">
        <v>86</v>
      </c>
      <c r="AX242" s="105" t="s">
        <v>2</v>
      </c>
      <c r="AY242" s="107" t="s">
        <v>76</v>
      </c>
    </row>
    <row r="243" spans="2:65" s="112" customFormat="1" x14ac:dyDescent="0.25">
      <c r="B243" s="113"/>
      <c r="D243" s="100" t="s">
        <v>84</v>
      </c>
      <c r="E243" s="114" t="s">
        <v>14</v>
      </c>
      <c r="F243" s="115" t="s">
        <v>90</v>
      </c>
      <c r="H243" s="116">
        <v>16.23</v>
      </c>
      <c r="L243" s="113"/>
      <c r="M243" s="117"/>
      <c r="T243" s="118"/>
      <c r="AT243" s="114" t="s">
        <v>84</v>
      </c>
      <c r="AU243" s="114" t="s">
        <v>83</v>
      </c>
      <c r="AV243" s="112" t="s">
        <v>82</v>
      </c>
      <c r="AW243" s="112" t="s">
        <v>86</v>
      </c>
      <c r="AX243" s="112" t="s">
        <v>75</v>
      </c>
      <c r="AY243" s="114" t="s">
        <v>76</v>
      </c>
    </row>
    <row r="244" spans="2:65" s="9" customFormat="1" ht="33" customHeight="1" x14ac:dyDescent="0.25">
      <c r="B244" s="84"/>
      <c r="C244" s="85" t="s">
        <v>155</v>
      </c>
      <c r="D244" s="85" t="s">
        <v>78</v>
      </c>
      <c r="E244" s="86" t="s">
        <v>245</v>
      </c>
      <c r="F244" s="87" t="s">
        <v>246</v>
      </c>
      <c r="G244" s="88" t="s">
        <v>119</v>
      </c>
      <c r="H244" s="89">
        <v>340.85700000000003</v>
      </c>
      <c r="I244" s="89">
        <v>0</v>
      </c>
      <c r="J244" s="89">
        <f t="shared" ref="J244:J249" si="0">ROUND(I244*H244,3)</f>
        <v>0</v>
      </c>
      <c r="K244" s="90"/>
      <c r="L244" s="10"/>
      <c r="M244" s="91" t="s">
        <v>14</v>
      </c>
      <c r="N244" s="92" t="s">
        <v>34</v>
      </c>
      <c r="O244" s="93">
        <v>0</v>
      </c>
      <c r="P244" s="93">
        <f t="shared" ref="P244:P249" si="1">O244*H244</f>
        <v>0</v>
      </c>
      <c r="Q244" s="93">
        <v>0</v>
      </c>
      <c r="R244" s="93">
        <f t="shared" ref="R244:R249" si="2">Q244*H244</f>
        <v>0</v>
      </c>
      <c r="S244" s="93">
        <v>0</v>
      </c>
      <c r="T244" s="94">
        <f t="shared" ref="T244:T249" si="3">S244*H244</f>
        <v>0</v>
      </c>
      <c r="AR244" s="95" t="s">
        <v>82</v>
      </c>
      <c r="AT244" s="95" t="s">
        <v>78</v>
      </c>
      <c r="AU244" s="95" t="s">
        <v>83</v>
      </c>
      <c r="AY244" s="2" t="s">
        <v>76</v>
      </c>
      <c r="BE244" s="96">
        <f t="shared" ref="BE244:BE249" si="4">IF(N244="základná",J244,0)</f>
        <v>0</v>
      </c>
      <c r="BF244" s="96">
        <f t="shared" ref="BF244:BF249" si="5">IF(N244="znížená",J244,0)</f>
        <v>0</v>
      </c>
      <c r="BG244" s="96">
        <f t="shared" ref="BG244:BG249" si="6">IF(N244="zákl. prenesená",J244,0)</f>
        <v>0</v>
      </c>
      <c r="BH244" s="96">
        <f t="shared" ref="BH244:BH249" si="7">IF(N244="zníž. prenesená",J244,0)</f>
        <v>0</v>
      </c>
      <c r="BI244" s="96">
        <f t="shared" ref="BI244:BI249" si="8">IF(N244="nulová",J244,0)</f>
        <v>0</v>
      </c>
      <c r="BJ244" s="2" t="s">
        <v>83</v>
      </c>
      <c r="BK244" s="97">
        <f t="shared" ref="BK244:BK249" si="9">ROUND(I244*H244,3)</f>
        <v>0</v>
      </c>
      <c r="BL244" s="2" t="s">
        <v>82</v>
      </c>
      <c r="BM244" s="95" t="s">
        <v>218</v>
      </c>
    </row>
    <row r="245" spans="2:65" s="9" customFormat="1" ht="24.2" customHeight="1" x14ac:dyDescent="0.25">
      <c r="B245" s="84"/>
      <c r="C245" s="85" t="s">
        <v>221</v>
      </c>
      <c r="D245" s="85" t="s">
        <v>78</v>
      </c>
      <c r="E245" s="86" t="s">
        <v>248</v>
      </c>
      <c r="F245" s="87" t="s">
        <v>249</v>
      </c>
      <c r="G245" s="88" t="s">
        <v>119</v>
      </c>
      <c r="H245" s="89">
        <v>340.85700000000003</v>
      </c>
      <c r="I245" s="89">
        <v>0</v>
      </c>
      <c r="J245" s="89">
        <f t="shared" si="0"/>
        <v>0</v>
      </c>
      <c r="K245" s="90"/>
      <c r="L245" s="10"/>
      <c r="M245" s="91" t="s">
        <v>14</v>
      </c>
      <c r="N245" s="92" t="s">
        <v>34</v>
      </c>
      <c r="O245" s="93">
        <v>0</v>
      </c>
      <c r="P245" s="93">
        <f t="shared" si="1"/>
        <v>0</v>
      </c>
      <c r="Q245" s="93">
        <v>0</v>
      </c>
      <c r="R245" s="93">
        <f t="shared" si="2"/>
        <v>0</v>
      </c>
      <c r="S245" s="93">
        <v>0</v>
      </c>
      <c r="T245" s="94">
        <f t="shared" si="3"/>
        <v>0</v>
      </c>
      <c r="AR245" s="95" t="s">
        <v>82</v>
      </c>
      <c r="AT245" s="95" t="s">
        <v>78</v>
      </c>
      <c r="AU245" s="95" t="s">
        <v>83</v>
      </c>
      <c r="AY245" s="2" t="s">
        <v>76</v>
      </c>
      <c r="BE245" s="96">
        <f t="shared" si="4"/>
        <v>0</v>
      </c>
      <c r="BF245" s="96">
        <f t="shared" si="5"/>
        <v>0</v>
      </c>
      <c r="BG245" s="96">
        <f t="shared" si="6"/>
        <v>0</v>
      </c>
      <c r="BH245" s="96">
        <f t="shared" si="7"/>
        <v>0</v>
      </c>
      <c r="BI245" s="96">
        <f t="shared" si="8"/>
        <v>0</v>
      </c>
      <c r="BJ245" s="2" t="s">
        <v>83</v>
      </c>
      <c r="BK245" s="97">
        <f t="shared" si="9"/>
        <v>0</v>
      </c>
      <c r="BL245" s="2" t="s">
        <v>82</v>
      </c>
      <c r="BM245" s="95" t="s">
        <v>224</v>
      </c>
    </row>
    <row r="246" spans="2:65" s="9" customFormat="1" ht="24.2" customHeight="1" x14ac:dyDescent="0.25">
      <c r="B246" s="84"/>
      <c r="C246" s="85" t="s">
        <v>163</v>
      </c>
      <c r="D246" s="85" t="s">
        <v>78</v>
      </c>
      <c r="E246" s="86" t="s">
        <v>252</v>
      </c>
      <c r="F246" s="87" t="s">
        <v>253</v>
      </c>
      <c r="G246" s="88" t="s">
        <v>119</v>
      </c>
      <c r="H246" s="89">
        <v>340.85700000000003</v>
      </c>
      <c r="I246" s="89">
        <v>0</v>
      </c>
      <c r="J246" s="89">
        <f t="shared" si="0"/>
        <v>0</v>
      </c>
      <c r="K246" s="90"/>
      <c r="L246" s="10"/>
      <c r="M246" s="91" t="s">
        <v>14</v>
      </c>
      <c r="N246" s="92" t="s">
        <v>34</v>
      </c>
      <c r="O246" s="93">
        <v>0</v>
      </c>
      <c r="P246" s="93">
        <f t="shared" si="1"/>
        <v>0</v>
      </c>
      <c r="Q246" s="93">
        <v>0</v>
      </c>
      <c r="R246" s="93">
        <f t="shared" si="2"/>
        <v>0</v>
      </c>
      <c r="S246" s="93">
        <v>0</v>
      </c>
      <c r="T246" s="94">
        <f t="shared" si="3"/>
        <v>0</v>
      </c>
      <c r="AR246" s="95" t="s">
        <v>82</v>
      </c>
      <c r="AT246" s="95" t="s">
        <v>78</v>
      </c>
      <c r="AU246" s="95" t="s">
        <v>83</v>
      </c>
      <c r="AY246" s="2" t="s">
        <v>76</v>
      </c>
      <c r="BE246" s="96">
        <f t="shared" si="4"/>
        <v>0</v>
      </c>
      <c r="BF246" s="96">
        <f t="shared" si="5"/>
        <v>0</v>
      </c>
      <c r="BG246" s="96">
        <f t="shared" si="6"/>
        <v>0</v>
      </c>
      <c r="BH246" s="96">
        <f t="shared" si="7"/>
        <v>0</v>
      </c>
      <c r="BI246" s="96">
        <f t="shared" si="8"/>
        <v>0</v>
      </c>
      <c r="BJ246" s="2" t="s">
        <v>83</v>
      </c>
      <c r="BK246" s="97">
        <f t="shared" si="9"/>
        <v>0</v>
      </c>
      <c r="BL246" s="2" t="s">
        <v>82</v>
      </c>
      <c r="BM246" s="95" t="s">
        <v>228</v>
      </c>
    </row>
    <row r="247" spans="2:65" s="9" customFormat="1" ht="24.2" customHeight="1" x14ac:dyDescent="0.25">
      <c r="B247" s="84"/>
      <c r="C247" s="85" t="s">
        <v>230</v>
      </c>
      <c r="D247" s="85" t="s">
        <v>78</v>
      </c>
      <c r="E247" s="86" t="s">
        <v>255</v>
      </c>
      <c r="F247" s="87" t="s">
        <v>256</v>
      </c>
      <c r="G247" s="88" t="s">
        <v>119</v>
      </c>
      <c r="H247" s="89">
        <v>347.44</v>
      </c>
      <c r="I247" s="89">
        <v>0</v>
      </c>
      <c r="J247" s="89">
        <f t="shared" si="0"/>
        <v>0</v>
      </c>
      <c r="K247" s="90"/>
      <c r="L247" s="10"/>
      <c r="M247" s="91" t="s">
        <v>14</v>
      </c>
      <c r="N247" s="92" t="s">
        <v>34</v>
      </c>
      <c r="O247" s="93">
        <v>0</v>
      </c>
      <c r="P247" s="93">
        <f t="shared" si="1"/>
        <v>0</v>
      </c>
      <c r="Q247" s="93">
        <v>0</v>
      </c>
      <c r="R247" s="93">
        <f t="shared" si="2"/>
        <v>0</v>
      </c>
      <c r="S247" s="93">
        <v>0</v>
      </c>
      <c r="T247" s="94">
        <f t="shared" si="3"/>
        <v>0</v>
      </c>
      <c r="AR247" s="95" t="s">
        <v>82</v>
      </c>
      <c r="AT247" s="95" t="s">
        <v>78</v>
      </c>
      <c r="AU247" s="95" t="s">
        <v>83</v>
      </c>
      <c r="AY247" s="2" t="s">
        <v>76</v>
      </c>
      <c r="BE247" s="96">
        <f t="shared" si="4"/>
        <v>0</v>
      </c>
      <c r="BF247" s="96">
        <f t="shared" si="5"/>
        <v>0</v>
      </c>
      <c r="BG247" s="96">
        <f t="shared" si="6"/>
        <v>0</v>
      </c>
      <c r="BH247" s="96">
        <f t="shared" si="7"/>
        <v>0</v>
      </c>
      <c r="BI247" s="96">
        <f t="shared" si="8"/>
        <v>0</v>
      </c>
      <c r="BJ247" s="2" t="s">
        <v>83</v>
      </c>
      <c r="BK247" s="97">
        <f t="shared" si="9"/>
        <v>0</v>
      </c>
      <c r="BL247" s="2" t="s">
        <v>82</v>
      </c>
      <c r="BM247" s="95" t="s">
        <v>233</v>
      </c>
    </row>
    <row r="248" spans="2:65" s="9" customFormat="1" ht="24.2" customHeight="1" x14ac:dyDescent="0.25">
      <c r="B248" s="84"/>
      <c r="C248" s="85" t="s">
        <v>168</v>
      </c>
      <c r="D248" s="85" t="s">
        <v>78</v>
      </c>
      <c r="E248" s="86" t="s">
        <v>259</v>
      </c>
      <c r="F248" s="87" t="s">
        <v>260</v>
      </c>
      <c r="G248" s="88" t="s">
        <v>119</v>
      </c>
      <c r="H248" s="89">
        <v>59.192</v>
      </c>
      <c r="I248" s="89">
        <v>0</v>
      </c>
      <c r="J248" s="89">
        <f t="shared" si="0"/>
        <v>0</v>
      </c>
      <c r="K248" s="90"/>
      <c r="L248" s="10"/>
      <c r="M248" s="91" t="s">
        <v>14</v>
      </c>
      <c r="N248" s="92" t="s">
        <v>34</v>
      </c>
      <c r="O248" s="93">
        <v>0</v>
      </c>
      <c r="P248" s="93">
        <f t="shared" si="1"/>
        <v>0</v>
      </c>
      <c r="Q248" s="93">
        <v>0</v>
      </c>
      <c r="R248" s="93">
        <f t="shared" si="2"/>
        <v>0</v>
      </c>
      <c r="S248" s="93">
        <v>0</v>
      </c>
      <c r="T248" s="94">
        <f t="shared" si="3"/>
        <v>0</v>
      </c>
      <c r="AR248" s="95" t="s">
        <v>82</v>
      </c>
      <c r="AT248" s="95" t="s">
        <v>78</v>
      </c>
      <c r="AU248" s="95" t="s">
        <v>83</v>
      </c>
      <c r="AY248" s="2" t="s">
        <v>76</v>
      </c>
      <c r="BE248" s="96">
        <f t="shared" si="4"/>
        <v>0</v>
      </c>
      <c r="BF248" s="96">
        <f t="shared" si="5"/>
        <v>0</v>
      </c>
      <c r="BG248" s="96">
        <f t="shared" si="6"/>
        <v>0</v>
      </c>
      <c r="BH248" s="96">
        <f t="shared" si="7"/>
        <v>0</v>
      </c>
      <c r="BI248" s="96">
        <f t="shared" si="8"/>
        <v>0</v>
      </c>
      <c r="BJ248" s="2" t="s">
        <v>83</v>
      </c>
      <c r="BK248" s="97">
        <f t="shared" si="9"/>
        <v>0</v>
      </c>
      <c r="BL248" s="2" t="s">
        <v>82</v>
      </c>
      <c r="BM248" s="95" t="s">
        <v>237</v>
      </c>
    </row>
    <row r="249" spans="2:65" s="9" customFormat="1" ht="24.2" customHeight="1" x14ac:dyDescent="0.25">
      <c r="B249" s="84"/>
      <c r="C249" s="119" t="s">
        <v>244</v>
      </c>
      <c r="D249" s="119" t="s">
        <v>212</v>
      </c>
      <c r="E249" s="120" t="s">
        <v>262</v>
      </c>
      <c r="F249" s="121" t="s">
        <v>263</v>
      </c>
      <c r="G249" s="122" t="s">
        <v>264</v>
      </c>
      <c r="H249" s="123">
        <v>183</v>
      </c>
      <c r="I249" s="123">
        <v>0</v>
      </c>
      <c r="J249" s="123">
        <f t="shared" si="0"/>
        <v>0</v>
      </c>
      <c r="K249" s="124"/>
      <c r="L249" s="125"/>
      <c r="M249" s="126" t="s">
        <v>14</v>
      </c>
      <c r="N249" s="127" t="s">
        <v>34</v>
      </c>
      <c r="O249" s="93">
        <v>0</v>
      </c>
      <c r="P249" s="93">
        <f t="shared" si="1"/>
        <v>0</v>
      </c>
      <c r="Q249" s="93">
        <v>0</v>
      </c>
      <c r="R249" s="93">
        <f t="shared" si="2"/>
        <v>0</v>
      </c>
      <c r="S249" s="93">
        <v>0</v>
      </c>
      <c r="T249" s="94">
        <f t="shared" si="3"/>
        <v>0</v>
      </c>
      <c r="AR249" s="95" t="s">
        <v>103</v>
      </c>
      <c r="AT249" s="95" t="s">
        <v>212</v>
      </c>
      <c r="AU249" s="95" t="s">
        <v>83</v>
      </c>
      <c r="AY249" s="2" t="s">
        <v>76</v>
      </c>
      <c r="BE249" s="96">
        <f t="shared" si="4"/>
        <v>0</v>
      </c>
      <c r="BF249" s="96">
        <f t="shared" si="5"/>
        <v>0</v>
      </c>
      <c r="BG249" s="96">
        <f t="shared" si="6"/>
        <v>0</v>
      </c>
      <c r="BH249" s="96">
        <f t="shared" si="7"/>
        <v>0</v>
      </c>
      <c r="BI249" s="96">
        <f t="shared" si="8"/>
        <v>0</v>
      </c>
      <c r="BJ249" s="2" t="s">
        <v>83</v>
      </c>
      <c r="BK249" s="97">
        <f t="shared" si="9"/>
        <v>0</v>
      </c>
      <c r="BL249" s="2" t="s">
        <v>82</v>
      </c>
      <c r="BM249" s="95" t="s">
        <v>247</v>
      </c>
    </row>
    <row r="250" spans="2:65" s="98" customFormat="1" ht="22.5" x14ac:dyDescent="0.25">
      <c r="B250" s="99"/>
      <c r="D250" s="100" t="s">
        <v>84</v>
      </c>
      <c r="E250" s="101" t="s">
        <v>14</v>
      </c>
      <c r="F250" s="102" t="s">
        <v>316</v>
      </c>
      <c r="H250" s="101" t="s">
        <v>14</v>
      </c>
      <c r="L250" s="99"/>
      <c r="M250" s="103"/>
      <c r="T250" s="104"/>
      <c r="AT250" s="101" t="s">
        <v>84</v>
      </c>
      <c r="AU250" s="101" t="s">
        <v>83</v>
      </c>
      <c r="AV250" s="98" t="s">
        <v>75</v>
      </c>
      <c r="AW250" s="98" t="s">
        <v>86</v>
      </c>
      <c r="AX250" s="98" t="s">
        <v>2</v>
      </c>
      <c r="AY250" s="101" t="s">
        <v>76</v>
      </c>
    </row>
    <row r="251" spans="2:65" s="105" customFormat="1" x14ac:dyDescent="0.25">
      <c r="B251" s="106"/>
      <c r="D251" s="100" t="s">
        <v>84</v>
      </c>
      <c r="E251" s="107" t="s">
        <v>14</v>
      </c>
      <c r="F251" s="108" t="s">
        <v>403</v>
      </c>
      <c r="H251" s="109">
        <v>183</v>
      </c>
      <c r="L251" s="106"/>
      <c r="M251" s="110"/>
      <c r="T251" s="111"/>
      <c r="AT251" s="107" t="s">
        <v>84</v>
      </c>
      <c r="AU251" s="107" t="s">
        <v>83</v>
      </c>
      <c r="AV251" s="105" t="s">
        <v>83</v>
      </c>
      <c r="AW251" s="105" t="s">
        <v>86</v>
      </c>
      <c r="AX251" s="105" t="s">
        <v>2</v>
      </c>
      <c r="AY251" s="107" t="s">
        <v>76</v>
      </c>
    </row>
    <row r="252" spans="2:65" s="112" customFormat="1" x14ac:dyDescent="0.25">
      <c r="B252" s="113"/>
      <c r="D252" s="100" t="s">
        <v>84</v>
      </c>
      <c r="E252" s="114" t="s">
        <v>14</v>
      </c>
      <c r="F252" s="115" t="s">
        <v>90</v>
      </c>
      <c r="H252" s="116">
        <v>183</v>
      </c>
      <c r="L252" s="113"/>
      <c r="M252" s="117"/>
      <c r="T252" s="118"/>
      <c r="AT252" s="114" t="s">
        <v>84</v>
      </c>
      <c r="AU252" s="114" t="s">
        <v>83</v>
      </c>
      <c r="AV252" s="112" t="s">
        <v>82</v>
      </c>
      <c r="AW252" s="112" t="s">
        <v>86</v>
      </c>
      <c r="AX252" s="112" t="s">
        <v>75</v>
      </c>
      <c r="AY252" s="114" t="s">
        <v>76</v>
      </c>
    </row>
    <row r="253" spans="2:65" s="9" customFormat="1" ht="24.2" customHeight="1" x14ac:dyDescent="0.25">
      <c r="B253" s="84"/>
      <c r="C253" s="119" t="s">
        <v>172</v>
      </c>
      <c r="D253" s="119" t="s">
        <v>212</v>
      </c>
      <c r="E253" s="120" t="s">
        <v>268</v>
      </c>
      <c r="F253" s="121" t="s">
        <v>269</v>
      </c>
      <c r="G253" s="122" t="s">
        <v>264</v>
      </c>
      <c r="H253" s="123">
        <v>203</v>
      </c>
      <c r="I253" s="123">
        <v>0</v>
      </c>
      <c r="J253" s="123">
        <f>ROUND(I253*H253,3)</f>
        <v>0</v>
      </c>
      <c r="K253" s="124"/>
      <c r="L253" s="125"/>
      <c r="M253" s="126" t="s">
        <v>14</v>
      </c>
      <c r="N253" s="127" t="s">
        <v>34</v>
      </c>
      <c r="O253" s="93">
        <v>0</v>
      </c>
      <c r="P253" s="93">
        <f>O253*H253</f>
        <v>0</v>
      </c>
      <c r="Q253" s="93">
        <v>0</v>
      </c>
      <c r="R253" s="93">
        <f>Q253*H253</f>
        <v>0</v>
      </c>
      <c r="S253" s="93">
        <v>0</v>
      </c>
      <c r="T253" s="94">
        <f>S253*H253</f>
        <v>0</v>
      </c>
      <c r="AR253" s="95" t="s">
        <v>103</v>
      </c>
      <c r="AT253" s="95" t="s">
        <v>212</v>
      </c>
      <c r="AU253" s="95" t="s">
        <v>83</v>
      </c>
      <c r="AY253" s="2" t="s">
        <v>76</v>
      </c>
      <c r="BE253" s="96">
        <f>IF(N253="základná",J253,0)</f>
        <v>0</v>
      </c>
      <c r="BF253" s="96">
        <f>IF(N253="znížená",J253,0)</f>
        <v>0</v>
      </c>
      <c r="BG253" s="96">
        <f>IF(N253="zákl. prenesená",J253,0)</f>
        <v>0</v>
      </c>
      <c r="BH253" s="96">
        <f>IF(N253="zníž. prenesená",J253,0)</f>
        <v>0</v>
      </c>
      <c r="BI253" s="96">
        <f>IF(N253="nulová",J253,0)</f>
        <v>0</v>
      </c>
      <c r="BJ253" s="2" t="s">
        <v>83</v>
      </c>
      <c r="BK253" s="97">
        <f>ROUND(I253*H253,3)</f>
        <v>0</v>
      </c>
      <c r="BL253" s="2" t="s">
        <v>82</v>
      </c>
      <c r="BM253" s="95" t="s">
        <v>250</v>
      </c>
    </row>
    <row r="254" spans="2:65" s="98" customFormat="1" x14ac:dyDescent="0.25">
      <c r="B254" s="99"/>
      <c r="D254" s="100" t="s">
        <v>84</v>
      </c>
      <c r="E254" s="101" t="s">
        <v>14</v>
      </c>
      <c r="F254" s="102" t="s">
        <v>286</v>
      </c>
      <c r="H254" s="101" t="s">
        <v>14</v>
      </c>
      <c r="L254" s="99"/>
      <c r="M254" s="103"/>
      <c r="T254" s="104"/>
      <c r="AT254" s="101" t="s">
        <v>84</v>
      </c>
      <c r="AU254" s="101" t="s">
        <v>83</v>
      </c>
      <c r="AV254" s="98" t="s">
        <v>75</v>
      </c>
      <c r="AW254" s="98" t="s">
        <v>86</v>
      </c>
      <c r="AX254" s="98" t="s">
        <v>2</v>
      </c>
      <c r="AY254" s="101" t="s">
        <v>76</v>
      </c>
    </row>
    <row r="255" spans="2:65" s="105" customFormat="1" x14ac:dyDescent="0.25">
      <c r="B255" s="106"/>
      <c r="D255" s="100" t="s">
        <v>84</v>
      </c>
      <c r="E255" s="107" t="s">
        <v>14</v>
      </c>
      <c r="F255" s="108" t="s">
        <v>404</v>
      </c>
      <c r="H255" s="109">
        <v>203</v>
      </c>
      <c r="L255" s="106"/>
      <c r="M255" s="110"/>
      <c r="T255" s="111"/>
      <c r="AT255" s="107" t="s">
        <v>84</v>
      </c>
      <c r="AU255" s="107" t="s">
        <v>83</v>
      </c>
      <c r="AV255" s="105" t="s">
        <v>83</v>
      </c>
      <c r="AW255" s="105" t="s">
        <v>86</v>
      </c>
      <c r="AX255" s="105" t="s">
        <v>2</v>
      </c>
      <c r="AY255" s="107" t="s">
        <v>76</v>
      </c>
    </row>
    <row r="256" spans="2:65" s="112" customFormat="1" x14ac:dyDescent="0.25">
      <c r="B256" s="113"/>
      <c r="D256" s="100" t="s">
        <v>84</v>
      </c>
      <c r="E256" s="114" t="s">
        <v>14</v>
      </c>
      <c r="F256" s="115" t="s">
        <v>90</v>
      </c>
      <c r="H256" s="116">
        <v>203</v>
      </c>
      <c r="L256" s="113"/>
      <c r="M256" s="117"/>
      <c r="T256" s="118"/>
      <c r="AT256" s="114" t="s">
        <v>84</v>
      </c>
      <c r="AU256" s="114" t="s">
        <v>83</v>
      </c>
      <c r="AV256" s="112" t="s">
        <v>82</v>
      </c>
      <c r="AW256" s="112" t="s">
        <v>86</v>
      </c>
      <c r="AX256" s="112" t="s">
        <v>75</v>
      </c>
      <c r="AY256" s="114" t="s">
        <v>76</v>
      </c>
    </row>
    <row r="257" spans="2:65" s="72" customFormat="1" ht="22.9" customHeight="1" x14ac:dyDescent="0.2">
      <c r="B257" s="73"/>
      <c r="D257" s="74" t="s">
        <v>72</v>
      </c>
      <c r="E257" s="82" t="s">
        <v>272</v>
      </c>
      <c r="F257" s="82" t="s">
        <v>273</v>
      </c>
      <c r="J257" s="83">
        <f>BK257</f>
        <v>0</v>
      </c>
      <c r="L257" s="73"/>
      <c r="M257" s="77"/>
      <c r="P257" s="78">
        <f>P258</f>
        <v>0</v>
      </c>
      <c r="R257" s="78">
        <f>R258</f>
        <v>0</v>
      </c>
      <c r="T257" s="79">
        <f>T258</f>
        <v>0</v>
      </c>
      <c r="AR257" s="74" t="s">
        <v>75</v>
      </c>
      <c r="AT257" s="80" t="s">
        <v>72</v>
      </c>
      <c r="AU257" s="80" t="s">
        <v>75</v>
      </c>
      <c r="AY257" s="74" t="s">
        <v>76</v>
      </c>
      <c r="BK257" s="81">
        <f>BK258</f>
        <v>0</v>
      </c>
    </row>
    <row r="258" spans="2:65" s="9" customFormat="1" ht="33" customHeight="1" x14ac:dyDescent="0.25">
      <c r="B258" s="84"/>
      <c r="C258" s="85" t="s">
        <v>251</v>
      </c>
      <c r="D258" s="85" t="s">
        <v>78</v>
      </c>
      <c r="E258" s="86" t="s">
        <v>274</v>
      </c>
      <c r="F258" s="87" t="s">
        <v>275</v>
      </c>
      <c r="G258" s="88" t="s">
        <v>119</v>
      </c>
      <c r="H258" s="89">
        <v>699.35900000000004</v>
      </c>
      <c r="I258" s="89">
        <v>0</v>
      </c>
      <c r="J258" s="89">
        <f>ROUND(I258*H258,3)</f>
        <v>0</v>
      </c>
      <c r="K258" s="90"/>
      <c r="L258" s="10"/>
      <c r="M258" s="128" t="s">
        <v>14</v>
      </c>
      <c r="N258" s="129" t="s">
        <v>34</v>
      </c>
      <c r="O258" s="130">
        <v>0</v>
      </c>
      <c r="P258" s="130">
        <f>O258*H258</f>
        <v>0</v>
      </c>
      <c r="Q258" s="130">
        <v>0</v>
      </c>
      <c r="R258" s="130">
        <f>Q258*H258</f>
        <v>0</v>
      </c>
      <c r="S258" s="130">
        <v>0</v>
      </c>
      <c r="T258" s="131">
        <f>S258*H258</f>
        <v>0</v>
      </c>
      <c r="AR258" s="95" t="s">
        <v>82</v>
      </c>
      <c r="AT258" s="95" t="s">
        <v>78</v>
      </c>
      <c r="AU258" s="95" t="s">
        <v>83</v>
      </c>
      <c r="AY258" s="2" t="s">
        <v>76</v>
      </c>
      <c r="BE258" s="96">
        <f>IF(N258="základná",J258,0)</f>
        <v>0</v>
      </c>
      <c r="BF258" s="96">
        <f>IF(N258="znížená",J258,0)</f>
        <v>0</v>
      </c>
      <c r="BG258" s="96">
        <f>IF(N258="zákl. prenesená",J258,0)</f>
        <v>0</v>
      </c>
      <c r="BH258" s="96">
        <f>IF(N258="zníž. prenesená",J258,0)</f>
        <v>0</v>
      </c>
      <c r="BI258" s="96">
        <f>IF(N258="nulová",J258,0)</f>
        <v>0</v>
      </c>
      <c r="BJ258" s="2" t="s">
        <v>83</v>
      </c>
      <c r="BK258" s="97">
        <f>ROUND(I258*H258,3)</f>
        <v>0</v>
      </c>
      <c r="BL258" s="2" t="s">
        <v>82</v>
      </c>
      <c r="BM258" s="95" t="s">
        <v>254</v>
      </c>
    </row>
    <row r="259" spans="2:65" s="9" customFormat="1" ht="6.95" customHeight="1" x14ac:dyDescent="0.25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10"/>
    </row>
  </sheetData>
  <autoFilter ref="C128:K258" xr:uid="{00000000-0009-0000-0000-000006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465C-4AAE-4A63-B29A-6CBACF8F58F6}">
  <sheetPr>
    <pageSetUpPr fitToPage="1"/>
  </sheetPr>
  <dimension ref="B2:BM224"/>
  <sheetViews>
    <sheetView showGridLines="0" topLeftCell="A9" workbookViewId="0">
      <selection activeCell="E38" sqref="E3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405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72" t="s">
        <v>8</v>
      </c>
      <c r="F9" s="232"/>
      <c r="G9" s="232"/>
      <c r="H9" s="232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256" t="s">
        <v>406</v>
      </c>
      <c r="F11" s="274"/>
      <c r="G11" s="274"/>
      <c r="H11" s="274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244" t="s">
        <v>407</v>
      </c>
      <c r="F13" s="274"/>
      <c r="G13" s="274"/>
      <c r="H13" s="274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21</v>
      </c>
      <c r="I19" s="8" t="s">
        <v>22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23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33" t="str">
        <f>'[1]Rekapitulácia stavby'!E14</f>
        <v xml:space="preserve"> </v>
      </c>
      <c r="F22" s="233"/>
      <c r="G22" s="233"/>
      <c r="H22" s="233"/>
      <c r="I22" s="8" t="s">
        <v>22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24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25</v>
      </c>
      <c r="I25" s="8" t="s">
        <v>22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26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25</v>
      </c>
      <c r="I28" s="8" t="s">
        <v>22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27</v>
      </c>
      <c r="L30" s="10"/>
    </row>
    <row r="31" spans="2:12" s="14" customFormat="1" ht="16.5" customHeight="1" x14ac:dyDescent="0.25">
      <c r="B31" s="15"/>
      <c r="E31" s="235" t="s">
        <v>14</v>
      </c>
      <c r="F31" s="235"/>
      <c r="G31" s="235"/>
      <c r="H31" s="235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28</v>
      </c>
      <c r="J34" s="19">
        <f>ROUND(J129,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29</v>
      </c>
      <c r="I36" s="20" t="s">
        <v>30</v>
      </c>
      <c r="J36" s="20" t="s">
        <v>31</v>
      </c>
      <c r="L36" s="10"/>
    </row>
    <row r="37" spans="2:12" s="9" customFormat="1" ht="14.45" customHeight="1" x14ac:dyDescent="0.25">
      <c r="B37" s="10"/>
      <c r="D37" s="11" t="s">
        <v>32</v>
      </c>
      <c r="E37" s="21" t="s">
        <v>33</v>
      </c>
      <c r="F37" s="22">
        <f>ROUND((SUM(BE129:BE223)),  2)</f>
        <v>0</v>
      </c>
      <c r="G37" s="23"/>
      <c r="H37" s="23"/>
      <c r="I37" s="24">
        <v>0.23</v>
      </c>
      <c r="J37" s="22">
        <f>ROUND(((SUM(BE129:BE223))*I37),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ROUND((SUM(BF129:BF223)),  2)</f>
        <v>0</v>
      </c>
      <c r="I38" s="26">
        <v>0.23</v>
      </c>
      <c r="J38" s="25">
        <f>ROUND(((SUM(BF129:BF223))*I38),  2)</f>
        <v>0</v>
      </c>
      <c r="L38" s="10"/>
    </row>
    <row r="39" spans="2:12" s="9" customFormat="1" ht="14.45" hidden="1" customHeight="1" x14ac:dyDescent="0.25">
      <c r="B39" s="10"/>
      <c r="E39" s="8" t="s">
        <v>35</v>
      </c>
      <c r="F39" s="25">
        <f>ROUND((SUM(BG129:BG223)),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36</v>
      </c>
      <c r="F40" s="25">
        <f>ROUND((SUM(BH129:BH223)),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37</v>
      </c>
      <c r="F41" s="22">
        <f>ROUND((SUM(BI129:BI223)),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38</v>
      </c>
      <c r="E43" s="29"/>
      <c r="F43" s="29"/>
      <c r="G43" s="30" t="s">
        <v>39</v>
      </c>
      <c r="H43" s="31" t="s">
        <v>40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72" t="s">
        <v>8</v>
      </c>
      <c r="F87" s="232"/>
      <c r="G87" s="232"/>
      <c r="H87" s="232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256" t="s">
        <v>406</v>
      </c>
      <c r="F89" s="274"/>
      <c r="G89" s="274"/>
      <c r="H89" s="274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244" t="str">
        <f>E13</f>
        <v>SO 1.3.2 - Podpora budovania prvkov zelenej a modrej infraštruktúry v obciach a mestách - časť 3</v>
      </c>
      <c r="F91" s="274"/>
      <c r="G91" s="274"/>
      <c r="H91" s="274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Severná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48</v>
      </c>
      <c r="D98" s="27"/>
      <c r="E98" s="27"/>
      <c r="F98" s="27"/>
      <c r="G98" s="27"/>
      <c r="H98" s="27"/>
      <c r="I98" s="27"/>
      <c r="J98" s="45" t="s">
        <v>49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50</v>
      </c>
      <c r="J100" s="19">
        <f>J129</f>
        <v>0</v>
      </c>
      <c r="L100" s="10"/>
      <c r="AU100" s="2" t="s">
        <v>51</v>
      </c>
    </row>
    <row r="101" spans="2:47" s="47" customFormat="1" ht="24.95" hidden="1" customHeight="1" x14ac:dyDescent="0.25">
      <c r="B101" s="48"/>
      <c r="D101" s="49" t="s">
        <v>52</v>
      </c>
      <c r="E101" s="50"/>
      <c r="F101" s="50"/>
      <c r="G101" s="50"/>
      <c r="H101" s="50"/>
      <c r="I101" s="50"/>
      <c r="J101" s="51">
        <f>J130</f>
        <v>0</v>
      </c>
      <c r="L101" s="48"/>
    </row>
    <row r="102" spans="2:47" s="52" customFormat="1" ht="19.899999999999999" hidden="1" customHeight="1" x14ac:dyDescent="0.25">
      <c r="B102" s="53"/>
      <c r="D102" s="54" t="s">
        <v>53</v>
      </c>
      <c r="E102" s="55"/>
      <c r="F102" s="55"/>
      <c r="G102" s="55"/>
      <c r="H102" s="55"/>
      <c r="I102" s="55"/>
      <c r="J102" s="56">
        <f>J131</f>
        <v>0</v>
      </c>
      <c r="L102" s="53"/>
    </row>
    <row r="103" spans="2:47" s="52" customFormat="1" ht="19.899999999999999" hidden="1" customHeight="1" x14ac:dyDescent="0.25">
      <c r="B103" s="53"/>
      <c r="D103" s="54" t="s">
        <v>54</v>
      </c>
      <c r="E103" s="55"/>
      <c r="F103" s="55"/>
      <c r="G103" s="55"/>
      <c r="H103" s="55"/>
      <c r="I103" s="55"/>
      <c r="J103" s="56">
        <f>J168</f>
        <v>0</v>
      </c>
      <c r="L103" s="53"/>
    </row>
    <row r="104" spans="2:47" s="52" customFormat="1" ht="19.899999999999999" hidden="1" customHeight="1" x14ac:dyDescent="0.25">
      <c r="B104" s="53"/>
      <c r="D104" s="54" t="s">
        <v>55</v>
      </c>
      <c r="E104" s="55"/>
      <c r="F104" s="55"/>
      <c r="G104" s="55"/>
      <c r="H104" s="55"/>
      <c r="I104" s="55"/>
      <c r="J104" s="56">
        <f>J193</f>
        <v>0</v>
      </c>
      <c r="L104" s="53"/>
    </row>
    <row r="105" spans="2:47" s="52" customFormat="1" ht="19.899999999999999" hidden="1" customHeight="1" x14ac:dyDescent="0.25">
      <c r="B105" s="53"/>
      <c r="D105" s="54" t="s">
        <v>56</v>
      </c>
      <c r="E105" s="55"/>
      <c r="F105" s="55"/>
      <c r="G105" s="55"/>
      <c r="H105" s="55"/>
      <c r="I105" s="55"/>
      <c r="J105" s="56">
        <f>J222</f>
        <v>0</v>
      </c>
      <c r="L105" s="53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57</v>
      </c>
      <c r="L112" s="10"/>
    </row>
    <row r="113" spans="2:20" s="9" customFormat="1" ht="6.95" customHeight="1" x14ac:dyDescent="0.25">
      <c r="B113" s="10"/>
      <c r="L113" s="10"/>
    </row>
    <row r="114" spans="2:20" s="9" customFormat="1" ht="12" customHeight="1" x14ac:dyDescent="0.25">
      <c r="B114" s="10"/>
      <c r="C114" s="8" t="s">
        <v>6</v>
      </c>
      <c r="L114" s="10"/>
    </row>
    <row r="115" spans="2:20" s="9" customFormat="1" ht="16.5" customHeight="1" x14ac:dyDescent="0.25">
      <c r="B115" s="10"/>
      <c r="E115" s="272" t="str">
        <f>E7</f>
        <v>Zelené sídliská - lokalita SEVERNÁ - revízia 2</v>
      </c>
      <c r="F115" s="273"/>
      <c r="G115" s="273"/>
      <c r="H115" s="273"/>
      <c r="L115" s="10"/>
    </row>
    <row r="116" spans="2:20" ht="12" customHeight="1" x14ac:dyDescent="0.2">
      <c r="B116" s="5"/>
      <c r="C116" s="8" t="s">
        <v>7</v>
      </c>
      <c r="L116" s="5"/>
    </row>
    <row r="117" spans="2:20" ht="16.5" customHeight="1" x14ac:dyDescent="0.2">
      <c r="B117" s="5"/>
      <c r="E117" s="272" t="s">
        <v>8</v>
      </c>
      <c r="F117" s="232"/>
      <c r="G117" s="232"/>
      <c r="H117" s="232"/>
      <c r="L117" s="5"/>
    </row>
    <row r="118" spans="2:20" ht="12" customHeight="1" x14ac:dyDescent="0.2">
      <c r="B118" s="5"/>
      <c r="C118" s="8" t="s">
        <v>9</v>
      </c>
      <c r="L118" s="5"/>
    </row>
    <row r="119" spans="2:20" s="9" customFormat="1" ht="16.5" customHeight="1" x14ac:dyDescent="0.25">
      <c r="B119" s="10"/>
      <c r="E119" s="256" t="s">
        <v>406</v>
      </c>
      <c r="F119" s="274"/>
      <c r="G119" s="274"/>
      <c r="H119" s="274"/>
      <c r="L119" s="10"/>
    </row>
    <row r="120" spans="2:20" s="9" customFormat="1" ht="12" customHeight="1" x14ac:dyDescent="0.25">
      <c r="B120" s="10"/>
      <c r="C120" s="8" t="s">
        <v>11</v>
      </c>
      <c r="L120" s="10"/>
    </row>
    <row r="121" spans="2:20" s="9" customFormat="1" ht="30" customHeight="1" x14ac:dyDescent="0.25">
      <c r="B121" s="10"/>
      <c r="E121" s="244" t="str">
        <f>E13</f>
        <v>SO 1.3.2 - Podpora budovania prvkov zelenej a modrej infraštruktúry v obciach a mestách - časť 3</v>
      </c>
      <c r="F121" s="274"/>
      <c r="G121" s="274"/>
      <c r="H121" s="274"/>
      <c r="L121" s="10"/>
    </row>
    <row r="122" spans="2:20" s="9" customFormat="1" ht="6.95" customHeight="1" x14ac:dyDescent="0.25">
      <c r="B122" s="10"/>
      <c r="L122" s="10"/>
    </row>
    <row r="123" spans="2:20" s="9" customFormat="1" ht="12" customHeight="1" x14ac:dyDescent="0.25">
      <c r="B123" s="10"/>
      <c r="C123" s="8" t="s">
        <v>16</v>
      </c>
      <c r="F123" s="12" t="str">
        <f>F16</f>
        <v>Severná</v>
      </c>
      <c r="I123" s="8" t="s">
        <v>18</v>
      </c>
      <c r="J123" s="13">
        <f>IF(J16="","",J16)</f>
        <v>46099</v>
      </c>
      <c r="L123" s="10"/>
    </row>
    <row r="124" spans="2:20" s="9" customFormat="1" ht="6.95" customHeight="1" x14ac:dyDescent="0.25">
      <c r="B124" s="10"/>
      <c r="L124" s="10"/>
    </row>
    <row r="125" spans="2:20" s="9" customFormat="1" ht="15.2" customHeight="1" x14ac:dyDescent="0.25">
      <c r="B125" s="10"/>
      <c r="C125" s="8" t="s">
        <v>19</v>
      </c>
      <c r="F125" s="12" t="str">
        <f>E19</f>
        <v>Mesto Banská Bystrica</v>
      </c>
      <c r="I125" s="8" t="s">
        <v>24</v>
      </c>
      <c r="J125" s="16" t="str">
        <f>E25</f>
        <v>Ing. Boris Aresta</v>
      </c>
      <c r="L125" s="10"/>
    </row>
    <row r="126" spans="2:20" s="9" customFormat="1" ht="15.2" customHeight="1" x14ac:dyDescent="0.25">
      <c r="B126" s="10"/>
      <c r="C126" s="8" t="s">
        <v>23</v>
      </c>
      <c r="F126" s="12" t="str">
        <f>IF(E22="","",E22)</f>
        <v xml:space="preserve"> </v>
      </c>
      <c r="I126" s="8" t="s">
        <v>26</v>
      </c>
      <c r="J126" s="16" t="str">
        <f>E28</f>
        <v>Ing. Boris Aresta</v>
      </c>
      <c r="L126" s="10"/>
    </row>
    <row r="127" spans="2:20" s="9" customFormat="1" ht="10.35" customHeight="1" x14ac:dyDescent="0.25">
      <c r="B127" s="10"/>
      <c r="L127" s="10"/>
    </row>
    <row r="128" spans="2:20" s="57" customFormat="1" ht="29.25" customHeight="1" x14ac:dyDescent="0.25">
      <c r="B128" s="58"/>
      <c r="C128" s="59" t="s">
        <v>58</v>
      </c>
      <c r="D128" s="60" t="s">
        <v>59</v>
      </c>
      <c r="E128" s="60" t="s">
        <v>60</v>
      </c>
      <c r="F128" s="60" t="s">
        <v>61</v>
      </c>
      <c r="G128" s="60" t="s">
        <v>62</v>
      </c>
      <c r="H128" s="60" t="s">
        <v>63</v>
      </c>
      <c r="I128" s="60" t="s">
        <v>64</v>
      </c>
      <c r="J128" s="61" t="s">
        <v>49</v>
      </c>
      <c r="K128" s="62" t="s">
        <v>65</v>
      </c>
      <c r="L128" s="58"/>
      <c r="M128" s="63" t="s">
        <v>14</v>
      </c>
      <c r="N128" s="64" t="s">
        <v>32</v>
      </c>
      <c r="O128" s="64" t="s">
        <v>66</v>
      </c>
      <c r="P128" s="64" t="s">
        <v>67</v>
      </c>
      <c r="Q128" s="64" t="s">
        <v>68</v>
      </c>
      <c r="R128" s="64" t="s">
        <v>69</v>
      </c>
      <c r="S128" s="64" t="s">
        <v>70</v>
      </c>
      <c r="T128" s="65" t="s">
        <v>71</v>
      </c>
    </row>
    <row r="129" spans="2:65" s="9" customFormat="1" ht="22.9" customHeight="1" x14ac:dyDescent="0.25">
      <c r="B129" s="10"/>
      <c r="C129" s="66" t="s">
        <v>50</v>
      </c>
      <c r="J129" s="67">
        <f>BK129</f>
        <v>0</v>
      </c>
      <c r="L129" s="10"/>
      <c r="M129" s="68"/>
      <c r="N129" s="17"/>
      <c r="O129" s="17"/>
      <c r="P129" s="69">
        <f>P130</f>
        <v>0</v>
      </c>
      <c r="Q129" s="17"/>
      <c r="R129" s="69">
        <f>R130</f>
        <v>0</v>
      </c>
      <c r="S129" s="17"/>
      <c r="T129" s="70">
        <f>T130</f>
        <v>0</v>
      </c>
      <c r="AT129" s="2" t="s">
        <v>72</v>
      </c>
      <c r="AU129" s="2" t="s">
        <v>51</v>
      </c>
      <c r="BK129" s="71">
        <f>BK130</f>
        <v>0</v>
      </c>
    </row>
    <row r="130" spans="2:65" s="72" customFormat="1" ht="25.9" customHeight="1" x14ac:dyDescent="0.2">
      <c r="B130" s="73"/>
      <c r="D130" s="74" t="s">
        <v>72</v>
      </c>
      <c r="E130" s="75" t="s">
        <v>73</v>
      </c>
      <c r="F130" s="75" t="s">
        <v>74</v>
      </c>
      <c r="J130" s="76">
        <f>BK130</f>
        <v>0</v>
      </c>
      <c r="L130" s="73"/>
      <c r="M130" s="77"/>
      <c r="P130" s="78">
        <f>P131+P168+P193+P222</f>
        <v>0</v>
      </c>
      <c r="R130" s="78">
        <f>R131+R168+R193+R222</f>
        <v>0</v>
      </c>
      <c r="T130" s="79">
        <f>T131+T168+T193+T222</f>
        <v>0</v>
      </c>
      <c r="AR130" s="74" t="s">
        <v>75</v>
      </c>
      <c r="AT130" s="80" t="s">
        <v>72</v>
      </c>
      <c r="AU130" s="80" t="s">
        <v>2</v>
      </c>
      <c r="AY130" s="74" t="s">
        <v>76</v>
      </c>
      <c r="BK130" s="81">
        <f>BK131+BK168+BK193+BK222</f>
        <v>0</v>
      </c>
    </row>
    <row r="131" spans="2:65" s="72" customFormat="1" ht="22.9" customHeight="1" x14ac:dyDescent="0.2">
      <c r="B131" s="73"/>
      <c r="D131" s="74" t="s">
        <v>72</v>
      </c>
      <c r="E131" s="82" t="s">
        <v>75</v>
      </c>
      <c r="F131" s="82" t="s">
        <v>77</v>
      </c>
      <c r="J131" s="83">
        <f>BK131</f>
        <v>0</v>
      </c>
      <c r="L131" s="73"/>
      <c r="M131" s="77"/>
      <c r="P131" s="78">
        <f>SUM(P132:P167)</f>
        <v>0</v>
      </c>
      <c r="R131" s="78">
        <f>SUM(R132:R167)</f>
        <v>0</v>
      </c>
      <c r="T131" s="79">
        <f>SUM(T132:T167)</f>
        <v>0</v>
      </c>
      <c r="AR131" s="74" t="s">
        <v>75</v>
      </c>
      <c r="AT131" s="80" t="s">
        <v>72</v>
      </c>
      <c r="AU131" s="80" t="s">
        <v>75</v>
      </c>
      <c r="AY131" s="74" t="s">
        <v>76</v>
      </c>
      <c r="BK131" s="81">
        <f>SUM(BK132:BK167)</f>
        <v>0</v>
      </c>
    </row>
    <row r="132" spans="2:65" s="9" customFormat="1" ht="24.2" customHeight="1" x14ac:dyDescent="0.25">
      <c r="B132" s="84"/>
      <c r="C132" s="85" t="s">
        <v>75</v>
      </c>
      <c r="D132" s="85" t="s">
        <v>78</v>
      </c>
      <c r="E132" s="86" t="s">
        <v>327</v>
      </c>
      <c r="F132" s="87" t="s">
        <v>328</v>
      </c>
      <c r="G132" s="88" t="s">
        <v>81</v>
      </c>
      <c r="H132" s="89">
        <v>169</v>
      </c>
      <c r="I132" s="89">
        <v>0</v>
      </c>
      <c r="J132" s="89">
        <f>ROUND(I132*H132,3)</f>
        <v>0</v>
      </c>
      <c r="K132" s="90"/>
      <c r="L132" s="10"/>
      <c r="M132" s="91" t="s">
        <v>14</v>
      </c>
      <c r="N132" s="92" t="s">
        <v>34</v>
      </c>
      <c r="O132" s="93">
        <v>0</v>
      </c>
      <c r="P132" s="93">
        <f>O132*H132</f>
        <v>0</v>
      </c>
      <c r="Q132" s="93">
        <v>0</v>
      </c>
      <c r="R132" s="93">
        <f>Q132*H132</f>
        <v>0</v>
      </c>
      <c r="S132" s="93">
        <v>0</v>
      </c>
      <c r="T132" s="94">
        <f>S132*H132</f>
        <v>0</v>
      </c>
      <c r="AR132" s="95" t="s">
        <v>82</v>
      </c>
      <c r="AT132" s="95" t="s">
        <v>78</v>
      </c>
      <c r="AU132" s="95" t="s">
        <v>83</v>
      </c>
      <c r="AY132" s="2" t="s">
        <v>76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2" t="s">
        <v>83</v>
      </c>
      <c r="BK132" s="97">
        <f>ROUND(I132*H132,3)</f>
        <v>0</v>
      </c>
      <c r="BL132" s="2" t="s">
        <v>82</v>
      </c>
      <c r="BM132" s="95" t="s">
        <v>83</v>
      </c>
    </row>
    <row r="133" spans="2:65" s="98" customFormat="1" x14ac:dyDescent="0.25">
      <c r="B133" s="99"/>
      <c r="D133" s="100" t="s">
        <v>84</v>
      </c>
      <c r="E133" s="101" t="s">
        <v>14</v>
      </c>
      <c r="F133" s="102" t="s">
        <v>127</v>
      </c>
      <c r="H133" s="101" t="s">
        <v>14</v>
      </c>
      <c r="L133" s="99"/>
      <c r="M133" s="103"/>
      <c r="T133" s="104"/>
      <c r="AT133" s="101" t="s">
        <v>84</v>
      </c>
      <c r="AU133" s="101" t="s">
        <v>83</v>
      </c>
      <c r="AV133" s="98" t="s">
        <v>75</v>
      </c>
      <c r="AW133" s="98" t="s">
        <v>86</v>
      </c>
      <c r="AX133" s="98" t="s">
        <v>2</v>
      </c>
      <c r="AY133" s="101" t="s">
        <v>76</v>
      </c>
    </row>
    <row r="134" spans="2:65" s="105" customFormat="1" x14ac:dyDescent="0.25">
      <c r="B134" s="106"/>
      <c r="D134" s="100" t="s">
        <v>84</v>
      </c>
      <c r="E134" s="107" t="s">
        <v>14</v>
      </c>
      <c r="F134" s="108" t="s">
        <v>408</v>
      </c>
      <c r="H134" s="109">
        <v>169</v>
      </c>
      <c r="L134" s="106"/>
      <c r="M134" s="110"/>
      <c r="T134" s="111"/>
      <c r="AT134" s="107" t="s">
        <v>84</v>
      </c>
      <c r="AU134" s="107" t="s">
        <v>83</v>
      </c>
      <c r="AV134" s="105" t="s">
        <v>83</v>
      </c>
      <c r="AW134" s="105" t="s">
        <v>86</v>
      </c>
      <c r="AX134" s="105" t="s">
        <v>2</v>
      </c>
      <c r="AY134" s="107" t="s">
        <v>76</v>
      </c>
    </row>
    <row r="135" spans="2:65" s="112" customFormat="1" x14ac:dyDescent="0.25">
      <c r="B135" s="113"/>
      <c r="D135" s="100" t="s">
        <v>84</v>
      </c>
      <c r="E135" s="114" t="s">
        <v>14</v>
      </c>
      <c r="F135" s="115" t="s">
        <v>90</v>
      </c>
      <c r="H135" s="116">
        <v>169</v>
      </c>
      <c r="L135" s="113"/>
      <c r="M135" s="117"/>
      <c r="T135" s="118"/>
      <c r="AT135" s="114" t="s">
        <v>84</v>
      </c>
      <c r="AU135" s="114" t="s">
        <v>83</v>
      </c>
      <c r="AV135" s="112" t="s">
        <v>82</v>
      </c>
      <c r="AW135" s="112" t="s">
        <v>86</v>
      </c>
      <c r="AX135" s="112" t="s">
        <v>75</v>
      </c>
      <c r="AY135" s="114" t="s">
        <v>76</v>
      </c>
    </row>
    <row r="136" spans="2:65" s="9" customFormat="1" ht="24.2" customHeight="1" x14ac:dyDescent="0.25">
      <c r="B136" s="84"/>
      <c r="C136" s="85" t="s">
        <v>83</v>
      </c>
      <c r="D136" s="85" t="s">
        <v>78</v>
      </c>
      <c r="E136" s="86" t="s">
        <v>91</v>
      </c>
      <c r="F136" s="87" t="s">
        <v>92</v>
      </c>
      <c r="G136" s="88" t="s">
        <v>81</v>
      </c>
      <c r="H136" s="89">
        <v>169</v>
      </c>
      <c r="I136" s="89">
        <v>0</v>
      </c>
      <c r="J136" s="89">
        <f>ROUND(I136*H136,3)</f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>O136*H136</f>
        <v>0</v>
      </c>
      <c r="Q136" s="93">
        <v>0</v>
      </c>
      <c r="R136" s="93">
        <f>Q136*H136</f>
        <v>0</v>
      </c>
      <c r="S136" s="93">
        <v>0</v>
      </c>
      <c r="T136" s="94">
        <f>S136*H136</f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2" t="s">
        <v>83</v>
      </c>
      <c r="BK136" s="97">
        <f>ROUND(I136*H136,3)</f>
        <v>0</v>
      </c>
      <c r="BL136" s="2" t="s">
        <v>82</v>
      </c>
      <c r="BM136" s="95" t="s">
        <v>82</v>
      </c>
    </row>
    <row r="137" spans="2:65" s="9" customFormat="1" ht="21.75" customHeight="1" x14ac:dyDescent="0.25">
      <c r="B137" s="84"/>
      <c r="C137" s="85" t="s">
        <v>93</v>
      </c>
      <c r="D137" s="85" t="s">
        <v>78</v>
      </c>
      <c r="E137" s="86" t="s">
        <v>94</v>
      </c>
      <c r="F137" s="87" t="s">
        <v>95</v>
      </c>
      <c r="G137" s="88" t="s">
        <v>81</v>
      </c>
      <c r="H137" s="89">
        <v>196</v>
      </c>
      <c r="I137" s="89">
        <v>0</v>
      </c>
      <c r="J137" s="89">
        <f>ROUND(I137*H137,3)</f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>O137*H137</f>
        <v>0</v>
      </c>
      <c r="Q137" s="93">
        <v>0</v>
      </c>
      <c r="R137" s="93">
        <f>Q137*H137</f>
        <v>0</v>
      </c>
      <c r="S137" s="93">
        <v>0</v>
      </c>
      <c r="T137" s="94">
        <f>S137*H137</f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2" t="s">
        <v>83</v>
      </c>
      <c r="BK137" s="97">
        <f>ROUND(I137*H137,3)</f>
        <v>0</v>
      </c>
      <c r="BL137" s="2" t="s">
        <v>82</v>
      </c>
      <c r="BM137" s="95" t="s">
        <v>96</v>
      </c>
    </row>
    <row r="138" spans="2:65" s="98" customFormat="1" ht="22.5" x14ac:dyDescent="0.25">
      <c r="B138" s="99"/>
      <c r="D138" s="100" t="s">
        <v>84</v>
      </c>
      <c r="E138" s="101" t="s">
        <v>14</v>
      </c>
      <c r="F138" s="102" t="s">
        <v>97</v>
      </c>
      <c r="H138" s="101" t="s">
        <v>14</v>
      </c>
      <c r="L138" s="99"/>
      <c r="M138" s="103"/>
      <c r="T138" s="104"/>
      <c r="AT138" s="101" t="s">
        <v>84</v>
      </c>
      <c r="AU138" s="101" t="s">
        <v>83</v>
      </c>
      <c r="AV138" s="98" t="s">
        <v>75</v>
      </c>
      <c r="AW138" s="98" t="s">
        <v>86</v>
      </c>
      <c r="AX138" s="98" t="s">
        <v>2</v>
      </c>
      <c r="AY138" s="101" t="s">
        <v>76</v>
      </c>
    </row>
    <row r="139" spans="2:65" s="105" customFormat="1" x14ac:dyDescent="0.25">
      <c r="B139" s="106"/>
      <c r="D139" s="100" t="s">
        <v>84</v>
      </c>
      <c r="E139" s="107" t="s">
        <v>14</v>
      </c>
      <c r="F139" s="108" t="s">
        <v>408</v>
      </c>
      <c r="H139" s="109">
        <v>169</v>
      </c>
      <c r="L139" s="106"/>
      <c r="M139" s="110"/>
      <c r="T139" s="111"/>
      <c r="AT139" s="107" t="s">
        <v>84</v>
      </c>
      <c r="AU139" s="107" t="s">
        <v>83</v>
      </c>
      <c r="AV139" s="105" t="s">
        <v>83</v>
      </c>
      <c r="AW139" s="105" t="s">
        <v>86</v>
      </c>
      <c r="AX139" s="105" t="s">
        <v>2</v>
      </c>
      <c r="AY139" s="107" t="s">
        <v>76</v>
      </c>
    </row>
    <row r="140" spans="2:65" s="98" customFormat="1" x14ac:dyDescent="0.25">
      <c r="B140" s="99"/>
      <c r="D140" s="100" t="s">
        <v>84</v>
      </c>
      <c r="E140" s="101" t="s">
        <v>14</v>
      </c>
      <c r="F140" s="102" t="s">
        <v>99</v>
      </c>
      <c r="H140" s="101" t="s">
        <v>14</v>
      </c>
      <c r="L140" s="99"/>
      <c r="M140" s="103"/>
      <c r="T140" s="104"/>
      <c r="AT140" s="101" t="s">
        <v>84</v>
      </c>
      <c r="AU140" s="101" t="s">
        <v>83</v>
      </c>
      <c r="AV140" s="98" t="s">
        <v>75</v>
      </c>
      <c r="AW140" s="98" t="s">
        <v>86</v>
      </c>
      <c r="AX140" s="98" t="s">
        <v>2</v>
      </c>
      <c r="AY140" s="101" t="s">
        <v>76</v>
      </c>
    </row>
    <row r="141" spans="2:65" s="105" customFormat="1" x14ac:dyDescent="0.25">
      <c r="B141" s="106"/>
      <c r="D141" s="100" t="s">
        <v>84</v>
      </c>
      <c r="E141" s="107" t="s">
        <v>14</v>
      </c>
      <c r="F141" s="108" t="s">
        <v>204</v>
      </c>
      <c r="H141" s="109">
        <v>27</v>
      </c>
      <c r="L141" s="106"/>
      <c r="M141" s="110"/>
      <c r="T141" s="111"/>
      <c r="AT141" s="107" t="s">
        <v>84</v>
      </c>
      <c r="AU141" s="107" t="s">
        <v>83</v>
      </c>
      <c r="AV141" s="105" t="s">
        <v>83</v>
      </c>
      <c r="AW141" s="105" t="s">
        <v>86</v>
      </c>
      <c r="AX141" s="105" t="s">
        <v>2</v>
      </c>
      <c r="AY141" s="107" t="s">
        <v>76</v>
      </c>
    </row>
    <row r="142" spans="2:65" s="112" customFormat="1" x14ac:dyDescent="0.25">
      <c r="B142" s="113"/>
      <c r="D142" s="100" t="s">
        <v>84</v>
      </c>
      <c r="E142" s="114" t="s">
        <v>14</v>
      </c>
      <c r="F142" s="115" t="s">
        <v>90</v>
      </c>
      <c r="H142" s="116">
        <v>196</v>
      </c>
      <c r="L142" s="113"/>
      <c r="M142" s="117"/>
      <c r="T142" s="118"/>
      <c r="AT142" s="114" t="s">
        <v>84</v>
      </c>
      <c r="AU142" s="114" t="s">
        <v>83</v>
      </c>
      <c r="AV142" s="112" t="s">
        <v>82</v>
      </c>
      <c r="AW142" s="112" t="s">
        <v>86</v>
      </c>
      <c r="AX142" s="112" t="s">
        <v>75</v>
      </c>
      <c r="AY142" s="114" t="s">
        <v>76</v>
      </c>
    </row>
    <row r="143" spans="2:65" s="9" customFormat="1" ht="37.9" customHeight="1" x14ac:dyDescent="0.25">
      <c r="B143" s="84"/>
      <c r="C143" s="85" t="s">
        <v>82</v>
      </c>
      <c r="D143" s="85" t="s">
        <v>78</v>
      </c>
      <c r="E143" s="86" t="s">
        <v>101</v>
      </c>
      <c r="F143" s="87" t="s">
        <v>102</v>
      </c>
      <c r="G143" s="88" t="s">
        <v>81</v>
      </c>
      <c r="H143" s="89">
        <v>196</v>
      </c>
      <c r="I143" s="89">
        <v>0</v>
      </c>
      <c r="J143" s="89">
        <f>ROUND(I143*H143,3)</f>
        <v>0</v>
      </c>
      <c r="K143" s="90"/>
      <c r="L143" s="10"/>
      <c r="M143" s="91" t="s">
        <v>14</v>
      </c>
      <c r="N143" s="92" t="s">
        <v>34</v>
      </c>
      <c r="O143" s="93">
        <v>0</v>
      </c>
      <c r="P143" s="93">
        <f>O143*H143</f>
        <v>0</v>
      </c>
      <c r="Q143" s="93">
        <v>0</v>
      </c>
      <c r="R143" s="93">
        <f>Q143*H143</f>
        <v>0</v>
      </c>
      <c r="S143" s="93">
        <v>0</v>
      </c>
      <c r="T143" s="94">
        <f>S143*H143</f>
        <v>0</v>
      </c>
      <c r="AR143" s="95" t="s">
        <v>82</v>
      </c>
      <c r="AT143" s="95" t="s">
        <v>78</v>
      </c>
      <c r="AU143" s="95" t="s">
        <v>83</v>
      </c>
      <c r="AY143" s="2" t="s">
        <v>76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2" t="s">
        <v>83</v>
      </c>
      <c r="BK143" s="97">
        <f>ROUND(I143*H143,3)</f>
        <v>0</v>
      </c>
      <c r="BL143" s="2" t="s">
        <v>82</v>
      </c>
      <c r="BM143" s="95" t="s">
        <v>103</v>
      </c>
    </row>
    <row r="144" spans="2:65" s="9" customFormat="1" ht="24.2" customHeight="1" x14ac:dyDescent="0.25">
      <c r="B144" s="84"/>
      <c r="C144" s="85" t="s">
        <v>104</v>
      </c>
      <c r="D144" s="85" t="s">
        <v>78</v>
      </c>
      <c r="E144" s="86" t="s">
        <v>105</v>
      </c>
      <c r="F144" s="87" t="s">
        <v>106</v>
      </c>
      <c r="G144" s="88" t="s">
        <v>81</v>
      </c>
      <c r="H144" s="89">
        <v>27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107</v>
      </c>
    </row>
    <row r="145" spans="2:65" s="98" customFormat="1" x14ac:dyDescent="0.25">
      <c r="B145" s="99"/>
      <c r="D145" s="100" t="s">
        <v>84</v>
      </c>
      <c r="E145" s="101" t="s">
        <v>14</v>
      </c>
      <c r="F145" s="102" t="s">
        <v>99</v>
      </c>
      <c r="H145" s="101" t="s">
        <v>14</v>
      </c>
      <c r="L145" s="99"/>
      <c r="M145" s="103"/>
      <c r="T145" s="104"/>
      <c r="AT145" s="101" t="s">
        <v>84</v>
      </c>
      <c r="AU145" s="101" t="s">
        <v>83</v>
      </c>
      <c r="AV145" s="98" t="s">
        <v>75</v>
      </c>
      <c r="AW145" s="98" t="s">
        <v>86</v>
      </c>
      <c r="AX145" s="98" t="s">
        <v>2</v>
      </c>
      <c r="AY145" s="101" t="s">
        <v>76</v>
      </c>
    </row>
    <row r="146" spans="2:65" s="105" customFormat="1" x14ac:dyDescent="0.25">
      <c r="B146" s="106"/>
      <c r="D146" s="100" t="s">
        <v>84</v>
      </c>
      <c r="E146" s="107" t="s">
        <v>14</v>
      </c>
      <c r="F146" s="108" t="s">
        <v>204</v>
      </c>
      <c r="H146" s="109">
        <v>27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25">
      <c r="B147" s="113"/>
      <c r="D147" s="100" t="s">
        <v>84</v>
      </c>
      <c r="E147" s="114" t="s">
        <v>14</v>
      </c>
      <c r="F147" s="115" t="s">
        <v>90</v>
      </c>
      <c r="H147" s="116">
        <v>27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2" customHeight="1" x14ac:dyDescent="0.25">
      <c r="B148" s="84"/>
      <c r="C148" s="85" t="s">
        <v>96</v>
      </c>
      <c r="D148" s="85" t="s">
        <v>78</v>
      </c>
      <c r="E148" s="86" t="s">
        <v>108</v>
      </c>
      <c r="F148" s="87" t="s">
        <v>109</v>
      </c>
      <c r="G148" s="88" t="s">
        <v>81</v>
      </c>
      <c r="H148" s="89">
        <v>169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110</v>
      </c>
    </row>
    <row r="149" spans="2:65" s="98" customFormat="1" ht="22.5" x14ac:dyDescent="0.25">
      <c r="B149" s="99"/>
      <c r="D149" s="100" t="s">
        <v>84</v>
      </c>
      <c r="E149" s="101" t="s">
        <v>14</v>
      </c>
      <c r="F149" s="102" t="s">
        <v>97</v>
      </c>
      <c r="H149" s="101" t="s">
        <v>14</v>
      </c>
      <c r="L149" s="99"/>
      <c r="M149" s="103"/>
      <c r="T149" s="104"/>
      <c r="AT149" s="101" t="s">
        <v>84</v>
      </c>
      <c r="AU149" s="101" t="s">
        <v>83</v>
      </c>
      <c r="AV149" s="98" t="s">
        <v>75</v>
      </c>
      <c r="AW149" s="98" t="s">
        <v>86</v>
      </c>
      <c r="AX149" s="98" t="s">
        <v>2</v>
      </c>
      <c r="AY149" s="101" t="s">
        <v>76</v>
      </c>
    </row>
    <row r="150" spans="2:65" s="105" customFormat="1" x14ac:dyDescent="0.25">
      <c r="B150" s="106"/>
      <c r="D150" s="100" t="s">
        <v>84</v>
      </c>
      <c r="E150" s="107" t="s">
        <v>14</v>
      </c>
      <c r="F150" s="108" t="s">
        <v>408</v>
      </c>
      <c r="H150" s="109">
        <v>169</v>
      </c>
      <c r="L150" s="106"/>
      <c r="M150" s="110"/>
      <c r="T150" s="111"/>
      <c r="AT150" s="107" t="s">
        <v>84</v>
      </c>
      <c r="AU150" s="107" t="s">
        <v>83</v>
      </c>
      <c r="AV150" s="105" t="s">
        <v>83</v>
      </c>
      <c r="AW150" s="105" t="s">
        <v>86</v>
      </c>
      <c r="AX150" s="105" t="s">
        <v>2</v>
      </c>
      <c r="AY150" s="107" t="s">
        <v>76</v>
      </c>
    </row>
    <row r="151" spans="2:65" s="112" customFormat="1" x14ac:dyDescent="0.25">
      <c r="B151" s="113"/>
      <c r="D151" s="100" t="s">
        <v>84</v>
      </c>
      <c r="E151" s="114" t="s">
        <v>14</v>
      </c>
      <c r="F151" s="115" t="s">
        <v>90</v>
      </c>
      <c r="H151" s="116">
        <v>169</v>
      </c>
      <c r="L151" s="113"/>
      <c r="M151" s="117"/>
      <c r="T151" s="118"/>
      <c r="AT151" s="114" t="s">
        <v>84</v>
      </c>
      <c r="AU151" s="114" t="s">
        <v>83</v>
      </c>
      <c r="AV151" s="112" t="s">
        <v>82</v>
      </c>
      <c r="AW151" s="112" t="s">
        <v>86</v>
      </c>
      <c r="AX151" s="112" t="s">
        <v>75</v>
      </c>
      <c r="AY151" s="114" t="s">
        <v>76</v>
      </c>
    </row>
    <row r="152" spans="2:65" s="9" customFormat="1" ht="21.75" customHeight="1" x14ac:dyDescent="0.25">
      <c r="B152" s="84"/>
      <c r="C152" s="85" t="s">
        <v>112</v>
      </c>
      <c r="D152" s="85" t="s">
        <v>78</v>
      </c>
      <c r="E152" s="86" t="s">
        <v>113</v>
      </c>
      <c r="F152" s="87" t="s">
        <v>114</v>
      </c>
      <c r="G152" s="88" t="s">
        <v>81</v>
      </c>
      <c r="H152" s="89">
        <v>196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115</v>
      </c>
    </row>
    <row r="153" spans="2:65" s="98" customFormat="1" x14ac:dyDescent="0.25">
      <c r="B153" s="99"/>
      <c r="D153" s="100" t="s">
        <v>84</v>
      </c>
      <c r="E153" s="101" t="s">
        <v>14</v>
      </c>
      <c r="F153" s="102" t="s">
        <v>116</v>
      </c>
      <c r="H153" s="101" t="s">
        <v>14</v>
      </c>
      <c r="L153" s="99"/>
      <c r="M153" s="103"/>
      <c r="T153" s="104"/>
      <c r="AT153" s="101" t="s">
        <v>84</v>
      </c>
      <c r="AU153" s="101" t="s">
        <v>83</v>
      </c>
      <c r="AV153" s="98" t="s">
        <v>75</v>
      </c>
      <c r="AW153" s="98" t="s">
        <v>86</v>
      </c>
      <c r="AX153" s="98" t="s">
        <v>2</v>
      </c>
      <c r="AY153" s="101" t="s">
        <v>76</v>
      </c>
    </row>
    <row r="154" spans="2:65" s="105" customFormat="1" x14ac:dyDescent="0.25">
      <c r="B154" s="106"/>
      <c r="D154" s="100" t="s">
        <v>84</v>
      </c>
      <c r="E154" s="107" t="s">
        <v>14</v>
      </c>
      <c r="F154" s="108" t="s">
        <v>409</v>
      </c>
      <c r="H154" s="109">
        <v>196</v>
      </c>
      <c r="L154" s="106"/>
      <c r="M154" s="110"/>
      <c r="T154" s="111"/>
      <c r="AT154" s="107" t="s">
        <v>84</v>
      </c>
      <c r="AU154" s="107" t="s">
        <v>83</v>
      </c>
      <c r="AV154" s="105" t="s">
        <v>83</v>
      </c>
      <c r="AW154" s="105" t="s">
        <v>86</v>
      </c>
      <c r="AX154" s="105" t="s">
        <v>2</v>
      </c>
      <c r="AY154" s="107" t="s">
        <v>76</v>
      </c>
    </row>
    <row r="155" spans="2:65" s="112" customFormat="1" x14ac:dyDescent="0.25">
      <c r="B155" s="113"/>
      <c r="D155" s="100" t="s">
        <v>84</v>
      </c>
      <c r="E155" s="114" t="s">
        <v>14</v>
      </c>
      <c r="F155" s="115" t="s">
        <v>90</v>
      </c>
      <c r="H155" s="116">
        <v>196</v>
      </c>
      <c r="L155" s="113"/>
      <c r="M155" s="117"/>
      <c r="T155" s="118"/>
      <c r="AT155" s="114" t="s">
        <v>84</v>
      </c>
      <c r="AU155" s="114" t="s">
        <v>83</v>
      </c>
      <c r="AV155" s="112" t="s">
        <v>82</v>
      </c>
      <c r="AW155" s="112" t="s">
        <v>86</v>
      </c>
      <c r="AX155" s="112" t="s">
        <v>75</v>
      </c>
      <c r="AY155" s="114" t="s">
        <v>76</v>
      </c>
    </row>
    <row r="156" spans="2:65" s="9" customFormat="1" ht="24.2" customHeight="1" x14ac:dyDescent="0.25">
      <c r="B156" s="84"/>
      <c r="C156" s="85" t="s">
        <v>103</v>
      </c>
      <c r="D156" s="85" t="s">
        <v>78</v>
      </c>
      <c r="E156" s="86" t="s">
        <v>117</v>
      </c>
      <c r="F156" s="87" t="s">
        <v>118</v>
      </c>
      <c r="G156" s="88" t="s">
        <v>119</v>
      </c>
      <c r="H156" s="89">
        <v>255.6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120</v>
      </c>
    </row>
    <row r="157" spans="2:65" s="98" customFormat="1" x14ac:dyDescent="0.25">
      <c r="B157" s="99"/>
      <c r="D157" s="100" t="s">
        <v>84</v>
      </c>
      <c r="E157" s="101" t="s">
        <v>14</v>
      </c>
      <c r="F157" s="102" t="s">
        <v>121</v>
      </c>
      <c r="H157" s="101" t="s">
        <v>14</v>
      </c>
      <c r="L157" s="99"/>
      <c r="M157" s="103"/>
      <c r="T157" s="104"/>
      <c r="AT157" s="101" t="s">
        <v>84</v>
      </c>
      <c r="AU157" s="101" t="s">
        <v>83</v>
      </c>
      <c r="AV157" s="98" t="s">
        <v>75</v>
      </c>
      <c r="AW157" s="98" t="s">
        <v>86</v>
      </c>
      <c r="AX157" s="98" t="s">
        <v>2</v>
      </c>
      <c r="AY157" s="101" t="s">
        <v>76</v>
      </c>
    </row>
    <row r="158" spans="2:65" s="105" customFormat="1" x14ac:dyDescent="0.25">
      <c r="B158" s="106"/>
      <c r="D158" s="100" t="s">
        <v>84</v>
      </c>
      <c r="E158" s="107" t="s">
        <v>14</v>
      </c>
      <c r="F158" s="108" t="s">
        <v>410</v>
      </c>
      <c r="H158" s="109">
        <v>255.6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12" customFormat="1" x14ac:dyDescent="0.25">
      <c r="B159" s="113"/>
      <c r="D159" s="100" t="s">
        <v>84</v>
      </c>
      <c r="E159" s="114" t="s">
        <v>14</v>
      </c>
      <c r="F159" s="115" t="s">
        <v>90</v>
      </c>
      <c r="H159" s="116">
        <v>255.6</v>
      </c>
      <c r="L159" s="113"/>
      <c r="M159" s="117"/>
      <c r="T159" s="118"/>
      <c r="AT159" s="114" t="s">
        <v>84</v>
      </c>
      <c r="AU159" s="114" t="s">
        <v>83</v>
      </c>
      <c r="AV159" s="112" t="s">
        <v>82</v>
      </c>
      <c r="AW159" s="112" t="s">
        <v>86</v>
      </c>
      <c r="AX159" s="112" t="s">
        <v>75</v>
      </c>
      <c r="AY159" s="114" t="s">
        <v>76</v>
      </c>
    </row>
    <row r="160" spans="2:65" s="9" customFormat="1" ht="33" customHeight="1" x14ac:dyDescent="0.25">
      <c r="B160" s="84"/>
      <c r="C160" s="85" t="s">
        <v>123</v>
      </c>
      <c r="D160" s="85" t="s">
        <v>78</v>
      </c>
      <c r="E160" s="86" t="s">
        <v>335</v>
      </c>
      <c r="F160" s="87" t="s">
        <v>336</v>
      </c>
      <c r="G160" s="88" t="s">
        <v>81</v>
      </c>
      <c r="H160" s="89">
        <v>27</v>
      </c>
      <c r="I160" s="89">
        <v>0</v>
      </c>
      <c r="J160" s="89">
        <f>ROUND(I160*H160,3)</f>
        <v>0</v>
      </c>
      <c r="K160" s="90"/>
      <c r="L160" s="10"/>
      <c r="M160" s="91" t="s">
        <v>14</v>
      </c>
      <c r="N160" s="92" t="s">
        <v>34</v>
      </c>
      <c r="O160" s="93">
        <v>0</v>
      </c>
      <c r="P160" s="93">
        <f>O160*H160</f>
        <v>0</v>
      </c>
      <c r="Q160" s="93">
        <v>0</v>
      </c>
      <c r="R160" s="93">
        <f>Q160*H160</f>
        <v>0</v>
      </c>
      <c r="S160" s="93">
        <v>0</v>
      </c>
      <c r="T160" s="94">
        <f>S160*H160</f>
        <v>0</v>
      </c>
      <c r="AR160" s="95" t="s">
        <v>82</v>
      </c>
      <c r="AT160" s="95" t="s">
        <v>78</v>
      </c>
      <c r="AU160" s="95" t="s">
        <v>83</v>
      </c>
      <c r="AY160" s="2" t="s">
        <v>76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2" t="s">
        <v>83</v>
      </c>
      <c r="BK160" s="97">
        <f>ROUND(I160*H160,3)</f>
        <v>0</v>
      </c>
      <c r="BL160" s="2" t="s">
        <v>82</v>
      </c>
      <c r="BM160" s="95" t="s">
        <v>126</v>
      </c>
    </row>
    <row r="161" spans="2:65" s="98" customFormat="1" x14ac:dyDescent="0.25">
      <c r="B161" s="99"/>
      <c r="D161" s="100" t="s">
        <v>84</v>
      </c>
      <c r="E161" s="101" t="s">
        <v>14</v>
      </c>
      <c r="F161" s="102" t="s">
        <v>127</v>
      </c>
      <c r="H161" s="101" t="s">
        <v>14</v>
      </c>
      <c r="L161" s="99"/>
      <c r="M161" s="103"/>
      <c r="T161" s="104"/>
      <c r="AT161" s="101" t="s">
        <v>84</v>
      </c>
      <c r="AU161" s="101" t="s">
        <v>83</v>
      </c>
      <c r="AV161" s="98" t="s">
        <v>75</v>
      </c>
      <c r="AW161" s="98" t="s">
        <v>86</v>
      </c>
      <c r="AX161" s="98" t="s">
        <v>2</v>
      </c>
      <c r="AY161" s="101" t="s">
        <v>76</v>
      </c>
    </row>
    <row r="162" spans="2:65" s="105" customFormat="1" x14ac:dyDescent="0.25">
      <c r="B162" s="106"/>
      <c r="D162" s="100" t="s">
        <v>84</v>
      </c>
      <c r="E162" s="107" t="s">
        <v>14</v>
      </c>
      <c r="F162" s="108" t="s">
        <v>204</v>
      </c>
      <c r="H162" s="109">
        <v>27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12" customFormat="1" x14ac:dyDescent="0.25">
      <c r="B163" s="113"/>
      <c r="D163" s="100" t="s">
        <v>84</v>
      </c>
      <c r="E163" s="114" t="s">
        <v>14</v>
      </c>
      <c r="F163" s="115" t="s">
        <v>90</v>
      </c>
      <c r="H163" s="116">
        <v>27</v>
      </c>
      <c r="L163" s="113"/>
      <c r="M163" s="117"/>
      <c r="T163" s="118"/>
      <c r="AT163" s="114" t="s">
        <v>84</v>
      </c>
      <c r="AU163" s="114" t="s">
        <v>83</v>
      </c>
      <c r="AV163" s="112" t="s">
        <v>82</v>
      </c>
      <c r="AW163" s="112" t="s">
        <v>86</v>
      </c>
      <c r="AX163" s="112" t="s">
        <v>75</v>
      </c>
      <c r="AY163" s="114" t="s">
        <v>76</v>
      </c>
    </row>
    <row r="164" spans="2:65" s="9" customFormat="1" ht="21.75" customHeight="1" x14ac:dyDescent="0.25">
      <c r="B164" s="84"/>
      <c r="C164" s="85" t="s">
        <v>107</v>
      </c>
      <c r="D164" s="85" t="s">
        <v>78</v>
      </c>
      <c r="E164" s="86" t="s">
        <v>129</v>
      </c>
      <c r="F164" s="87" t="s">
        <v>130</v>
      </c>
      <c r="G164" s="88" t="s">
        <v>131</v>
      </c>
      <c r="H164" s="89">
        <v>135</v>
      </c>
      <c r="I164" s="89">
        <v>0</v>
      </c>
      <c r="J164" s="89">
        <f>ROUND(I164*H164,3)</f>
        <v>0</v>
      </c>
      <c r="K164" s="90"/>
      <c r="L164" s="10"/>
      <c r="M164" s="91" t="s">
        <v>14</v>
      </c>
      <c r="N164" s="92" t="s">
        <v>34</v>
      </c>
      <c r="O164" s="93">
        <v>0</v>
      </c>
      <c r="P164" s="93">
        <f>O164*H164</f>
        <v>0</v>
      </c>
      <c r="Q164" s="93">
        <v>0</v>
      </c>
      <c r="R164" s="93">
        <f>Q164*H164</f>
        <v>0</v>
      </c>
      <c r="S164" s="93">
        <v>0</v>
      </c>
      <c r="T164" s="94">
        <f>S164*H164</f>
        <v>0</v>
      </c>
      <c r="AR164" s="95" t="s">
        <v>82</v>
      </c>
      <c r="AT164" s="95" t="s">
        <v>78</v>
      </c>
      <c r="AU164" s="95" t="s">
        <v>83</v>
      </c>
      <c r="AY164" s="2" t="s">
        <v>76</v>
      </c>
      <c r="BE164" s="96">
        <f>IF(N164="základná",J164,0)</f>
        <v>0</v>
      </c>
      <c r="BF164" s="96">
        <f>IF(N164="znížená",J164,0)</f>
        <v>0</v>
      </c>
      <c r="BG164" s="96">
        <f>IF(N164="zákl. prenesená",J164,0)</f>
        <v>0</v>
      </c>
      <c r="BH164" s="96">
        <f>IF(N164="zníž. prenesená",J164,0)</f>
        <v>0</v>
      </c>
      <c r="BI164" s="96">
        <f>IF(N164="nulová",J164,0)</f>
        <v>0</v>
      </c>
      <c r="BJ164" s="2" t="s">
        <v>83</v>
      </c>
      <c r="BK164" s="97">
        <f>ROUND(I164*H164,3)</f>
        <v>0</v>
      </c>
      <c r="BL164" s="2" t="s">
        <v>82</v>
      </c>
      <c r="BM164" s="95" t="s">
        <v>132</v>
      </c>
    </row>
    <row r="165" spans="2:65" s="98" customFormat="1" ht="22.5" x14ac:dyDescent="0.25">
      <c r="B165" s="99"/>
      <c r="D165" s="100" t="s">
        <v>84</v>
      </c>
      <c r="E165" s="101" t="s">
        <v>14</v>
      </c>
      <c r="F165" s="102" t="s">
        <v>133</v>
      </c>
      <c r="H165" s="101" t="s">
        <v>14</v>
      </c>
      <c r="L165" s="99"/>
      <c r="M165" s="103"/>
      <c r="T165" s="104"/>
      <c r="AT165" s="101" t="s">
        <v>84</v>
      </c>
      <c r="AU165" s="101" t="s">
        <v>83</v>
      </c>
      <c r="AV165" s="98" t="s">
        <v>75</v>
      </c>
      <c r="AW165" s="98" t="s">
        <v>86</v>
      </c>
      <c r="AX165" s="98" t="s">
        <v>2</v>
      </c>
      <c r="AY165" s="101" t="s">
        <v>76</v>
      </c>
    </row>
    <row r="166" spans="2:65" s="105" customFormat="1" x14ac:dyDescent="0.25">
      <c r="B166" s="106"/>
      <c r="D166" s="100" t="s">
        <v>84</v>
      </c>
      <c r="E166" s="107" t="s">
        <v>14</v>
      </c>
      <c r="F166" s="108" t="s">
        <v>411</v>
      </c>
      <c r="H166" s="109">
        <v>135</v>
      </c>
      <c r="L166" s="106"/>
      <c r="M166" s="110"/>
      <c r="T166" s="111"/>
      <c r="AT166" s="107" t="s">
        <v>84</v>
      </c>
      <c r="AU166" s="107" t="s">
        <v>83</v>
      </c>
      <c r="AV166" s="105" t="s">
        <v>83</v>
      </c>
      <c r="AW166" s="105" t="s">
        <v>86</v>
      </c>
      <c r="AX166" s="105" t="s">
        <v>2</v>
      </c>
      <c r="AY166" s="107" t="s">
        <v>76</v>
      </c>
    </row>
    <row r="167" spans="2:65" s="112" customFormat="1" x14ac:dyDescent="0.25">
      <c r="B167" s="113"/>
      <c r="D167" s="100" t="s">
        <v>84</v>
      </c>
      <c r="E167" s="114" t="s">
        <v>14</v>
      </c>
      <c r="F167" s="115" t="s">
        <v>90</v>
      </c>
      <c r="H167" s="116">
        <v>135</v>
      </c>
      <c r="L167" s="113"/>
      <c r="M167" s="117"/>
      <c r="T167" s="118"/>
      <c r="AT167" s="114" t="s">
        <v>84</v>
      </c>
      <c r="AU167" s="114" t="s">
        <v>83</v>
      </c>
      <c r="AV167" s="112" t="s">
        <v>82</v>
      </c>
      <c r="AW167" s="112" t="s">
        <v>86</v>
      </c>
      <c r="AX167" s="112" t="s">
        <v>75</v>
      </c>
      <c r="AY167" s="114" t="s">
        <v>76</v>
      </c>
    </row>
    <row r="168" spans="2:65" s="72" customFormat="1" ht="22.9" customHeight="1" x14ac:dyDescent="0.2">
      <c r="B168" s="73"/>
      <c r="D168" s="74" t="s">
        <v>72</v>
      </c>
      <c r="E168" s="82" t="s">
        <v>104</v>
      </c>
      <c r="F168" s="82" t="s">
        <v>160</v>
      </c>
      <c r="J168" s="83">
        <f>BK168</f>
        <v>0</v>
      </c>
      <c r="L168" s="73"/>
      <c r="M168" s="77"/>
      <c r="P168" s="78">
        <f>SUM(P169:P192)</f>
        <v>0</v>
      </c>
      <c r="R168" s="78">
        <f>SUM(R169:R192)</f>
        <v>0</v>
      </c>
      <c r="T168" s="79">
        <f>SUM(T169:T192)</f>
        <v>0</v>
      </c>
      <c r="AR168" s="74" t="s">
        <v>75</v>
      </c>
      <c r="AT168" s="80" t="s">
        <v>72</v>
      </c>
      <c r="AU168" s="80" t="s">
        <v>75</v>
      </c>
      <c r="AY168" s="74" t="s">
        <v>76</v>
      </c>
      <c r="BK168" s="81">
        <f>SUM(BK169:BK192)</f>
        <v>0</v>
      </c>
    </row>
    <row r="169" spans="2:65" s="9" customFormat="1" ht="24.2" customHeight="1" x14ac:dyDescent="0.25">
      <c r="B169" s="84"/>
      <c r="C169" s="85" t="s">
        <v>137</v>
      </c>
      <c r="D169" s="85" t="s">
        <v>78</v>
      </c>
      <c r="E169" s="86" t="s">
        <v>166</v>
      </c>
      <c r="F169" s="87" t="s">
        <v>167</v>
      </c>
      <c r="G169" s="88" t="s">
        <v>131</v>
      </c>
      <c r="H169" s="89">
        <v>413</v>
      </c>
      <c r="I169" s="89">
        <v>0</v>
      </c>
      <c r="J169" s="89">
        <f>ROUND(I169*H169,3)</f>
        <v>0</v>
      </c>
      <c r="K169" s="90"/>
      <c r="L169" s="10"/>
      <c r="M169" s="91" t="s">
        <v>14</v>
      </c>
      <c r="N169" s="92" t="s">
        <v>34</v>
      </c>
      <c r="O169" s="93">
        <v>0</v>
      </c>
      <c r="P169" s="93">
        <f>O169*H169</f>
        <v>0</v>
      </c>
      <c r="Q169" s="93">
        <v>0</v>
      </c>
      <c r="R169" s="93">
        <f>Q169*H169</f>
        <v>0</v>
      </c>
      <c r="S169" s="93">
        <v>0</v>
      </c>
      <c r="T169" s="94">
        <f>S169*H169</f>
        <v>0</v>
      </c>
      <c r="AR169" s="95" t="s">
        <v>82</v>
      </c>
      <c r="AT169" s="95" t="s">
        <v>78</v>
      </c>
      <c r="AU169" s="95" t="s">
        <v>83</v>
      </c>
      <c r="AY169" s="2" t="s">
        <v>76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2" t="s">
        <v>83</v>
      </c>
      <c r="BK169" s="97">
        <f>ROUND(I169*H169,3)</f>
        <v>0</v>
      </c>
      <c r="BL169" s="2" t="s">
        <v>82</v>
      </c>
      <c r="BM169" s="95" t="s">
        <v>140</v>
      </c>
    </row>
    <row r="170" spans="2:65" s="98" customFormat="1" x14ac:dyDescent="0.25">
      <c r="B170" s="99"/>
      <c r="D170" s="100" t="s">
        <v>84</v>
      </c>
      <c r="E170" s="101" t="s">
        <v>14</v>
      </c>
      <c r="F170" s="102" t="s">
        <v>127</v>
      </c>
      <c r="H170" s="101" t="s">
        <v>14</v>
      </c>
      <c r="L170" s="99"/>
      <c r="M170" s="103"/>
      <c r="T170" s="104"/>
      <c r="AT170" s="101" t="s">
        <v>84</v>
      </c>
      <c r="AU170" s="101" t="s">
        <v>83</v>
      </c>
      <c r="AV170" s="98" t="s">
        <v>75</v>
      </c>
      <c r="AW170" s="98" t="s">
        <v>86</v>
      </c>
      <c r="AX170" s="98" t="s">
        <v>2</v>
      </c>
      <c r="AY170" s="101" t="s">
        <v>76</v>
      </c>
    </row>
    <row r="171" spans="2:65" s="105" customFormat="1" x14ac:dyDescent="0.25">
      <c r="B171" s="106"/>
      <c r="D171" s="100" t="s">
        <v>84</v>
      </c>
      <c r="E171" s="107" t="s">
        <v>14</v>
      </c>
      <c r="F171" s="108" t="s">
        <v>412</v>
      </c>
      <c r="H171" s="109">
        <v>413</v>
      </c>
      <c r="L171" s="106"/>
      <c r="M171" s="110"/>
      <c r="T171" s="111"/>
      <c r="AT171" s="107" t="s">
        <v>84</v>
      </c>
      <c r="AU171" s="107" t="s">
        <v>83</v>
      </c>
      <c r="AV171" s="105" t="s">
        <v>83</v>
      </c>
      <c r="AW171" s="105" t="s">
        <v>86</v>
      </c>
      <c r="AX171" s="105" t="s">
        <v>2</v>
      </c>
      <c r="AY171" s="107" t="s">
        <v>76</v>
      </c>
    </row>
    <row r="172" spans="2:65" s="112" customFormat="1" x14ac:dyDescent="0.25">
      <c r="B172" s="113"/>
      <c r="D172" s="100" t="s">
        <v>84</v>
      </c>
      <c r="E172" s="114" t="s">
        <v>14</v>
      </c>
      <c r="F172" s="115" t="s">
        <v>90</v>
      </c>
      <c r="H172" s="116">
        <v>413</v>
      </c>
      <c r="L172" s="113"/>
      <c r="M172" s="117"/>
      <c r="T172" s="118"/>
      <c r="AT172" s="114" t="s">
        <v>84</v>
      </c>
      <c r="AU172" s="114" t="s">
        <v>83</v>
      </c>
      <c r="AV172" s="112" t="s">
        <v>82</v>
      </c>
      <c r="AW172" s="112" t="s">
        <v>86</v>
      </c>
      <c r="AX172" s="112" t="s">
        <v>75</v>
      </c>
      <c r="AY172" s="114" t="s">
        <v>76</v>
      </c>
    </row>
    <row r="173" spans="2:65" s="9" customFormat="1" ht="37.9" customHeight="1" x14ac:dyDescent="0.25">
      <c r="B173" s="84"/>
      <c r="C173" s="85" t="s">
        <v>110</v>
      </c>
      <c r="D173" s="85" t="s">
        <v>78</v>
      </c>
      <c r="E173" s="86" t="s">
        <v>413</v>
      </c>
      <c r="F173" s="87" t="s">
        <v>414</v>
      </c>
      <c r="G173" s="88" t="s">
        <v>131</v>
      </c>
      <c r="H173" s="89">
        <v>413</v>
      </c>
      <c r="I173" s="89">
        <v>0</v>
      </c>
      <c r="J173" s="89">
        <f>ROUND(I173*H173,3)</f>
        <v>0</v>
      </c>
      <c r="K173" s="90"/>
      <c r="L173" s="10"/>
      <c r="M173" s="91" t="s">
        <v>14</v>
      </c>
      <c r="N173" s="92" t="s">
        <v>34</v>
      </c>
      <c r="O173" s="93">
        <v>0</v>
      </c>
      <c r="P173" s="93">
        <f>O173*H173</f>
        <v>0</v>
      </c>
      <c r="Q173" s="93">
        <v>0</v>
      </c>
      <c r="R173" s="93">
        <f>Q173*H173</f>
        <v>0</v>
      </c>
      <c r="S173" s="93">
        <v>0</v>
      </c>
      <c r="T173" s="94">
        <f>S173*H173</f>
        <v>0</v>
      </c>
      <c r="AR173" s="95" t="s">
        <v>82</v>
      </c>
      <c r="AT173" s="95" t="s">
        <v>78</v>
      </c>
      <c r="AU173" s="95" t="s">
        <v>83</v>
      </c>
      <c r="AY173" s="2" t="s">
        <v>76</v>
      </c>
      <c r="BE173" s="96">
        <f>IF(N173="základná",J173,0)</f>
        <v>0</v>
      </c>
      <c r="BF173" s="96">
        <f>IF(N173="znížená",J173,0)</f>
        <v>0</v>
      </c>
      <c r="BG173" s="96">
        <f>IF(N173="zákl. prenesená",J173,0)</f>
        <v>0</v>
      </c>
      <c r="BH173" s="96">
        <f>IF(N173="zníž. prenesená",J173,0)</f>
        <v>0</v>
      </c>
      <c r="BI173" s="96">
        <f>IF(N173="nulová",J173,0)</f>
        <v>0</v>
      </c>
      <c r="BJ173" s="2" t="s">
        <v>83</v>
      </c>
      <c r="BK173" s="97">
        <f>ROUND(I173*H173,3)</f>
        <v>0</v>
      </c>
      <c r="BL173" s="2" t="s">
        <v>82</v>
      </c>
      <c r="BM173" s="95" t="s">
        <v>144</v>
      </c>
    </row>
    <row r="174" spans="2:65" s="98" customFormat="1" x14ac:dyDescent="0.25">
      <c r="B174" s="99"/>
      <c r="D174" s="100" t="s">
        <v>84</v>
      </c>
      <c r="E174" s="101" t="s">
        <v>14</v>
      </c>
      <c r="F174" s="102" t="s">
        <v>127</v>
      </c>
      <c r="H174" s="101" t="s">
        <v>14</v>
      </c>
      <c r="L174" s="99"/>
      <c r="M174" s="103"/>
      <c r="T174" s="104"/>
      <c r="AT174" s="101" t="s">
        <v>84</v>
      </c>
      <c r="AU174" s="101" t="s">
        <v>83</v>
      </c>
      <c r="AV174" s="98" t="s">
        <v>75</v>
      </c>
      <c r="AW174" s="98" t="s">
        <v>86</v>
      </c>
      <c r="AX174" s="98" t="s">
        <v>2</v>
      </c>
      <c r="AY174" s="101" t="s">
        <v>76</v>
      </c>
    </row>
    <row r="175" spans="2:65" s="105" customFormat="1" x14ac:dyDescent="0.25">
      <c r="B175" s="106"/>
      <c r="D175" s="100" t="s">
        <v>84</v>
      </c>
      <c r="E175" s="107" t="s">
        <v>14</v>
      </c>
      <c r="F175" s="108" t="s">
        <v>412</v>
      </c>
      <c r="H175" s="109">
        <v>413</v>
      </c>
      <c r="L175" s="106"/>
      <c r="M175" s="110"/>
      <c r="T175" s="111"/>
      <c r="AT175" s="107" t="s">
        <v>84</v>
      </c>
      <c r="AU175" s="107" t="s">
        <v>83</v>
      </c>
      <c r="AV175" s="105" t="s">
        <v>83</v>
      </c>
      <c r="AW175" s="105" t="s">
        <v>86</v>
      </c>
      <c r="AX175" s="105" t="s">
        <v>2</v>
      </c>
      <c r="AY175" s="107" t="s">
        <v>76</v>
      </c>
    </row>
    <row r="176" spans="2:65" s="112" customFormat="1" x14ac:dyDescent="0.25">
      <c r="B176" s="113"/>
      <c r="D176" s="100" t="s">
        <v>84</v>
      </c>
      <c r="E176" s="114" t="s">
        <v>14</v>
      </c>
      <c r="F176" s="115" t="s">
        <v>90</v>
      </c>
      <c r="H176" s="116">
        <v>413</v>
      </c>
      <c r="L176" s="113"/>
      <c r="M176" s="117"/>
      <c r="T176" s="118"/>
      <c r="AT176" s="114" t="s">
        <v>84</v>
      </c>
      <c r="AU176" s="114" t="s">
        <v>83</v>
      </c>
      <c r="AV176" s="112" t="s">
        <v>82</v>
      </c>
      <c r="AW176" s="112" t="s">
        <v>86</v>
      </c>
      <c r="AX176" s="112" t="s">
        <v>75</v>
      </c>
      <c r="AY176" s="114" t="s">
        <v>76</v>
      </c>
    </row>
    <row r="177" spans="2:65" s="9" customFormat="1" ht="33" customHeight="1" x14ac:dyDescent="0.25">
      <c r="B177" s="84"/>
      <c r="C177" s="85" t="s">
        <v>145</v>
      </c>
      <c r="D177" s="85" t="s">
        <v>78</v>
      </c>
      <c r="E177" s="86" t="s">
        <v>191</v>
      </c>
      <c r="F177" s="87" t="s">
        <v>192</v>
      </c>
      <c r="G177" s="88" t="s">
        <v>131</v>
      </c>
      <c r="H177" s="89">
        <v>413</v>
      </c>
      <c r="I177" s="89">
        <v>0</v>
      </c>
      <c r="J177" s="89">
        <f>ROUND(I177*H177,3)</f>
        <v>0</v>
      </c>
      <c r="K177" s="90"/>
      <c r="L177" s="10"/>
      <c r="M177" s="91" t="s">
        <v>14</v>
      </c>
      <c r="N177" s="92" t="s">
        <v>34</v>
      </c>
      <c r="O177" s="93">
        <v>0</v>
      </c>
      <c r="P177" s="93">
        <f>O177*H177</f>
        <v>0</v>
      </c>
      <c r="Q177" s="93">
        <v>0</v>
      </c>
      <c r="R177" s="93">
        <f>Q177*H177</f>
        <v>0</v>
      </c>
      <c r="S177" s="93">
        <v>0</v>
      </c>
      <c r="T177" s="94">
        <f>S177*H177</f>
        <v>0</v>
      </c>
      <c r="AR177" s="95" t="s">
        <v>82</v>
      </c>
      <c r="AT177" s="95" t="s">
        <v>78</v>
      </c>
      <c r="AU177" s="95" t="s">
        <v>83</v>
      </c>
      <c r="AY177" s="2" t="s">
        <v>76</v>
      </c>
      <c r="BE177" s="96">
        <f>IF(N177="základná",J177,0)</f>
        <v>0</v>
      </c>
      <c r="BF177" s="96">
        <f>IF(N177="znížená",J177,0)</f>
        <v>0</v>
      </c>
      <c r="BG177" s="96">
        <f>IF(N177="zákl. prenesená",J177,0)</f>
        <v>0</v>
      </c>
      <c r="BH177" s="96">
        <f>IF(N177="zníž. prenesená",J177,0)</f>
        <v>0</v>
      </c>
      <c r="BI177" s="96">
        <f>IF(N177="nulová",J177,0)</f>
        <v>0</v>
      </c>
      <c r="BJ177" s="2" t="s">
        <v>83</v>
      </c>
      <c r="BK177" s="97">
        <f>ROUND(I177*H177,3)</f>
        <v>0</v>
      </c>
      <c r="BL177" s="2" t="s">
        <v>82</v>
      </c>
      <c r="BM177" s="95" t="s">
        <v>128</v>
      </c>
    </row>
    <row r="178" spans="2:65" s="98" customFormat="1" x14ac:dyDescent="0.25">
      <c r="B178" s="99"/>
      <c r="D178" s="100" t="s">
        <v>84</v>
      </c>
      <c r="E178" s="101" t="s">
        <v>14</v>
      </c>
      <c r="F178" s="102" t="s">
        <v>127</v>
      </c>
      <c r="H178" s="101" t="s">
        <v>14</v>
      </c>
      <c r="L178" s="99"/>
      <c r="M178" s="103"/>
      <c r="T178" s="104"/>
      <c r="AT178" s="101" t="s">
        <v>84</v>
      </c>
      <c r="AU178" s="101" t="s">
        <v>83</v>
      </c>
      <c r="AV178" s="98" t="s">
        <v>75</v>
      </c>
      <c r="AW178" s="98" t="s">
        <v>86</v>
      </c>
      <c r="AX178" s="98" t="s">
        <v>2</v>
      </c>
      <c r="AY178" s="101" t="s">
        <v>76</v>
      </c>
    </row>
    <row r="179" spans="2:65" s="105" customFormat="1" x14ac:dyDescent="0.25">
      <c r="B179" s="106"/>
      <c r="D179" s="100" t="s">
        <v>84</v>
      </c>
      <c r="E179" s="107" t="s">
        <v>14</v>
      </c>
      <c r="F179" s="108" t="s">
        <v>412</v>
      </c>
      <c r="H179" s="109">
        <v>413</v>
      </c>
      <c r="L179" s="106"/>
      <c r="M179" s="110"/>
      <c r="T179" s="111"/>
      <c r="AT179" s="107" t="s">
        <v>84</v>
      </c>
      <c r="AU179" s="107" t="s">
        <v>83</v>
      </c>
      <c r="AV179" s="105" t="s">
        <v>83</v>
      </c>
      <c r="AW179" s="105" t="s">
        <v>86</v>
      </c>
      <c r="AX179" s="105" t="s">
        <v>2</v>
      </c>
      <c r="AY179" s="107" t="s">
        <v>76</v>
      </c>
    </row>
    <row r="180" spans="2:65" s="112" customFormat="1" x14ac:dyDescent="0.25">
      <c r="B180" s="113"/>
      <c r="D180" s="100" t="s">
        <v>84</v>
      </c>
      <c r="E180" s="114" t="s">
        <v>14</v>
      </c>
      <c r="F180" s="115" t="s">
        <v>90</v>
      </c>
      <c r="H180" s="116">
        <v>413</v>
      </c>
      <c r="L180" s="113"/>
      <c r="M180" s="117"/>
      <c r="T180" s="118"/>
      <c r="AT180" s="114" t="s">
        <v>84</v>
      </c>
      <c r="AU180" s="114" t="s">
        <v>83</v>
      </c>
      <c r="AV180" s="112" t="s">
        <v>82</v>
      </c>
      <c r="AW180" s="112" t="s">
        <v>86</v>
      </c>
      <c r="AX180" s="112" t="s">
        <v>75</v>
      </c>
      <c r="AY180" s="114" t="s">
        <v>76</v>
      </c>
    </row>
    <row r="181" spans="2:65" s="9" customFormat="1" ht="33" customHeight="1" x14ac:dyDescent="0.25">
      <c r="B181" s="84"/>
      <c r="C181" s="85" t="s">
        <v>115</v>
      </c>
      <c r="D181" s="85" t="s">
        <v>78</v>
      </c>
      <c r="E181" s="86" t="s">
        <v>194</v>
      </c>
      <c r="F181" s="87" t="s">
        <v>195</v>
      </c>
      <c r="G181" s="88" t="s">
        <v>131</v>
      </c>
      <c r="H181" s="89">
        <v>413</v>
      </c>
      <c r="I181" s="89">
        <v>0</v>
      </c>
      <c r="J181" s="89">
        <f>ROUND(I181*H181,3)</f>
        <v>0</v>
      </c>
      <c r="K181" s="90"/>
      <c r="L181" s="10"/>
      <c r="M181" s="91" t="s">
        <v>14</v>
      </c>
      <c r="N181" s="92" t="s">
        <v>34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82</v>
      </c>
      <c r="AT181" s="95" t="s">
        <v>78</v>
      </c>
      <c r="AU181" s="95" t="s">
        <v>83</v>
      </c>
      <c r="AY181" s="2" t="s">
        <v>76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2" t="s">
        <v>83</v>
      </c>
      <c r="BK181" s="97">
        <f>ROUND(I181*H181,3)</f>
        <v>0</v>
      </c>
      <c r="BL181" s="2" t="s">
        <v>82</v>
      </c>
      <c r="BM181" s="95" t="s">
        <v>150</v>
      </c>
    </row>
    <row r="182" spans="2:65" s="98" customFormat="1" x14ac:dyDescent="0.25">
      <c r="B182" s="99"/>
      <c r="D182" s="100" t="s">
        <v>84</v>
      </c>
      <c r="E182" s="101" t="s">
        <v>14</v>
      </c>
      <c r="F182" s="102" t="s">
        <v>127</v>
      </c>
      <c r="H182" s="101" t="s">
        <v>14</v>
      </c>
      <c r="L182" s="99"/>
      <c r="M182" s="103"/>
      <c r="T182" s="104"/>
      <c r="AT182" s="101" t="s">
        <v>84</v>
      </c>
      <c r="AU182" s="101" t="s">
        <v>83</v>
      </c>
      <c r="AV182" s="98" t="s">
        <v>75</v>
      </c>
      <c r="AW182" s="98" t="s">
        <v>86</v>
      </c>
      <c r="AX182" s="98" t="s">
        <v>2</v>
      </c>
      <c r="AY182" s="101" t="s">
        <v>76</v>
      </c>
    </row>
    <row r="183" spans="2:65" s="105" customFormat="1" x14ac:dyDescent="0.25">
      <c r="B183" s="106"/>
      <c r="D183" s="100" t="s">
        <v>84</v>
      </c>
      <c r="E183" s="107" t="s">
        <v>14</v>
      </c>
      <c r="F183" s="108" t="s">
        <v>412</v>
      </c>
      <c r="H183" s="109">
        <v>413</v>
      </c>
      <c r="L183" s="106"/>
      <c r="M183" s="110"/>
      <c r="T183" s="111"/>
      <c r="AT183" s="107" t="s">
        <v>84</v>
      </c>
      <c r="AU183" s="107" t="s">
        <v>83</v>
      </c>
      <c r="AV183" s="105" t="s">
        <v>83</v>
      </c>
      <c r="AW183" s="105" t="s">
        <v>86</v>
      </c>
      <c r="AX183" s="105" t="s">
        <v>2</v>
      </c>
      <c r="AY183" s="107" t="s">
        <v>76</v>
      </c>
    </row>
    <row r="184" spans="2:65" s="112" customFormat="1" x14ac:dyDescent="0.25">
      <c r="B184" s="113"/>
      <c r="D184" s="100" t="s">
        <v>84</v>
      </c>
      <c r="E184" s="114" t="s">
        <v>14</v>
      </c>
      <c r="F184" s="115" t="s">
        <v>90</v>
      </c>
      <c r="H184" s="116">
        <v>413</v>
      </c>
      <c r="L184" s="113"/>
      <c r="M184" s="117"/>
      <c r="T184" s="118"/>
      <c r="AT184" s="114" t="s">
        <v>84</v>
      </c>
      <c r="AU184" s="114" t="s">
        <v>83</v>
      </c>
      <c r="AV184" s="112" t="s">
        <v>82</v>
      </c>
      <c r="AW184" s="112" t="s">
        <v>86</v>
      </c>
      <c r="AX184" s="112" t="s">
        <v>75</v>
      </c>
      <c r="AY184" s="114" t="s">
        <v>76</v>
      </c>
    </row>
    <row r="185" spans="2:65" s="9" customFormat="1" ht="24.2" customHeight="1" x14ac:dyDescent="0.25">
      <c r="B185" s="84"/>
      <c r="C185" s="85" t="s">
        <v>151</v>
      </c>
      <c r="D185" s="85" t="s">
        <v>78</v>
      </c>
      <c r="E185" s="86" t="s">
        <v>198</v>
      </c>
      <c r="F185" s="87" t="s">
        <v>199</v>
      </c>
      <c r="G185" s="88" t="s">
        <v>131</v>
      </c>
      <c r="H185" s="89">
        <v>413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155</v>
      </c>
    </row>
    <row r="186" spans="2:65" s="98" customFormat="1" x14ac:dyDescent="0.25">
      <c r="B186" s="99"/>
      <c r="D186" s="100" t="s">
        <v>84</v>
      </c>
      <c r="E186" s="101" t="s">
        <v>14</v>
      </c>
      <c r="F186" s="102" t="s">
        <v>127</v>
      </c>
      <c r="H186" s="101" t="s">
        <v>14</v>
      </c>
      <c r="L186" s="99"/>
      <c r="M186" s="103"/>
      <c r="T186" s="104"/>
      <c r="AT186" s="101" t="s">
        <v>84</v>
      </c>
      <c r="AU186" s="101" t="s">
        <v>83</v>
      </c>
      <c r="AV186" s="98" t="s">
        <v>75</v>
      </c>
      <c r="AW186" s="98" t="s">
        <v>86</v>
      </c>
      <c r="AX186" s="98" t="s">
        <v>2</v>
      </c>
      <c r="AY186" s="101" t="s">
        <v>76</v>
      </c>
    </row>
    <row r="187" spans="2:65" s="105" customFormat="1" x14ac:dyDescent="0.25">
      <c r="B187" s="106"/>
      <c r="D187" s="100" t="s">
        <v>84</v>
      </c>
      <c r="E187" s="107" t="s">
        <v>14</v>
      </c>
      <c r="F187" s="108" t="s">
        <v>412</v>
      </c>
      <c r="H187" s="109">
        <v>413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25">
      <c r="B188" s="113"/>
      <c r="D188" s="100" t="s">
        <v>84</v>
      </c>
      <c r="E188" s="114" t="s">
        <v>14</v>
      </c>
      <c r="F188" s="115" t="s">
        <v>90</v>
      </c>
      <c r="H188" s="116">
        <v>413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1.75" customHeight="1" x14ac:dyDescent="0.25">
      <c r="B189" s="84"/>
      <c r="C189" s="85" t="s">
        <v>120</v>
      </c>
      <c r="D189" s="85" t="s">
        <v>78</v>
      </c>
      <c r="E189" s="86" t="s">
        <v>201</v>
      </c>
      <c r="F189" s="87" t="s">
        <v>202</v>
      </c>
      <c r="G189" s="88" t="s">
        <v>131</v>
      </c>
      <c r="H189" s="89">
        <v>413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163</v>
      </c>
    </row>
    <row r="190" spans="2:65" s="98" customFormat="1" x14ac:dyDescent="0.25">
      <c r="B190" s="99"/>
      <c r="D190" s="100" t="s">
        <v>84</v>
      </c>
      <c r="E190" s="101" t="s">
        <v>14</v>
      </c>
      <c r="F190" s="102" t="s">
        <v>127</v>
      </c>
      <c r="H190" s="101" t="s">
        <v>14</v>
      </c>
      <c r="L190" s="99"/>
      <c r="M190" s="103"/>
      <c r="T190" s="104"/>
      <c r="AT190" s="101" t="s">
        <v>84</v>
      </c>
      <c r="AU190" s="101" t="s">
        <v>83</v>
      </c>
      <c r="AV190" s="98" t="s">
        <v>75</v>
      </c>
      <c r="AW190" s="98" t="s">
        <v>86</v>
      </c>
      <c r="AX190" s="98" t="s">
        <v>2</v>
      </c>
      <c r="AY190" s="101" t="s">
        <v>76</v>
      </c>
    </row>
    <row r="191" spans="2:65" s="105" customFormat="1" x14ac:dyDescent="0.25">
      <c r="B191" s="106"/>
      <c r="D191" s="100" t="s">
        <v>84</v>
      </c>
      <c r="E191" s="107" t="s">
        <v>14</v>
      </c>
      <c r="F191" s="108" t="s">
        <v>412</v>
      </c>
      <c r="H191" s="109">
        <v>413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25">
      <c r="B192" s="113"/>
      <c r="D192" s="100" t="s">
        <v>84</v>
      </c>
      <c r="E192" s="114" t="s">
        <v>14</v>
      </c>
      <c r="F192" s="115" t="s">
        <v>90</v>
      </c>
      <c r="H192" s="116">
        <v>413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72" customFormat="1" ht="22.9" customHeight="1" x14ac:dyDescent="0.2">
      <c r="B193" s="73"/>
      <c r="D193" s="74" t="s">
        <v>72</v>
      </c>
      <c r="E193" s="82" t="s">
        <v>123</v>
      </c>
      <c r="F193" s="82" t="s">
        <v>220</v>
      </c>
      <c r="J193" s="83">
        <f>BK193</f>
        <v>0</v>
      </c>
      <c r="L193" s="73"/>
      <c r="M193" s="77"/>
      <c r="P193" s="78">
        <f>SUM(P194:P221)</f>
        <v>0</v>
      </c>
      <c r="R193" s="78">
        <f>SUM(R194:R221)</f>
        <v>0</v>
      </c>
      <c r="T193" s="79">
        <f>SUM(T194:T221)</f>
        <v>0</v>
      </c>
      <c r="AR193" s="74" t="s">
        <v>75</v>
      </c>
      <c r="AT193" s="80" t="s">
        <v>72</v>
      </c>
      <c r="AU193" s="80" t="s">
        <v>75</v>
      </c>
      <c r="AY193" s="74" t="s">
        <v>76</v>
      </c>
      <c r="BK193" s="81">
        <f>SUM(BK194:BK221)</f>
        <v>0</v>
      </c>
    </row>
    <row r="194" spans="2:65" s="9" customFormat="1" ht="33" customHeight="1" x14ac:dyDescent="0.25">
      <c r="B194" s="84"/>
      <c r="C194" s="85" t="s">
        <v>165</v>
      </c>
      <c r="D194" s="85" t="s">
        <v>78</v>
      </c>
      <c r="E194" s="86" t="s">
        <v>310</v>
      </c>
      <c r="F194" s="87" t="s">
        <v>311</v>
      </c>
      <c r="G194" s="88" t="s">
        <v>131</v>
      </c>
      <c r="H194" s="89">
        <v>16</v>
      </c>
      <c r="I194" s="89">
        <v>0</v>
      </c>
      <c r="J194" s="89">
        <f>ROUND(I194*H194,3)</f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>O194*H194</f>
        <v>0</v>
      </c>
      <c r="Q194" s="93">
        <v>0</v>
      </c>
      <c r="R194" s="93">
        <f>Q194*H194</f>
        <v>0</v>
      </c>
      <c r="S194" s="93">
        <v>0</v>
      </c>
      <c r="T194" s="94">
        <f>S194*H194</f>
        <v>0</v>
      </c>
      <c r="AR194" s="95" t="s">
        <v>82</v>
      </c>
      <c r="AT194" s="95" t="s">
        <v>78</v>
      </c>
      <c r="AU194" s="95" t="s">
        <v>83</v>
      </c>
      <c r="AY194" s="2" t="s">
        <v>76</v>
      </c>
      <c r="BE194" s="96">
        <f>IF(N194="základná",J194,0)</f>
        <v>0</v>
      </c>
      <c r="BF194" s="96">
        <f>IF(N194="znížená",J194,0)</f>
        <v>0</v>
      </c>
      <c r="BG194" s="96">
        <f>IF(N194="zákl. prenesená",J194,0)</f>
        <v>0</v>
      </c>
      <c r="BH194" s="96">
        <f>IF(N194="zníž. prenesená",J194,0)</f>
        <v>0</v>
      </c>
      <c r="BI194" s="96">
        <f>IF(N194="nulová",J194,0)</f>
        <v>0</v>
      </c>
      <c r="BJ194" s="2" t="s">
        <v>83</v>
      </c>
      <c r="BK194" s="97">
        <f>ROUND(I194*H194,3)</f>
        <v>0</v>
      </c>
      <c r="BL194" s="2" t="s">
        <v>82</v>
      </c>
      <c r="BM194" s="95" t="s">
        <v>168</v>
      </c>
    </row>
    <row r="195" spans="2:65" s="98" customFormat="1" x14ac:dyDescent="0.25">
      <c r="B195" s="99"/>
      <c r="D195" s="100" t="s">
        <v>84</v>
      </c>
      <c r="E195" s="101" t="s">
        <v>14</v>
      </c>
      <c r="F195" s="102" t="s">
        <v>127</v>
      </c>
      <c r="H195" s="101" t="s">
        <v>14</v>
      </c>
      <c r="L195" s="99"/>
      <c r="M195" s="103"/>
      <c r="T195" s="104"/>
      <c r="AT195" s="101" t="s">
        <v>84</v>
      </c>
      <c r="AU195" s="101" t="s">
        <v>83</v>
      </c>
      <c r="AV195" s="98" t="s">
        <v>75</v>
      </c>
      <c r="AW195" s="98" t="s">
        <v>86</v>
      </c>
      <c r="AX195" s="98" t="s">
        <v>2</v>
      </c>
      <c r="AY195" s="101" t="s">
        <v>76</v>
      </c>
    </row>
    <row r="196" spans="2:65" s="105" customFormat="1" x14ac:dyDescent="0.25">
      <c r="B196" s="106"/>
      <c r="D196" s="100" t="s">
        <v>84</v>
      </c>
      <c r="E196" s="107" t="s">
        <v>14</v>
      </c>
      <c r="F196" s="108" t="s">
        <v>120</v>
      </c>
      <c r="H196" s="109">
        <v>16</v>
      </c>
      <c r="L196" s="106"/>
      <c r="M196" s="110"/>
      <c r="T196" s="111"/>
      <c r="AT196" s="107" t="s">
        <v>84</v>
      </c>
      <c r="AU196" s="107" t="s">
        <v>83</v>
      </c>
      <c r="AV196" s="105" t="s">
        <v>83</v>
      </c>
      <c r="AW196" s="105" t="s">
        <v>86</v>
      </c>
      <c r="AX196" s="105" t="s">
        <v>2</v>
      </c>
      <c r="AY196" s="107" t="s">
        <v>76</v>
      </c>
    </row>
    <row r="197" spans="2:65" s="112" customFormat="1" x14ac:dyDescent="0.25">
      <c r="B197" s="113"/>
      <c r="D197" s="100" t="s">
        <v>84</v>
      </c>
      <c r="E197" s="114" t="s">
        <v>14</v>
      </c>
      <c r="F197" s="115" t="s">
        <v>90</v>
      </c>
      <c r="H197" s="116">
        <v>16</v>
      </c>
      <c r="L197" s="113"/>
      <c r="M197" s="117"/>
      <c r="T197" s="118"/>
      <c r="AT197" s="114" t="s">
        <v>84</v>
      </c>
      <c r="AU197" s="114" t="s">
        <v>83</v>
      </c>
      <c r="AV197" s="112" t="s">
        <v>82</v>
      </c>
      <c r="AW197" s="112" t="s">
        <v>86</v>
      </c>
      <c r="AX197" s="112" t="s">
        <v>75</v>
      </c>
      <c r="AY197" s="114" t="s">
        <v>76</v>
      </c>
    </row>
    <row r="198" spans="2:65" s="9" customFormat="1" ht="24.2" customHeight="1" x14ac:dyDescent="0.25">
      <c r="B198" s="84"/>
      <c r="C198" s="85" t="s">
        <v>126</v>
      </c>
      <c r="D198" s="85" t="s">
        <v>78</v>
      </c>
      <c r="E198" s="86" t="s">
        <v>312</v>
      </c>
      <c r="F198" s="87" t="s">
        <v>313</v>
      </c>
      <c r="G198" s="88" t="s">
        <v>131</v>
      </c>
      <c r="H198" s="89">
        <v>16</v>
      </c>
      <c r="I198" s="89">
        <v>0</v>
      </c>
      <c r="J198" s="89">
        <f>ROUND(I198*H198,3)</f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>O198*H198</f>
        <v>0</v>
      </c>
      <c r="Q198" s="93">
        <v>0</v>
      </c>
      <c r="R198" s="93">
        <f>Q198*H198</f>
        <v>0</v>
      </c>
      <c r="S198" s="93">
        <v>0</v>
      </c>
      <c r="T198" s="94">
        <f>S198*H198</f>
        <v>0</v>
      </c>
      <c r="AR198" s="95" t="s">
        <v>82</v>
      </c>
      <c r="AT198" s="95" t="s">
        <v>78</v>
      </c>
      <c r="AU198" s="95" t="s">
        <v>83</v>
      </c>
      <c r="AY198" s="2" t="s">
        <v>76</v>
      </c>
      <c r="BE198" s="96">
        <f>IF(N198="základná",J198,0)</f>
        <v>0</v>
      </c>
      <c r="BF198" s="96">
        <f>IF(N198="znížená",J198,0)</f>
        <v>0</v>
      </c>
      <c r="BG198" s="96">
        <f>IF(N198="zákl. prenesená",J198,0)</f>
        <v>0</v>
      </c>
      <c r="BH198" s="96">
        <f>IF(N198="zníž. prenesená",J198,0)</f>
        <v>0</v>
      </c>
      <c r="BI198" s="96">
        <f>IF(N198="nulová",J198,0)</f>
        <v>0</v>
      </c>
      <c r="BJ198" s="2" t="s">
        <v>83</v>
      </c>
      <c r="BK198" s="97">
        <f>ROUND(I198*H198,3)</f>
        <v>0</v>
      </c>
      <c r="BL198" s="2" t="s">
        <v>82</v>
      </c>
      <c r="BM198" s="95" t="s">
        <v>172</v>
      </c>
    </row>
    <row r="199" spans="2:65" s="9" customFormat="1" ht="24.2" customHeight="1" x14ac:dyDescent="0.25">
      <c r="B199" s="84"/>
      <c r="C199" s="85" t="s">
        <v>175</v>
      </c>
      <c r="D199" s="85" t="s">
        <v>78</v>
      </c>
      <c r="E199" s="86" t="s">
        <v>314</v>
      </c>
      <c r="F199" s="87" t="s">
        <v>315</v>
      </c>
      <c r="G199" s="88" t="s">
        <v>131</v>
      </c>
      <c r="H199" s="89">
        <v>16</v>
      </c>
      <c r="I199" s="89">
        <v>0</v>
      </c>
      <c r="J199" s="89">
        <f>ROUND(I199*H199,3)</f>
        <v>0</v>
      </c>
      <c r="K199" s="90"/>
      <c r="L199" s="10"/>
      <c r="M199" s="91" t="s">
        <v>14</v>
      </c>
      <c r="N199" s="92" t="s">
        <v>34</v>
      </c>
      <c r="O199" s="93">
        <v>0</v>
      </c>
      <c r="P199" s="93">
        <f>O199*H199</f>
        <v>0</v>
      </c>
      <c r="Q199" s="93">
        <v>0</v>
      </c>
      <c r="R199" s="93">
        <f>Q199*H199</f>
        <v>0</v>
      </c>
      <c r="S199" s="93">
        <v>0</v>
      </c>
      <c r="T199" s="94">
        <f>S199*H199</f>
        <v>0</v>
      </c>
      <c r="AR199" s="95" t="s">
        <v>82</v>
      </c>
      <c r="AT199" s="95" t="s">
        <v>78</v>
      </c>
      <c r="AU199" s="95" t="s">
        <v>83</v>
      </c>
      <c r="AY199" s="2" t="s">
        <v>76</v>
      </c>
      <c r="BE199" s="96">
        <f>IF(N199="základná",J199,0)</f>
        <v>0</v>
      </c>
      <c r="BF199" s="96">
        <f>IF(N199="znížená",J199,0)</f>
        <v>0</v>
      </c>
      <c r="BG199" s="96">
        <f>IF(N199="zákl. prenesená",J199,0)</f>
        <v>0</v>
      </c>
      <c r="BH199" s="96">
        <f>IF(N199="zníž. prenesená",J199,0)</f>
        <v>0</v>
      </c>
      <c r="BI199" s="96">
        <f>IF(N199="nulová",J199,0)</f>
        <v>0</v>
      </c>
      <c r="BJ199" s="2" t="s">
        <v>83</v>
      </c>
      <c r="BK199" s="97">
        <f>ROUND(I199*H199,3)</f>
        <v>0</v>
      </c>
      <c r="BL199" s="2" t="s">
        <v>82</v>
      </c>
      <c r="BM199" s="95" t="s">
        <v>178</v>
      </c>
    </row>
    <row r="200" spans="2:65" s="9" customFormat="1" ht="24.2" customHeight="1" x14ac:dyDescent="0.25">
      <c r="B200" s="84"/>
      <c r="C200" s="85" t="s">
        <v>132</v>
      </c>
      <c r="D200" s="85" t="s">
        <v>78</v>
      </c>
      <c r="E200" s="86" t="s">
        <v>226</v>
      </c>
      <c r="F200" s="87" t="s">
        <v>227</v>
      </c>
      <c r="G200" s="88" t="s">
        <v>154</v>
      </c>
      <c r="H200" s="89">
        <v>260</v>
      </c>
      <c r="I200" s="89">
        <v>0</v>
      </c>
      <c r="J200" s="89">
        <f>ROUND(I200*H200,3)</f>
        <v>0</v>
      </c>
      <c r="K200" s="90"/>
      <c r="L200" s="10"/>
      <c r="M200" s="91" t="s">
        <v>14</v>
      </c>
      <c r="N200" s="92" t="s">
        <v>34</v>
      </c>
      <c r="O200" s="93">
        <v>0</v>
      </c>
      <c r="P200" s="93">
        <f>O200*H200</f>
        <v>0</v>
      </c>
      <c r="Q200" s="93">
        <v>0</v>
      </c>
      <c r="R200" s="93">
        <f>Q200*H200</f>
        <v>0</v>
      </c>
      <c r="S200" s="93">
        <v>0</v>
      </c>
      <c r="T200" s="94">
        <f>S200*H200</f>
        <v>0</v>
      </c>
      <c r="AR200" s="95" t="s">
        <v>82</v>
      </c>
      <c r="AT200" s="95" t="s">
        <v>78</v>
      </c>
      <c r="AU200" s="95" t="s">
        <v>83</v>
      </c>
      <c r="AY200" s="2" t="s">
        <v>76</v>
      </c>
      <c r="BE200" s="96">
        <f>IF(N200="základná",J200,0)</f>
        <v>0</v>
      </c>
      <c r="BF200" s="96">
        <f>IF(N200="znížená",J200,0)</f>
        <v>0</v>
      </c>
      <c r="BG200" s="96">
        <f>IF(N200="zákl. prenesená",J200,0)</f>
        <v>0</v>
      </c>
      <c r="BH200" s="96">
        <f>IF(N200="zníž. prenesená",J200,0)</f>
        <v>0</v>
      </c>
      <c r="BI200" s="96">
        <f>IF(N200="nulová",J200,0)</f>
        <v>0</v>
      </c>
      <c r="BJ200" s="2" t="s">
        <v>83</v>
      </c>
      <c r="BK200" s="97">
        <f>ROUND(I200*H200,3)</f>
        <v>0</v>
      </c>
      <c r="BL200" s="2" t="s">
        <v>82</v>
      </c>
      <c r="BM200" s="95" t="s">
        <v>181</v>
      </c>
    </row>
    <row r="201" spans="2:65" s="98" customFormat="1" x14ac:dyDescent="0.25">
      <c r="B201" s="99"/>
      <c r="D201" s="100" t="s">
        <v>84</v>
      </c>
      <c r="E201" s="101" t="s">
        <v>14</v>
      </c>
      <c r="F201" s="102" t="s">
        <v>127</v>
      </c>
      <c r="H201" s="101" t="s">
        <v>14</v>
      </c>
      <c r="L201" s="99"/>
      <c r="M201" s="103"/>
      <c r="T201" s="104"/>
      <c r="AT201" s="101" t="s">
        <v>84</v>
      </c>
      <c r="AU201" s="101" t="s">
        <v>83</v>
      </c>
      <c r="AV201" s="98" t="s">
        <v>75</v>
      </c>
      <c r="AW201" s="98" t="s">
        <v>86</v>
      </c>
      <c r="AX201" s="98" t="s">
        <v>2</v>
      </c>
      <c r="AY201" s="101" t="s">
        <v>76</v>
      </c>
    </row>
    <row r="202" spans="2:65" s="105" customFormat="1" x14ac:dyDescent="0.25">
      <c r="B202" s="106"/>
      <c r="D202" s="100" t="s">
        <v>84</v>
      </c>
      <c r="E202" s="107" t="s">
        <v>14</v>
      </c>
      <c r="F202" s="108" t="s">
        <v>415</v>
      </c>
      <c r="H202" s="109">
        <v>260</v>
      </c>
      <c r="L202" s="106"/>
      <c r="M202" s="110"/>
      <c r="T202" s="111"/>
      <c r="AT202" s="107" t="s">
        <v>84</v>
      </c>
      <c r="AU202" s="107" t="s">
        <v>83</v>
      </c>
      <c r="AV202" s="105" t="s">
        <v>83</v>
      </c>
      <c r="AW202" s="105" t="s">
        <v>86</v>
      </c>
      <c r="AX202" s="105" t="s">
        <v>2</v>
      </c>
      <c r="AY202" s="107" t="s">
        <v>76</v>
      </c>
    </row>
    <row r="203" spans="2:65" s="112" customFormat="1" x14ac:dyDescent="0.25">
      <c r="B203" s="113"/>
      <c r="D203" s="100" t="s">
        <v>84</v>
      </c>
      <c r="E203" s="114" t="s">
        <v>14</v>
      </c>
      <c r="F203" s="115" t="s">
        <v>90</v>
      </c>
      <c r="H203" s="116">
        <v>260</v>
      </c>
      <c r="L203" s="113"/>
      <c r="M203" s="117"/>
      <c r="T203" s="118"/>
      <c r="AT203" s="114" t="s">
        <v>84</v>
      </c>
      <c r="AU203" s="114" t="s">
        <v>83</v>
      </c>
      <c r="AV203" s="112" t="s">
        <v>82</v>
      </c>
      <c r="AW203" s="112" t="s">
        <v>86</v>
      </c>
      <c r="AX203" s="112" t="s">
        <v>75</v>
      </c>
      <c r="AY203" s="114" t="s">
        <v>76</v>
      </c>
    </row>
    <row r="204" spans="2:65" s="9" customFormat="1" ht="33" customHeight="1" x14ac:dyDescent="0.25">
      <c r="B204" s="84"/>
      <c r="C204" s="85" t="s">
        <v>183</v>
      </c>
      <c r="D204" s="85" t="s">
        <v>78</v>
      </c>
      <c r="E204" s="86" t="s">
        <v>231</v>
      </c>
      <c r="F204" s="87" t="s">
        <v>232</v>
      </c>
      <c r="G204" s="88" t="s">
        <v>154</v>
      </c>
      <c r="H204" s="89">
        <v>10</v>
      </c>
      <c r="I204" s="89">
        <v>0</v>
      </c>
      <c r="J204" s="89">
        <f>ROUND(I204*H204,3)</f>
        <v>0</v>
      </c>
      <c r="K204" s="90"/>
      <c r="L204" s="10"/>
      <c r="M204" s="91" t="s">
        <v>14</v>
      </c>
      <c r="N204" s="92" t="s">
        <v>34</v>
      </c>
      <c r="O204" s="93">
        <v>0</v>
      </c>
      <c r="P204" s="93">
        <f>O204*H204</f>
        <v>0</v>
      </c>
      <c r="Q204" s="93">
        <v>0</v>
      </c>
      <c r="R204" s="93">
        <f>Q204*H204</f>
        <v>0</v>
      </c>
      <c r="S204" s="93">
        <v>0</v>
      </c>
      <c r="T204" s="94">
        <f>S204*H204</f>
        <v>0</v>
      </c>
      <c r="AR204" s="95" t="s">
        <v>82</v>
      </c>
      <c r="AT204" s="95" t="s">
        <v>78</v>
      </c>
      <c r="AU204" s="95" t="s">
        <v>83</v>
      </c>
      <c r="AY204" s="2" t="s">
        <v>76</v>
      </c>
      <c r="BE204" s="96">
        <f>IF(N204="základná",J204,0)</f>
        <v>0</v>
      </c>
      <c r="BF204" s="96">
        <f>IF(N204="znížená",J204,0)</f>
        <v>0</v>
      </c>
      <c r="BG204" s="96">
        <f>IF(N204="zákl. prenesená",J204,0)</f>
        <v>0</v>
      </c>
      <c r="BH204" s="96">
        <f>IF(N204="zníž. prenesená",J204,0)</f>
        <v>0</v>
      </c>
      <c r="BI204" s="96">
        <f>IF(N204="nulová",J204,0)</f>
        <v>0</v>
      </c>
      <c r="BJ204" s="2" t="s">
        <v>83</v>
      </c>
      <c r="BK204" s="97">
        <f>ROUND(I204*H204,3)</f>
        <v>0</v>
      </c>
      <c r="BL204" s="2" t="s">
        <v>82</v>
      </c>
      <c r="BM204" s="95" t="s">
        <v>186</v>
      </c>
    </row>
    <row r="205" spans="2:65" s="98" customFormat="1" x14ac:dyDescent="0.25">
      <c r="B205" s="99"/>
      <c r="D205" s="100" t="s">
        <v>84</v>
      </c>
      <c r="E205" s="101" t="s">
        <v>14</v>
      </c>
      <c r="F205" s="102" t="s">
        <v>127</v>
      </c>
      <c r="H205" s="101" t="s">
        <v>14</v>
      </c>
      <c r="L205" s="99"/>
      <c r="M205" s="103"/>
      <c r="T205" s="104"/>
      <c r="AT205" s="101" t="s">
        <v>84</v>
      </c>
      <c r="AU205" s="101" t="s">
        <v>83</v>
      </c>
      <c r="AV205" s="98" t="s">
        <v>75</v>
      </c>
      <c r="AW205" s="98" t="s">
        <v>86</v>
      </c>
      <c r="AX205" s="98" t="s">
        <v>2</v>
      </c>
      <c r="AY205" s="101" t="s">
        <v>76</v>
      </c>
    </row>
    <row r="206" spans="2:65" s="105" customFormat="1" x14ac:dyDescent="0.25">
      <c r="B206" s="106"/>
      <c r="D206" s="100" t="s">
        <v>84</v>
      </c>
      <c r="E206" s="107" t="s">
        <v>14</v>
      </c>
      <c r="F206" s="108" t="s">
        <v>107</v>
      </c>
      <c r="H206" s="109">
        <v>10</v>
      </c>
      <c r="L206" s="106"/>
      <c r="M206" s="110"/>
      <c r="T206" s="111"/>
      <c r="AT206" s="107" t="s">
        <v>84</v>
      </c>
      <c r="AU206" s="107" t="s">
        <v>83</v>
      </c>
      <c r="AV206" s="105" t="s">
        <v>83</v>
      </c>
      <c r="AW206" s="105" t="s">
        <v>86</v>
      </c>
      <c r="AX206" s="105" t="s">
        <v>2</v>
      </c>
      <c r="AY206" s="107" t="s">
        <v>76</v>
      </c>
    </row>
    <row r="207" spans="2:65" s="112" customFormat="1" x14ac:dyDescent="0.25">
      <c r="B207" s="113"/>
      <c r="D207" s="100" t="s">
        <v>84</v>
      </c>
      <c r="E207" s="114" t="s">
        <v>14</v>
      </c>
      <c r="F207" s="115" t="s">
        <v>90</v>
      </c>
      <c r="H207" s="116">
        <v>10</v>
      </c>
      <c r="L207" s="113"/>
      <c r="M207" s="117"/>
      <c r="T207" s="118"/>
      <c r="AT207" s="114" t="s">
        <v>84</v>
      </c>
      <c r="AU207" s="114" t="s">
        <v>83</v>
      </c>
      <c r="AV207" s="112" t="s">
        <v>82</v>
      </c>
      <c r="AW207" s="112" t="s">
        <v>86</v>
      </c>
      <c r="AX207" s="112" t="s">
        <v>75</v>
      </c>
      <c r="AY207" s="114" t="s">
        <v>76</v>
      </c>
    </row>
    <row r="208" spans="2:65" s="9" customFormat="1" ht="24.2" customHeight="1" x14ac:dyDescent="0.25">
      <c r="B208" s="84"/>
      <c r="C208" s="85" t="s">
        <v>140</v>
      </c>
      <c r="D208" s="85" t="s">
        <v>78</v>
      </c>
      <c r="E208" s="86" t="s">
        <v>235</v>
      </c>
      <c r="F208" s="87" t="s">
        <v>236</v>
      </c>
      <c r="G208" s="88" t="s">
        <v>81</v>
      </c>
      <c r="H208" s="89">
        <v>8.4</v>
      </c>
      <c r="I208" s="89">
        <v>0</v>
      </c>
      <c r="J208" s="89">
        <f>ROUND(I208*H208,3)</f>
        <v>0</v>
      </c>
      <c r="K208" s="90"/>
      <c r="L208" s="10"/>
      <c r="M208" s="91" t="s">
        <v>14</v>
      </c>
      <c r="N208" s="92" t="s">
        <v>34</v>
      </c>
      <c r="O208" s="93">
        <v>0</v>
      </c>
      <c r="P208" s="93">
        <f>O208*H208</f>
        <v>0</v>
      </c>
      <c r="Q208" s="93">
        <v>0</v>
      </c>
      <c r="R208" s="93">
        <f>Q208*H208</f>
        <v>0</v>
      </c>
      <c r="S208" s="93">
        <v>0</v>
      </c>
      <c r="T208" s="94">
        <f>S208*H208</f>
        <v>0</v>
      </c>
      <c r="AR208" s="95" t="s">
        <v>82</v>
      </c>
      <c r="AT208" s="95" t="s">
        <v>78</v>
      </c>
      <c r="AU208" s="95" t="s">
        <v>83</v>
      </c>
      <c r="AY208" s="2" t="s">
        <v>76</v>
      </c>
      <c r="BE208" s="96">
        <f>IF(N208="základná",J208,0)</f>
        <v>0</v>
      </c>
      <c r="BF208" s="96">
        <f>IF(N208="znížená",J208,0)</f>
        <v>0</v>
      </c>
      <c r="BG208" s="96">
        <f>IF(N208="zákl. prenesená",J208,0)</f>
        <v>0</v>
      </c>
      <c r="BH208" s="96">
        <f>IF(N208="zníž. prenesená",J208,0)</f>
        <v>0</v>
      </c>
      <c r="BI208" s="96">
        <f>IF(N208="nulová",J208,0)</f>
        <v>0</v>
      </c>
      <c r="BJ208" s="2" t="s">
        <v>83</v>
      </c>
      <c r="BK208" s="97">
        <f>ROUND(I208*H208,3)</f>
        <v>0</v>
      </c>
      <c r="BL208" s="2" t="s">
        <v>82</v>
      </c>
      <c r="BM208" s="95" t="s">
        <v>190</v>
      </c>
    </row>
    <row r="209" spans="2:65" s="98" customFormat="1" ht="22.5" x14ac:dyDescent="0.25">
      <c r="B209" s="99"/>
      <c r="D209" s="100" t="s">
        <v>84</v>
      </c>
      <c r="E209" s="101" t="s">
        <v>14</v>
      </c>
      <c r="F209" s="102" t="s">
        <v>240</v>
      </c>
      <c r="H209" s="101" t="s">
        <v>14</v>
      </c>
      <c r="L209" s="99"/>
      <c r="M209" s="103"/>
      <c r="T209" s="104"/>
      <c r="AT209" s="101" t="s">
        <v>84</v>
      </c>
      <c r="AU209" s="101" t="s">
        <v>83</v>
      </c>
      <c r="AV209" s="98" t="s">
        <v>75</v>
      </c>
      <c r="AW209" s="98" t="s">
        <v>86</v>
      </c>
      <c r="AX209" s="98" t="s">
        <v>2</v>
      </c>
      <c r="AY209" s="101" t="s">
        <v>76</v>
      </c>
    </row>
    <row r="210" spans="2:65" s="105" customFormat="1" x14ac:dyDescent="0.25">
      <c r="B210" s="106"/>
      <c r="D210" s="100" t="s">
        <v>84</v>
      </c>
      <c r="E210" s="107" t="s">
        <v>14</v>
      </c>
      <c r="F210" s="108" t="s">
        <v>416</v>
      </c>
      <c r="H210" s="109">
        <v>7.8</v>
      </c>
      <c r="L210" s="106"/>
      <c r="M210" s="110"/>
      <c r="T210" s="111"/>
      <c r="AT210" s="107" t="s">
        <v>84</v>
      </c>
      <c r="AU210" s="107" t="s">
        <v>83</v>
      </c>
      <c r="AV210" s="105" t="s">
        <v>83</v>
      </c>
      <c r="AW210" s="105" t="s">
        <v>86</v>
      </c>
      <c r="AX210" s="105" t="s">
        <v>2</v>
      </c>
      <c r="AY210" s="107" t="s">
        <v>76</v>
      </c>
    </row>
    <row r="211" spans="2:65" s="98" customFormat="1" ht="22.5" x14ac:dyDescent="0.25">
      <c r="B211" s="99"/>
      <c r="D211" s="100" t="s">
        <v>84</v>
      </c>
      <c r="E211" s="101" t="s">
        <v>14</v>
      </c>
      <c r="F211" s="102" t="s">
        <v>417</v>
      </c>
      <c r="H211" s="101" t="s">
        <v>14</v>
      </c>
      <c r="L211" s="99"/>
      <c r="M211" s="103"/>
      <c r="T211" s="104"/>
      <c r="AT211" s="101" t="s">
        <v>84</v>
      </c>
      <c r="AU211" s="101" t="s">
        <v>83</v>
      </c>
      <c r="AV211" s="98" t="s">
        <v>75</v>
      </c>
      <c r="AW211" s="98" t="s">
        <v>86</v>
      </c>
      <c r="AX211" s="98" t="s">
        <v>2</v>
      </c>
      <c r="AY211" s="101" t="s">
        <v>76</v>
      </c>
    </row>
    <row r="212" spans="2:65" s="105" customFormat="1" x14ac:dyDescent="0.25">
      <c r="B212" s="106"/>
      <c r="D212" s="100" t="s">
        <v>84</v>
      </c>
      <c r="E212" s="107" t="s">
        <v>14</v>
      </c>
      <c r="F212" s="108" t="s">
        <v>418</v>
      </c>
      <c r="H212" s="109">
        <v>0.6</v>
      </c>
      <c r="L212" s="106"/>
      <c r="M212" s="110"/>
      <c r="T212" s="111"/>
      <c r="AT212" s="107" t="s">
        <v>84</v>
      </c>
      <c r="AU212" s="107" t="s">
        <v>83</v>
      </c>
      <c r="AV212" s="105" t="s">
        <v>83</v>
      </c>
      <c r="AW212" s="105" t="s">
        <v>86</v>
      </c>
      <c r="AX212" s="105" t="s">
        <v>2</v>
      </c>
      <c r="AY212" s="107" t="s">
        <v>76</v>
      </c>
    </row>
    <row r="213" spans="2:65" s="112" customFormat="1" x14ac:dyDescent="0.25">
      <c r="B213" s="113"/>
      <c r="D213" s="100" t="s">
        <v>84</v>
      </c>
      <c r="E213" s="114" t="s">
        <v>14</v>
      </c>
      <c r="F213" s="115" t="s">
        <v>90</v>
      </c>
      <c r="H213" s="116">
        <v>8.4</v>
      </c>
      <c r="L213" s="113"/>
      <c r="M213" s="117"/>
      <c r="T213" s="118"/>
      <c r="AT213" s="114" t="s">
        <v>84</v>
      </c>
      <c r="AU213" s="114" t="s">
        <v>83</v>
      </c>
      <c r="AV213" s="112" t="s">
        <v>82</v>
      </c>
      <c r="AW213" s="112" t="s">
        <v>86</v>
      </c>
      <c r="AX213" s="112" t="s">
        <v>75</v>
      </c>
      <c r="AY213" s="114" t="s">
        <v>76</v>
      </c>
    </row>
    <row r="214" spans="2:65" s="9" customFormat="1" ht="24.2" customHeight="1" x14ac:dyDescent="0.25">
      <c r="B214" s="84"/>
      <c r="C214" s="119" t="s">
        <v>157</v>
      </c>
      <c r="D214" s="119" t="s">
        <v>212</v>
      </c>
      <c r="E214" s="120" t="s">
        <v>262</v>
      </c>
      <c r="F214" s="121" t="s">
        <v>263</v>
      </c>
      <c r="G214" s="122" t="s">
        <v>264</v>
      </c>
      <c r="H214" s="123">
        <v>11</v>
      </c>
      <c r="I214" s="123">
        <v>0</v>
      </c>
      <c r="J214" s="123">
        <f>ROUND(I214*H214,3)</f>
        <v>0</v>
      </c>
      <c r="K214" s="124"/>
      <c r="L214" s="125"/>
      <c r="M214" s="126" t="s">
        <v>14</v>
      </c>
      <c r="N214" s="127" t="s">
        <v>34</v>
      </c>
      <c r="O214" s="93">
        <v>0</v>
      </c>
      <c r="P214" s="93">
        <f>O214*H214</f>
        <v>0</v>
      </c>
      <c r="Q214" s="93">
        <v>0</v>
      </c>
      <c r="R214" s="93">
        <f>Q214*H214</f>
        <v>0</v>
      </c>
      <c r="S214" s="93">
        <v>0</v>
      </c>
      <c r="T214" s="94">
        <f>S214*H214</f>
        <v>0</v>
      </c>
      <c r="AR214" s="95" t="s">
        <v>103</v>
      </c>
      <c r="AT214" s="95" t="s">
        <v>212</v>
      </c>
      <c r="AU214" s="95" t="s">
        <v>83</v>
      </c>
      <c r="AY214" s="2" t="s">
        <v>76</v>
      </c>
      <c r="BE214" s="96">
        <f>IF(N214="základná",J214,0)</f>
        <v>0</v>
      </c>
      <c r="BF214" s="96">
        <f>IF(N214="znížená",J214,0)</f>
        <v>0</v>
      </c>
      <c r="BG214" s="96">
        <f>IF(N214="zákl. prenesená",J214,0)</f>
        <v>0</v>
      </c>
      <c r="BH214" s="96">
        <f>IF(N214="zníž. prenesená",J214,0)</f>
        <v>0</v>
      </c>
      <c r="BI214" s="96">
        <f>IF(N214="nulová",J214,0)</f>
        <v>0</v>
      </c>
      <c r="BJ214" s="2" t="s">
        <v>83</v>
      </c>
      <c r="BK214" s="97">
        <f>ROUND(I214*H214,3)</f>
        <v>0</v>
      </c>
      <c r="BL214" s="2" t="s">
        <v>82</v>
      </c>
      <c r="BM214" s="95" t="s">
        <v>193</v>
      </c>
    </row>
    <row r="215" spans="2:65" s="98" customFormat="1" x14ac:dyDescent="0.25">
      <c r="B215" s="99"/>
      <c r="D215" s="100" t="s">
        <v>84</v>
      </c>
      <c r="E215" s="101" t="s">
        <v>14</v>
      </c>
      <c r="F215" s="102" t="s">
        <v>127</v>
      </c>
      <c r="H215" s="101" t="s">
        <v>14</v>
      </c>
      <c r="L215" s="99"/>
      <c r="M215" s="103"/>
      <c r="T215" s="104"/>
      <c r="AT215" s="101" t="s">
        <v>84</v>
      </c>
      <c r="AU215" s="101" t="s">
        <v>83</v>
      </c>
      <c r="AV215" s="98" t="s">
        <v>75</v>
      </c>
      <c r="AW215" s="98" t="s">
        <v>86</v>
      </c>
      <c r="AX215" s="98" t="s">
        <v>2</v>
      </c>
      <c r="AY215" s="101" t="s">
        <v>76</v>
      </c>
    </row>
    <row r="216" spans="2:65" s="105" customFormat="1" x14ac:dyDescent="0.25">
      <c r="B216" s="106"/>
      <c r="D216" s="100" t="s">
        <v>84</v>
      </c>
      <c r="E216" s="107" t="s">
        <v>14</v>
      </c>
      <c r="F216" s="108" t="s">
        <v>137</v>
      </c>
      <c r="H216" s="109">
        <v>11</v>
      </c>
      <c r="L216" s="106"/>
      <c r="M216" s="110"/>
      <c r="T216" s="111"/>
      <c r="AT216" s="107" t="s">
        <v>84</v>
      </c>
      <c r="AU216" s="107" t="s">
        <v>83</v>
      </c>
      <c r="AV216" s="105" t="s">
        <v>83</v>
      </c>
      <c r="AW216" s="105" t="s">
        <v>86</v>
      </c>
      <c r="AX216" s="105" t="s">
        <v>2</v>
      </c>
      <c r="AY216" s="107" t="s">
        <v>76</v>
      </c>
    </row>
    <row r="217" spans="2:65" s="112" customFormat="1" x14ac:dyDescent="0.25">
      <c r="B217" s="113"/>
      <c r="D217" s="100" t="s">
        <v>84</v>
      </c>
      <c r="E217" s="114" t="s">
        <v>14</v>
      </c>
      <c r="F217" s="115" t="s">
        <v>90</v>
      </c>
      <c r="H217" s="116">
        <v>11</v>
      </c>
      <c r="L217" s="113"/>
      <c r="M217" s="117"/>
      <c r="T217" s="118"/>
      <c r="AT217" s="114" t="s">
        <v>84</v>
      </c>
      <c r="AU217" s="114" t="s">
        <v>83</v>
      </c>
      <c r="AV217" s="112" t="s">
        <v>82</v>
      </c>
      <c r="AW217" s="112" t="s">
        <v>86</v>
      </c>
      <c r="AX217" s="112" t="s">
        <v>75</v>
      </c>
      <c r="AY217" s="114" t="s">
        <v>76</v>
      </c>
    </row>
    <row r="218" spans="2:65" s="9" customFormat="1" ht="24.2" customHeight="1" x14ac:dyDescent="0.25">
      <c r="B218" s="84"/>
      <c r="C218" s="119" t="s">
        <v>144</v>
      </c>
      <c r="D218" s="119" t="s">
        <v>212</v>
      </c>
      <c r="E218" s="120" t="s">
        <v>268</v>
      </c>
      <c r="F218" s="121" t="s">
        <v>269</v>
      </c>
      <c r="G218" s="122" t="s">
        <v>264</v>
      </c>
      <c r="H218" s="123">
        <v>273</v>
      </c>
      <c r="I218" s="123">
        <v>0</v>
      </c>
      <c r="J218" s="123">
        <f>ROUND(I218*H218,3)</f>
        <v>0</v>
      </c>
      <c r="K218" s="124"/>
      <c r="L218" s="125"/>
      <c r="M218" s="126" t="s">
        <v>14</v>
      </c>
      <c r="N218" s="127" t="s">
        <v>34</v>
      </c>
      <c r="O218" s="93">
        <v>0</v>
      </c>
      <c r="P218" s="93">
        <f>O218*H218</f>
        <v>0</v>
      </c>
      <c r="Q218" s="93">
        <v>0</v>
      </c>
      <c r="R218" s="93">
        <f>Q218*H218</f>
        <v>0</v>
      </c>
      <c r="S218" s="93">
        <v>0</v>
      </c>
      <c r="T218" s="94">
        <f>S218*H218</f>
        <v>0</v>
      </c>
      <c r="AR218" s="95" t="s">
        <v>103</v>
      </c>
      <c r="AT218" s="95" t="s">
        <v>212</v>
      </c>
      <c r="AU218" s="95" t="s">
        <v>83</v>
      </c>
      <c r="AY218" s="2" t="s">
        <v>76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2" t="s">
        <v>83</v>
      </c>
      <c r="BK218" s="97">
        <f>ROUND(I218*H218,3)</f>
        <v>0</v>
      </c>
      <c r="BL218" s="2" t="s">
        <v>82</v>
      </c>
      <c r="BM218" s="95" t="s">
        <v>196</v>
      </c>
    </row>
    <row r="219" spans="2:65" s="98" customFormat="1" x14ac:dyDescent="0.25">
      <c r="B219" s="99"/>
      <c r="D219" s="100" t="s">
        <v>84</v>
      </c>
      <c r="E219" s="101" t="s">
        <v>14</v>
      </c>
      <c r="F219" s="102" t="s">
        <v>127</v>
      </c>
      <c r="H219" s="101" t="s">
        <v>14</v>
      </c>
      <c r="L219" s="99"/>
      <c r="M219" s="103"/>
      <c r="T219" s="104"/>
      <c r="AT219" s="101" t="s">
        <v>84</v>
      </c>
      <c r="AU219" s="101" t="s">
        <v>83</v>
      </c>
      <c r="AV219" s="98" t="s">
        <v>75</v>
      </c>
      <c r="AW219" s="98" t="s">
        <v>86</v>
      </c>
      <c r="AX219" s="98" t="s">
        <v>2</v>
      </c>
      <c r="AY219" s="101" t="s">
        <v>76</v>
      </c>
    </row>
    <row r="220" spans="2:65" s="105" customFormat="1" x14ac:dyDescent="0.25">
      <c r="B220" s="106"/>
      <c r="D220" s="100" t="s">
        <v>84</v>
      </c>
      <c r="E220" s="107" t="s">
        <v>14</v>
      </c>
      <c r="F220" s="108" t="s">
        <v>419</v>
      </c>
      <c r="H220" s="109">
        <v>273</v>
      </c>
      <c r="L220" s="106"/>
      <c r="M220" s="110"/>
      <c r="T220" s="111"/>
      <c r="AT220" s="107" t="s">
        <v>84</v>
      </c>
      <c r="AU220" s="107" t="s">
        <v>83</v>
      </c>
      <c r="AV220" s="105" t="s">
        <v>83</v>
      </c>
      <c r="AW220" s="105" t="s">
        <v>86</v>
      </c>
      <c r="AX220" s="105" t="s">
        <v>2</v>
      </c>
      <c r="AY220" s="107" t="s">
        <v>76</v>
      </c>
    </row>
    <row r="221" spans="2:65" s="112" customFormat="1" x14ac:dyDescent="0.25">
      <c r="B221" s="113"/>
      <c r="D221" s="100" t="s">
        <v>84</v>
      </c>
      <c r="E221" s="114" t="s">
        <v>14</v>
      </c>
      <c r="F221" s="115" t="s">
        <v>90</v>
      </c>
      <c r="H221" s="116">
        <v>273</v>
      </c>
      <c r="L221" s="113"/>
      <c r="M221" s="117"/>
      <c r="T221" s="118"/>
      <c r="AT221" s="114" t="s">
        <v>84</v>
      </c>
      <c r="AU221" s="114" t="s">
        <v>83</v>
      </c>
      <c r="AV221" s="112" t="s">
        <v>82</v>
      </c>
      <c r="AW221" s="112" t="s">
        <v>86</v>
      </c>
      <c r="AX221" s="112" t="s">
        <v>75</v>
      </c>
      <c r="AY221" s="114" t="s">
        <v>76</v>
      </c>
    </row>
    <row r="222" spans="2:65" s="72" customFormat="1" ht="22.9" customHeight="1" x14ac:dyDescent="0.2">
      <c r="B222" s="73"/>
      <c r="D222" s="74" t="s">
        <v>72</v>
      </c>
      <c r="E222" s="82" t="s">
        <v>272</v>
      </c>
      <c r="F222" s="82" t="s">
        <v>273</v>
      </c>
      <c r="J222" s="83">
        <f>BK222</f>
        <v>0</v>
      </c>
      <c r="L222" s="73"/>
      <c r="M222" s="77"/>
      <c r="P222" s="78">
        <f>P223</f>
        <v>0</v>
      </c>
      <c r="R222" s="78">
        <f>R223</f>
        <v>0</v>
      </c>
      <c r="T222" s="79">
        <f>T223</f>
        <v>0</v>
      </c>
      <c r="AR222" s="74" t="s">
        <v>75</v>
      </c>
      <c r="AT222" s="80" t="s">
        <v>72</v>
      </c>
      <c r="AU222" s="80" t="s">
        <v>75</v>
      </c>
      <c r="AY222" s="74" t="s">
        <v>76</v>
      </c>
      <c r="BK222" s="81">
        <f>BK223</f>
        <v>0</v>
      </c>
    </row>
    <row r="223" spans="2:65" s="9" customFormat="1" ht="33" customHeight="1" x14ac:dyDescent="0.25">
      <c r="B223" s="84"/>
      <c r="C223" s="85" t="s">
        <v>197</v>
      </c>
      <c r="D223" s="85" t="s">
        <v>78</v>
      </c>
      <c r="E223" s="86" t="s">
        <v>274</v>
      </c>
      <c r="F223" s="87" t="s">
        <v>275</v>
      </c>
      <c r="G223" s="88" t="s">
        <v>119</v>
      </c>
      <c r="H223" s="89">
        <v>473.721</v>
      </c>
      <c r="I223" s="89">
        <v>0</v>
      </c>
      <c r="J223" s="89">
        <f>ROUND(I223*H223,3)</f>
        <v>0</v>
      </c>
      <c r="K223" s="90"/>
      <c r="L223" s="10"/>
      <c r="M223" s="128" t="s">
        <v>14</v>
      </c>
      <c r="N223" s="129" t="s">
        <v>34</v>
      </c>
      <c r="O223" s="130">
        <v>0</v>
      </c>
      <c r="P223" s="130">
        <f>O223*H223</f>
        <v>0</v>
      </c>
      <c r="Q223" s="130">
        <v>0</v>
      </c>
      <c r="R223" s="130">
        <f>Q223*H223</f>
        <v>0</v>
      </c>
      <c r="S223" s="130">
        <v>0</v>
      </c>
      <c r="T223" s="131">
        <f>S223*H223</f>
        <v>0</v>
      </c>
      <c r="AR223" s="95" t="s">
        <v>82</v>
      </c>
      <c r="AT223" s="95" t="s">
        <v>78</v>
      </c>
      <c r="AU223" s="95" t="s">
        <v>83</v>
      </c>
      <c r="AY223" s="2" t="s">
        <v>76</v>
      </c>
      <c r="BE223" s="96">
        <f>IF(N223="základná",J223,0)</f>
        <v>0</v>
      </c>
      <c r="BF223" s="96">
        <f>IF(N223="znížená",J223,0)</f>
        <v>0</v>
      </c>
      <c r="BG223" s="96">
        <f>IF(N223="zákl. prenesená",J223,0)</f>
        <v>0</v>
      </c>
      <c r="BH223" s="96">
        <f>IF(N223="zníž. prenesená",J223,0)</f>
        <v>0</v>
      </c>
      <c r="BI223" s="96">
        <f>IF(N223="nulová",J223,0)</f>
        <v>0</v>
      </c>
      <c r="BJ223" s="2" t="s">
        <v>83</v>
      </c>
      <c r="BK223" s="97">
        <f>ROUND(I223*H223,3)</f>
        <v>0</v>
      </c>
      <c r="BL223" s="2" t="s">
        <v>82</v>
      </c>
      <c r="BM223" s="95" t="s">
        <v>200</v>
      </c>
    </row>
    <row r="224" spans="2:65" s="9" customFormat="1" ht="6.95" customHeight="1" x14ac:dyDescent="0.25">
      <c r="B224" s="40"/>
      <c r="C224" s="41"/>
      <c r="D224" s="41"/>
      <c r="E224" s="41"/>
      <c r="F224" s="41"/>
      <c r="G224" s="41"/>
      <c r="H224" s="41"/>
      <c r="I224" s="41"/>
      <c r="J224" s="41"/>
      <c r="K224" s="41"/>
      <c r="L224" s="10"/>
    </row>
  </sheetData>
  <autoFilter ref="C128:K223" xr:uid="{00000000-0009-0000-0000-000008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B3A8-C1AA-43B5-9591-9F52F1025EA6}">
  <sheetPr>
    <pageSetUpPr fitToPage="1"/>
  </sheetPr>
  <dimension ref="B2:BM127"/>
  <sheetViews>
    <sheetView showGridLines="0" workbookViewId="0">
      <selection activeCell="E36" sqref="E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420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421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422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25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25">
      <c r="B23" s="10"/>
      <c r="E23" s="12" t="s">
        <v>423</v>
      </c>
      <c r="I23" s="8" t="s">
        <v>22</v>
      </c>
      <c r="J23" s="12" t="s">
        <v>14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25">
      <c r="B26" s="10"/>
      <c r="E26" s="12" t="s">
        <v>424</v>
      </c>
      <c r="I26" s="8" t="s">
        <v>22</v>
      </c>
      <c r="J26" s="12" t="s">
        <v>14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ROUND(J122,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ROUND((SUM(BE122:BE127)),  2)</f>
        <v>0</v>
      </c>
      <c r="G35" s="23"/>
      <c r="H35" s="23"/>
      <c r="I35" s="24">
        <v>0.23</v>
      </c>
      <c r="J35" s="22">
        <f>ROUND(((SUM(BE122:BE127))*I35),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ROUND((SUM(BF122:BF127)),  2)</f>
        <v>0</v>
      </c>
      <c r="I36" s="26">
        <v>0.23</v>
      </c>
      <c r="J36" s="25">
        <f>ROUND(((SUM(BF122:BF127))*I36),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ROUND((SUM(BG122:BG127)),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ROUND((SUM(BH122:BH127)),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ROUND((SUM(BI122:BI127)),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421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3.1 - Parkový mobiliár - časť 1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J122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425</v>
      </c>
      <c r="E99" s="50"/>
      <c r="F99" s="50"/>
      <c r="G99" s="50"/>
      <c r="H99" s="50"/>
      <c r="I99" s="50"/>
      <c r="J99" s="51">
        <f>J123</f>
        <v>0</v>
      </c>
      <c r="L99" s="48"/>
    </row>
    <row r="100" spans="2:47" s="52" customFormat="1" ht="19.899999999999999" hidden="1" customHeight="1" x14ac:dyDescent="0.25">
      <c r="B100" s="53"/>
      <c r="D100" s="54" t="s">
        <v>426</v>
      </c>
      <c r="E100" s="55"/>
      <c r="F100" s="55"/>
      <c r="G100" s="55"/>
      <c r="H100" s="55"/>
      <c r="I100" s="55"/>
      <c r="J100" s="56">
        <f>J124</f>
        <v>0</v>
      </c>
      <c r="L100" s="53"/>
    </row>
    <row r="101" spans="2:47" s="9" customFormat="1" ht="21.75" hidden="1" customHeight="1" x14ac:dyDescent="0.25">
      <c r="B101" s="10"/>
      <c r="L101" s="10"/>
    </row>
    <row r="102" spans="2:47" s="9" customFormat="1" ht="6.95" hidden="1" customHeight="1" x14ac:dyDescent="0.25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0"/>
    </row>
    <row r="103" spans="2:47" hidden="1" x14ac:dyDescent="0.2"/>
    <row r="104" spans="2:47" hidden="1" x14ac:dyDescent="0.2"/>
    <row r="105" spans="2:47" hidden="1" x14ac:dyDescent="0.2"/>
    <row r="106" spans="2:47" s="9" customFormat="1" ht="6.95" customHeight="1" x14ac:dyDescent="0.25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0"/>
    </row>
    <row r="107" spans="2:47" s="9" customFormat="1" ht="24.95" customHeight="1" x14ac:dyDescent="0.25">
      <c r="B107" s="10"/>
      <c r="C107" s="6" t="s">
        <v>57</v>
      </c>
      <c r="L107" s="10"/>
    </row>
    <row r="108" spans="2:47" s="9" customFormat="1" ht="6.95" customHeight="1" x14ac:dyDescent="0.25">
      <c r="B108" s="10"/>
      <c r="L108" s="10"/>
    </row>
    <row r="109" spans="2:47" s="9" customFormat="1" ht="12" customHeight="1" x14ac:dyDescent="0.25">
      <c r="B109" s="10"/>
      <c r="C109" s="8" t="s">
        <v>6</v>
      </c>
      <c r="L109" s="10"/>
    </row>
    <row r="110" spans="2:47" s="9" customFormat="1" ht="16.5" customHeight="1" x14ac:dyDescent="0.25">
      <c r="B110" s="10"/>
      <c r="E110" s="272" t="str">
        <f>E7</f>
        <v>Zelené sídliská - lokalita SEVERNÁ - revízia 2</v>
      </c>
      <c r="F110" s="273"/>
      <c r="G110" s="273"/>
      <c r="H110" s="273"/>
      <c r="L110" s="10"/>
    </row>
    <row r="111" spans="2:47" ht="12" customHeight="1" x14ac:dyDescent="0.2">
      <c r="B111" s="5"/>
      <c r="C111" s="8" t="s">
        <v>7</v>
      </c>
      <c r="L111" s="5"/>
    </row>
    <row r="112" spans="2:47" s="9" customFormat="1" ht="16.5" customHeight="1" x14ac:dyDescent="0.25">
      <c r="B112" s="10"/>
      <c r="E112" s="272" t="s">
        <v>421</v>
      </c>
      <c r="F112" s="274"/>
      <c r="G112" s="274"/>
      <c r="H112" s="274"/>
      <c r="L112" s="10"/>
    </row>
    <row r="113" spans="2:65" s="9" customFormat="1" ht="12" customHeight="1" x14ac:dyDescent="0.25">
      <c r="B113" s="10"/>
      <c r="C113" s="8" t="s">
        <v>9</v>
      </c>
      <c r="L113" s="10"/>
    </row>
    <row r="114" spans="2:65" s="9" customFormat="1" ht="16.5" customHeight="1" x14ac:dyDescent="0.25">
      <c r="B114" s="10"/>
      <c r="E114" s="244" t="str">
        <f>E11</f>
        <v>SO 3.1 - Parkový mobiliár - časť 1</v>
      </c>
      <c r="F114" s="274"/>
      <c r="G114" s="274"/>
      <c r="H114" s="274"/>
      <c r="L114" s="10"/>
    </row>
    <row r="115" spans="2:65" s="9" customFormat="1" ht="6.95" customHeight="1" x14ac:dyDescent="0.25">
      <c r="B115" s="10"/>
      <c r="L115" s="10"/>
    </row>
    <row r="116" spans="2:65" s="9" customFormat="1" ht="12" customHeight="1" x14ac:dyDescent="0.25">
      <c r="B116" s="10"/>
      <c r="C116" s="8" t="s">
        <v>16</v>
      </c>
      <c r="F116" s="12" t="str">
        <f>F14</f>
        <v>Severná</v>
      </c>
      <c r="I116" s="8" t="s">
        <v>18</v>
      </c>
      <c r="J116" s="13">
        <f>IF(J14="","",J14)</f>
        <v>46099</v>
      </c>
      <c r="L116" s="10"/>
    </row>
    <row r="117" spans="2:65" s="9" customFormat="1" ht="6.95" customHeight="1" x14ac:dyDescent="0.25">
      <c r="B117" s="10"/>
      <c r="L117" s="10"/>
    </row>
    <row r="118" spans="2:65" s="9" customFormat="1" ht="15.2" customHeight="1" x14ac:dyDescent="0.25">
      <c r="B118" s="10"/>
      <c r="C118" s="8" t="s">
        <v>19</v>
      </c>
      <c r="F118" s="12" t="str">
        <f>E17</f>
        <v>Mesto Banská Bystrica</v>
      </c>
      <c r="I118" s="8" t="s">
        <v>24</v>
      </c>
      <c r="J118" s="16" t="str">
        <f>E23</f>
        <v>Ing. Júlia Straňáková</v>
      </c>
      <c r="L118" s="10"/>
    </row>
    <row r="119" spans="2:65" s="9" customFormat="1" ht="15.2" customHeight="1" x14ac:dyDescent="0.25">
      <c r="B119" s="10"/>
      <c r="C119" s="8" t="s">
        <v>23</v>
      </c>
      <c r="F119" s="12" t="str">
        <f>IF(E20="","",E20)</f>
        <v xml:space="preserve"> </v>
      </c>
      <c r="I119" s="8" t="s">
        <v>26</v>
      </c>
      <c r="J119" s="16" t="str">
        <f>E26</f>
        <v>Milan Straňák</v>
      </c>
      <c r="L119" s="10"/>
    </row>
    <row r="120" spans="2:65" s="9" customFormat="1" ht="10.35" customHeight="1" x14ac:dyDescent="0.25">
      <c r="B120" s="10"/>
      <c r="L120" s="10"/>
    </row>
    <row r="121" spans="2:65" s="57" customFormat="1" ht="29.25" customHeight="1" x14ac:dyDescent="0.25">
      <c r="B121" s="58"/>
      <c r="C121" s="59" t="s">
        <v>58</v>
      </c>
      <c r="D121" s="60" t="s">
        <v>59</v>
      </c>
      <c r="E121" s="60" t="s">
        <v>60</v>
      </c>
      <c r="F121" s="60" t="s">
        <v>61</v>
      </c>
      <c r="G121" s="60" t="s">
        <v>62</v>
      </c>
      <c r="H121" s="60" t="s">
        <v>63</v>
      </c>
      <c r="I121" s="60" t="s">
        <v>64</v>
      </c>
      <c r="J121" s="61" t="s">
        <v>49</v>
      </c>
      <c r="K121" s="62" t="s">
        <v>65</v>
      </c>
      <c r="L121" s="58"/>
      <c r="M121" s="63" t="s">
        <v>14</v>
      </c>
      <c r="N121" s="64" t="s">
        <v>32</v>
      </c>
      <c r="O121" s="64" t="s">
        <v>66</v>
      </c>
      <c r="P121" s="64" t="s">
        <v>67</v>
      </c>
      <c r="Q121" s="64" t="s">
        <v>68</v>
      </c>
      <c r="R121" s="64" t="s">
        <v>69</v>
      </c>
      <c r="S121" s="64" t="s">
        <v>70</v>
      </c>
      <c r="T121" s="65" t="s">
        <v>71</v>
      </c>
    </row>
    <row r="122" spans="2:65" s="9" customFormat="1" ht="22.9" customHeight="1" x14ac:dyDescent="0.25">
      <c r="B122" s="10"/>
      <c r="C122" s="66" t="s">
        <v>50</v>
      </c>
      <c r="J122" s="67">
        <f>BK122</f>
        <v>0</v>
      </c>
      <c r="L122" s="10"/>
      <c r="M122" s="68"/>
      <c r="N122" s="17"/>
      <c r="O122" s="17"/>
      <c r="P122" s="69">
        <f>P123</f>
        <v>0</v>
      </c>
      <c r="Q122" s="17"/>
      <c r="R122" s="69">
        <f>R123</f>
        <v>0</v>
      </c>
      <c r="S122" s="17"/>
      <c r="T122" s="70">
        <f>T123</f>
        <v>0</v>
      </c>
      <c r="AT122" s="2" t="s">
        <v>72</v>
      </c>
      <c r="AU122" s="2" t="s">
        <v>51</v>
      </c>
      <c r="BK122" s="71">
        <f>BK123</f>
        <v>0</v>
      </c>
    </row>
    <row r="123" spans="2:65" s="72" customFormat="1" ht="25.9" customHeight="1" x14ac:dyDescent="0.2">
      <c r="B123" s="73"/>
      <c r="D123" s="74" t="s">
        <v>72</v>
      </c>
      <c r="E123" s="75" t="s">
        <v>427</v>
      </c>
      <c r="F123" s="75" t="s">
        <v>427</v>
      </c>
      <c r="J123" s="76">
        <f>BK123</f>
        <v>0</v>
      </c>
      <c r="L123" s="73"/>
      <c r="M123" s="77"/>
      <c r="P123" s="78">
        <f>P124</f>
        <v>0</v>
      </c>
      <c r="R123" s="78">
        <f>R124</f>
        <v>0</v>
      </c>
      <c r="T123" s="79">
        <f>T124</f>
        <v>0</v>
      </c>
      <c r="AR123" s="74" t="s">
        <v>75</v>
      </c>
      <c r="AT123" s="80" t="s">
        <v>72</v>
      </c>
      <c r="AU123" s="80" t="s">
        <v>2</v>
      </c>
      <c r="AY123" s="74" t="s">
        <v>76</v>
      </c>
      <c r="BK123" s="81">
        <f>BK124</f>
        <v>0</v>
      </c>
    </row>
    <row r="124" spans="2:65" s="72" customFormat="1" ht="22.9" customHeight="1" x14ac:dyDescent="0.2">
      <c r="B124" s="73"/>
      <c r="D124" s="74" t="s">
        <v>72</v>
      </c>
      <c r="E124" s="82" t="s">
        <v>428</v>
      </c>
      <c r="F124" s="82" t="s">
        <v>429</v>
      </c>
      <c r="J124" s="83">
        <f>BK124</f>
        <v>0</v>
      </c>
      <c r="L124" s="73"/>
      <c r="M124" s="77"/>
      <c r="P124" s="78">
        <f>SUM(P125:P127)</f>
        <v>0</v>
      </c>
      <c r="R124" s="78">
        <f>SUM(R125:R127)</f>
        <v>0</v>
      </c>
      <c r="T124" s="79">
        <f>SUM(T125:T127)</f>
        <v>0</v>
      </c>
      <c r="AR124" s="74" t="s">
        <v>75</v>
      </c>
      <c r="AT124" s="80" t="s">
        <v>72</v>
      </c>
      <c r="AU124" s="80" t="s">
        <v>75</v>
      </c>
      <c r="AY124" s="74" t="s">
        <v>76</v>
      </c>
      <c r="BK124" s="81">
        <f>SUM(BK125:BK127)</f>
        <v>0</v>
      </c>
    </row>
    <row r="125" spans="2:65" s="9" customFormat="1" ht="16.5" customHeight="1" x14ac:dyDescent="0.25">
      <c r="B125" s="84"/>
      <c r="C125" s="119" t="s">
        <v>75</v>
      </c>
      <c r="D125" s="119" t="s">
        <v>212</v>
      </c>
      <c r="E125" s="120" t="s">
        <v>430</v>
      </c>
      <c r="F125" s="121" t="s">
        <v>431</v>
      </c>
      <c r="G125" s="122" t="s">
        <v>432</v>
      </c>
      <c r="H125" s="123">
        <v>3</v>
      </c>
      <c r="I125" s="123">
        <v>0</v>
      </c>
      <c r="J125" s="123">
        <f t="shared" ref="J125:J126" si="0">ROUND(I125*H125,3)</f>
        <v>0</v>
      </c>
      <c r="K125" s="124"/>
      <c r="L125" s="125"/>
      <c r="M125" s="126" t="s">
        <v>14</v>
      </c>
      <c r="N125" s="127" t="s">
        <v>34</v>
      </c>
      <c r="O125" s="93">
        <v>0</v>
      </c>
      <c r="P125" s="93">
        <f t="shared" ref="P125:P127" si="1">O125*H125</f>
        <v>0</v>
      </c>
      <c r="Q125" s="93">
        <v>0</v>
      </c>
      <c r="R125" s="93">
        <f t="shared" ref="R125:R127" si="2">Q125*H125</f>
        <v>0</v>
      </c>
      <c r="S125" s="93">
        <v>0</v>
      </c>
      <c r="T125" s="94">
        <f t="shared" ref="T125:T127" si="3">S125*H125</f>
        <v>0</v>
      </c>
      <c r="AR125" s="95" t="s">
        <v>433</v>
      </c>
      <c r="AT125" s="95" t="s">
        <v>212</v>
      </c>
      <c r="AU125" s="95" t="s">
        <v>83</v>
      </c>
      <c r="AY125" s="2" t="s">
        <v>76</v>
      </c>
      <c r="BE125" s="96">
        <f t="shared" ref="BE125:BE127" si="4">IF(N125="základná",J125,0)</f>
        <v>0</v>
      </c>
      <c r="BF125" s="96">
        <f t="shared" ref="BF125:BF127" si="5">IF(N125="znížená",J125,0)</f>
        <v>0</v>
      </c>
      <c r="BG125" s="96">
        <f t="shared" ref="BG125:BG127" si="6">IF(N125="zákl. prenesená",J125,0)</f>
        <v>0</v>
      </c>
      <c r="BH125" s="96">
        <f t="shared" ref="BH125:BH127" si="7">IF(N125="zníž. prenesená",J125,0)</f>
        <v>0</v>
      </c>
      <c r="BI125" s="96">
        <f t="shared" ref="BI125:BI127" si="8">IF(N125="nulová",J125,0)</f>
        <v>0</v>
      </c>
      <c r="BJ125" s="2" t="s">
        <v>83</v>
      </c>
      <c r="BK125" s="97">
        <f t="shared" ref="BK125:BK127" si="9">ROUND(I125*H125,3)</f>
        <v>0</v>
      </c>
      <c r="BL125" s="2" t="s">
        <v>433</v>
      </c>
      <c r="BM125" s="95" t="s">
        <v>434</v>
      </c>
    </row>
    <row r="126" spans="2:65" s="9" customFormat="1" ht="16.5" customHeight="1" x14ac:dyDescent="0.25">
      <c r="B126" s="84"/>
      <c r="C126" s="85" t="s">
        <v>83</v>
      </c>
      <c r="D126" s="85" t="s">
        <v>78</v>
      </c>
      <c r="E126" s="86" t="s">
        <v>435</v>
      </c>
      <c r="F126" s="87" t="s">
        <v>1146</v>
      </c>
      <c r="G126" s="88" t="s">
        <v>432</v>
      </c>
      <c r="H126" s="89">
        <v>3</v>
      </c>
      <c r="I126" s="89">
        <v>0</v>
      </c>
      <c r="J126" s="89">
        <f t="shared" si="0"/>
        <v>0</v>
      </c>
      <c r="K126" s="90"/>
      <c r="L126" s="10"/>
      <c r="M126" s="91" t="s">
        <v>14</v>
      </c>
      <c r="N126" s="92" t="s">
        <v>34</v>
      </c>
      <c r="O126" s="93">
        <v>0</v>
      </c>
      <c r="P126" s="93">
        <f t="shared" si="1"/>
        <v>0</v>
      </c>
      <c r="Q126" s="93">
        <v>0</v>
      </c>
      <c r="R126" s="93">
        <f t="shared" si="2"/>
        <v>0</v>
      </c>
      <c r="S126" s="93">
        <v>0</v>
      </c>
      <c r="T126" s="94">
        <f t="shared" si="3"/>
        <v>0</v>
      </c>
      <c r="AR126" s="95" t="s">
        <v>82</v>
      </c>
      <c r="AT126" s="95" t="s">
        <v>78</v>
      </c>
      <c r="AU126" s="95" t="s">
        <v>83</v>
      </c>
      <c r="AY126" s="2" t="s">
        <v>76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2" t="s">
        <v>83</v>
      </c>
      <c r="BK126" s="97">
        <f t="shared" si="9"/>
        <v>0</v>
      </c>
      <c r="BL126" s="2" t="s">
        <v>82</v>
      </c>
      <c r="BM126" s="95" t="s">
        <v>436</v>
      </c>
    </row>
    <row r="127" spans="2:65" s="9" customFormat="1" ht="16.5" customHeight="1" x14ac:dyDescent="0.25">
      <c r="B127" s="84"/>
      <c r="C127" s="119"/>
      <c r="D127" s="119"/>
      <c r="E127" s="120"/>
      <c r="F127" s="121"/>
      <c r="G127" s="122"/>
      <c r="H127" s="123"/>
      <c r="I127" s="123"/>
      <c r="J127" s="123"/>
      <c r="K127" s="124"/>
      <c r="L127" s="125"/>
      <c r="M127" s="126" t="s">
        <v>14</v>
      </c>
      <c r="N127" s="127" t="s">
        <v>34</v>
      </c>
      <c r="O127" s="93">
        <v>0</v>
      </c>
      <c r="P127" s="93">
        <f t="shared" si="1"/>
        <v>0</v>
      </c>
      <c r="Q127" s="93">
        <v>0</v>
      </c>
      <c r="R127" s="93">
        <f t="shared" si="2"/>
        <v>0</v>
      </c>
      <c r="S127" s="93">
        <v>0</v>
      </c>
      <c r="T127" s="94">
        <f t="shared" si="3"/>
        <v>0</v>
      </c>
      <c r="AR127" s="95" t="s">
        <v>433</v>
      </c>
      <c r="AT127" s="95" t="s">
        <v>212</v>
      </c>
      <c r="AU127" s="95" t="s">
        <v>83</v>
      </c>
      <c r="AY127" s="2" t="s">
        <v>76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2" t="s">
        <v>83</v>
      </c>
      <c r="BK127" s="97">
        <f t="shared" si="9"/>
        <v>0</v>
      </c>
      <c r="BL127" s="2" t="s">
        <v>433</v>
      </c>
      <c r="BM127" s="95" t="s">
        <v>437</v>
      </c>
    </row>
  </sheetData>
  <autoFilter ref="C121:K127" xr:uid="{00000000-0009-0000-0000-000011000000}"/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1C9C-2424-4C2C-A157-F11DC7DFC653}">
  <sheetPr>
    <pageSetUpPr fitToPage="1"/>
  </sheetPr>
  <dimension ref="B2:BM129"/>
  <sheetViews>
    <sheetView showGridLines="0" workbookViewId="0">
      <selection activeCell="E36" sqref="E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440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421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441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17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">
        <v>14</v>
      </c>
      <c r="L16" s="10"/>
    </row>
    <row r="17" spans="2:12" s="9" customFormat="1" ht="18" customHeight="1" x14ac:dyDescent="0.25">
      <c r="B17" s="10"/>
      <c r="E17" s="12" t="s">
        <v>21</v>
      </c>
      <c r="I17" s="8" t="s">
        <v>22</v>
      </c>
      <c r="J17" s="12" t="s">
        <v>14</v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">
        <v>14</v>
      </c>
      <c r="L22" s="10"/>
    </row>
    <row r="23" spans="2:12" s="9" customFormat="1" ht="18" customHeight="1" x14ac:dyDescent="0.25">
      <c r="B23" s="10"/>
      <c r="E23" s="12" t="s">
        <v>423</v>
      </c>
      <c r="I23" s="8" t="s">
        <v>22</v>
      </c>
      <c r="J23" s="12" t="s">
        <v>14</v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">
        <v>14</v>
      </c>
      <c r="L25" s="10"/>
    </row>
    <row r="26" spans="2:12" s="9" customFormat="1" ht="18" customHeight="1" x14ac:dyDescent="0.25">
      <c r="B26" s="10"/>
      <c r="E26" s="12" t="s">
        <v>424</v>
      </c>
      <c r="I26" s="8" t="s">
        <v>22</v>
      </c>
      <c r="J26" s="12" t="s">
        <v>14</v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ROUND(J123,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ROUND((SUM(BE123:BE129)),  2)</f>
        <v>0</v>
      </c>
      <c r="G35" s="23"/>
      <c r="H35" s="23"/>
      <c r="I35" s="24">
        <v>0.23</v>
      </c>
      <c r="J35" s="22">
        <f>ROUND(((SUM(BE123:BE129))*I35),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ROUND((SUM(BF123:BF129)),  2)</f>
        <v>0</v>
      </c>
      <c r="I36" s="26">
        <v>0.23</v>
      </c>
      <c r="J36" s="25">
        <f>ROUND(((SUM(BF123:BF129))*I36),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ROUND((SUM(BG123:BG129)),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ROUND((SUM(BH123:BH129)),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ROUND((SUM(BI123:BI129)),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421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3.2 - Parkový mobiliár - časť 2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>Severná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J123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425</v>
      </c>
      <c r="E99" s="50"/>
      <c r="F99" s="50"/>
      <c r="G99" s="50"/>
      <c r="H99" s="50"/>
      <c r="I99" s="50"/>
      <c r="J99" s="51">
        <f>J124</f>
        <v>0</v>
      </c>
      <c r="L99" s="48"/>
    </row>
    <row r="100" spans="2:47" s="52" customFormat="1" ht="19.899999999999999" hidden="1" customHeight="1" x14ac:dyDescent="0.25">
      <c r="B100" s="53"/>
      <c r="D100" s="54" t="s">
        <v>426</v>
      </c>
      <c r="E100" s="55"/>
      <c r="F100" s="55"/>
      <c r="G100" s="55"/>
      <c r="H100" s="55"/>
      <c r="I100" s="55"/>
      <c r="J100" s="56">
        <f>J125</f>
        <v>0</v>
      </c>
      <c r="L100" s="53"/>
    </row>
    <row r="101" spans="2:47" s="52" customFormat="1" ht="19.899999999999999" hidden="1" customHeight="1" x14ac:dyDescent="0.25">
      <c r="B101" s="53"/>
      <c r="D101" s="54" t="s">
        <v>442</v>
      </c>
      <c r="E101" s="55"/>
      <c r="F101" s="55"/>
      <c r="G101" s="55"/>
      <c r="H101" s="55"/>
      <c r="I101" s="55"/>
      <c r="J101" s="56">
        <f>J129</f>
        <v>0</v>
      </c>
      <c r="L101" s="53"/>
    </row>
    <row r="102" spans="2:47" s="9" customFormat="1" ht="21.75" hidden="1" customHeight="1" x14ac:dyDescent="0.25">
      <c r="B102" s="10"/>
      <c r="L102" s="10"/>
    </row>
    <row r="103" spans="2:47" s="9" customFormat="1" ht="6.95" hidden="1" customHeight="1" x14ac:dyDescent="0.25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0"/>
    </row>
    <row r="104" spans="2:47" hidden="1" x14ac:dyDescent="0.2"/>
    <row r="105" spans="2:47" hidden="1" x14ac:dyDescent="0.2"/>
    <row r="106" spans="2:47" hidden="1" x14ac:dyDescent="0.2"/>
    <row r="107" spans="2:47" s="9" customFormat="1" ht="6.95" customHeight="1" x14ac:dyDescent="0.25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10"/>
    </row>
    <row r="108" spans="2:47" s="9" customFormat="1" ht="24.95" customHeight="1" x14ac:dyDescent="0.25">
      <c r="B108" s="10"/>
      <c r="C108" s="6" t="s">
        <v>57</v>
      </c>
      <c r="L108" s="10"/>
    </row>
    <row r="109" spans="2:47" s="9" customFormat="1" ht="6.95" customHeight="1" x14ac:dyDescent="0.25">
      <c r="B109" s="10"/>
      <c r="L109" s="10"/>
    </row>
    <row r="110" spans="2:47" s="9" customFormat="1" ht="12" customHeight="1" x14ac:dyDescent="0.25">
      <c r="B110" s="10"/>
      <c r="C110" s="8" t="s">
        <v>6</v>
      </c>
      <c r="L110" s="10"/>
    </row>
    <row r="111" spans="2:47" s="9" customFormat="1" ht="16.5" customHeight="1" x14ac:dyDescent="0.25">
      <c r="B111" s="10"/>
      <c r="E111" s="272" t="str">
        <f>E7</f>
        <v>Zelené sídliská - lokalita SEVERNÁ - revízia 2</v>
      </c>
      <c r="F111" s="273"/>
      <c r="G111" s="273"/>
      <c r="H111" s="273"/>
      <c r="L111" s="10"/>
    </row>
    <row r="112" spans="2:47" ht="12" customHeight="1" x14ac:dyDescent="0.2">
      <c r="B112" s="5"/>
      <c r="C112" s="8" t="s">
        <v>7</v>
      </c>
      <c r="L112" s="5"/>
    </row>
    <row r="113" spans="2:65" s="9" customFormat="1" ht="16.5" customHeight="1" x14ac:dyDescent="0.25">
      <c r="B113" s="10"/>
      <c r="E113" s="272" t="s">
        <v>421</v>
      </c>
      <c r="F113" s="274"/>
      <c r="G113" s="274"/>
      <c r="H113" s="274"/>
      <c r="L113" s="10"/>
    </row>
    <row r="114" spans="2:65" s="9" customFormat="1" ht="12" customHeight="1" x14ac:dyDescent="0.25">
      <c r="B114" s="10"/>
      <c r="C114" s="8" t="s">
        <v>9</v>
      </c>
      <c r="L114" s="10"/>
    </row>
    <row r="115" spans="2:65" s="9" customFormat="1" ht="16.5" customHeight="1" x14ac:dyDescent="0.25">
      <c r="B115" s="10"/>
      <c r="E115" s="244" t="str">
        <f>E11</f>
        <v>SO 3.2 - Parkový mobiliár - časť 2</v>
      </c>
      <c r="F115" s="274"/>
      <c r="G115" s="274"/>
      <c r="H115" s="274"/>
      <c r="L115" s="10"/>
    </row>
    <row r="116" spans="2:65" s="9" customFormat="1" ht="6.95" customHeight="1" x14ac:dyDescent="0.25">
      <c r="B116" s="10"/>
      <c r="L116" s="10"/>
    </row>
    <row r="117" spans="2:65" s="9" customFormat="1" ht="12" customHeight="1" x14ac:dyDescent="0.25">
      <c r="B117" s="10"/>
      <c r="C117" s="8" t="s">
        <v>16</v>
      </c>
      <c r="F117" s="12" t="str">
        <f>F14</f>
        <v>Severná</v>
      </c>
      <c r="I117" s="8" t="s">
        <v>18</v>
      </c>
      <c r="J117" s="13">
        <v>46052</v>
      </c>
      <c r="L117" s="10"/>
    </row>
    <row r="118" spans="2:65" s="9" customFormat="1" ht="6.95" customHeight="1" x14ac:dyDescent="0.25">
      <c r="B118" s="10"/>
      <c r="L118" s="10"/>
    </row>
    <row r="119" spans="2:65" s="9" customFormat="1" ht="15.2" customHeight="1" x14ac:dyDescent="0.25">
      <c r="B119" s="10"/>
      <c r="C119" s="8" t="s">
        <v>19</v>
      </c>
      <c r="F119" s="12" t="str">
        <f>E17</f>
        <v>Mesto Banská Bystrica</v>
      </c>
      <c r="I119" s="8" t="s">
        <v>24</v>
      </c>
      <c r="J119" s="16" t="str">
        <f>E23</f>
        <v>Ing. Júlia Straňáková</v>
      </c>
      <c r="L119" s="10"/>
    </row>
    <row r="120" spans="2:65" s="9" customFormat="1" ht="15.2" customHeight="1" x14ac:dyDescent="0.25">
      <c r="B120" s="10"/>
      <c r="C120" s="8" t="s">
        <v>23</v>
      </c>
      <c r="F120" s="12" t="str">
        <f>IF(E20="","",E20)</f>
        <v xml:space="preserve"> </v>
      </c>
      <c r="I120" s="8" t="s">
        <v>26</v>
      </c>
      <c r="J120" s="16" t="str">
        <f>E26</f>
        <v>Milan Straňák</v>
      </c>
      <c r="L120" s="10"/>
    </row>
    <row r="121" spans="2:65" s="9" customFormat="1" ht="10.35" customHeight="1" x14ac:dyDescent="0.25">
      <c r="B121" s="10"/>
      <c r="L121" s="10"/>
    </row>
    <row r="122" spans="2:65" s="57" customFormat="1" ht="29.25" customHeight="1" x14ac:dyDescent="0.25">
      <c r="B122" s="58"/>
      <c r="C122" s="59" t="s">
        <v>58</v>
      </c>
      <c r="D122" s="60" t="s">
        <v>59</v>
      </c>
      <c r="E122" s="60" t="s">
        <v>60</v>
      </c>
      <c r="F122" s="60" t="s">
        <v>61</v>
      </c>
      <c r="G122" s="60" t="s">
        <v>62</v>
      </c>
      <c r="H122" s="60" t="s">
        <v>63</v>
      </c>
      <c r="I122" s="60" t="s">
        <v>64</v>
      </c>
      <c r="J122" s="61" t="s">
        <v>49</v>
      </c>
      <c r="K122" s="62" t="s">
        <v>65</v>
      </c>
      <c r="L122" s="58"/>
      <c r="M122" s="63" t="s">
        <v>14</v>
      </c>
      <c r="N122" s="64" t="s">
        <v>32</v>
      </c>
      <c r="O122" s="64" t="s">
        <v>66</v>
      </c>
      <c r="P122" s="64" t="s">
        <v>67</v>
      </c>
      <c r="Q122" s="64" t="s">
        <v>68</v>
      </c>
      <c r="R122" s="64" t="s">
        <v>69</v>
      </c>
      <c r="S122" s="64" t="s">
        <v>70</v>
      </c>
      <c r="T122" s="65" t="s">
        <v>71</v>
      </c>
    </row>
    <row r="123" spans="2:65" s="9" customFormat="1" ht="22.9" customHeight="1" x14ac:dyDescent="0.25">
      <c r="B123" s="10"/>
      <c r="C123" s="66" t="s">
        <v>50</v>
      </c>
      <c r="J123" s="67">
        <f>J125</f>
        <v>0</v>
      </c>
      <c r="L123" s="10"/>
      <c r="M123" s="68"/>
      <c r="N123" s="17"/>
      <c r="O123" s="17"/>
      <c r="P123" s="69" t="e">
        <f>P124</f>
        <v>#REF!</v>
      </c>
      <c r="Q123" s="17"/>
      <c r="R123" s="69" t="e">
        <f>R124</f>
        <v>#REF!</v>
      </c>
      <c r="S123" s="17"/>
      <c r="T123" s="70" t="e">
        <f>T124</f>
        <v>#REF!</v>
      </c>
      <c r="AT123" s="2" t="s">
        <v>72</v>
      </c>
      <c r="AU123" s="2" t="s">
        <v>51</v>
      </c>
      <c r="BK123" s="71" t="e">
        <f>BK124</f>
        <v>#REF!</v>
      </c>
    </row>
    <row r="124" spans="2:65" s="72" customFormat="1" ht="25.9" customHeight="1" x14ac:dyDescent="0.2">
      <c r="B124" s="73"/>
      <c r="D124" s="74" t="s">
        <v>72</v>
      </c>
      <c r="E124" s="75" t="s">
        <v>427</v>
      </c>
      <c r="F124" s="75" t="s">
        <v>427</v>
      </c>
      <c r="J124" s="76">
        <f>J123</f>
        <v>0</v>
      </c>
      <c r="L124" s="73"/>
      <c r="M124" s="77"/>
      <c r="P124" s="78" t="e">
        <f>P125+P129</f>
        <v>#REF!</v>
      </c>
      <c r="R124" s="78" t="e">
        <f>R125+R129</f>
        <v>#REF!</v>
      </c>
      <c r="T124" s="79" t="e">
        <f>T125+T129</f>
        <v>#REF!</v>
      </c>
      <c r="AR124" s="74" t="s">
        <v>75</v>
      </c>
      <c r="AT124" s="80" t="s">
        <v>72</v>
      </c>
      <c r="AU124" s="80" t="s">
        <v>2</v>
      </c>
      <c r="AY124" s="74" t="s">
        <v>76</v>
      </c>
      <c r="BK124" s="81" t="e">
        <f>BK125+BK129</f>
        <v>#REF!</v>
      </c>
    </row>
    <row r="125" spans="2:65" s="72" customFormat="1" ht="22.9" customHeight="1" x14ac:dyDescent="0.2">
      <c r="B125" s="73"/>
      <c r="D125" s="74" t="s">
        <v>72</v>
      </c>
      <c r="E125" s="82" t="s">
        <v>428</v>
      </c>
      <c r="F125" s="82" t="s">
        <v>429</v>
      </c>
      <c r="J125" s="83">
        <f>BK125</f>
        <v>0</v>
      </c>
      <c r="L125" s="73"/>
      <c r="M125" s="77"/>
      <c r="P125" s="78">
        <f>SUM(P126:P128)</f>
        <v>0</v>
      </c>
      <c r="R125" s="78">
        <f>SUM(R126:R128)</f>
        <v>0</v>
      </c>
      <c r="T125" s="79">
        <f>SUM(T126:T128)</f>
        <v>0</v>
      </c>
      <c r="AR125" s="74" t="s">
        <v>75</v>
      </c>
      <c r="AT125" s="80" t="s">
        <v>72</v>
      </c>
      <c r="AU125" s="80" t="s">
        <v>75</v>
      </c>
      <c r="AY125" s="74" t="s">
        <v>76</v>
      </c>
      <c r="BK125" s="81">
        <f>SUM(BK126:BK128)</f>
        <v>0</v>
      </c>
    </row>
    <row r="126" spans="2:65" s="9" customFormat="1" ht="16.5" customHeight="1" x14ac:dyDescent="0.25">
      <c r="B126" s="84"/>
      <c r="C126" s="119" t="s">
        <v>75</v>
      </c>
      <c r="D126" s="119" t="s">
        <v>212</v>
      </c>
      <c r="E126" s="120" t="s">
        <v>443</v>
      </c>
      <c r="F126" s="121" t="s">
        <v>444</v>
      </c>
      <c r="G126" s="122" t="s">
        <v>432</v>
      </c>
      <c r="H126" s="123">
        <v>1</v>
      </c>
      <c r="I126" s="123">
        <v>0</v>
      </c>
      <c r="J126" s="123">
        <f>ROUND(I126*H126,3)</f>
        <v>0</v>
      </c>
      <c r="K126" s="124"/>
      <c r="L126" s="125"/>
      <c r="M126" s="126" t="s">
        <v>14</v>
      </c>
      <c r="N126" s="127" t="s">
        <v>34</v>
      </c>
      <c r="O126" s="93">
        <v>0</v>
      </c>
      <c r="P126" s="93">
        <f>O126*H126</f>
        <v>0</v>
      </c>
      <c r="Q126" s="93">
        <v>0</v>
      </c>
      <c r="R126" s="93">
        <f>Q126*H126</f>
        <v>0</v>
      </c>
      <c r="S126" s="93">
        <v>0</v>
      </c>
      <c r="T126" s="94">
        <f>S126*H126</f>
        <v>0</v>
      </c>
      <c r="AR126" s="95" t="s">
        <v>433</v>
      </c>
      <c r="AT126" s="95" t="s">
        <v>212</v>
      </c>
      <c r="AU126" s="95" t="s">
        <v>83</v>
      </c>
      <c r="AY126" s="2" t="s">
        <v>76</v>
      </c>
      <c r="BE126" s="96">
        <f>IF(N126="základná",J126,0)</f>
        <v>0</v>
      </c>
      <c r="BF126" s="96">
        <f>IF(N126="znížená",J126,0)</f>
        <v>0</v>
      </c>
      <c r="BG126" s="96">
        <f>IF(N126="zákl. prenesená",J126,0)</f>
        <v>0</v>
      </c>
      <c r="BH126" s="96">
        <f>IF(N126="zníž. prenesená",J126,0)</f>
        <v>0</v>
      </c>
      <c r="BI126" s="96">
        <f>IF(N126="nulová",J126,0)</f>
        <v>0</v>
      </c>
      <c r="BJ126" s="2" t="s">
        <v>83</v>
      </c>
      <c r="BK126" s="97">
        <f>ROUND(I126*H126,3)</f>
        <v>0</v>
      </c>
      <c r="BL126" s="2" t="s">
        <v>433</v>
      </c>
      <c r="BM126" s="95" t="s">
        <v>445</v>
      </c>
    </row>
    <row r="127" spans="2:65" s="105" customFormat="1" x14ac:dyDescent="0.25">
      <c r="B127" s="106"/>
      <c r="D127" s="100" t="s">
        <v>84</v>
      </c>
      <c r="E127" s="107" t="s">
        <v>14</v>
      </c>
      <c r="F127" s="108" t="s">
        <v>447</v>
      </c>
      <c r="H127" s="109">
        <v>3</v>
      </c>
      <c r="L127" s="106"/>
      <c r="M127" s="110"/>
      <c r="T127" s="111"/>
      <c r="AT127" s="107" t="s">
        <v>84</v>
      </c>
      <c r="AU127" s="107" t="s">
        <v>83</v>
      </c>
      <c r="AV127" s="105" t="s">
        <v>83</v>
      </c>
      <c r="AW127" s="105" t="s">
        <v>86</v>
      </c>
      <c r="AX127" s="105" t="s">
        <v>75</v>
      </c>
      <c r="AY127" s="107" t="s">
        <v>76</v>
      </c>
    </row>
    <row r="128" spans="2:65" s="9" customFormat="1" ht="16.5" customHeight="1" x14ac:dyDescent="0.25">
      <c r="B128" s="84"/>
      <c r="C128" s="85">
        <v>2</v>
      </c>
      <c r="D128" s="85" t="s">
        <v>78</v>
      </c>
      <c r="E128" s="86" t="s">
        <v>438</v>
      </c>
      <c r="F128" s="87" t="s">
        <v>439</v>
      </c>
      <c r="G128" s="88" t="s">
        <v>432</v>
      </c>
      <c r="H128" s="89">
        <v>1</v>
      </c>
      <c r="I128" s="89">
        <v>0</v>
      </c>
      <c r="J128" s="89">
        <f>ROUND(I128*H128,3)</f>
        <v>0</v>
      </c>
      <c r="K128" s="90"/>
      <c r="L128" s="10"/>
      <c r="M128" s="91" t="s">
        <v>14</v>
      </c>
      <c r="N128" s="92" t="s">
        <v>34</v>
      </c>
      <c r="O128" s="93">
        <v>0</v>
      </c>
      <c r="P128" s="93">
        <f>O128*H128</f>
        <v>0</v>
      </c>
      <c r="Q128" s="93">
        <v>0</v>
      </c>
      <c r="R128" s="93">
        <f>Q128*H128</f>
        <v>0</v>
      </c>
      <c r="S128" s="93">
        <v>0</v>
      </c>
      <c r="T128" s="94">
        <f>S128*H128</f>
        <v>0</v>
      </c>
      <c r="AR128" s="95" t="s">
        <v>82</v>
      </c>
      <c r="AT128" s="95" t="s">
        <v>78</v>
      </c>
      <c r="AU128" s="95" t="s">
        <v>83</v>
      </c>
      <c r="AY128" s="2" t="s">
        <v>76</v>
      </c>
      <c r="BE128" s="96">
        <f>IF(N128="základná",J128,0)</f>
        <v>0</v>
      </c>
      <c r="BF128" s="96">
        <f>IF(N128="znížená",J128,0)</f>
        <v>0</v>
      </c>
      <c r="BG128" s="96">
        <f>IF(N128="zákl. prenesená",J128,0)</f>
        <v>0</v>
      </c>
      <c r="BH128" s="96">
        <f>IF(N128="zníž. prenesená",J128,0)</f>
        <v>0</v>
      </c>
      <c r="BI128" s="96">
        <f>IF(N128="nulová",J128,0)</f>
        <v>0</v>
      </c>
      <c r="BJ128" s="2" t="s">
        <v>83</v>
      </c>
      <c r="BK128" s="97">
        <f>ROUND(I128*H128,3)</f>
        <v>0</v>
      </c>
      <c r="BL128" s="2" t="s">
        <v>82</v>
      </c>
      <c r="BM128" s="95" t="s">
        <v>446</v>
      </c>
    </row>
    <row r="129" spans="2:63" s="72" customFormat="1" ht="23.25" customHeight="1" x14ac:dyDescent="0.2">
      <c r="B129" s="73"/>
      <c r="D129" s="74"/>
      <c r="E129" s="82"/>
      <c r="F129" s="82"/>
      <c r="J129" s="83"/>
      <c r="L129" s="73"/>
      <c r="M129" s="77"/>
      <c r="P129" s="78" t="e">
        <f>SUM(#REF!)</f>
        <v>#REF!</v>
      </c>
      <c r="R129" s="78" t="e">
        <f>SUM(#REF!)</f>
        <v>#REF!</v>
      </c>
      <c r="T129" s="79" t="e">
        <f>SUM(#REF!)</f>
        <v>#REF!</v>
      </c>
      <c r="AR129" s="74" t="s">
        <v>75</v>
      </c>
      <c r="AT129" s="80" t="s">
        <v>72</v>
      </c>
      <c r="AU129" s="80" t="s">
        <v>75</v>
      </c>
      <c r="AY129" s="74" t="s">
        <v>76</v>
      </c>
      <c r="BK129" s="81" t="e">
        <f>SUM(#REF!)</f>
        <v>#REF!</v>
      </c>
    </row>
  </sheetData>
  <autoFilter ref="C122:K129" xr:uid="{00000000-0009-0000-0000-000012000000}"/>
  <mergeCells count="12">
    <mergeCell ref="E115:H115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1D34-80E4-448C-85D2-B8DD2244A318}">
  <sheetPr>
    <pageSetUpPr fitToPage="1"/>
  </sheetPr>
  <dimension ref="B2:BM200"/>
  <sheetViews>
    <sheetView showGridLines="0" tabSelected="1" workbookViewId="0">
      <selection activeCell="E12" sqref="E12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31" t="s">
        <v>0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2" t="s">
        <v>448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72" t="str">
        <f>'[1]Rekapitulácia stavby'!K6</f>
        <v>Zelené sídliská - lokalita SEVERNÁ - revízia 2</v>
      </c>
      <c r="F7" s="273"/>
      <c r="G7" s="273"/>
      <c r="H7" s="273"/>
      <c r="L7" s="5"/>
    </row>
    <row r="8" spans="2:46" ht="12" customHeight="1" x14ac:dyDescent="0.2">
      <c r="B8" s="5"/>
      <c r="D8" s="8" t="s">
        <v>7</v>
      </c>
      <c r="L8" s="5"/>
    </row>
    <row r="9" spans="2:46" s="9" customFormat="1" ht="16.5" customHeight="1" x14ac:dyDescent="0.25">
      <c r="B9" s="10"/>
      <c r="E9" s="272" t="s">
        <v>449</v>
      </c>
      <c r="F9" s="274"/>
      <c r="G9" s="274"/>
      <c r="H9" s="274"/>
      <c r="L9" s="10"/>
    </row>
    <row r="10" spans="2:46" s="9" customFormat="1" ht="12" customHeight="1" x14ac:dyDescent="0.25">
      <c r="B10" s="10"/>
      <c r="D10" s="8" t="s">
        <v>9</v>
      </c>
      <c r="L10" s="10"/>
    </row>
    <row r="11" spans="2:46" s="9" customFormat="1" ht="16.5" customHeight="1" x14ac:dyDescent="0.25">
      <c r="B11" s="10"/>
      <c r="E11" s="244" t="s">
        <v>1148</v>
      </c>
      <c r="F11" s="274"/>
      <c r="G11" s="274"/>
      <c r="H11" s="274"/>
      <c r="L11" s="10"/>
    </row>
    <row r="12" spans="2:46" s="9" customFormat="1" x14ac:dyDescent="0.25">
      <c r="B12" s="10"/>
      <c r="L12" s="10"/>
    </row>
    <row r="13" spans="2:46" s="9" customFormat="1" ht="12" customHeight="1" x14ac:dyDescent="0.25">
      <c r="B13" s="10"/>
      <c r="D13" s="8" t="s">
        <v>13</v>
      </c>
      <c r="F13" s="12" t="s">
        <v>14</v>
      </c>
      <c r="I13" s="8" t="s">
        <v>15</v>
      </c>
      <c r="J13" s="12" t="s">
        <v>14</v>
      </c>
      <c r="L13" s="10"/>
    </row>
    <row r="14" spans="2:46" s="9" customFormat="1" ht="12" customHeight="1" x14ac:dyDescent="0.25">
      <c r="B14" s="10"/>
      <c r="D14" s="8" t="s">
        <v>16</v>
      </c>
      <c r="F14" s="12" t="s">
        <v>450</v>
      </c>
      <c r="I14" s="8" t="s">
        <v>18</v>
      </c>
      <c r="J14" s="13">
        <v>46099</v>
      </c>
      <c r="L14" s="10"/>
    </row>
    <row r="15" spans="2:46" s="9" customFormat="1" ht="10.9" customHeight="1" x14ac:dyDescent="0.25">
      <c r="B15" s="10"/>
      <c r="L15" s="10"/>
    </row>
    <row r="16" spans="2:46" s="9" customFormat="1" ht="12" customHeight="1" x14ac:dyDescent="0.25">
      <c r="B16" s="10"/>
      <c r="D16" s="8" t="s">
        <v>19</v>
      </c>
      <c r="I16" s="8" t="s">
        <v>20</v>
      </c>
      <c r="J16" s="12" t="str">
        <f>IF('[1]Rekapitulácia stavby'!AN10="","",'[1]Rekapitulácia stavby'!AN10)</f>
        <v/>
      </c>
      <c r="L16" s="10"/>
    </row>
    <row r="17" spans="2:12" s="9" customFormat="1" ht="18" customHeight="1" x14ac:dyDescent="0.25">
      <c r="B17" s="10"/>
      <c r="E17" s="12" t="str">
        <f>IF('[1]Rekapitulácia stavby'!E11="","",'[1]Rekapitulácia stavby'!E11)</f>
        <v>Mesto Banská Bystrica</v>
      </c>
      <c r="I17" s="8" t="s">
        <v>22</v>
      </c>
      <c r="J17" s="12" t="str">
        <f>IF('[1]Rekapitulácia stavby'!AN11="","",'[1]Rekapitulácia stavby'!AN11)</f>
        <v/>
      </c>
      <c r="L17" s="10"/>
    </row>
    <row r="18" spans="2:12" s="9" customFormat="1" ht="6.95" customHeight="1" x14ac:dyDescent="0.25">
      <c r="B18" s="10"/>
      <c r="L18" s="10"/>
    </row>
    <row r="19" spans="2:12" s="9" customFormat="1" ht="12" customHeight="1" x14ac:dyDescent="0.25">
      <c r="B19" s="10"/>
      <c r="D19" s="8" t="s">
        <v>23</v>
      </c>
      <c r="I19" s="8" t="s">
        <v>20</v>
      </c>
      <c r="J19" s="12" t="str">
        <f>'[1]Rekapitulácia stavby'!AN13</f>
        <v/>
      </c>
      <c r="L19" s="10"/>
    </row>
    <row r="20" spans="2:12" s="9" customFormat="1" ht="18" customHeight="1" x14ac:dyDescent="0.25">
      <c r="B20" s="10"/>
      <c r="E20" s="233" t="str">
        <f>'[1]Rekapitulácia stavby'!E14</f>
        <v xml:space="preserve"> </v>
      </c>
      <c r="F20" s="233"/>
      <c r="G20" s="233"/>
      <c r="H20" s="233"/>
      <c r="I20" s="8" t="s">
        <v>22</v>
      </c>
      <c r="J20" s="12" t="str">
        <f>'[1]Rekapitulácia stavby'!AN14</f>
        <v/>
      </c>
      <c r="L20" s="10"/>
    </row>
    <row r="21" spans="2:12" s="9" customFormat="1" ht="6.95" customHeight="1" x14ac:dyDescent="0.25">
      <c r="B21" s="10"/>
      <c r="L21" s="10"/>
    </row>
    <row r="22" spans="2:12" s="9" customFormat="1" ht="12" customHeight="1" x14ac:dyDescent="0.25">
      <c r="B22" s="10"/>
      <c r="D22" s="8" t="s">
        <v>24</v>
      </c>
      <c r="I22" s="8" t="s">
        <v>20</v>
      </c>
      <c r="J22" s="12" t="str">
        <f>IF('[1]Rekapitulácia stavby'!AN16="","",'[1]Rekapitulácia stavby'!AN16)</f>
        <v/>
      </c>
      <c r="L22" s="10"/>
    </row>
    <row r="23" spans="2:12" s="9" customFormat="1" ht="18" customHeight="1" x14ac:dyDescent="0.25">
      <c r="B23" s="10"/>
      <c r="E23" s="12" t="str">
        <f>IF('[1]Rekapitulácia stavby'!E17="","",'[1]Rekapitulácia stavby'!E17)</f>
        <v>Ing. Júlia Straňáková</v>
      </c>
      <c r="I23" s="8" t="s">
        <v>22</v>
      </c>
      <c r="J23" s="12" t="str">
        <f>IF('[1]Rekapitulácia stavby'!AN17="","",'[1]Rekapitulácia stavby'!AN17)</f>
        <v/>
      </c>
      <c r="L23" s="10"/>
    </row>
    <row r="24" spans="2:12" s="9" customFormat="1" ht="6.95" customHeight="1" x14ac:dyDescent="0.25">
      <c r="B24" s="10"/>
      <c r="L24" s="10"/>
    </row>
    <row r="25" spans="2:12" s="9" customFormat="1" ht="12" customHeight="1" x14ac:dyDescent="0.25">
      <c r="B25" s="10"/>
      <c r="D25" s="8" t="s">
        <v>26</v>
      </c>
      <c r="I25" s="8" t="s">
        <v>20</v>
      </c>
      <c r="J25" s="12" t="str">
        <f>IF('[1]Rekapitulácia stavby'!AN19="","",'[1]Rekapitulácia stavby'!AN19)</f>
        <v/>
      </c>
      <c r="L25" s="10"/>
    </row>
    <row r="26" spans="2:12" s="9" customFormat="1" ht="18" customHeight="1" x14ac:dyDescent="0.25">
      <c r="B26" s="10"/>
      <c r="E26" s="12" t="str">
        <f>IF('[1]Rekapitulácia stavby'!E20="","",'[1]Rekapitulácia stavby'!E20)</f>
        <v>Milan Straňák</v>
      </c>
      <c r="I26" s="8" t="s">
        <v>22</v>
      </c>
      <c r="J26" s="12" t="str">
        <f>IF('[1]Rekapitulácia stavby'!AN20="","",'[1]Rekapitulácia stavby'!AN20)</f>
        <v/>
      </c>
      <c r="L26" s="10"/>
    </row>
    <row r="27" spans="2:12" s="9" customFormat="1" ht="6.95" customHeight="1" x14ac:dyDescent="0.25">
      <c r="B27" s="10"/>
      <c r="L27" s="10"/>
    </row>
    <row r="28" spans="2:12" s="9" customFormat="1" ht="12" customHeight="1" x14ac:dyDescent="0.25">
      <c r="B28" s="10"/>
      <c r="D28" s="8" t="s">
        <v>27</v>
      </c>
      <c r="L28" s="10"/>
    </row>
    <row r="29" spans="2:12" s="14" customFormat="1" ht="16.5" customHeight="1" x14ac:dyDescent="0.25">
      <c r="B29" s="15"/>
      <c r="E29" s="235" t="s">
        <v>14</v>
      </c>
      <c r="F29" s="235"/>
      <c r="G29" s="235"/>
      <c r="H29" s="235"/>
      <c r="L29" s="15"/>
    </row>
    <row r="30" spans="2:12" s="9" customFormat="1" ht="6.95" customHeight="1" x14ac:dyDescent="0.25">
      <c r="B30" s="10"/>
      <c r="L30" s="10"/>
    </row>
    <row r="31" spans="2:12" s="9" customFormat="1" ht="6.95" customHeight="1" x14ac:dyDescent="0.25">
      <c r="B31" s="10"/>
      <c r="D31" s="17"/>
      <c r="E31" s="17"/>
      <c r="F31" s="17"/>
      <c r="G31" s="17"/>
      <c r="H31" s="17"/>
      <c r="I31" s="17"/>
      <c r="J31" s="17"/>
      <c r="K31" s="17"/>
      <c r="L31" s="10"/>
    </row>
    <row r="32" spans="2:12" s="9" customFormat="1" ht="25.35" customHeight="1" x14ac:dyDescent="0.25">
      <c r="B32" s="10"/>
      <c r="D32" s="18" t="s">
        <v>28</v>
      </c>
      <c r="J32" s="19">
        <f>ROUND(J127, 2)</f>
        <v>0</v>
      </c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14.45" customHeight="1" x14ac:dyDescent="0.25">
      <c r="B34" s="10"/>
      <c r="F34" s="20" t="s">
        <v>29</v>
      </c>
      <c r="I34" s="20" t="s">
        <v>30</v>
      </c>
      <c r="J34" s="20" t="s">
        <v>31</v>
      </c>
      <c r="L34" s="10"/>
    </row>
    <row r="35" spans="2:12" s="9" customFormat="1" ht="14.45" customHeight="1" x14ac:dyDescent="0.25">
      <c r="B35" s="10"/>
      <c r="D35" s="11" t="s">
        <v>32</v>
      </c>
      <c r="E35" s="21" t="s">
        <v>33</v>
      </c>
      <c r="F35" s="22">
        <f>ROUND((SUM(BE127:BE199)),  2)</f>
        <v>0</v>
      </c>
      <c r="G35" s="23"/>
      <c r="H35" s="23"/>
      <c r="I35" s="24">
        <v>0.23</v>
      </c>
      <c r="J35" s="22">
        <f>ROUND(((SUM(BE127:BE199))*I35),  2)</f>
        <v>0</v>
      </c>
      <c r="L35" s="10"/>
    </row>
    <row r="36" spans="2:12" s="9" customFormat="1" ht="14.45" customHeight="1" x14ac:dyDescent="0.25">
      <c r="B36" s="10"/>
      <c r="E36" s="21"/>
      <c r="F36" s="25">
        <f>ROUND((SUM(BF127:BF199)),  2)</f>
        <v>0</v>
      </c>
      <c r="I36" s="26">
        <v>0.23</v>
      </c>
      <c r="J36" s="25">
        <f>ROUND(((SUM(BF127:BF199))*I36),  2)</f>
        <v>0</v>
      </c>
      <c r="L36" s="10"/>
    </row>
    <row r="37" spans="2:12" s="9" customFormat="1" ht="14.45" hidden="1" customHeight="1" x14ac:dyDescent="0.25">
      <c r="B37" s="10"/>
      <c r="E37" s="8" t="s">
        <v>35</v>
      </c>
      <c r="F37" s="25">
        <f>ROUND((SUM(BG127:BG199)),  2)</f>
        <v>0</v>
      </c>
      <c r="I37" s="26">
        <v>0.23</v>
      </c>
      <c r="J37" s="25">
        <f>0</f>
        <v>0</v>
      </c>
      <c r="L37" s="10"/>
    </row>
    <row r="38" spans="2:12" s="9" customFormat="1" ht="14.45" hidden="1" customHeight="1" x14ac:dyDescent="0.25">
      <c r="B38" s="10"/>
      <c r="E38" s="8" t="s">
        <v>36</v>
      </c>
      <c r="F38" s="25">
        <f>ROUND((SUM(BH127:BH199)),  2)</f>
        <v>0</v>
      </c>
      <c r="I38" s="26">
        <v>0.23</v>
      </c>
      <c r="J38" s="25">
        <f>0</f>
        <v>0</v>
      </c>
      <c r="L38" s="10"/>
    </row>
    <row r="39" spans="2:12" s="9" customFormat="1" ht="14.45" hidden="1" customHeight="1" x14ac:dyDescent="0.25">
      <c r="B39" s="10"/>
      <c r="E39" s="21" t="s">
        <v>37</v>
      </c>
      <c r="F39" s="22">
        <f>ROUND((SUM(BI127:BI199)),  2)</f>
        <v>0</v>
      </c>
      <c r="G39" s="23"/>
      <c r="H39" s="23"/>
      <c r="I39" s="24">
        <v>0</v>
      </c>
      <c r="J39" s="22">
        <f>0</f>
        <v>0</v>
      </c>
      <c r="L39" s="10"/>
    </row>
    <row r="40" spans="2:12" s="9" customFormat="1" ht="6.95" customHeight="1" x14ac:dyDescent="0.25">
      <c r="B40" s="10"/>
      <c r="L40" s="10"/>
    </row>
    <row r="41" spans="2:12" s="9" customFormat="1" ht="25.35" customHeight="1" x14ac:dyDescent="0.25">
      <c r="B41" s="10"/>
      <c r="C41" s="27"/>
      <c r="D41" s="28" t="s">
        <v>38</v>
      </c>
      <c r="E41" s="29"/>
      <c r="F41" s="29"/>
      <c r="G41" s="30" t="s">
        <v>39</v>
      </c>
      <c r="H41" s="31" t="s">
        <v>40</v>
      </c>
      <c r="I41" s="29"/>
      <c r="J41" s="32">
        <f>SUM(J32:J39)</f>
        <v>0</v>
      </c>
      <c r="K41" s="33"/>
      <c r="L41" s="10"/>
    </row>
    <row r="42" spans="2:12" s="9" customFormat="1" ht="14.45" customHeight="1" x14ac:dyDescent="0.25">
      <c r="B42" s="10"/>
      <c r="L42" s="10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43</v>
      </c>
      <c r="E61" s="37"/>
      <c r="F61" s="38" t="s">
        <v>44</v>
      </c>
      <c r="G61" s="36" t="s">
        <v>43</v>
      </c>
      <c r="H61" s="37"/>
      <c r="I61" s="37"/>
      <c r="J61" s="39" t="s">
        <v>44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43</v>
      </c>
      <c r="E76" s="37"/>
      <c r="F76" s="38" t="s">
        <v>44</v>
      </c>
      <c r="G76" s="36" t="s">
        <v>43</v>
      </c>
      <c r="H76" s="37"/>
      <c r="I76" s="37"/>
      <c r="J76" s="39" t="s">
        <v>44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47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72" t="str">
        <f>E7</f>
        <v>Zelené sídliská - lokalita SEVERNÁ - revízia 2</v>
      </c>
      <c r="F85" s="273"/>
      <c r="G85" s="273"/>
      <c r="H85" s="273"/>
      <c r="L85" s="10"/>
    </row>
    <row r="86" spans="2:12" ht="12" hidden="1" customHeight="1" x14ac:dyDescent="0.2">
      <c r="B86" s="5"/>
      <c r="C86" s="8" t="s">
        <v>7</v>
      </c>
      <c r="L86" s="5"/>
    </row>
    <row r="87" spans="2:12" s="9" customFormat="1" ht="16.5" hidden="1" customHeight="1" x14ac:dyDescent="0.25">
      <c r="B87" s="10"/>
      <c r="E87" s="272" t="s">
        <v>449</v>
      </c>
      <c r="F87" s="274"/>
      <c r="G87" s="274"/>
      <c r="H87" s="274"/>
      <c r="L87" s="10"/>
    </row>
    <row r="88" spans="2:12" s="9" customFormat="1" ht="12" hidden="1" customHeight="1" x14ac:dyDescent="0.25">
      <c r="B88" s="10"/>
      <c r="C88" s="8" t="s">
        <v>9</v>
      </c>
      <c r="L88" s="10"/>
    </row>
    <row r="89" spans="2:12" s="9" customFormat="1" ht="16.5" hidden="1" customHeight="1" x14ac:dyDescent="0.25">
      <c r="B89" s="10"/>
      <c r="E89" s="244" t="str">
        <f>E11</f>
        <v>SO 5.1 - Schody s posedením - časť 3</v>
      </c>
      <c r="F89" s="274"/>
      <c r="G89" s="274"/>
      <c r="H89" s="274"/>
      <c r="L89" s="10"/>
    </row>
    <row r="90" spans="2:12" s="9" customFormat="1" ht="6.95" hidden="1" customHeight="1" x14ac:dyDescent="0.25">
      <c r="B90" s="10"/>
      <c r="L90" s="10"/>
    </row>
    <row r="91" spans="2:12" s="9" customFormat="1" ht="12" hidden="1" customHeight="1" x14ac:dyDescent="0.25">
      <c r="B91" s="10"/>
      <c r="C91" s="8" t="s">
        <v>16</v>
      </c>
      <c r="F91" s="12" t="str">
        <f>F14</f>
        <v xml:space="preserve"> </v>
      </c>
      <c r="I91" s="8" t="s">
        <v>18</v>
      </c>
      <c r="J91" s="13">
        <f>IF(J14="","",J14)</f>
        <v>46099</v>
      </c>
      <c r="L91" s="10"/>
    </row>
    <row r="92" spans="2:12" s="9" customFormat="1" ht="6.95" hidden="1" customHeight="1" x14ac:dyDescent="0.25">
      <c r="B92" s="10"/>
      <c r="L92" s="10"/>
    </row>
    <row r="93" spans="2:12" s="9" customFormat="1" ht="15.2" hidden="1" customHeight="1" x14ac:dyDescent="0.25">
      <c r="B93" s="10"/>
      <c r="C93" s="8" t="s">
        <v>19</v>
      </c>
      <c r="F93" s="12" t="str">
        <f>E17</f>
        <v>Mesto Banská Bystrica</v>
      </c>
      <c r="I93" s="8" t="s">
        <v>24</v>
      </c>
      <c r="J93" s="16" t="str">
        <f>E23</f>
        <v>Ing. Júlia Straňáková</v>
      </c>
      <c r="L93" s="10"/>
    </row>
    <row r="94" spans="2:12" s="9" customFormat="1" ht="15.2" hidden="1" customHeight="1" x14ac:dyDescent="0.25">
      <c r="B94" s="10"/>
      <c r="C94" s="8" t="s">
        <v>23</v>
      </c>
      <c r="F94" s="12" t="str">
        <f>IF(E20="","",E20)</f>
        <v xml:space="preserve"> </v>
      </c>
      <c r="I94" s="8" t="s">
        <v>26</v>
      </c>
      <c r="J94" s="16" t="str">
        <f>E26</f>
        <v>Milan Straňák</v>
      </c>
      <c r="L94" s="10"/>
    </row>
    <row r="95" spans="2:12" s="9" customFormat="1" ht="10.35" hidden="1" customHeight="1" x14ac:dyDescent="0.25">
      <c r="B95" s="10"/>
      <c r="L95" s="10"/>
    </row>
    <row r="96" spans="2:12" s="9" customFormat="1" ht="29.25" hidden="1" customHeight="1" x14ac:dyDescent="0.25">
      <c r="B96" s="10"/>
      <c r="C96" s="44" t="s">
        <v>48</v>
      </c>
      <c r="D96" s="27"/>
      <c r="E96" s="27"/>
      <c r="F96" s="27"/>
      <c r="G96" s="27"/>
      <c r="H96" s="27"/>
      <c r="I96" s="27"/>
      <c r="J96" s="45" t="s">
        <v>49</v>
      </c>
      <c r="K96" s="27"/>
      <c r="L96" s="10"/>
    </row>
    <row r="97" spans="2:47" s="9" customFormat="1" ht="10.35" hidden="1" customHeight="1" x14ac:dyDescent="0.25">
      <c r="B97" s="10"/>
      <c r="L97" s="10"/>
    </row>
    <row r="98" spans="2:47" s="9" customFormat="1" ht="22.9" hidden="1" customHeight="1" x14ac:dyDescent="0.25">
      <c r="B98" s="10"/>
      <c r="C98" s="46" t="s">
        <v>50</v>
      </c>
      <c r="J98" s="19">
        <f>J127</f>
        <v>0</v>
      </c>
      <c r="L98" s="10"/>
      <c r="AU98" s="2" t="s">
        <v>51</v>
      </c>
    </row>
    <row r="99" spans="2:47" s="47" customFormat="1" ht="24.95" hidden="1" customHeight="1" x14ac:dyDescent="0.25">
      <c r="B99" s="48"/>
      <c r="D99" s="49" t="s">
        <v>451</v>
      </c>
      <c r="E99" s="50"/>
      <c r="F99" s="50"/>
      <c r="G99" s="50"/>
      <c r="H99" s="50"/>
      <c r="I99" s="50"/>
      <c r="J99" s="51">
        <f>J128</f>
        <v>0</v>
      </c>
      <c r="L99" s="48"/>
    </row>
    <row r="100" spans="2:47" s="52" customFormat="1" ht="19.899999999999999" hidden="1" customHeight="1" x14ac:dyDescent="0.25">
      <c r="B100" s="53"/>
      <c r="D100" s="54" t="s">
        <v>452</v>
      </c>
      <c r="E100" s="55"/>
      <c r="F100" s="55"/>
      <c r="G100" s="55"/>
      <c r="H100" s="55"/>
      <c r="I100" s="55"/>
      <c r="J100" s="56">
        <f>J129</f>
        <v>0</v>
      </c>
      <c r="L100" s="53"/>
    </row>
    <row r="101" spans="2:47" s="52" customFormat="1" ht="19.899999999999999" hidden="1" customHeight="1" x14ac:dyDescent="0.25">
      <c r="B101" s="53"/>
      <c r="D101" s="54" t="s">
        <v>453</v>
      </c>
      <c r="E101" s="55"/>
      <c r="F101" s="55"/>
      <c r="G101" s="55"/>
      <c r="H101" s="55"/>
      <c r="I101" s="55"/>
      <c r="J101" s="56">
        <f>J153</f>
        <v>0</v>
      </c>
      <c r="L101" s="53"/>
    </row>
    <row r="102" spans="2:47" s="52" customFormat="1" ht="19.899999999999999" hidden="1" customHeight="1" x14ac:dyDescent="0.25">
      <c r="B102" s="53"/>
      <c r="D102" s="54" t="s">
        <v>454</v>
      </c>
      <c r="E102" s="55"/>
      <c r="F102" s="55"/>
      <c r="G102" s="55"/>
      <c r="H102" s="55"/>
      <c r="I102" s="55"/>
      <c r="J102" s="56">
        <f>J174</f>
        <v>0</v>
      </c>
      <c r="L102" s="53"/>
    </row>
    <row r="103" spans="2:47" s="52" customFormat="1" ht="19.899999999999999" hidden="1" customHeight="1" x14ac:dyDescent="0.25">
      <c r="B103" s="53"/>
      <c r="D103" s="54" t="s">
        <v>455</v>
      </c>
      <c r="E103" s="55"/>
      <c r="F103" s="55"/>
      <c r="G103" s="55"/>
      <c r="H103" s="55"/>
      <c r="I103" s="55"/>
      <c r="J103" s="56">
        <f>J193</f>
        <v>0</v>
      </c>
      <c r="L103" s="53"/>
    </row>
    <row r="104" spans="2:47" s="52" customFormat="1" ht="19.899999999999999" hidden="1" customHeight="1" x14ac:dyDescent="0.25">
      <c r="B104" s="53"/>
      <c r="D104" s="54" t="s">
        <v>456</v>
      </c>
      <c r="E104" s="55"/>
      <c r="F104" s="55"/>
      <c r="G104" s="55"/>
      <c r="H104" s="55"/>
      <c r="I104" s="55"/>
      <c r="J104" s="56">
        <f>J195</f>
        <v>0</v>
      </c>
      <c r="L104" s="53"/>
    </row>
    <row r="105" spans="2:47" s="47" customFormat="1" ht="24.95" hidden="1" customHeight="1" x14ac:dyDescent="0.25">
      <c r="B105" s="48"/>
      <c r="D105" s="49" t="s">
        <v>457</v>
      </c>
      <c r="E105" s="50"/>
      <c r="F105" s="50"/>
      <c r="G105" s="50"/>
      <c r="H105" s="50"/>
      <c r="I105" s="50"/>
      <c r="J105" s="51">
        <f>J197</f>
        <v>0</v>
      </c>
      <c r="L105" s="48"/>
    </row>
    <row r="106" spans="2:47" s="9" customFormat="1" ht="21.75" hidden="1" customHeight="1" x14ac:dyDescent="0.25">
      <c r="B106" s="10"/>
      <c r="L106" s="10"/>
    </row>
    <row r="107" spans="2:47" s="9" customFormat="1" ht="6.95" hidden="1" customHeight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0"/>
    </row>
    <row r="108" spans="2:47" hidden="1" x14ac:dyDescent="0.2"/>
    <row r="109" spans="2:47" hidden="1" x14ac:dyDescent="0.2"/>
    <row r="110" spans="2:47" hidden="1" x14ac:dyDescent="0.2"/>
    <row r="111" spans="2:47" s="9" customFormat="1" ht="6.95" customHeight="1" x14ac:dyDescent="0.25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0"/>
    </row>
    <row r="112" spans="2:47" s="9" customFormat="1" ht="24.95" customHeight="1" x14ac:dyDescent="0.25">
      <c r="B112" s="10"/>
      <c r="C112" s="6" t="s">
        <v>57</v>
      </c>
      <c r="L112" s="10"/>
    </row>
    <row r="113" spans="2:63" s="9" customFormat="1" ht="6.95" customHeight="1" x14ac:dyDescent="0.25">
      <c r="B113" s="10"/>
      <c r="L113" s="10"/>
    </row>
    <row r="114" spans="2:63" s="9" customFormat="1" ht="12" customHeight="1" x14ac:dyDescent="0.25">
      <c r="B114" s="10"/>
      <c r="C114" s="8" t="s">
        <v>6</v>
      </c>
      <c r="L114" s="10"/>
    </row>
    <row r="115" spans="2:63" s="9" customFormat="1" ht="16.5" customHeight="1" x14ac:dyDescent="0.25">
      <c r="B115" s="10"/>
      <c r="E115" s="272" t="str">
        <f>E7</f>
        <v>Zelené sídliská - lokalita SEVERNÁ - revízia 2</v>
      </c>
      <c r="F115" s="273"/>
      <c r="G115" s="273"/>
      <c r="H115" s="273"/>
      <c r="L115" s="10"/>
    </row>
    <row r="116" spans="2:63" ht="12" customHeight="1" x14ac:dyDescent="0.2">
      <c r="B116" s="5"/>
      <c r="C116" s="8" t="s">
        <v>7</v>
      </c>
      <c r="L116" s="5"/>
    </row>
    <row r="117" spans="2:63" s="9" customFormat="1" ht="16.5" customHeight="1" x14ac:dyDescent="0.25">
      <c r="B117" s="10"/>
      <c r="E117" s="272" t="s">
        <v>449</v>
      </c>
      <c r="F117" s="274"/>
      <c r="G117" s="274"/>
      <c r="H117" s="274"/>
      <c r="L117" s="10"/>
    </row>
    <row r="118" spans="2:63" s="9" customFormat="1" ht="12" customHeight="1" x14ac:dyDescent="0.25">
      <c r="B118" s="10"/>
      <c r="C118" s="8" t="s">
        <v>9</v>
      </c>
      <c r="L118" s="10"/>
    </row>
    <row r="119" spans="2:63" s="9" customFormat="1" ht="16.5" customHeight="1" x14ac:dyDescent="0.25">
      <c r="B119" s="10"/>
      <c r="E119" s="244" t="str">
        <f>E11</f>
        <v>SO 5.1 - Schody s posedením - časť 3</v>
      </c>
      <c r="F119" s="274"/>
      <c r="G119" s="274"/>
      <c r="H119" s="274"/>
      <c r="L119" s="10"/>
    </row>
    <row r="120" spans="2:63" s="9" customFormat="1" ht="6.95" customHeight="1" x14ac:dyDescent="0.25">
      <c r="B120" s="10"/>
      <c r="L120" s="10"/>
    </row>
    <row r="121" spans="2:63" s="9" customFormat="1" ht="12" customHeight="1" x14ac:dyDescent="0.25">
      <c r="B121" s="10"/>
      <c r="C121" s="8" t="s">
        <v>16</v>
      </c>
      <c r="F121" s="12" t="str">
        <f>F14</f>
        <v xml:space="preserve"> </v>
      </c>
      <c r="I121" s="8" t="s">
        <v>18</v>
      </c>
      <c r="J121" s="13">
        <f>IF(J14="","",J14)</f>
        <v>46099</v>
      </c>
      <c r="L121" s="10"/>
    </row>
    <row r="122" spans="2:63" s="9" customFormat="1" ht="6.95" customHeight="1" x14ac:dyDescent="0.25">
      <c r="B122" s="10"/>
      <c r="L122" s="10"/>
    </row>
    <row r="123" spans="2:63" s="9" customFormat="1" ht="15.2" customHeight="1" x14ac:dyDescent="0.25">
      <c r="B123" s="10"/>
      <c r="C123" s="8" t="s">
        <v>19</v>
      </c>
      <c r="F123" s="12" t="str">
        <f>E17</f>
        <v>Mesto Banská Bystrica</v>
      </c>
      <c r="I123" s="8" t="s">
        <v>24</v>
      </c>
      <c r="J123" s="16" t="str">
        <f>E23</f>
        <v>Ing. Júlia Straňáková</v>
      </c>
      <c r="L123" s="10"/>
    </row>
    <row r="124" spans="2:63" s="9" customFormat="1" ht="15.2" customHeight="1" x14ac:dyDescent="0.25">
      <c r="B124" s="10"/>
      <c r="C124" s="8" t="s">
        <v>23</v>
      </c>
      <c r="F124" s="12" t="str">
        <f>IF(E20="","",E20)</f>
        <v xml:space="preserve"> </v>
      </c>
      <c r="I124" s="8" t="s">
        <v>26</v>
      </c>
      <c r="J124" s="16" t="str">
        <f>E26</f>
        <v>Milan Straňák</v>
      </c>
      <c r="L124" s="10"/>
    </row>
    <row r="125" spans="2:63" s="9" customFormat="1" ht="10.35" customHeight="1" x14ac:dyDescent="0.25">
      <c r="B125" s="10"/>
      <c r="L125" s="10"/>
    </row>
    <row r="126" spans="2:63" s="57" customFormat="1" ht="29.25" customHeight="1" x14ac:dyDescent="0.25">
      <c r="B126" s="58"/>
      <c r="C126" s="59" t="s">
        <v>58</v>
      </c>
      <c r="D126" s="60" t="s">
        <v>59</v>
      </c>
      <c r="E126" s="60" t="s">
        <v>60</v>
      </c>
      <c r="F126" s="60" t="s">
        <v>61</v>
      </c>
      <c r="G126" s="60" t="s">
        <v>62</v>
      </c>
      <c r="H126" s="60" t="s">
        <v>63</v>
      </c>
      <c r="I126" s="60" t="s">
        <v>64</v>
      </c>
      <c r="J126" s="61" t="s">
        <v>49</v>
      </c>
      <c r="K126" s="62" t="s">
        <v>65</v>
      </c>
      <c r="L126" s="58"/>
      <c r="M126" s="63" t="s">
        <v>14</v>
      </c>
      <c r="N126" s="64" t="s">
        <v>32</v>
      </c>
      <c r="O126" s="64" t="s">
        <v>66</v>
      </c>
      <c r="P126" s="64" t="s">
        <v>67</v>
      </c>
      <c r="Q126" s="64" t="s">
        <v>68</v>
      </c>
      <c r="R126" s="64" t="s">
        <v>69</v>
      </c>
      <c r="S126" s="64" t="s">
        <v>70</v>
      </c>
      <c r="T126" s="65" t="s">
        <v>71</v>
      </c>
    </row>
    <row r="127" spans="2:63" s="9" customFormat="1" ht="22.9" customHeight="1" x14ac:dyDescent="0.25">
      <c r="B127" s="10"/>
      <c r="C127" s="66" t="s">
        <v>50</v>
      </c>
      <c r="J127" s="67">
        <f>BK127</f>
        <v>0</v>
      </c>
      <c r="L127" s="10"/>
      <c r="M127" s="68"/>
      <c r="N127" s="17"/>
      <c r="O127" s="17"/>
      <c r="P127" s="69">
        <f>P128+P197</f>
        <v>0</v>
      </c>
      <c r="Q127" s="17"/>
      <c r="R127" s="69">
        <f>R128+R197</f>
        <v>0</v>
      </c>
      <c r="S127" s="17"/>
      <c r="T127" s="70">
        <f>T128+T197</f>
        <v>0</v>
      </c>
      <c r="AT127" s="2" t="s">
        <v>72</v>
      </c>
      <c r="AU127" s="2" t="s">
        <v>51</v>
      </c>
      <c r="BK127" s="71">
        <f>BK128+BK197</f>
        <v>0</v>
      </c>
    </row>
    <row r="128" spans="2:63" s="72" customFormat="1" ht="25.9" customHeight="1" x14ac:dyDescent="0.2">
      <c r="B128" s="73"/>
      <c r="D128" s="74" t="s">
        <v>72</v>
      </c>
      <c r="E128" s="75" t="s">
        <v>427</v>
      </c>
      <c r="F128" s="75" t="s">
        <v>458</v>
      </c>
      <c r="J128" s="76">
        <f>BK128</f>
        <v>0</v>
      </c>
      <c r="L128" s="73"/>
      <c r="M128" s="77"/>
      <c r="P128" s="78">
        <f>P129+P153+P174+P193+P195</f>
        <v>0</v>
      </c>
      <c r="R128" s="78">
        <f>R129+R153+R174+R193+R195</f>
        <v>0</v>
      </c>
      <c r="T128" s="79">
        <f>T129+T153+T174+T193+T195</f>
        <v>0</v>
      </c>
      <c r="AR128" s="74" t="s">
        <v>75</v>
      </c>
      <c r="AT128" s="80" t="s">
        <v>72</v>
      </c>
      <c r="AU128" s="80" t="s">
        <v>2</v>
      </c>
      <c r="AY128" s="74" t="s">
        <v>76</v>
      </c>
      <c r="BK128" s="81">
        <f>BK129+BK153+BK174+BK193+BK195</f>
        <v>0</v>
      </c>
    </row>
    <row r="129" spans="2:65" s="72" customFormat="1" ht="22.9" customHeight="1" x14ac:dyDescent="0.2">
      <c r="B129" s="73"/>
      <c r="D129" s="74" t="s">
        <v>72</v>
      </c>
      <c r="E129" s="82" t="s">
        <v>75</v>
      </c>
      <c r="F129" s="82" t="s">
        <v>459</v>
      </c>
      <c r="J129" s="83">
        <f>BK129</f>
        <v>0</v>
      </c>
      <c r="L129" s="73"/>
      <c r="M129" s="77"/>
      <c r="P129" s="78">
        <f>SUM(P130:P152)</f>
        <v>0</v>
      </c>
      <c r="R129" s="78">
        <f>SUM(R130:R152)</f>
        <v>0</v>
      </c>
      <c r="T129" s="79">
        <f>SUM(T130:T152)</f>
        <v>0</v>
      </c>
      <c r="AR129" s="74" t="s">
        <v>75</v>
      </c>
      <c r="AT129" s="80" t="s">
        <v>72</v>
      </c>
      <c r="AU129" s="80" t="s">
        <v>75</v>
      </c>
      <c r="AY129" s="74" t="s">
        <v>76</v>
      </c>
      <c r="BK129" s="81">
        <f>SUM(BK130:BK152)</f>
        <v>0</v>
      </c>
    </row>
    <row r="130" spans="2:65" s="9" customFormat="1" ht="24.2" customHeight="1" x14ac:dyDescent="0.25">
      <c r="B130" s="84"/>
      <c r="C130" s="85" t="s">
        <v>75</v>
      </c>
      <c r="D130" s="85" t="s">
        <v>78</v>
      </c>
      <c r="E130" s="86" t="s">
        <v>460</v>
      </c>
      <c r="F130" s="87" t="s">
        <v>461</v>
      </c>
      <c r="G130" s="88" t="s">
        <v>81</v>
      </c>
      <c r="H130" s="89">
        <v>19.414000000000001</v>
      </c>
      <c r="I130" s="89">
        <v>0</v>
      </c>
      <c r="J130" s="89">
        <f>ROUND(I130*H130,3)</f>
        <v>0</v>
      </c>
      <c r="K130" s="90"/>
      <c r="L130" s="10"/>
      <c r="M130" s="91" t="s">
        <v>14</v>
      </c>
      <c r="N130" s="92" t="s">
        <v>34</v>
      </c>
      <c r="O130" s="93">
        <v>0</v>
      </c>
      <c r="P130" s="93">
        <f>O130*H130</f>
        <v>0</v>
      </c>
      <c r="Q130" s="93">
        <v>0</v>
      </c>
      <c r="R130" s="93">
        <f>Q130*H130</f>
        <v>0</v>
      </c>
      <c r="S130" s="93">
        <v>0</v>
      </c>
      <c r="T130" s="94">
        <f>S130*H130</f>
        <v>0</v>
      </c>
      <c r="AR130" s="95" t="s">
        <v>82</v>
      </c>
      <c r="AT130" s="95" t="s">
        <v>78</v>
      </c>
      <c r="AU130" s="95" t="s">
        <v>83</v>
      </c>
      <c r="AY130" s="2" t="s">
        <v>76</v>
      </c>
      <c r="BE130" s="96">
        <f>IF(N130="základná",J130,0)</f>
        <v>0</v>
      </c>
      <c r="BF130" s="96">
        <f>IF(N130="znížená",J130,0)</f>
        <v>0</v>
      </c>
      <c r="BG130" s="96">
        <f>IF(N130="zákl. prenesená",J130,0)</f>
        <v>0</v>
      </c>
      <c r="BH130" s="96">
        <f>IF(N130="zníž. prenesená",J130,0)</f>
        <v>0</v>
      </c>
      <c r="BI130" s="96">
        <f>IF(N130="nulová",J130,0)</f>
        <v>0</v>
      </c>
      <c r="BJ130" s="2" t="s">
        <v>83</v>
      </c>
      <c r="BK130" s="97">
        <f>ROUND(I130*H130,3)</f>
        <v>0</v>
      </c>
      <c r="BL130" s="2" t="s">
        <v>82</v>
      </c>
      <c r="BM130" s="95" t="s">
        <v>83</v>
      </c>
    </row>
    <row r="131" spans="2:65" s="105" customFormat="1" x14ac:dyDescent="0.25">
      <c r="B131" s="106"/>
      <c r="D131" s="100" t="s">
        <v>84</v>
      </c>
      <c r="E131" s="107" t="s">
        <v>14</v>
      </c>
      <c r="F131" s="108" t="s">
        <v>462</v>
      </c>
      <c r="H131" s="109">
        <v>15.403</v>
      </c>
      <c r="L131" s="106"/>
      <c r="M131" s="110"/>
      <c r="T131" s="111"/>
      <c r="AT131" s="107" t="s">
        <v>84</v>
      </c>
      <c r="AU131" s="107" t="s">
        <v>83</v>
      </c>
      <c r="AV131" s="105" t="s">
        <v>83</v>
      </c>
      <c r="AW131" s="105" t="s">
        <v>86</v>
      </c>
      <c r="AX131" s="105" t="s">
        <v>2</v>
      </c>
      <c r="AY131" s="107" t="s">
        <v>76</v>
      </c>
    </row>
    <row r="132" spans="2:65" s="105" customFormat="1" x14ac:dyDescent="0.25">
      <c r="B132" s="106"/>
      <c r="D132" s="100" t="s">
        <v>84</v>
      </c>
      <c r="E132" s="107" t="s">
        <v>14</v>
      </c>
      <c r="F132" s="108" t="s">
        <v>463</v>
      </c>
      <c r="H132" s="109">
        <v>0.60499999999999998</v>
      </c>
      <c r="L132" s="106"/>
      <c r="M132" s="110"/>
      <c r="T132" s="111"/>
      <c r="AT132" s="107" t="s">
        <v>84</v>
      </c>
      <c r="AU132" s="107" t="s">
        <v>83</v>
      </c>
      <c r="AV132" s="105" t="s">
        <v>83</v>
      </c>
      <c r="AW132" s="105" t="s">
        <v>86</v>
      </c>
      <c r="AX132" s="105" t="s">
        <v>2</v>
      </c>
      <c r="AY132" s="107" t="s">
        <v>76</v>
      </c>
    </row>
    <row r="133" spans="2:65" s="105" customFormat="1" x14ac:dyDescent="0.25">
      <c r="B133" s="106"/>
      <c r="D133" s="100" t="s">
        <v>84</v>
      </c>
      <c r="E133" s="107" t="s">
        <v>14</v>
      </c>
      <c r="F133" s="108" t="s">
        <v>464</v>
      </c>
      <c r="H133" s="109">
        <v>3.4060000000000001</v>
      </c>
      <c r="L133" s="106"/>
      <c r="M133" s="110"/>
      <c r="T133" s="111"/>
      <c r="AT133" s="107" t="s">
        <v>84</v>
      </c>
      <c r="AU133" s="107" t="s">
        <v>83</v>
      </c>
      <c r="AV133" s="105" t="s">
        <v>83</v>
      </c>
      <c r="AW133" s="105" t="s">
        <v>86</v>
      </c>
      <c r="AX133" s="105" t="s">
        <v>2</v>
      </c>
      <c r="AY133" s="107" t="s">
        <v>76</v>
      </c>
    </row>
    <row r="134" spans="2:65" s="112" customFormat="1" x14ac:dyDescent="0.25">
      <c r="B134" s="113"/>
      <c r="D134" s="100" t="s">
        <v>84</v>
      </c>
      <c r="E134" s="114" t="s">
        <v>14</v>
      </c>
      <c r="F134" s="115" t="s">
        <v>90</v>
      </c>
      <c r="H134" s="116">
        <v>19.413999999999998</v>
      </c>
      <c r="L134" s="113"/>
      <c r="M134" s="117"/>
      <c r="T134" s="118"/>
      <c r="AT134" s="114" t="s">
        <v>84</v>
      </c>
      <c r="AU134" s="114" t="s">
        <v>83</v>
      </c>
      <c r="AV134" s="112" t="s">
        <v>82</v>
      </c>
      <c r="AW134" s="112" t="s">
        <v>86</v>
      </c>
      <c r="AX134" s="112" t="s">
        <v>75</v>
      </c>
      <c r="AY134" s="114" t="s">
        <v>76</v>
      </c>
    </row>
    <row r="135" spans="2:65" s="9" customFormat="1" ht="24.2" customHeight="1" x14ac:dyDescent="0.25">
      <c r="B135" s="84"/>
      <c r="C135" s="85" t="s">
        <v>83</v>
      </c>
      <c r="D135" s="85" t="s">
        <v>78</v>
      </c>
      <c r="E135" s="86" t="s">
        <v>465</v>
      </c>
      <c r="F135" s="87" t="s">
        <v>466</v>
      </c>
      <c r="G135" s="88" t="s">
        <v>81</v>
      </c>
      <c r="H135" s="89">
        <v>19.414000000000001</v>
      </c>
      <c r="I135" s="89">
        <v>0</v>
      </c>
      <c r="J135" s="89">
        <f t="shared" ref="J135:J141" si="0">ROUND(I135*H135,3)</f>
        <v>0</v>
      </c>
      <c r="K135" s="90"/>
      <c r="L135" s="10"/>
      <c r="M135" s="91" t="s">
        <v>14</v>
      </c>
      <c r="N135" s="92" t="s">
        <v>34</v>
      </c>
      <c r="O135" s="93">
        <v>0</v>
      </c>
      <c r="P135" s="93">
        <f t="shared" ref="P135:P141" si="1">O135*H135</f>
        <v>0</v>
      </c>
      <c r="Q135" s="93">
        <v>0</v>
      </c>
      <c r="R135" s="93">
        <f t="shared" ref="R135:R141" si="2">Q135*H135</f>
        <v>0</v>
      </c>
      <c r="S135" s="93">
        <v>0</v>
      </c>
      <c r="T135" s="94">
        <f t="shared" ref="T135:T141" si="3">S135*H135</f>
        <v>0</v>
      </c>
      <c r="AR135" s="95" t="s">
        <v>82</v>
      </c>
      <c r="AT135" s="95" t="s">
        <v>78</v>
      </c>
      <c r="AU135" s="95" t="s">
        <v>83</v>
      </c>
      <c r="AY135" s="2" t="s">
        <v>76</v>
      </c>
      <c r="BE135" s="96">
        <f t="shared" ref="BE135:BE141" si="4">IF(N135="základná",J135,0)</f>
        <v>0</v>
      </c>
      <c r="BF135" s="96">
        <f t="shared" ref="BF135:BF141" si="5">IF(N135="znížená",J135,0)</f>
        <v>0</v>
      </c>
      <c r="BG135" s="96">
        <f t="shared" ref="BG135:BG141" si="6">IF(N135="zákl. prenesená",J135,0)</f>
        <v>0</v>
      </c>
      <c r="BH135" s="96">
        <f t="shared" ref="BH135:BH141" si="7">IF(N135="zníž. prenesená",J135,0)</f>
        <v>0</v>
      </c>
      <c r="BI135" s="96">
        <f t="shared" ref="BI135:BI141" si="8">IF(N135="nulová",J135,0)</f>
        <v>0</v>
      </c>
      <c r="BJ135" s="2" t="s">
        <v>83</v>
      </c>
      <c r="BK135" s="97">
        <f t="shared" ref="BK135:BK141" si="9">ROUND(I135*H135,3)</f>
        <v>0</v>
      </c>
      <c r="BL135" s="2" t="s">
        <v>82</v>
      </c>
      <c r="BM135" s="95" t="s">
        <v>82</v>
      </c>
    </row>
    <row r="136" spans="2:65" s="9" customFormat="1" ht="33" customHeight="1" x14ac:dyDescent="0.25">
      <c r="B136" s="84"/>
      <c r="C136" s="85" t="s">
        <v>93</v>
      </c>
      <c r="D136" s="85" t="s">
        <v>78</v>
      </c>
      <c r="E136" s="86" t="s">
        <v>467</v>
      </c>
      <c r="F136" s="87" t="s">
        <v>468</v>
      </c>
      <c r="G136" s="88" t="s">
        <v>81</v>
      </c>
      <c r="H136" s="89">
        <v>15</v>
      </c>
      <c r="I136" s="89">
        <v>0</v>
      </c>
      <c r="J136" s="89">
        <f t="shared" si="0"/>
        <v>0</v>
      </c>
      <c r="K136" s="90"/>
      <c r="L136" s="10"/>
      <c r="M136" s="91" t="s">
        <v>14</v>
      </c>
      <c r="N136" s="92" t="s">
        <v>34</v>
      </c>
      <c r="O136" s="93">
        <v>0</v>
      </c>
      <c r="P136" s="93">
        <f t="shared" si="1"/>
        <v>0</v>
      </c>
      <c r="Q136" s="93">
        <v>0</v>
      </c>
      <c r="R136" s="93">
        <f t="shared" si="2"/>
        <v>0</v>
      </c>
      <c r="S136" s="93">
        <v>0</v>
      </c>
      <c r="T136" s="94">
        <f t="shared" si="3"/>
        <v>0</v>
      </c>
      <c r="AR136" s="95" t="s">
        <v>82</v>
      </c>
      <c r="AT136" s="95" t="s">
        <v>78</v>
      </c>
      <c r="AU136" s="95" t="s">
        <v>83</v>
      </c>
      <c r="AY136" s="2" t="s">
        <v>76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2" t="s">
        <v>83</v>
      </c>
      <c r="BK136" s="97">
        <f t="shared" si="9"/>
        <v>0</v>
      </c>
      <c r="BL136" s="2" t="s">
        <v>82</v>
      </c>
      <c r="BM136" s="95" t="s">
        <v>96</v>
      </c>
    </row>
    <row r="137" spans="2:65" s="9" customFormat="1" ht="24.2" customHeight="1" x14ac:dyDescent="0.25">
      <c r="B137" s="84"/>
      <c r="C137" s="85" t="s">
        <v>82</v>
      </c>
      <c r="D137" s="85" t="s">
        <v>78</v>
      </c>
      <c r="E137" s="86" t="s">
        <v>469</v>
      </c>
      <c r="F137" s="87" t="s">
        <v>106</v>
      </c>
      <c r="G137" s="88" t="s">
        <v>81</v>
      </c>
      <c r="H137" s="89">
        <v>20</v>
      </c>
      <c r="I137" s="89">
        <v>0</v>
      </c>
      <c r="J137" s="89">
        <f t="shared" si="0"/>
        <v>0</v>
      </c>
      <c r="K137" s="90"/>
      <c r="L137" s="10"/>
      <c r="M137" s="91" t="s">
        <v>14</v>
      </c>
      <c r="N137" s="92" t="s">
        <v>34</v>
      </c>
      <c r="O137" s="93">
        <v>0</v>
      </c>
      <c r="P137" s="93">
        <f t="shared" si="1"/>
        <v>0</v>
      </c>
      <c r="Q137" s="93">
        <v>0</v>
      </c>
      <c r="R137" s="93">
        <f t="shared" si="2"/>
        <v>0</v>
      </c>
      <c r="S137" s="93">
        <v>0</v>
      </c>
      <c r="T137" s="94">
        <f t="shared" si="3"/>
        <v>0</v>
      </c>
      <c r="AR137" s="95" t="s">
        <v>82</v>
      </c>
      <c r="AT137" s="95" t="s">
        <v>78</v>
      </c>
      <c r="AU137" s="95" t="s">
        <v>83</v>
      </c>
      <c r="AY137" s="2" t="s">
        <v>76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2" t="s">
        <v>83</v>
      </c>
      <c r="BK137" s="97">
        <f t="shared" si="9"/>
        <v>0</v>
      </c>
      <c r="BL137" s="2" t="s">
        <v>82</v>
      </c>
      <c r="BM137" s="95" t="s">
        <v>103</v>
      </c>
    </row>
    <row r="138" spans="2:65" s="9" customFormat="1" ht="55.5" customHeight="1" x14ac:dyDescent="0.25">
      <c r="B138" s="84"/>
      <c r="C138" s="85" t="s">
        <v>104</v>
      </c>
      <c r="D138" s="85" t="s">
        <v>78</v>
      </c>
      <c r="E138" s="86" t="s">
        <v>470</v>
      </c>
      <c r="F138" s="87" t="s">
        <v>471</v>
      </c>
      <c r="G138" s="88" t="s">
        <v>81</v>
      </c>
      <c r="H138" s="89">
        <v>14</v>
      </c>
      <c r="I138" s="89">
        <v>0</v>
      </c>
      <c r="J138" s="89">
        <f t="shared" si="0"/>
        <v>0</v>
      </c>
      <c r="K138" s="90"/>
      <c r="L138" s="10"/>
      <c r="M138" s="91" t="s">
        <v>14</v>
      </c>
      <c r="N138" s="92" t="s">
        <v>34</v>
      </c>
      <c r="O138" s="93">
        <v>0</v>
      </c>
      <c r="P138" s="93">
        <f t="shared" si="1"/>
        <v>0</v>
      </c>
      <c r="Q138" s="93">
        <v>0</v>
      </c>
      <c r="R138" s="93">
        <f t="shared" si="2"/>
        <v>0</v>
      </c>
      <c r="S138" s="93">
        <v>0</v>
      </c>
      <c r="T138" s="94">
        <f t="shared" si="3"/>
        <v>0</v>
      </c>
      <c r="AR138" s="95" t="s">
        <v>82</v>
      </c>
      <c r="AT138" s="95" t="s">
        <v>78</v>
      </c>
      <c r="AU138" s="95" t="s">
        <v>83</v>
      </c>
      <c r="AY138" s="2" t="s">
        <v>76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2" t="s">
        <v>83</v>
      </c>
      <c r="BK138" s="97">
        <f t="shared" si="9"/>
        <v>0</v>
      </c>
      <c r="BL138" s="2" t="s">
        <v>82</v>
      </c>
      <c r="BM138" s="95" t="s">
        <v>107</v>
      </c>
    </row>
    <row r="139" spans="2:65" s="9" customFormat="1" ht="37.9" customHeight="1" x14ac:dyDescent="0.25">
      <c r="B139" s="84"/>
      <c r="C139" s="85" t="s">
        <v>96</v>
      </c>
      <c r="D139" s="85" t="s">
        <v>78</v>
      </c>
      <c r="E139" s="86" t="s">
        <v>472</v>
      </c>
      <c r="F139" s="87" t="s">
        <v>473</v>
      </c>
      <c r="G139" s="88" t="s">
        <v>119</v>
      </c>
      <c r="H139" s="89">
        <v>5</v>
      </c>
      <c r="I139" s="89">
        <v>0</v>
      </c>
      <c r="J139" s="89">
        <f t="shared" si="0"/>
        <v>0</v>
      </c>
      <c r="K139" s="90"/>
      <c r="L139" s="10"/>
      <c r="M139" s="91" t="s">
        <v>14</v>
      </c>
      <c r="N139" s="92" t="s">
        <v>34</v>
      </c>
      <c r="O139" s="93">
        <v>0</v>
      </c>
      <c r="P139" s="93">
        <f t="shared" si="1"/>
        <v>0</v>
      </c>
      <c r="Q139" s="93">
        <v>0</v>
      </c>
      <c r="R139" s="93">
        <f t="shared" si="2"/>
        <v>0</v>
      </c>
      <c r="S139" s="93">
        <v>0</v>
      </c>
      <c r="T139" s="94">
        <f t="shared" si="3"/>
        <v>0</v>
      </c>
      <c r="AR139" s="95" t="s">
        <v>82</v>
      </c>
      <c r="AT139" s="95" t="s">
        <v>78</v>
      </c>
      <c r="AU139" s="95" t="s">
        <v>83</v>
      </c>
      <c r="AY139" s="2" t="s">
        <v>76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2" t="s">
        <v>83</v>
      </c>
      <c r="BK139" s="97">
        <f t="shared" si="9"/>
        <v>0</v>
      </c>
      <c r="BL139" s="2" t="s">
        <v>82</v>
      </c>
      <c r="BM139" s="95" t="s">
        <v>110</v>
      </c>
    </row>
    <row r="140" spans="2:65" s="9" customFormat="1" ht="37.9" customHeight="1" x14ac:dyDescent="0.25">
      <c r="B140" s="84"/>
      <c r="C140" s="85" t="s">
        <v>112</v>
      </c>
      <c r="D140" s="85" t="s">
        <v>78</v>
      </c>
      <c r="E140" s="86" t="s">
        <v>474</v>
      </c>
      <c r="F140" s="87" t="s">
        <v>475</v>
      </c>
      <c r="G140" s="88" t="s">
        <v>119</v>
      </c>
      <c r="H140" s="89">
        <v>5</v>
      </c>
      <c r="I140" s="89">
        <v>0</v>
      </c>
      <c r="J140" s="89">
        <f t="shared" si="0"/>
        <v>0</v>
      </c>
      <c r="K140" s="90"/>
      <c r="L140" s="10"/>
      <c r="M140" s="91" t="s">
        <v>14</v>
      </c>
      <c r="N140" s="92" t="s">
        <v>34</v>
      </c>
      <c r="O140" s="93">
        <v>0</v>
      </c>
      <c r="P140" s="93">
        <f t="shared" si="1"/>
        <v>0</v>
      </c>
      <c r="Q140" s="93">
        <v>0</v>
      </c>
      <c r="R140" s="93">
        <f t="shared" si="2"/>
        <v>0</v>
      </c>
      <c r="S140" s="93">
        <v>0</v>
      </c>
      <c r="T140" s="94">
        <f t="shared" si="3"/>
        <v>0</v>
      </c>
      <c r="AR140" s="95" t="s">
        <v>82</v>
      </c>
      <c r="AT140" s="95" t="s">
        <v>78</v>
      </c>
      <c r="AU140" s="95" t="s">
        <v>83</v>
      </c>
      <c r="AY140" s="2" t="s">
        <v>76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2" t="s">
        <v>83</v>
      </c>
      <c r="BK140" s="97">
        <f t="shared" si="9"/>
        <v>0</v>
      </c>
      <c r="BL140" s="2" t="s">
        <v>82</v>
      </c>
      <c r="BM140" s="95" t="s">
        <v>115</v>
      </c>
    </row>
    <row r="141" spans="2:65" s="9" customFormat="1" ht="24.2" customHeight="1" x14ac:dyDescent="0.25">
      <c r="B141" s="84"/>
      <c r="C141" s="85" t="s">
        <v>103</v>
      </c>
      <c r="D141" s="85" t="s">
        <v>78</v>
      </c>
      <c r="E141" s="86" t="s">
        <v>476</v>
      </c>
      <c r="F141" s="87" t="s">
        <v>477</v>
      </c>
      <c r="G141" s="88" t="s">
        <v>81</v>
      </c>
      <c r="H141" s="89">
        <v>0.60499999999999998</v>
      </c>
      <c r="I141" s="89">
        <v>0</v>
      </c>
      <c r="J141" s="89">
        <f t="shared" si="0"/>
        <v>0</v>
      </c>
      <c r="K141" s="90"/>
      <c r="L141" s="10"/>
      <c r="M141" s="91" t="s">
        <v>14</v>
      </c>
      <c r="N141" s="92" t="s">
        <v>34</v>
      </c>
      <c r="O141" s="93">
        <v>0</v>
      </c>
      <c r="P141" s="93">
        <f t="shared" si="1"/>
        <v>0</v>
      </c>
      <c r="Q141" s="93">
        <v>0</v>
      </c>
      <c r="R141" s="93">
        <f t="shared" si="2"/>
        <v>0</v>
      </c>
      <c r="S141" s="93">
        <v>0</v>
      </c>
      <c r="T141" s="94">
        <f t="shared" si="3"/>
        <v>0</v>
      </c>
      <c r="AR141" s="95" t="s">
        <v>82</v>
      </c>
      <c r="AT141" s="95" t="s">
        <v>78</v>
      </c>
      <c r="AU141" s="95" t="s">
        <v>83</v>
      </c>
      <c r="AY141" s="2" t="s">
        <v>76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2" t="s">
        <v>83</v>
      </c>
      <c r="BK141" s="97">
        <f t="shared" si="9"/>
        <v>0</v>
      </c>
      <c r="BL141" s="2" t="s">
        <v>82</v>
      </c>
      <c r="BM141" s="95" t="s">
        <v>120</v>
      </c>
    </row>
    <row r="142" spans="2:65" s="105" customFormat="1" x14ac:dyDescent="0.25">
      <c r="B142" s="106"/>
      <c r="D142" s="100" t="s">
        <v>84</v>
      </c>
      <c r="E142" s="107" t="s">
        <v>14</v>
      </c>
      <c r="F142" s="108" t="s">
        <v>478</v>
      </c>
      <c r="H142" s="109">
        <v>0.60499999999999998</v>
      </c>
      <c r="L142" s="106"/>
      <c r="M142" s="110"/>
      <c r="T142" s="111"/>
      <c r="AT142" s="107" t="s">
        <v>84</v>
      </c>
      <c r="AU142" s="107" t="s">
        <v>83</v>
      </c>
      <c r="AV142" s="105" t="s">
        <v>83</v>
      </c>
      <c r="AW142" s="105" t="s">
        <v>86</v>
      </c>
      <c r="AX142" s="105" t="s">
        <v>2</v>
      </c>
      <c r="AY142" s="107" t="s">
        <v>76</v>
      </c>
    </row>
    <row r="143" spans="2:65" s="112" customFormat="1" x14ac:dyDescent="0.25">
      <c r="B143" s="113"/>
      <c r="D143" s="100" t="s">
        <v>84</v>
      </c>
      <c r="E143" s="114" t="s">
        <v>14</v>
      </c>
      <c r="F143" s="115" t="s">
        <v>90</v>
      </c>
      <c r="H143" s="116">
        <v>0.60499999999999998</v>
      </c>
      <c r="L143" s="113"/>
      <c r="M143" s="117"/>
      <c r="T143" s="118"/>
      <c r="AT143" s="114" t="s">
        <v>84</v>
      </c>
      <c r="AU143" s="114" t="s">
        <v>83</v>
      </c>
      <c r="AV143" s="112" t="s">
        <v>82</v>
      </c>
      <c r="AW143" s="112" t="s">
        <v>86</v>
      </c>
      <c r="AX143" s="112" t="s">
        <v>75</v>
      </c>
      <c r="AY143" s="114" t="s">
        <v>76</v>
      </c>
    </row>
    <row r="144" spans="2:65" s="9" customFormat="1" ht="21.75" customHeight="1" x14ac:dyDescent="0.25">
      <c r="B144" s="84"/>
      <c r="C144" s="85" t="s">
        <v>123</v>
      </c>
      <c r="D144" s="85" t="s">
        <v>78</v>
      </c>
      <c r="E144" s="86" t="s">
        <v>479</v>
      </c>
      <c r="F144" s="87" t="s">
        <v>480</v>
      </c>
      <c r="G144" s="88" t="s">
        <v>131</v>
      </c>
      <c r="H144" s="89">
        <v>30</v>
      </c>
      <c r="I144" s="89">
        <v>0</v>
      </c>
      <c r="J144" s="89">
        <f>ROUND(I144*H144,3)</f>
        <v>0</v>
      </c>
      <c r="K144" s="90"/>
      <c r="L144" s="10"/>
      <c r="M144" s="91" t="s">
        <v>14</v>
      </c>
      <c r="N144" s="92" t="s">
        <v>34</v>
      </c>
      <c r="O144" s="93">
        <v>0</v>
      </c>
      <c r="P144" s="93">
        <f>O144*H144</f>
        <v>0</v>
      </c>
      <c r="Q144" s="93">
        <v>0</v>
      </c>
      <c r="R144" s="93">
        <f>Q144*H144</f>
        <v>0</v>
      </c>
      <c r="S144" s="93">
        <v>0</v>
      </c>
      <c r="T144" s="94">
        <f>S144*H144</f>
        <v>0</v>
      </c>
      <c r="AR144" s="95" t="s">
        <v>82</v>
      </c>
      <c r="AT144" s="95" t="s">
        <v>78</v>
      </c>
      <c r="AU144" s="95" t="s">
        <v>83</v>
      </c>
      <c r="AY144" s="2" t="s">
        <v>76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2" t="s">
        <v>83</v>
      </c>
      <c r="BK144" s="97">
        <f>ROUND(I144*H144,3)</f>
        <v>0</v>
      </c>
      <c r="BL144" s="2" t="s">
        <v>82</v>
      </c>
      <c r="BM144" s="95" t="s">
        <v>126</v>
      </c>
    </row>
    <row r="145" spans="2:65" s="9" customFormat="1" ht="16.5" customHeight="1" x14ac:dyDescent="0.25">
      <c r="B145" s="84"/>
      <c r="C145" s="119" t="s">
        <v>107</v>
      </c>
      <c r="D145" s="119" t="s">
        <v>212</v>
      </c>
      <c r="E145" s="120" t="s">
        <v>481</v>
      </c>
      <c r="F145" s="121" t="s">
        <v>482</v>
      </c>
      <c r="G145" s="122" t="s">
        <v>483</v>
      </c>
      <c r="H145" s="123">
        <v>0.92700000000000005</v>
      </c>
      <c r="I145" s="123">
        <v>0</v>
      </c>
      <c r="J145" s="123">
        <f>ROUND(I145*H145,3)</f>
        <v>0</v>
      </c>
      <c r="K145" s="124"/>
      <c r="L145" s="125"/>
      <c r="M145" s="126" t="s">
        <v>14</v>
      </c>
      <c r="N145" s="127" t="s">
        <v>34</v>
      </c>
      <c r="O145" s="93">
        <v>0</v>
      </c>
      <c r="P145" s="93">
        <f>O145*H145</f>
        <v>0</v>
      </c>
      <c r="Q145" s="93">
        <v>0</v>
      </c>
      <c r="R145" s="93">
        <f>Q145*H145</f>
        <v>0</v>
      </c>
      <c r="S145" s="93">
        <v>0</v>
      </c>
      <c r="T145" s="94">
        <f>S145*H145</f>
        <v>0</v>
      </c>
      <c r="AR145" s="95" t="s">
        <v>103</v>
      </c>
      <c r="AT145" s="95" t="s">
        <v>212</v>
      </c>
      <c r="AU145" s="95" t="s">
        <v>83</v>
      </c>
      <c r="AY145" s="2" t="s">
        <v>76</v>
      </c>
      <c r="BE145" s="96">
        <f>IF(N145="základná",J145,0)</f>
        <v>0</v>
      </c>
      <c r="BF145" s="96">
        <f>IF(N145="znížená",J145,0)</f>
        <v>0</v>
      </c>
      <c r="BG145" s="96">
        <f>IF(N145="zákl. prenesená",J145,0)</f>
        <v>0</v>
      </c>
      <c r="BH145" s="96">
        <f>IF(N145="zníž. prenesená",J145,0)</f>
        <v>0</v>
      </c>
      <c r="BI145" s="96">
        <f>IF(N145="nulová",J145,0)</f>
        <v>0</v>
      </c>
      <c r="BJ145" s="2" t="s">
        <v>83</v>
      </c>
      <c r="BK145" s="97">
        <f>ROUND(I145*H145,3)</f>
        <v>0</v>
      </c>
      <c r="BL145" s="2" t="s">
        <v>82</v>
      </c>
      <c r="BM145" s="95" t="s">
        <v>132</v>
      </c>
    </row>
    <row r="146" spans="2:65" s="105" customFormat="1" x14ac:dyDescent="0.25">
      <c r="B146" s="106"/>
      <c r="D146" s="100" t="s">
        <v>84</v>
      </c>
      <c r="E146" s="107" t="s">
        <v>14</v>
      </c>
      <c r="F146" s="108" t="s">
        <v>484</v>
      </c>
      <c r="H146" s="109">
        <v>0.92700000000000005</v>
      </c>
      <c r="L146" s="106"/>
      <c r="M146" s="110"/>
      <c r="T146" s="111"/>
      <c r="AT146" s="107" t="s">
        <v>84</v>
      </c>
      <c r="AU146" s="107" t="s">
        <v>83</v>
      </c>
      <c r="AV146" s="105" t="s">
        <v>83</v>
      </c>
      <c r="AW146" s="105" t="s">
        <v>86</v>
      </c>
      <c r="AX146" s="105" t="s">
        <v>2</v>
      </c>
      <c r="AY146" s="107" t="s">
        <v>76</v>
      </c>
    </row>
    <row r="147" spans="2:65" s="112" customFormat="1" x14ac:dyDescent="0.25">
      <c r="B147" s="113"/>
      <c r="D147" s="100" t="s">
        <v>84</v>
      </c>
      <c r="E147" s="114" t="s">
        <v>14</v>
      </c>
      <c r="F147" s="115" t="s">
        <v>90</v>
      </c>
      <c r="H147" s="116">
        <v>0.92700000000000005</v>
      </c>
      <c r="L147" s="113"/>
      <c r="M147" s="117"/>
      <c r="T147" s="118"/>
      <c r="AT147" s="114" t="s">
        <v>84</v>
      </c>
      <c r="AU147" s="114" t="s">
        <v>83</v>
      </c>
      <c r="AV147" s="112" t="s">
        <v>82</v>
      </c>
      <c r="AW147" s="112" t="s">
        <v>86</v>
      </c>
      <c r="AX147" s="112" t="s">
        <v>75</v>
      </c>
      <c r="AY147" s="114" t="s">
        <v>76</v>
      </c>
    </row>
    <row r="148" spans="2:65" s="9" customFormat="1" ht="24.2" customHeight="1" x14ac:dyDescent="0.25">
      <c r="B148" s="84"/>
      <c r="C148" s="85" t="s">
        <v>137</v>
      </c>
      <c r="D148" s="85" t="s">
        <v>78</v>
      </c>
      <c r="E148" s="86" t="s">
        <v>485</v>
      </c>
      <c r="F148" s="87" t="s">
        <v>486</v>
      </c>
      <c r="G148" s="88" t="s">
        <v>131</v>
      </c>
      <c r="H148" s="89">
        <v>30</v>
      </c>
      <c r="I148" s="89">
        <v>0</v>
      </c>
      <c r="J148" s="89">
        <f>ROUND(I148*H148,3)</f>
        <v>0</v>
      </c>
      <c r="K148" s="90"/>
      <c r="L148" s="10"/>
      <c r="M148" s="91" t="s">
        <v>14</v>
      </c>
      <c r="N148" s="92" t="s">
        <v>34</v>
      </c>
      <c r="O148" s="93">
        <v>0</v>
      </c>
      <c r="P148" s="93">
        <f>O148*H148</f>
        <v>0</v>
      </c>
      <c r="Q148" s="93">
        <v>0</v>
      </c>
      <c r="R148" s="93">
        <f>Q148*H148</f>
        <v>0</v>
      </c>
      <c r="S148" s="93">
        <v>0</v>
      </c>
      <c r="T148" s="94">
        <f>S148*H148</f>
        <v>0</v>
      </c>
      <c r="AR148" s="95" t="s">
        <v>82</v>
      </c>
      <c r="AT148" s="95" t="s">
        <v>78</v>
      </c>
      <c r="AU148" s="95" t="s">
        <v>83</v>
      </c>
      <c r="AY148" s="2" t="s">
        <v>76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2" t="s">
        <v>83</v>
      </c>
      <c r="BK148" s="97">
        <f>ROUND(I148*H148,3)</f>
        <v>0</v>
      </c>
      <c r="BL148" s="2" t="s">
        <v>82</v>
      </c>
      <c r="BM148" s="95" t="s">
        <v>140</v>
      </c>
    </row>
    <row r="149" spans="2:65" s="9" customFormat="1" ht="24.2" customHeight="1" x14ac:dyDescent="0.25">
      <c r="B149" s="84"/>
      <c r="C149" s="85" t="s">
        <v>110</v>
      </c>
      <c r="D149" s="85" t="s">
        <v>78</v>
      </c>
      <c r="E149" s="86" t="s">
        <v>487</v>
      </c>
      <c r="F149" s="87" t="s">
        <v>488</v>
      </c>
      <c r="G149" s="88" t="s">
        <v>131</v>
      </c>
      <c r="H149" s="89">
        <v>24</v>
      </c>
      <c r="I149" s="89">
        <v>0</v>
      </c>
      <c r="J149" s="89">
        <f>ROUND(I149*H149,3)</f>
        <v>0</v>
      </c>
      <c r="K149" s="90"/>
      <c r="L149" s="10"/>
      <c r="M149" s="91" t="s">
        <v>14</v>
      </c>
      <c r="N149" s="92" t="s">
        <v>34</v>
      </c>
      <c r="O149" s="93">
        <v>0</v>
      </c>
      <c r="P149" s="93">
        <f>O149*H149</f>
        <v>0</v>
      </c>
      <c r="Q149" s="93">
        <v>0</v>
      </c>
      <c r="R149" s="93">
        <f>Q149*H149</f>
        <v>0</v>
      </c>
      <c r="S149" s="93">
        <v>0</v>
      </c>
      <c r="T149" s="94">
        <f>S149*H149</f>
        <v>0</v>
      </c>
      <c r="AR149" s="95" t="s">
        <v>82</v>
      </c>
      <c r="AT149" s="95" t="s">
        <v>78</v>
      </c>
      <c r="AU149" s="95" t="s">
        <v>83</v>
      </c>
      <c r="AY149" s="2" t="s">
        <v>76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2" t="s">
        <v>83</v>
      </c>
      <c r="BK149" s="97">
        <f>ROUND(I149*H149,3)</f>
        <v>0</v>
      </c>
      <c r="BL149" s="2" t="s">
        <v>82</v>
      </c>
      <c r="BM149" s="95" t="s">
        <v>144</v>
      </c>
    </row>
    <row r="150" spans="2:65" s="9" customFormat="1" ht="33" customHeight="1" x14ac:dyDescent="0.25">
      <c r="B150" s="84"/>
      <c r="C150" s="85" t="s">
        <v>145</v>
      </c>
      <c r="D150" s="85" t="s">
        <v>78</v>
      </c>
      <c r="E150" s="86" t="s">
        <v>489</v>
      </c>
      <c r="F150" s="87" t="s">
        <v>490</v>
      </c>
      <c r="G150" s="88" t="s">
        <v>131</v>
      </c>
      <c r="H150" s="89">
        <v>30</v>
      </c>
      <c r="I150" s="89">
        <v>0</v>
      </c>
      <c r="J150" s="89">
        <f>ROUND(I150*H150,3)</f>
        <v>0</v>
      </c>
      <c r="K150" s="90"/>
      <c r="L150" s="10"/>
      <c r="M150" s="91" t="s">
        <v>14</v>
      </c>
      <c r="N150" s="92" t="s">
        <v>34</v>
      </c>
      <c r="O150" s="93">
        <v>0</v>
      </c>
      <c r="P150" s="93">
        <f>O150*H150</f>
        <v>0</v>
      </c>
      <c r="Q150" s="93">
        <v>0</v>
      </c>
      <c r="R150" s="93">
        <f>Q150*H150</f>
        <v>0</v>
      </c>
      <c r="S150" s="93">
        <v>0</v>
      </c>
      <c r="T150" s="94">
        <f>S150*H150</f>
        <v>0</v>
      </c>
      <c r="AR150" s="95" t="s">
        <v>82</v>
      </c>
      <c r="AT150" s="95" t="s">
        <v>78</v>
      </c>
      <c r="AU150" s="95" t="s">
        <v>83</v>
      </c>
      <c r="AY150" s="2" t="s">
        <v>76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2" t="s">
        <v>83</v>
      </c>
      <c r="BK150" s="97">
        <f>ROUND(I150*H150,3)</f>
        <v>0</v>
      </c>
      <c r="BL150" s="2" t="s">
        <v>82</v>
      </c>
      <c r="BM150" s="95" t="s">
        <v>128</v>
      </c>
    </row>
    <row r="151" spans="2:65" s="9" customFormat="1" ht="24.2" customHeight="1" x14ac:dyDescent="0.25">
      <c r="B151" s="84"/>
      <c r="C151" s="85" t="s">
        <v>115</v>
      </c>
      <c r="D151" s="85" t="s">
        <v>78</v>
      </c>
      <c r="E151" s="86" t="s">
        <v>491</v>
      </c>
      <c r="F151" s="87" t="s">
        <v>492</v>
      </c>
      <c r="G151" s="88" t="s">
        <v>131</v>
      </c>
      <c r="H151" s="89">
        <v>30</v>
      </c>
      <c r="I151" s="89">
        <v>0</v>
      </c>
      <c r="J151" s="89">
        <f>ROUND(I151*H151,3)</f>
        <v>0</v>
      </c>
      <c r="K151" s="90"/>
      <c r="L151" s="10"/>
      <c r="M151" s="91" t="s">
        <v>14</v>
      </c>
      <c r="N151" s="92" t="s">
        <v>34</v>
      </c>
      <c r="O151" s="93">
        <v>0</v>
      </c>
      <c r="P151" s="93">
        <f>O151*H151</f>
        <v>0</v>
      </c>
      <c r="Q151" s="93">
        <v>0</v>
      </c>
      <c r="R151" s="93">
        <f>Q151*H151</f>
        <v>0</v>
      </c>
      <c r="S151" s="93">
        <v>0</v>
      </c>
      <c r="T151" s="94">
        <f>S151*H151</f>
        <v>0</v>
      </c>
      <c r="AR151" s="95" t="s">
        <v>82</v>
      </c>
      <c r="AT151" s="95" t="s">
        <v>78</v>
      </c>
      <c r="AU151" s="95" t="s">
        <v>83</v>
      </c>
      <c r="AY151" s="2" t="s">
        <v>76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2" t="s">
        <v>83</v>
      </c>
      <c r="BK151" s="97">
        <f>ROUND(I151*H151,3)</f>
        <v>0</v>
      </c>
      <c r="BL151" s="2" t="s">
        <v>82</v>
      </c>
      <c r="BM151" s="95" t="s">
        <v>150</v>
      </c>
    </row>
    <row r="152" spans="2:65" s="9" customFormat="1" ht="21.75" customHeight="1" x14ac:dyDescent="0.25">
      <c r="B152" s="84"/>
      <c r="C152" s="85" t="s">
        <v>151</v>
      </c>
      <c r="D152" s="85" t="s">
        <v>78</v>
      </c>
      <c r="E152" s="86" t="s">
        <v>493</v>
      </c>
      <c r="F152" s="87" t="s">
        <v>494</v>
      </c>
      <c r="G152" s="88" t="s">
        <v>81</v>
      </c>
      <c r="H152" s="89">
        <v>1</v>
      </c>
      <c r="I152" s="89">
        <v>0</v>
      </c>
      <c r="J152" s="89">
        <f>ROUND(I152*H152,3)</f>
        <v>0</v>
      </c>
      <c r="K152" s="90"/>
      <c r="L152" s="10"/>
      <c r="M152" s="91" t="s">
        <v>14</v>
      </c>
      <c r="N152" s="92" t="s">
        <v>34</v>
      </c>
      <c r="O152" s="93">
        <v>0</v>
      </c>
      <c r="P152" s="93">
        <f>O152*H152</f>
        <v>0</v>
      </c>
      <c r="Q152" s="93">
        <v>0</v>
      </c>
      <c r="R152" s="93">
        <f>Q152*H152</f>
        <v>0</v>
      </c>
      <c r="S152" s="93">
        <v>0</v>
      </c>
      <c r="T152" s="94">
        <f>S152*H152</f>
        <v>0</v>
      </c>
      <c r="AR152" s="95" t="s">
        <v>82</v>
      </c>
      <c r="AT152" s="95" t="s">
        <v>78</v>
      </c>
      <c r="AU152" s="95" t="s">
        <v>83</v>
      </c>
      <c r="AY152" s="2" t="s">
        <v>76</v>
      </c>
      <c r="BE152" s="96">
        <f>IF(N152="základná",J152,0)</f>
        <v>0</v>
      </c>
      <c r="BF152" s="96">
        <f>IF(N152="znížená",J152,0)</f>
        <v>0</v>
      </c>
      <c r="BG152" s="96">
        <f>IF(N152="zákl. prenesená",J152,0)</f>
        <v>0</v>
      </c>
      <c r="BH152" s="96">
        <f>IF(N152="zníž. prenesená",J152,0)</f>
        <v>0</v>
      </c>
      <c r="BI152" s="96">
        <f>IF(N152="nulová",J152,0)</f>
        <v>0</v>
      </c>
      <c r="BJ152" s="2" t="s">
        <v>83</v>
      </c>
      <c r="BK152" s="97">
        <f>ROUND(I152*H152,3)</f>
        <v>0</v>
      </c>
      <c r="BL152" s="2" t="s">
        <v>82</v>
      </c>
      <c r="BM152" s="95" t="s">
        <v>155</v>
      </c>
    </row>
    <row r="153" spans="2:65" s="72" customFormat="1" ht="22.9" customHeight="1" x14ac:dyDescent="0.2">
      <c r="B153" s="73"/>
      <c r="D153" s="74" t="s">
        <v>72</v>
      </c>
      <c r="E153" s="82" t="s">
        <v>83</v>
      </c>
      <c r="F153" s="82" t="s">
        <v>495</v>
      </c>
      <c r="J153" s="83">
        <f>BK153</f>
        <v>0</v>
      </c>
      <c r="L153" s="73"/>
      <c r="M153" s="77"/>
      <c r="P153" s="78">
        <f>SUM(P154:P173)</f>
        <v>0</v>
      </c>
      <c r="R153" s="78">
        <f>SUM(R154:R173)</f>
        <v>0</v>
      </c>
      <c r="T153" s="79">
        <f>SUM(T154:T173)</f>
        <v>0</v>
      </c>
      <c r="AR153" s="74" t="s">
        <v>75</v>
      </c>
      <c r="AT153" s="80" t="s">
        <v>72</v>
      </c>
      <c r="AU153" s="80" t="s">
        <v>75</v>
      </c>
      <c r="AY153" s="74" t="s">
        <v>76</v>
      </c>
      <c r="BK153" s="81">
        <f>SUM(BK154:BK173)</f>
        <v>0</v>
      </c>
    </row>
    <row r="154" spans="2:65" s="9" customFormat="1" ht="16.5" customHeight="1" x14ac:dyDescent="0.25">
      <c r="B154" s="84"/>
      <c r="C154" s="85" t="s">
        <v>120</v>
      </c>
      <c r="D154" s="85" t="s">
        <v>78</v>
      </c>
      <c r="E154" s="86" t="s">
        <v>496</v>
      </c>
      <c r="F154" s="87" t="s">
        <v>497</v>
      </c>
      <c r="G154" s="88" t="s">
        <v>131</v>
      </c>
      <c r="H154" s="89">
        <v>10</v>
      </c>
      <c r="I154" s="89">
        <v>0</v>
      </c>
      <c r="J154" s="89">
        <f>ROUND(I154*H154,3)</f>
        <v>0</v>
      </c>
      <c r="K154" s="90"/>
      <c r="L154" s="10"/>
      <c r="M154" s="91" t="s">
        <v>14</v>
      </c>
      <c r="N154" s="92" t="s">
        <v>34</v>
      </c>
      <c r="O154" s="93">
        <v>0</v>
      </c>
      <c r="P154" s="93">
        <f>O154*H154</f>
        <v>0</v>
      </c>
      <c r="Q154" s="93">
        <v>0</v>
      </c>
      <c r="R154" s="93">
        <f>Q154*H154</f>
        <v>0</v>
      </c>
      <c r="S154" s="93">
        <v>0</v>
      </c>
      <c r="T154" s="94">
        <f>S154*H154</f>
        <v>0</v>
      </c>
      <c r="AR154" s="95" t="s">
        <v>82</v>
      </c>
      <c r="AT154" s="95" t="s">
        <v>78</v>
      </c>
      <c r="AU154" s="95" t="s">
        <v>83</v>
      </c>
      <c r="AY154" s="2" t="s">
        <v>76</v>
      </c>
      <c r="BE154" s="96">
        <f>IF(N154="základná",J154,0)</f>
        <v>0</v>
      </c>
      <c r="BF154" s="96">
        <f>IF(N154="znížená",J154,0)</f>
        <v>0</v>
      </c>
      <c r="BG154" s="96">
        <f>IF(N154="zákl. prenesená",J154,0)</f>
        <v>0</v>
      </c>
      <c r="BH154" s="96">
        <f>IF(N154="zníž. prenesená",J154,0)</f>
        <v>0</v>
      </c>
      <c r="BI154" s="96">
        <f>IF(N154="nulová",J154,0)</f>
        <v>0</v>
      </c>
      <c r="BJ154" s="2" t="s">
        <v>83</v>
      </c>
      <c r="BK154" s="97">
        <f>ROUND(I154*H154,3)</f>
        <v>0</v>
      </c>
      <c r="BL154" s="2" t="s">
        <v>82</v>
      </c>
      <c r="BM154" s="95" t="s">
        <v>163</v>
      </c>
    </row>
    <row r="155" spans="2:65" s="9" customFormat="1" ht="16.5" customHeight="1" x14ac:dyDescent="0.25">
      <c r="B155" s="84"/>
      <c r="C155" s="85" t="s">
        <v>165</v>
      </c>
      <c r="D155" s="85" t="s">
        <v>78</v>
      </c>
      <c r="E155" s="86" t="s">
        <v>498</v>
      </c>
      <c r="F155" s="87" t="s">
        <v>499</v>
      </c>
      <c r="G155" s="88" t="s">
        <v>131</v>
      </c>
      <c r="H155" s="89">
        <v>10</v>
      </c>
      <c r="I155" s="89">
        <v>0</v>
      </c>
      <c r="J155" s="89">
        <f>ROUND(I155*H155,3)</f>
        <v>0</v>
      </c>
      <c r="K155" s="90"/>
      <c r="L155" s="10"/>
      <c r="M155" s="91" t="s">
        <v>14</v>
      </c>
      <c r="N155" s="92" t="s">
        <v>34</v>
      </c>
      <c r="O155" s="93">
        <v>0</v>
      </c>
      <c r="P155" s="93">
        <f>O155*H155</f>
        <v>0</v>
      </c>
      <c r="Q155" s="93">
        <v>0</v>
      </c>
      <c r="R155" s="93">
        <f>Q155*H155</f>
        <v>0</v>
      </c>
      <c r="S155" s="93">
        <v>0</v>
      </c>
      <c r="T155" s="94">
        <f>S155*H155</f>
        <v>0</v>
      </c>
      <c r="AR155" s="95" t="s">
        <v>82</v>
      </c>
      <c r="AT155" s="95" t="s">
        <v>78</v>
      </c>
      <c r="AU155" s="95" t="s">
        <v>83</v>
      </c>
      <c r="AY155" s="2" t="s">
        <v>76</v>
      </c>
      <c r="BE155" s="96">
        <f>IF(N155="základná",J155,0)</f>
        <v>0</v>
      </c>
      <c r="BF155" s="96">
        <f>IF(N155="znížená",J155,0)</f>
        <v>0</v>
      </c>
      <c r="BG155" s="96">
        <f>IF(N155="zákl. prenesená",J155,0)</f>
        <v>0</v>
      </c>
      <c r="BH155" s="96">
        <f>IF(N155="zníž. prenesená",J155,0)</f>
        <v>0</v>
      </c>
      <c r="BI155" s="96">
        <f>IF(N155="nulová",J155,0)</f>
        <v>0</v>
      </c>
      <c r="BJ155" s="2" t="s">
        <v>83</v>
      </c>
      <c r="BK155" s="97">
        <f>ROUND(I155*H155,3)</f>
        <v>0</v>
      </c>
      <c r="BL155" s="2" t="s">
        <v>82</v>
      </c>
      <c r="BM155" s="95" t="s">
        <v>168</v>
      </c>
    </row>
    <row r="156" spans="2:65" s="9" customFormat="1" ht="24.2" customHeight="1" x14ac:dyDescent="0.25">
      <c r="B156" s="84"/>
      <c r="C156" s="85" t="s">
        <v>126</v>
      </c>
      <c r="D156" s="85" t="s">
        <v>78</v>
      </c>
      <c r="E156" s="86" t="s">
        <v>500</v>
      </c>
      <c r="F156" s="87" t="s">
        <v>501</v>
      </c>
      <c r="G156" s="88" t="s">
        <v>81</v>
      </c>
      <c r="H156" s="89">
        <v>5.7759999999999998</v>
      </c>
      <c r="I156" s="89">
        <v>0</v>
      </c>
      <c r="J156" s="89">
        <f>ROUND(I156*H156,3)</f>
        <v>0</v>
      </c>
      <c r="K156" s="90"/>
      <c r="L156" s="10"/>
      <c r="M156" s="91" t="s">
        <v>14</v>
      </c>
      <c r="N156" s="92" t="s">
        <v>34</v>
      </c>
      <c r="O156" s="93">
        <v>0</v>
      </c>
      <c r="P156" s="93">
        <f>O156*H156</f>
        <v>0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82</v>
      </c>
      <c r="AT156" s="95" t="s">
        <v>78</v>
      </c>
      <c r="AU156" s="95" t="s">
        <v>83</v>
      </c>
      <c r="AY156" s="2" t="s">
        <v>76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2" t="s">
        <v>83</v>
      </c>
      <c r="BK156" s="97">
        <f>ROUND(I156*H156,3)</f>
        <v>0</v>
      </c>
      <c r="BL156" s="2" t="s">
        <v>82</v>
      </c>
      <c r="BM156" s="95" t="s">
        <v>172</v>
      </c>
    </row>
    <row r="157" spans="2:65" s="105" customFormat="1" x14ac:dyDescent="0.25">
      <c r="B157" s="106"/>
      <c r="D157" s="100" t="s">
        <v>84</v>
      </c>
      <c r="E157" s="107" t="s">
        <v>14</v>
      </c>
      <c r="F157" s="108" t="s">
        <v>502</v>
      </c>
      <c r="H157" s="109">
        <v>5.0110000000000001</v>
      </c>
      <c r="L157" s="106"/>
      <c r="M157" s="110"/>
      <c r="T157" s="111"/>
      <c r="AT157" s="107" t="s">
        <v>84</v>
      </c>
      <c r="AU157" s="107" t="s">
        <v>83</v>
      </c>
      <c r="AV157" s="105" t="s">
        <v>83</v>
      </c>
      <c r="AW157" s="105" t="s">
        <v>86</v>
      </c>
      <c r="AX157" s="105" t="s">
        <v>2</v>
      </c>
      <c r="AY157" s="107" t="s">
        <v>76</v>
      </c>
    </row>
    <row r="158" spans="2:65" s="105" customFormat="1" x14ac:dyDescent="0.25">
      <c r="B158" s="106"/>
      <c r="D158" s="100" t="s">
        <v>84</v>
      </c>
      <c r="E158" s="107" t="s">
        <v>14</v>
      </c>
      <c r="F158" s="108" t="s">
        <v>503</v>
      </c>
      <c r="H158" s="109">
        <v>0.40500000000000003</v>
      </c>
      <c r="L158" s="106"/>
      <c r="M158" s="110"/>
      <c r="T158" s="111"/>
      <c r="AT158" s="107" t="s">
        <v>84</v>
      </c>
      <c r="AU158" s="107" t="s">
        <v>83</v>
      </c>
      <c r="AV158" s="105" t="s">
        <v>83</v>
      </c>
      <c r="AW158" s="105" t="s">
        <v>86</v>
      </c>
      <c r="AX158" s="105" t="s">
        <v>2</v>
      </c>
      <c r="AY158" s="107" t="s">
        <v>76</v>
      </c>
    </row>
    <row r="159" spans="2:65" s="105" customFormat="1" x14ac:dyDescent="0.25">
      <c r="B159" s="106"/>
      <c r="D159" s="100" t="s">
        <v>84</v>
      </c>
      <c r="E159" s="107" t="s">
        <v>14</v>
      </c>
      <c r="F159" s="108" t="s">
        <v>504</v>
      </c>
      <c r="H159" s="109">
        <v>0.36</v>
      </c>
      <c r="L159" s="106"/>
      <c r="M159" s="110"/>
      <c r="T159" s="111"/>
      <c r="AT159" s="107" t="s">
        <v>84</v>
      </c>
      <c r="AU159" s="107" t="s">
        <v>83</v>
      </c>
      <c r="AV159" s="105" t="s">
        <v>83</v>
      </c>
      <c r="AW159" s="105" t="s">
        <v>86</v>
      </c>
      <c r="AX159" s="105" t="s">
        <v>2</v>
      </c>
      <c r="AY159" s="107" t="s">
        <v>76</v>
      </c>
    </row>
    <row r="160" spans="2:65" s="112" customFormat="1" x14ac:dyDescent="0.25">
      <c r="B160" s="113"/>
      <c r="D160" s="100" t="s">
        <v>84</v>
      </c>
      <c r="E160" s="114" t="s">
        <v>14</v>
      </c>
      <c r="F160" s="115" t="s">
        <v>90</v>
      </c>
      <c r="H160" s="116">
        <v>5.7760000000000007</v>
      </c>
      <c r="L160" s="113"/>
      <c r="M160" s="117"/>
      <c r="T160" s="118"/>
      <c r="AT160" s="114" t="s">
        <v>84</v>
      </c>
      <c r="AU160" s="114" t="s">
        <v>83</v>
      </c>
      <c r="AV160" s="112" t="s">
        <v>82</v>
      </c>
      <c r="AW160" s="112" t="s">
        <v>86</v>
      </c>
      <c r="AX160" s="112" t="s">
        <v>75</v>
      </c>
      <c r="AY160" s="114" t="s">
        <v>76</v>
      </c>
    </row>
    <row r="161" spans="2:65" s="9" customFormat="1" ht="21.75" customHeight="1" x14ac:dyDescent="0.25">
      <c r="B161" s="84"/>
      <c r="C161" s="85" t="s">
        <v>175</v>
      </c>
      <c r="D161" s="85" t="s">
        <v>78</v>
      </c>
      <c r="E161" s="86" t="s">
        <v>505</v>
      </c>
      <c r="F161" s="87" t="s">
        <v>506</v>
      </c>
      <c r="G161" s="88" t="s">
        <v>131</v>
      </c>
      <c r="H161" s="89">
        <v>47.323999999999998</v>
      </c>
      <c r="I161" s="89">
        <v>0</v>
      </c>
      <c r="J161" s="89">
        <f>ROUND(I161*H161,3)</f>
        <v>0</v>
      </c>
      <c r="K161" s="90"/>
      <c r="L161" s="10"/>
      <c r="M161" s="91" t="s">
        <v>14</v>
      </c>
      <c r="N161" s="92" t="s">
        <v>34</v>
      </c>
      <c r="O161" s="93">
        <v>0</v>
      </c>
      <c r="P161" s="93">
        <f>O161*H161</f>
        <v>0</v>
      </c>
      <c r="Q161" s="93">
        <v>0</v>
      </c>
      <c r="R161" s="93">
        <f>Q161*H161</f>
        <v>0</v>
      </c>
      <c r="S161" s="93">
        <v>0</v>
      </c>
      <c r="T161" s="94">
        <f>S161*H161</f>
        <v>0</v>
      </c>
      <c r="AR161" s="95" t="s">
        <v>82</v>
      </c>
      <c r="AT161" s="95" t="s">
        <v>78</v>
      </c>
      <c r="AU161" s="95" t="s">
        <v>83</v>
      </c>
      <c r="AY161" s="2" t="s">
        <v>76</v>
      </c>
      <c r="BE161" s="96">
        <f>IF(N161="základná",J161,0)</f>
        <v>0</v>
      </c>
      <c r="BF161" s="96">
        <f>IF(N161="znížená",J161,0)</f>
        <v>0</v>
      </c>
      <c r="BG161" s="96">
        <f>IF(N161="zákl. prenesená",J161,0)</f>
        <v>0</v>
      </c>
      <c r="BH161" s="96">
        <f>IF(N161="zníž. prenesená",J161,0)</f>
        <v>0</v>
      </c>
      <c r="BI161" s="96">
        <f>IF(N161="nulová",J161,0)</f>
        <v>0</v>
      </c>
      <c r="BJ161" s="2" t="s">
        <v>83</v>
      </c>
      <c r="BK161" s="97">
        <f>ROUND(I161*H161,3)</f>
        <v>0</v>
      </c>
      <c r="BL161" s="2" t="s">
        <v>82</v>
      </c>
      <c r="BM161" s="95" t="s">
        <v>178</v>
      </c>
    </row>
    <row r="162" spans="2:65" s="105" customFormat="1" x14ac:dyDescent="0.25">
      <c r="B162" s="106"/>
      <c r="D162" s="100" t="s">
        <v>84</v>
      </c>
      <c r="E162" s="107" t="s">
        <v>14</v>
      </c>
      <c r="F162" s="108" t="s">
        <v>507</v>
      </c>
      <c r="H162" s="109">
        <v>35.923999999999999</v>
      </c>
      <c r="L162" s="106"/>
      <c r="M162" s="110"/>
      <c r="T162" s="111"/>
      <c r="AT162" s="107" t="s">
        <v>84</v>
      </c>
      <c r="AU162" s="107" t="s">
        <v>83</v>
      </c>
      <c r="AV162" s="105" t="s">
        <v>83</v>
      </c>
      <c r="AW162" s="105" t="s">
        <v>86</v>
      </c>
      <c r="AX162" s="105" t="s">
        <v>2</v>
      </c>
      <c r="AY162" s="107" t="s">
        <v>76</v>
      </c>
    </row>
    <row r="163" spans="2:65" s="105" customFormat="1" x14ac:dyDescent="0.25">
      <c r="B163" s="106"/>
      <c r="D163" s="100" t="s">
        <v>84</v>
      </c>
      <c r="E163" s="107" t="s">
        <v>14</v>
      </c>
      <c r="F163" s="108" t="s">
        <v>508</v>
      </c>
      <c r="H163" s="109">
        <v>5.8</v>
      </c>
      <c r="L163" s="106"/>
      <c r="M163" s="110"/>
      <c r="T163" s="111"/>
      <c r="AT163" s="107" t="s">
        <v>84</v>
      </c>
      <c r="AU163" s="107" t="s">
        <v>83</v>
      </c>
      <c r="AV163" s="105" t="s">
        <v>83</v>
      </c>
      <c r="AW163" s="105" t="s">
        <v>86</v>
      </c>
      <c r="AX163" s="105" t="s">
        <v>2</v>
      </c>
      <c r="AY163" s="107" t="s">
        <v>76</v>
      </c>
    </row>
    <row r="164" spans="2:65" s="105" customFormat="1" x14ac:dyDescent="0.25">
      <c r="B164" s="106"/>
      <c r="D164" s="100" t="s">
        <v>84</v>
      </c>
      <c r="E164" s="107" t="s">
        <v>14</v>
      </c>
      <c r="F164" s="108" t="s">
        <v>509</v>
      </c>
      <c r="H164" s="109">
        <v>5.6</v>
      </c>
      <c r="L164" s="106"/>
      <c r="M164" s="110"/>
      <c r="T164" s="111"/>
      <c r="AT164" s="107" t="s">
        <v>84</v>
      </c>
      <c r="AU164" s="107" t="s">
        <v>83</v>
      </c>
      <c r="AV164" s="105" t="s">
        <v>83</v>
      </c>
      <c r="AW164" s="105" t="s">
        <v>86</v>
      </c>
      <c r="AX164" s="105" t="s">
        <v>2</v>
      </c>
      <c r="AY164" s="107" t="s">
        <v>76</v>
      </c>
    </row>
    <row r="165" spans="2:65" s="112" customFormat="1" x14ac:dyDescent="0.25">
      <c r="B165" s="113"/>
      <c r="D165" s="100" t="s">
        <v>84</v>
      </c>
      <c r="E165" s="114" t="s">
        <v>14</v>
      </c>
      <c r="F165" s="115" t="s">
        <v>90</v>
      </c>
      <c r="H165" s="116">
        <v>47.323999999999998</v>
      </c>
      <c r="L165" s="113"/>
      <c r="M165" s="117"/>
      <c r="T165" s="118"/>
      <c r="AT165" s="114" t="s">
        <v>84</v>
      </c>
      <c r="AU165" s="114" t="s">
        <v>83</v>
      </c>
      <c r="AV165" s="112" t="s">
        <v>82</v>
      </c>
      <c r="AW165" s="112" t="s">
        <v>86</v>
      </c>
      <c r="AX165" s="112" t="s">
        <v>75</v>
      </c>
      <c r="AY165" s="114" t="s">
        <v>76</v>
      </c>
    </row>
    <row r="166" spans="2:65" s="9" customFormat="1" ht="21.75" customHeight="1" x14ac:dyDescent="0.25">
      <c r="B166" s="84"/>
      <c r="C166" s="85" t="s">
        <v>132</v>
      </c>
      <c r="D166" s="85" t="s">
        <v>78</v>
      </c>
      <c r="E166" s="86" t="s">
        <v>510</v>
      </c>
      <c r="F166" s="87" t="s">
        <v>511</v>
      </c>
      <c r="G166" s="88" t="s">
        <v>131</v>
      </c>
      <c r="H166" s="89">
        <v>47.323999999999998</v>
      </c>
      <c r="I166" s="89">
        <v>0</v>
      </c>
      <c r="J166" s="89">
        <f>ROUND(I166*H166,3)</f>
        <v>0</v>
      </c>
      <c r="K166" s="90"/>
      <c r="L166" s="10"/>
      <c r="M166" s="91" t="s">
        <v>14</v>
      </c>
      <c r="N166" s="92" t="s">
        <v>34</v>
      </c>
      <c r="O166" s="93">
        <v>0</v>
      </c>
      <c r="P166" s="93">
        <f>O166*H166</f>
        <v>0</v>
      </c>
      <c r="Q166" s="93">
        <v>0</v>
      </c>
      <c r="R166" s="93">
        <f>Q166*H166</f>
        <v>0</v>
      </c>
      <c r="S166" s="93">
        <v>0</v>
      </c>
      <c r="T166" s="94">
        <f>S166*H166</f>
        <v>0</v>
      </c>
      <c r="AR166" s="95" t="s">
        <v>82</v>
      </c>
      <c r="AT166" s="95" t="s">
        <v>78</v>
      </c>
      <c r="AU166" s="95" t="s">
        <v>83</v>
      </c>
      <c r="AY166" s="2" t="s">
        <v>76</v>
      </c>
      <c r="BE166" s="96">
        <f>IF(N166="základná",J166,0)</f>
        <v>0</v>
      </c>
      <c r="BF166" s="96">
        <f>IF(N166="znížená",J166,0)</f>
        <v>0</v>
      </c>
      <c r="BG166" s="96">
        <f>IF(N166="zákl. prenesená",J166,0)</f>
        <v>0</v>
      </c>
      <c r="BH166" s="96">
        <f>IF(N166="zníž. prenesená",J166,0)</f>
        <v>0</v>
      </c>
      <c r="BI166" s="96">
        <f>IF(N166="nulová",J166,0)</f>
        <v>0</v>
      </c>
      <c r="BJ166" s="2" t="s">
        <v>83</v>
      </c>
      <c r="BK166" s="97">
        <f>ROUND(I166*H166,3)</f>
        <v>0</v>
      </c>
      <c r="BL166" s="2" t="s">
        <v>82</v>
      </c>
      <c r="BM166" s="95" t="s">
        <v>181</v>
      </c>
    </row>
    <row r="167" spans="2:65" s="9" customFormat="1" ht="33" customHeight="1" x14ac:dyDescent="0.25">
      <c r="B167" s="84"/>
      <c r="C167" s="85" t="s">
        <v>183</v>
      </c>
      <c r="D167" s="85" t="s">
        <v>78</v>
      </c>
      <c r="E167" s="86" t="s">
        <v>512</v>
      </c>
      <c r="F167" s="87" t="s">
        <v>513</v>
      </c>
      <c r="G167" s="88" t="s">
        <v>131</v>
      </c>
      <c r="H167" s="89">
        <v>42.353999999999999</v>
      </c>
      <c r="I167" s="89">
        <v>0</v>
      </c>
      <c r="J167" s="89">
        <f>ROUND(I167*H167,3)</f>
        <v>0</v>
      </c>
      <c r="K167" s="90"/>
      <c r="L167" s="10"/>
      <c r="M167" s="91" t="s">
        <v>14</v>
      </c>
      <c r="N167" s="92" t="s">
        <v>34</v>
      </c>
      <c r="O167" s="93">
        <v>0</v>
      </c>
      <c r="P167" s="93">
        <f>O167*H167</f>
        <v>0</v>
      </c>
      <c r="Q167" s="93">
        <v>0</v>
      </c>
      <c r="R167" s="93">
        <f>Q167*H167</f>
        <v>0</v>
      </c>
      <c r="S167" s="93">
        <v>0</v>
      </c>
      <c r="T167" s="94">
        <f>S167*H167</f>
        <v>0</v>
      </c>
      <c r="AR167" s="95" t="s">
        <v>82</v>
      </c>
      <c r="AT167" s="95" t="s">
        <v>78</v>
      </c>
      <c r="AU167" s="95" t="s">
        <v>83</v>
      </c>
      <c r="AY167" s="2" t="s">
        <v>76</v>
      </c>
      <c r="BE167" s="96">
        <f>IF(N167="základná",J167,0)</f>
        <v>0</v>
      </c>
      <c r="BF167" s="96">
        <f>IF(N167="znížená",J167,0)</f>
        <v>0</v>
      </c>
      <c r="BG167" s="96">
        <f>IF(N167="zákl. prenesená",J167,0)</f>
        <v>0</v>
      </c>
      <c r="BH167" s="96">
        <f>IF(N167="zníž. prenesená",J167,0)</f>
        <v>0</v>
      </c>
      <c r="BI167" s="96">
        <f>IF(N167="nulová",J167,0)</f>
        <v>0</v>
      </c>
      <c r="BJ167" s="2" t="s">
        <v>83</v>
      </c>
      <c r="BK167" s="97">
        <f>ROUND(I167*H167,3)</f>
        <v>0</v>
      </c>
      <c r="BL167" s="2" t="s">
        <v>82</v>
      </c>
      <c r="BM167" s="95" t="s">
        <v>186</v>
      </c>
    </row>
    <row r="168" spans="2:65" s="105" customFormat="1" x14ac:dyDescent="0.25">
      <c r="B168" s="106"/>
      <c r="D168" s="100" t="s">
        <v>84</v>
      </c>
      <c r="E168" s="107" t="s">
        <v>14</v>
      </c>
      <c r="F168" s="108" t="s">
        <v>514</v>
      </c>
      <c r="H168" s="109">
        <v>33.404000000000003</v>
      </c>
      <c r="L168" s="106"/>
      <c r="M168" s="110"/>
      <c r="T168" s="111"/>
      <c r="AT168" s="107" t="s">
        <v>84</v>
      </c>
      <c r="AU168" s="107" t="s">
        <v>83</v>
      </c>
      <c r="AV168" s="105" t="s">
        <v>83</v>
      </c>
      <c r="AW168" s="105" t="s">
        <v>86</v>
      </c>
      <c r="AX168" s="105" t="s">
        <v>2</v>
      </c>
      <c r="AY168" s="107" t="s">
        <v>76</v>
      </c>
    </row>
    <row r="169" spans="2:65" s="105" customFormat="1" x14ac:dyDescent="0.25">
      <c r="B169" s="106"/>
      <c r="D169" s="100" t="s">
        <v>84</v>
      </c>
      <c r="E169" s="107" t="s">
        <v>14</v>
      </c>
      <c r="F169" s="108" t="s">
        <v>515</v>
      </c>
      <c r="H169" s="109">
        <v>2.7</v>
      </c>
      <c r="L169" s="106"/>
      <c r="M169" s="110"/>
      <c r="T169" s="111"/>
      <c r="AT169" s="107" t="s">
        <v>84</v>
      </c>
      <c r="AU169" s="107" t="s">
        <v>83</v>
      </c>
      <c r="AV169" s="105" t="s">
        <v>83</v>
      </c>
      <c r="AW169" s="105" t="s">
        <v>86</v>
      </c>
      <c r="AX169" s="105" t="s">
        <v>2</v>
      </c>
      <c r="AY169" s="107" t="s">
        <v>76</v>
      </c>
    </row>
    <row r="170" spans="2:65" s="105" customFormat="1" x14ac:dyDescent="0.25">
      <c r="B170" s="106"/>
      <c r="D170" s="100" t="s">
        <v>84</v>
      </c>
      <c r="E170" s="107" t="s">
        <v>14</v>
      </c>
      <c r="F170" s="108" t="s">
        <v>516</v>
      </c>
      <c r="H170" s="109">
        <v>2.4</v>
      </c>
      <c r="L170" s="106"/>
      <c r="M170" s="110"/>
      <c r="T170" s="111"/>
      <c r="AT170" s="107" t="s">
        <v>84</v>
      </c>
      <c r="AU170" s="107" t="s">
        <v>83</v>
      </c>
      <c r="AV170" s="105" t="s">
        <v>83</v>
      </c>
      <c r="AW170" s="105" t="s">
        <v>86</v>
      </c>
      <c r="AX170" s="105" t="s">
        <v>2</v>
      </c>
      <c r="AY170" s="107" t="s">
        <v>76</v>
      </c>
    </row>
    <row r="171" spans="2:65" s="132" customFormat="1" x14ac:dyDescent="0.25">
      <c r="B171" s="133"/>
      <c r="D171" s="100" t="s">
        <v>84</v>
      </c>
      <c r="E171" s="134" t="s">
        <v>14</v>
      </c>
      <c r="F171" s="135" t="s">
        <v>517</v>
      </c>
      <c r="H171" s="136">
        <v>38.504000000000005</v>
      </c>
      <c r="L171" s="133"/>
      <c r="M171" s="137"/>
      <c r="T171" s="138"/>
      <c r="AT171" s="134" t="s">
        <v>84</v>
      </c>
      <c r="AU171" s="134" t="s">
        <v>83</v>
      </c>
      <c r="AV171" s="132" t="s">
        <v>93</v>
      </c>
      <c r="AW171" s="132" t="s">
        <v>86</v>
      </c>
      <c r="AX171" s="132" t="s">
        <v>2</v>
      </c>
      <c r="AY171" s="134" t="s">
        <v>76</v>
      </c>
    </row>
    <row r="172" spans="2:65" s="105" customFormat="1" x14ac:dyDescent="0.25">
      <c r="B172" s="106"/>
      <c r="D172" s="100" t="s">
        <v>84</v>
      </c>
      <c r="E172" s="107" t="s">
        <v>14</v>
      </c>
      <c r="F172" s="108" t="s">
        <v>518</v>
      </c>
      <c r="H172" s="109">
        <v>3.85</v>
      </c>
      <c r="L172" s="106"/>
      <c r="M172" s="110"/>
      <c r="T172" s="111"/>
      <c r="AT172" s="107" t="s">
        <v>84</v>
      </c>
      <c r="AU172" s="107" t="s">
        <v>83</v>
      </c>
      <c r="AV172" s="105" t="s">
        <v>83</v>
      </c>
      <c r="AW172" s="105" t="s">
        <v>86</v>
      </c>
      <c r="AX172" s="105" t="s">
        <v>2</v>
      </c>
      <c r="AY172" s="107" t="s">
        <v>76</v>
      </c>
    </row>
    <row r="173" spans="2:65" s="112" customFormat="1" x14ac:dyDescent="0.25">
      <c r="B173" s="113"/>
      <c r="D173" s="100" t="s">
        <v>84</v>
      </c>
      <c r="E173" s="114" t="s">
        <v>14</v>
      </c>
      <c r="F173" s="115" t="s">
        <v>90</v>
      </c>
      <c r="H173" s="116">
        <v>42.354000000000006</v>
      </c>
      <c r="L173" s="113"/>
      <c r="M173" s="117"/>
      <c r="T173" s="118"/>
      <c r="AT173" s="114" t="s">
        <v>84</v>
      </c>
      <c r="AU173" s="114" t="s">
        <v>83</v>
      </c>
      <c r="AV173" s="112" t="s">
        <v>82</v>
      </c>
      <c r="AW173" s="112" t="s">
        <v>86</v>
      </c>
      <c r="AX173" s="112" t="s">
        <v>75</v>
      </c>
      <c r="AY173" s="114" t="s">
        <v>76</v>
      </c>
    </row>
    <row r="174" spans="2:65" s="72" customFormat="1" ht="22.9" customHeight="1" x14ac:dyDescent="0.2">
      <c r="B174" s="73"/>
      <c r="D174" s="74" t="s">
        <v>72</v>
      </c>
      <c r="E174" s="82" t="s">
        <v>82</v>
      </c>
      <c r="F174" s="82" t="s">
        <v>519</v>
      </c>
      <c r="J174" s="83">
        <f>BK174</f>
        <v>0</v>
      </c>
      <c r="L174" s="73"/>
      <c r="M174" s="77"/>
      <c r="P174" s="78">
        <f>SUM(P175:P192)</f>
        <v>0</v>
      </c>
      <c r="R174" s="78">
        <f>SUM(R175:R192)</f>
        <v>0</v>
      </c>
      <c r="T174" s="79">
        <f>SUM(T175:T192)</f>
        <v>0</v>
      </c>
      <c r="AR174" s="74" t="s">
        <v>75</v>
      </c>
      <c r="AT174" s="80" t="s">
        <v>72</v>
      </c>
      <c r="AU174" s="80" t="s">
        <v>75</v>
      </c>
      <c r="AY174" s="74" t="s">
        <v>76</v>
      </c>
      <c r="BK174" s="81">
        <f>SUM(BK175:BK192)</f>
        <v>0</v>
      </c>
    </row>
    <row r="175" spans="2:65" s="9" customFormat="1" ht="33" customHeight="1" x14ac:dyDescent="0.25">
      <c r="B175" s="84"/>
      <c r="C175" s="85" t="s">
        <v>140</v>
      </c>
      <c r="D175" s="85" t="s">
        <v>78</v>
      </c>
      <c r="E175" s="86" t="s">
        <v>520</v>
      </c>
      <c r="F175" s="87" t="s">
        <v>521</v>
      </c>
      <c r="G175" s="88" t="s">
        <v>131</v>
      </c>
      <c r="H175" s="89">
        <v>24</v>
      </c>
      <c r="I175" s="89">
        <v>0</v>
      </c>
      <c r="J175" s="89">
        <f>ROUND(I175*H175,3)</f>
        <v>0</v>
      </c>
      <c r="K175" s="90"/>
      <c r="L175" s="10"/>
      <c r="M175" s="91" t="s">
        <v>14</v>
      </c>
      <c r="N175" s="92" t="s">
        <v>34</v>
      </c>
      <c r="O175" s="93">
        <v>0</v>
      </c>
      <c r="P175" s="93">
        <f>O175*H175</f>
        <v>0</v>
      </c>
      <c r="Q175" s="93">
        <v>0</v>
      </c>
      <c r="R175" s="93">
        <f>Q175*H175</f>
        <v>0</v>
      </c>
      <c r="S175" s="93">
        <v>0</v>
      </c>
      <c r="T175" s="94">
        <f>S175*H175</f>
        <v>0</v>
      </c>
      <c r="AR175" s="95" t="s">
        <v>82</v>
      </c>
      <c r="AT175" s="95" t="s">
        <v>78</v>
      </c>
      <c r="AU175" s="95" t="s">
        <v>83</v>
      </c>
      <c r="AY175" s="2" t="s">
        <v>76</v>
      </c>
      <c r="BE175" s="96">
        <f>IF(N175="základná",J175,0)</f>
        <v>0</v>
      </c>
      <c r="BF175" s="96">
        <f>IF(N175="znížená",J175,0)</f>
        <v>0</v>
      </c>
      <c r="BG175" s="96">
        <f>IF(N175="zákl. prenesená",J175,0)</f>
        <v>0</v>
      </c>
      <c r="BH175" s="96">
        <f>IF(N175="zníž. prenesená",J175,0)</f>
        <v>0</v>
      </c>
      <c r="BI175" s="96">
        <f>IF(N175="nulová",J175,0)</f>
        <v>0</v>
      </c>
      <c r="BJ175" s="2" t="s">
        <v>83</v>
      </c>
      <c r="BK175" s="97">
        <f>ROUND(I175*H175,3)</f>
        <v>0</v>
      </c>
      <c r="BL175" s="2" t="s">
        <v>82</v>
      </c>
      <c r="BM175" s="95" t="s">
        <v>190</v>
      </c>
    </row>
    <row r="176" spans="2:65" s="9" customFormat="1" ht="24.2" customHeight="1" x14ac:dyDescent="0.25">
      <c r="B176" s="84"/>
      <c r="C176" s="85" t="s">
        <v>157</v>
      </c>
      <c r="D176" s="85" t="s">
        <v>78</v>
      </c>
      <c r="E176" s="86" t="s">
        <v>522</v>
      </c>
      <c r="F176" s="87" t="s">
        <v>523</v>
      </c>
      <c r="G176" s="88" t="s">
        <v>81</v>
      </c>
      <c r="H176" s="89">
        <v>5.5860000000000003</v>
      </c>
      <c r="I176" s="89">
        <v>0</v>
      </c>
      <c r="J176" s="89">
        <f>ROUND(I176*H176,3)</f>
        <v>0</v>
      </c>
      <c r="K176" s="90"/>
      <c r="L176" s="10"/>
      <c r="M176" s="91" t="s">
        <v>14</v>
      </c>
      <c r="N176" s="92" t="s">
        <v>34</v>
      </c>
      <c r="O176" s="93">
        <v>0</v>
      </c>
      <c r="P176" s="93">
        <f>O176*H176</f>
        <v>0</v>
      </c>
      <c r="Q176" s="93">
        <v>0</v>
      </c>
      <c r="R176" s="93">
        <f>Q176*H176</f>
        <v>0</v>
      </c>
      <c r="S176" s="93">
        <v>0</v>
      </c>
      <c r="T176" s="94">
        <f>S176*H176</f>
        <v>0</v>
      </c>
      <c r="AR176" s="95" t="s">
        <v>82</v>
      </c>
      <c r="AT176" s="95" t="s">
        <v>78</v>
      </c>
      <c r="AU176" s="95" t="s">
        <v>83</v>
      </c>
      <c r="AY176" s="2" t="s">
        <v>76</v>
      </c>
      <c r="BE176" s="96">
        <f>IF(N176="základná",J176,0)</f>
        <v>0</v>
      </c>
      <c r="BF176" s="96">
        <f>IF(N176="znížená",J176,0)</f>
        <v>0</v>
      </c>
      <c r="BG176" s="96">
        <f>IF(N176="zákl. prenesená",J176,0)</f>
        <v>0</v>
      </c>
      <c r="BH176" s="96">
        <f>IF(N176="zníž. prenesená",J176,0)</f>
        <v>0</v>
      </c>
      <c r="BI176" s="96">
        <f>IF(N176="nulová",J176,0)</f>
        <v>0</v>
      </c>
      <c r="BJ176" s="2" t="s">
        <v>83</v>
      </c>
      <c r="BK176" s="97">
        <f>ROUND(I176*H176,3)</f>
        <v>0</v>
      </c>
      <c r="BL176" s="2" t="s">
        <v>82</v>
      </c>
      <c r="BM176" s="95" t="s">
        <v>193</v>
      </c>
    </row>
    <row r="177" spans="2:65" s="105" customFormat="1" x14ac:dyDescent="0.25">
      <c r="B177" s="106"/>
      <c r="D177" s="100" t="s">
        <v>84</v>
      </c>
      <c r="E177" s="107" t="s">
        <v>14</v>
      </c>
      <c r="F177" s="108" t="s">
        <v>524</v>
      </c>
      <c r="H177" s="109">
        <v>2.3580000000000001</v>
      </c>
      <c r="L177" s="106"/>
      <c r="M177" s="110"/>
      <c r="T177" s="111"/>
      <c r="AT177" s="107" t="s">
        <v>84</v>
      </c>
      <c r="AU177" s="107" t="s">
        <v>83</v>
      </c>
      <c r="AV177" s="105" t="s">
        <v>83</v>
      </c>
      <c r="AW177" s="105" t="s">
        <v>86</v>
      </c>
      <c r="AX177" s="105" t="s">
        <v>2</v>
      </c>
      <c r="AY177" s="107" t="s">
        <v>76</v>
      </c>
    </row>
    <row r="178" spans="2:65" s="105" customFormat="1" x14ac:dyDescent="0.25">
      <c r="B178" s="106"/>
      <c r="D178" s="100" t="s">
        <v>84</v>
      </c>
      <c r="E178" s="107" t="s">
        <v>14</v>
      </c>
      <c r="F178" s="108" t="s">
        <v>525</v>
      </c>
      <c r="H178" s="109">
        <v>3.2280000000000002</v>
      </c>
      <c r="L178" s="106"/>
      <c r="M178" s="110"/>
      <c r="T178" s="111"/>
      <c r="AT178" s="107" t="s">
        <v>84</v>
      </c>
      <c r="AU178" s="107" t="s">
        <v>83</v>
      </c>
      <c r="AV178" s="105" t="s">
        <v>83</v>
      </c>
      <c r="AW178" s="105" t="s">
        <v>86</v>
      </c>
      <c r="AX178" s="105" t="s">
        <v>2</v>
      </c>
      <c r="AY178" s="107" t="s">
        <v>76</v>
      </c>
    </row>
    <row r="179" spans="2:65" s="112" customFormat="1" x14ac:dyDescent="0.25">
      <c r="B179" s="113"/>
      <c r="D179" s="100" t="s">
        <v>84</v>
      </c>
      <c r="E179" s="114" t="s">
        <v>14</v>
      </c>
      <c r="F179" s="115" t="s">
        <v>90</v>
      </c>
      <c r="H179" s="116">
        <v>5.5860000000000003</v>
      </c>
      <c r="L179" s="113"/>
      <c r="M179" s="117"/>
      <c r="T179" s="118"/>
      <c r="AT179" s="114" t="s">
        <v>84</v>
      </c>
      <c r="AU179" s="114" t="s">
        <v>83</v>
      </c>
      <c r="AV179" s="112" t="s">
        <v>82</v>
      </c>
      <c r="AW179" s="112" t="s">
        <v>86</v>
      </c>
      <c r="AX179" s="112" t="s">
        <v>75</v>
      </c>
      <c r="AY179" s="114" t="s">
        <v>76</v>
      </c>
    </row>
    <row r="180" spans="2:65" s="9" customFormat="1" ht="21.75" customHeight="1" x14ac:dyDescent="0.25">
      <c r="B180" s="84"/>
      <c r="C180" s="85" t="s">
        <v>144</v>
      </c>
      <c r="D180" s="85" t="s">
        <v>78</v>
      </c>
      <c r="E180" s="86" t="s">
        <v>526</v>
      </c>
      <c r="F180" s="87" t="s">
        <v>527</v>
      </c>
      <c r="G180" s="88" t="s">
        <v>131</v>
      </c>
      <c r="H180" s="89">
        <v>24</v>
      </c>
      <c r="I180" s="89">
        <v>0</v>
      </c>
      <c r="J180" s="89">
        <f>ROUND(I180*H180,3)</f>
        <v>0</v>
      </c>
      <c r="K180" s="90"/>
      <c r="L180" s="10"/>
      <c r="M180" s="91" t="s">
        <v>14</v>
      </c>
      <c r="N180" s="92" t="s">
        <v>34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82</v>
      </c>
      <c r="AT180" s="95" t="s">
        <v>78</v>
      </c>
      <c r="AU180" s="95" t="s">
        <v>83</v>
      </c>
      <c r="AY180" s="2" t="s">
        <v>76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2" t="s">
        <v>83</v>
      </c>
      <c r="BK180" s="97">
        <f>ROUND(I180*H180,3)</f>
        <v>0</v>
      </c>
      <c r="BL180" s="2" t="s">
        <v>82</v>
      </c>
      <c r="BM180" s="95" t="s">
        <v>196</v>
      </c>
    </row>
    <row r="181" spans="2:65" s="9" customFormat="1" ht="21.75" customHeight="1" x14ac:dyDescent="0.25">
      <c r="B181" s="84"/>
      <c r="C181" s="85" t="s">
        <v>197</v>
      </c>
      <c r="D181" s="85" t="s">
        <v>78</v>
      </c>
      <c r="E181" s="86" t="s">
        <v>528</v>
      </c>
      <c r="F181" s="87" t="s">
        <v>529</v>
      </c>
      <c r="G181" s="88" t="s">
        <v>131</v>
      </c>
      <c r="H181" s="89">
        <v>5.8949999999999996</v>
      </c>
      <c r="I181" s="89">
        <v>0</v>
      </c>
      <c r="J181" s="89">
        <f>ROUND(I181*H181,3)</f>
        <v>0</v>
      </c>
      <c r="K181" s="90"/>
      <c r="L181" s="10"/>
      <c r="M181" s="91" t="s">
        <v>14</v>
      </c>
      <c r="N181" s="92" t="s">
        <v>34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82</v>
      </c>
      <c r="AT181" s="95" t="s">
        <v>78</v>
      </c>
      <c r="AU181" s="95" t="s">
        <v>83</v>
      </c>
      <c r="AY181" s="2" t="s">
        <v>76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2" t="s">
        <v>83</v>
      </c>
      <c r="BK181" s="97">
        <f>ROUND(I181*H181,3)</f>
        <v>0</v>
      </c>
      <c r="BL181" s="2" t="s">
        <v>82</v>
      </c>
      <c r="BM181" s="95" t="s">
        <v>200</v>
      </c>
    </row>
    <row r="182" spans="2:65" s="105" customFormat="1" x14ac:dyDescent="0.25">
      <c r="B182" s="106"/>
      <c r="D182" s="100" t="s">
        <v>84</v>
      </c>
      <c r="E182" s="107" t="s">
        <v>14</v>
      </c>
      <c r="F182" s="108" t="s">
        <v>530</v>
      </c>
      <c r="H182" s="109">
        <v>5.8949999999999996</v>
      </c>
      <c r="L182" s="106"/>
      <c r="M182" s="110"/>
      <c r="T182" s="111"/>
      <c r="AT182" s="107" t="s">
        <v>84</v>
      </c>
      <c r="AU182" s="107" t="s">
        <v>83</v>
      </c>
      <c r="AV182" s="105" t="s">
        <v>83</v>
      </c>
      <c r="AW182" s="105" t="s">
        <v>86</v>
      </c>
      <c r="AX182" s="105" t="s">
        <v>2</v>
      </c>
      <c r="AY182" s="107" t="s">
        <v>76</v>
      </c>
    </row>
    <row r="183" spans="2:65" s="112" customFormat="1" x14ac:dyDescent="0.25">
      <c r="B183" s="113"/>
      <c r="D183" s="100" t="s">
        <v>84</v>
      </c>
      <c r="E183" s="114" t="s">
        <v>14</v>
      </c>
      <c r="F183" s="115" t="s">
        <v>90</v>
      </c>
      <c r="H183" s="116">
        <v>5.8949999999999996</v>
      </c>
      <c r="L183" s="113"/>
      <c r="M183" s="117"/>
      <c r="T183" s="118"/>
      <c r="AT183" s="114" t="s">
        <v>84</v>
      </c>
      <c r="AU183" s="114" t="s">
        <v>83</v>
      </c>
      <c r="AV183" s="112" t="s">
        <v>82</v>
      </c>
      <c r="AW183" s="112" t="s">
        <v>86</v>
      </c>
      <c r="AX183" s="112" t="s">
        <v>75</v>
      </c>
      <c r="AY183" s="114" t="s">
        <v>76</v>
      </c>
    </row>
    <row r="184" spans="2:65" s="9" customFormat="1" ht="16.5" customHeight="1" x14ac:dyDescent="0.25">
      <c r="B184" s="84"/>
      <c r="C184" s="85" t="s">
        <v>128</v>
      </c>
      <c r="D184" s="85" t="s">
        <v>78</v>
      </c>
      <c r="E184" s="86" t="s">
        <v>531</v>
      </c>
      <c r="F184" s="87" t="s">
        <v>532</v>
      </c>
      <c r="G184" s="88" t="s">
        <v>131</v>
      </c>
      <c r="H184" s="89">
        <v>5.8949999999999996</v>
      </c>
      <c r="I184" s="89">
        <v>0</v>
      </c>
      <c r="J184" s="89">
        <f>ROUND(I184*H184,3)</f>
        <v>0</v>
      </c>
      <c r="K184" s="90"/>
      <c r="L184" s="10"/>
      <c r="M184" s="91" t="s">
        <v>14</v>
      </c>
      <c r="N184" s="92" t="s">
        <v>34</v>
      </c>
      <c r="O184" s="93">
        <v>0</v>
      </c>
      <c r="P184" s="93">
        <f>O184*H184</f>
        <v>0</v>
      </c>
      <c r="Q184" s="93">
        <v>0</v>
      </c>
      <c r="R184" s="93">
        <f>Q184*H184</f>
        <v>0</v>
      </c>
      <c r="S184" s="93">
        <v>0</v>
      </c>
      <c r="T184" s="94">
        <f>S184*H184</f>
        <v>0</v>
      </c>
      <c r="AR184" s="95" t="s">
        <v>82</v>
      </c>
      <c r="AT184" s="95" t="s">
        <v>78</v>
      </c>
      <c r="AU184" s="95" t="s">
        <v>83</v>
      </c>
      <c r="AY184" s="2" t="s">
        <v>76</v>
      </c>
      <c r="BE184" s="96">
        <f>IF(N184="základná",J184,0)</f>
        <v>0</v>
      </c>
      <c r="BF184" s="96">
        <f>IF(N184="znížená",J184,0)</f>
        <v>0</v>
      </c>
      <c r="BG184" s="96">
        <f>IF(N184="zákl. prenesená",J184,0)</f>
        <v>0</v>
      </c>
      <c r="BH184" s="96">
        <f>IF(N184="zníž. prenesená",J184,0)</f>
        <v>0</v>
      </c>
      <c r="BI184" s="96">
        <f>IF(N184="nulová",J184,0)</f>
        <v>0</v>
      </c>
      <c r="BJ184" s="2" t="s">
        <v>83</v>
      </c>
      <c r="BK184" s="97">
        <f>ROUND(I184*H184,3)</f>
        <v>0</v>
      </c>
      <c r="BL184" s="2" t="s">
        <v>82</v>
      </c>
      <c r="BM184" s="95" t="s">
        <v>203</v>
      </c>
    </row>
    <row r="185" spans="2:65" s="9" customFormat="1" ht="24.2" customHeight="1" x14ac:dyDescent="0.25">
      <c r="B185" s="84"/>
      <c r="C185" s="85" t="s">
        <v>204</v>
      </c>
      <c r="D185" s="85" t="s">
        <v>78</v>
      </c>
      <c r="E185" s="86" t="s">
        <v>533</v>
      </c>
      <c r="F185" s="87" t="s">
        <v>534</v>
      </c>
      <c r="G185" s="88" t="s">
        <v>131</v>
      </c>
      <c r="H185" s="89">
        <v>7.6520000000000001</v>
      </c>
      <c r="I185" s="89">
        <v>0</v>
      </c>
      <c r="J185" s="89">
        <f>ROUND(I185*H185,3)</f>
        <v>0</v>
      </c>
      <c r="K185" s="90"/>
      <c r="L185" s="10"/>
      <c r="M185" s="91" t="s">
        <v>14</v>
      </c>
      <c r="N185" s="92" t="s">
        <v>34</v>
      </c>
      <c r="O185" s="93">
        <v>0</v>
      </c>
      <c r="P185" s="93">
        <f>O185*H185</f>
        <v>0</v>
      </c>
      <c r="Q185" s="93">
        <v>0</v>
      </c>
      <c r="R185" s="93">
        <f>Q185*H185</f>
        <v>0</v>
      </c>
      <c r="S185" s="93">
        <v>0</v>
      </c>
      <c r="T185" s="94">
        <f>S185*H185</f>
        <v>0</v>
      </c>
      <c r="AR185" s="95" t="s">
        <v>82</v>
      </c>
      <c r="AT185" s="95" t="s">
        <v>78</v>
      </c>
      <c r="AU185" s="95" t="s">
        <v>83</v>
      </c>
      <c r="AY185" s="2" t="s">
        <v>76</v>
      </c>
      <c r="BE185" s="96">
        <f>IF(N185="základná",J185,0)</f>
        <v>0</v>
      </c>
      <c r="BF185" s="96">
        <f>IF(N185="znížená",J185,0)</f>
        <v>0</v>
      </c>
      <c r="BG185" s="96">
        <f>IF(N185="zákl. prenesená",J185,0)</f>
        <v>0</v>
      </c>
      <c r="BH185" s="96">
        <f>IF(N185="zníž. prenesená",J185,0)</f>
        <v>0</v>
      </c>
      <c r="BI185" s="96">
        <f>IF(N185="nulová",J185,0)</f>
        <v>0</v>
      </c>
      <c r="BJ185" s="2" t="s">
        <v>83</v>
      </c>
      <c r="BK185" s="97">
        <f>ROUND(I185*H185,3)</f>
        <v>0</v>
      </c>
      <c r="BL185" s="2" t="s">
        <v>82</v>
      </c>
      <c r="BM185" s="95" t="s">
        <v>207</v>
      </c>
    </row>
    <row r="186" spans="2:65" s="105" customFormat="1" x14ac:dyDescent="0.25">
      <c r="B186" s="106"/>
      <c r="D186" s="100" t="s">
        <v>84</v>
      </c>
      <c r="E186" s="107" t="s">
        <v>14</v>
      </c>
      <c r="F186" s="108" t="s">
        <v>535</v>
      </c>
      <c r="H186" s="109">
        <v>2.88</v>
      </c>
      <c r="L186" s="106"/>
      <c r="M186" s="110"/>
      <c r="T186" s="111"/>
      <c r="AT186" s="107" t="s">
        <v>84</v>
      </c>
      <c r="AU186" s="107" t="s">
        <v>83</v>
      </c>
      <c r="AV186" s="105" t="s">
        <v>83</v>
      </c>
      <c r="AW186" s="105" t="s">
        <v>86</v>
      </c>
      <c r="AX186" s="105" t="s">
        <v>2</v>
      </c>
      <c r="AY186" s="107" t="s">
        <v>76</v>
      </c>
    </row>
    <row r="187" spans="2:65" s="105" customFormat="1" x14ac:dyDescent="0.25">
      <c r="B187" s="106"/>
      <c r="D187" s="100" t="s">
        <v>84</v>
      </c>
      <c r="E187" s="107" t="s">
        <v>14</v>
      </c>
      <c r="F187" s="108" t="s">
        <v>536</v>
      </c>
      <c r="H187" s="109">
        <v>4.7720000000000002</v>
      </c>
      <c r="L187" s="106"/>
      <c r="M187" s="110"/>
      <c r="T187" s="111"/>
      <c r="AT187" s="107" t="s">
        <v>84</v>
      </c>
      <c r="AU187" s="107" t="s">
        <v>83</v>
      </c>
      <c r="AV187" s="105" t="s">
        <v>83</v>
      </c>
      <c r="AW187" s="105" t="s">
        <v>86</v>
      </c>
      <c r="AX187" s="105" t="s">
        <v>2</v>
      </c>
      <c r="AY187" s="107" t="s">
        <v>76</v>
      </c>
    </row>
    <row r="188" spans="2:65" s="112" customFormat="1" x14ac:dyDescent="0.25">
      <c r="B188" s="113"/>
      <c r="D188" s="100" t="s">
        <v>84</v>
      </c>
      <c r="E188" s="114" t="s">
        <v>14</v>
      </c>
      <c r="F188" s="115" t="s">
        <v>90</v>
      </c>
      <c r="H188" s="116">
        <v>7.6520000000000001</v>
      </c>
      <c r="L188" s="113"/>
      <c r="M188" s="117"/>
      <c r="T188" s="118"/>
      <c r="AT188" s="114" t="s">
        <v>84</v>
      </c>
      <c r="AU188" s="114" t="s">
        <v>83</v>
      </c>
      <c r="AV188" s="112" t="s">
        <v>82</v>
      </c>
      <c r="AW188" s="112" t="s">
        <v>86</v>
      </c>
      <c r="AX188" s="112" t="s">
        <v>75</v>
      </c>
      <c r="AY188" s="114" t="s">
        <v>76</v>
      </c>
    </row>
    <row r="189" spans="2:65" s="9" customFormat="1" ht="24.2" customHeight="1" x14ac:dyDescent="0.25">
      <c r="B189" s="84"/>
      <c r="C189" s="85" t="s">
        <v>150</v>
      </c>
      <c r="D189" s="85" t="s">
        <v>78</v>
      </c>
      <c r="E189" s="86" t="s">
        <v>537</v>
      </c>
      <c r="F189" s="87" t="s">
        <v>538</v>
      </c>
      <c r="G189" s="88" t="s">
        <v>131</v>
      </c>
      <c r="H189" s="89">
        <v>7.6520000000000001</v>
      </c>
      <c r="I189" s="89">
        <v>0</v>
      </c>
      <c r="J189" s="89">
        <f>ROUND(I189*H189,3)</f>
        <v>0</v>
      </c>
      <c r="K189" s="90"/>
      <c r="L189" s="10"/>
      <c r="M189" s="91" t="s">
        <v>14</v>
      </c>
      <c r="N189" s="92" t="s">
        <v>34</v>
      </c>
      <c r="O189" s="93">
        <v>0</v>
      </c>
      <c r="P189" s="93">
        <f>O189*H189</f>
        <v>0</v>
      </c>
      <c r="Q189" s="93">
        <v>0</v>
      </c>
      <c r="R189" s="93">
        <f>Q189*H189</f>
        <v>0</v>
      </c>
      <c r="S189" s="93">
        <v>0</v>
      </c>
      <c r="T189" s="94">
        <f>S189*H189</f>
        <v>0</v>
      </c>
      <c r="AR189" s="95" t="s">
        <v>82</v>
      </c>
      <c r="AT189" s="95" t="s">
        <v>78</v>
      </c>
      <c r="AU189" s="95" t="s">
        <v>83</v>
      </c>
      <c r="AY189" s="2" t="s">
        <v>76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2" t="s">
        <v>83</v>
      </c>
      <c r="BK189" s="97">
        <f>ROUND(I189*H189,3)</f>
        <v>0</v>
      </c>
      <c r="BL189" s="2" t="s">
        <v>82</v>
      </c>
      <c r="BM189" s="95" t="s">
        <v>210</v>
      </c>
    </row>
    <row r="190" spans="2:65" s="9" customFormat="1" ht="21.75" customHeight="1" x14ac:dyDescent="0.25">
      <c r="B190" s="84"/>
      <c r="C190" s="85" t="s">
        <v>211</v>
      </c>
      <c r="D190" s="85" t="s">
        <v>78</v>
      </c>
      <c r="E190" s="86" t="s">
        <v>539</v>
      </c>
      <c r="F190" s="87" t="s">
        <v>540</v>
      </c>
      <c r="G190" s="88" t="s">
        <v>154</v>
      </c>
      <c r="H190" s="89">
        <v>20.86</v>
      </c>
      <c r="I190" s="89">
        <v>0</v>
      </c>
      <c r="J190" s="89">
        <f>ROUND(I190*H190,3)</f>
        <v>0</v>
      </c>
      <c r="K190" s="90"/>
      <c r="L190" s="10"/>
      <c r="M190" s="91" t="s">
        <v>14</v>
      </c>
      <c r="N190" s="92" t="s">
        <v>34</v>
      </c>
      <c r="O190" s="93">
        <v>0</v>
      </c>
      <c r="P190" s="93">
        <f>O190*H190</f>
        <v>0</v>
      </c>
      <c r="Q190" s="93">
        <v>0</v>
      </c>
      <c r="R190" s="93">
        <f>Q190*H190</f>
        <v>0</v>
      </c>
      <c r="S190" s="93">
        <v>0</v>
      </c>
      <c r="T190" s="94">
        <f>S190*H190</f>
        <v>0</v>
      </c>
      <c r="AR190" s="95" t="s">
        <v>82</v>
      </c>
      <c r="AT190" s="95" t="s">
        <v>78</v>
      </c>
      <c r="AU190" s="95" t="s">
        <v>83</v>
      </c>
      <c r="AY190" s="2" t="s">
        <v>76</v>
      </c>
      <c r="BE190" s="96">
        <f>IF(N190="základná",J190,0)</f>
        <v>0</v>
      </c>
      <c r="BF190" s="96">
        <f>IF(N190="znížená",J190,0)</f>
        <v>0</v>
      </c>
      <c r="BG190" s="96">
        <f>IF(N190="zákl. prenesená",J190,0)</f>
        <v>0</v>
      </c>
      <c r="BH190" s="96">
        <f>IF(N190="zníž. prenesená",J190,0)</f>
        <v>0</v>
      </c>
      <c r="BI190" s="96">
        <f>IF(N190="nulová",J190,0)</f>
        <v>0</v>
      </c>
      <c r="BJ190" s="2" t="s">
        <v>83</v>
      </c>
      <c r="BK190" s="97">
        <f>ROUND(I190*H190,3)</f>
        <v>0</v>
      </c>
      <c r="BL190" s="2" t="s">
        <v>82</v>
      </c>
      <c r="BM190" s="95" t="s">
        <v>136</v>
      </c>
    </row>
    <row r="191" spans="2:65" s="105" customFormat="1" x14ac:dyDescent="0.25">
      <c r="B191" s="106"/>
      <c r="D191" s="100" t="s">
        <v>84</v>
      </c>
      <c r="E191" s="107" t="s">
        <v>14</v>
      </c>
      <c r="F191" s="108" t="s">
        <v>541</v>
      </c>
      <c r="H191" s="109">
        <v>20.86</v>
      </c>
      <c r="L191" s="106"/>
      <c r="M191" s="110"/>
      <c r="T191" s="111"/>
      <c r="AT191" s="107" t="s">
        <v>84</v>
      </c>
      <c r="AU191" s="107" t="s">
        <v>83</v>
      </c>
      <c r="AV191" s="105" t="s">
        <v>83</v>
      </c>
      <c r="AW191" s="105" t="s">
        <v>86</v>
      </c>
      <c r="AX191" s="105" t="s">
        <v>2</v>
      </c>
      <c r="AY191" s="107" t="s">
        <v>76</v>
      </c>
    </row>
    <row r="192" spans="2:65" s="112" customFormat="1" x14ac:dyDescent="0.25">
      <c r="B192" s="113"/>
      <c r="D192" s="100" t="s">
        <v>84</v>
      </c>
      <c r="E192" s="114" t="s">
        <v>14</v>
      </c>
      <c r="F192" s="115" t="s">
        <v>90</v>
      </c>
      <c r="H192" s="116">
        <v>20.86</v>
      </c>
      <c r="L192" s="113"/>
      <c r="M192" s="117"/>
      <c r="T192" s="118"/>
      <c r="AT192" s="114" t="s">
        <v>84</v>
      </c>
      <c r="AU192" s="114" t="s">
        <v>83</v>
      </c>
      <c r="AV192" s="112" t="s">
        <v>82</v>
      </c>
      <c r="AW192" s="112" t="s">
        <v>86</v>
      </c>
      <c r="AX192" s="112" t="s">
        <v>75</v>
      </c>
      <c r="AY192" s="114" t="s">
        <v>76</v>
      </c>
    </row>
    <row r="193" spans="2:65" s="72" customFormat="1" ht="22.9" customHeight="1" x14ac:dyDescent="0.2">
      <c r="B193" s="73"/>
      <c r="D193" s="74" t="s">
        <v>72</v>
      </c>
      <c r="E193" s="82" t="s">
        <v>96</v>
      </c>
      <c r="F193" s="82" t="s">
        <v>542</v>
      </c>
      <c r="J193" s="83">
        <f>BK193</f>
        <v>0</v>
      </c>
      <c r="L193" s="73"/>
      <c r="M193" s="77"/>
      <c r="P193" s="78">
        <f>P194</f>
        <v>0</v>
      </c>
      <c r="R193" s="78">
        <f>R194</f>
        <v>0</v>
      </c>
      <c r="T193" s="79">
        <f>T194</f>
        <v>0</v>
      </c>
      <c r="AR193" s="74" t="s">
        <v>75</v>
      </c>
      <c r="AT193" s="80" t="s">
        <v>72</v>
      </c>
      <c r="AU193" s="80" t="s">
        <v>75</v>
      </c>
      <c r="AY193" s="74" t="s">
        <v>76</v>
      </c>
      <c r="BK193" s="81">
        <f>BK194</f>
        <v>0</v>
      </c>
    </row>
    <row r="194" spans="2:65" s="9" customFormat="1" ht="24.2" customHeight="1" x14ac:dyDescent="0.25">
      <c r="B194" s="84"/>
      <c r="C194" s="85" t="s">
        <v>155</v>
      </c>
      <c r="D194" s="85" t="s">
        <v>78</v>
      </c>
      <c r="E194" s="86" t="s">
        <v>543</v>
      </c>
      <c r="F194" s="87" t="s">
        <v>544</v>
      </c>
      <c r="G194" s="88" t="s">
        <v>81</v>
      </c>
      <c r="H194" s="89">
        <v>10</v>
      </c>
      <c r="I194" s="89">
        <v>0</v>
      </c>
      <c r="J194" s="89">
        <f>ROUND(I194*H194,3)</f>
        <v>0</v>
      </c>
      <c r="K194" s="90"/>
      <c r="L194" s="10"/>
      <c r="M194" s="91" t="s">
        <v>14</v>
      </c>
      <c r="N194" s="92" t="s">
        <v>34</v>
      </c>
      <c r="O194" s="93">
        <v>0</v>
      </c>
      <c r="P194" s="93">
        <f>O194*H194</f>
        <v>0</v>
      </c>
      <c r="Q194" s="93">
        <v>0</v>
      </c>
      <c r="R194" s="93">
        <f>Q194*H194</f>
        <v>0</v>
      </c>
      <c r="S194" s="93">
        <v>0</v>
      </c>
      <c r="T194" s="94">
        <f>S194*H194</f>
        <v>0</v>
      </c>
      <c r="AR194" s="95" t="s">
        <v>82</v>
      </c>
      <c r="AT194" s="95" t="s">
        <v>78</v>
      </c>
      <c r="AU194" s="95" t="s">
        <v>83</v>
      </c>
      <c r="AY194" s="2" t="s">
        <v>76</v>
      </c>
      <c r="BE194" s="96">
        <f>IF(N194="základná",J194,0)</f>
        <v>0</v>
      </c>
      <c r="BF194" s="96">
        <f>IF(N194="znížená",J194,0)</f>
        <v>0</v>
      </c>
      <c r="BG194" s="96">
        <f>IF(N194="zákl. prenesená",J194,0)</f>
        <v>0</v>
      </c>
      <c r="BH194" s="96">
        <f>IF(N194="zníž. prenesená",J194,0)</f>
        <v>0</v>
      </c>
      <c r="BI194" s="96">
        <f>IF(N194="nulová",J194,0)</f>
        <v>0</v>
      </c>
      <c r="BJ194" s="2" t="s">
        <v>83</v>
      </c>
      <c r="BK194" s="97">
        <f>ROUND(I194*H194,3)</f>
        <v>0</v>
      </c>
      <c r="BL194" s="2" t="s">
        <v>82</v>
      </c>
      <c r="BM194" s="95" t="s">
        <v>218</v>
      </c>
    </row>
    <row r="195" spans="2:65" s="72" customFormat="1" ht="22.9" customHeight="1" x14ac:dyDescent="0.2">
      <c r="B195" s="73"/>
      <c r="D195" s="74" t="s">
        <v>72</v>
      </c>
      <c r="E195" s="82" t="s">
        <v>272</v>
      </c>
      <c r="F195" s="82" t="s">
        <v>545</v>
      </c>
      <c r="J195" s="83">
        <f>BK195</f>
        <v>0</v>
      </c>
      <c r="L195" s="73"/>
      <c r="M195" s="77"/>
      <c r="P195" s="78">
        <f>P196</f>
        <v>0</v>
      </c>
      <c r="R195" s="78">
        <f>R196</f>
        <v>0</v>
      </c>
      <c r="T195" s="79">
        <f>T196</f>
        <v>0</v>
      </c>
      <c r="AR195" s="74" t="s">
        <v>75</v>
      </c>
      <c r="AT195" s="80" t="s">
        <v>72</v>
      </c>
      <c r="AU195" s="80" t="s">
        <v>75</v>
      </c>
      <c r="AY195" s="74" t="s">
        <v>76</v>
      </c>
      <c r="BK195" s="81">
        <f>BK196</f>
        <v>0</v>
      </c>
    </row>
    <row r="196" spans="2:65" s="9" customFormat="1" ht="24.2" customHeight="1" x14ac:dyDescent="0.25">
      <c r="B196" s="84"/>
      <c r="C196" s="85" t="s">
        <v>221</v>
      </c>
      <c r="D196" s="85" t="s">
        <v>78</v>
      </c>
      <c r="E196" s="86" t="s">
        <v>546</v>
      </c>
      <c r="F196" s="87" t="s">
        <v>547</v>
      </c>
      <c r="G196" s="88" t="s">
        <v>119</v>
      </c>
      <c r="H196" s="89">
        <v>45.37</v>
      </c>
      <c r="I196" s="89">
        <v>0</v>
      </c>
      <c r="J196" s="89">
        <f>ROUND(I196*H196,3)</f>
        <v>0</v>
      </c>
      <c r="K196" s="90"/>
      <c r="L196" s="10"/>
      <c r="M196" s="91" t="s">
        <v>14</v>
      </c>
      <c r="N196" s="92" t="s">
        <v>34</v>
      </c>
      <c r="O196" s="93">
        <v>0</v>
      </c>
      <c r="P196" s="93">
        <f>O196*H196</f>
        <v>0</v>
      </c>
      <c r="Q196" s="93">
        <v>0</v>
      </c>
      <c r="R196" s="93">
        <f>Q196*H196</f>
        <v>0</v>
      </c>
      <c r="S196" s="93">
        <v>0</v>
      </c>
      <c r="T196" s="94">
        <f>S196*H196</f>
        <v>0</v>
      </c>
      <c r="AR196" s="95" t="s">
        <v>82</v>
      </c>
      <c r="AT196" s="95" t="s">
        <v>78</v>
      </c>
      <c r="AU196" s="95" t="s">
        <v>83</v>
      </c>
      <c r="AY196" s="2" t="s">
        <v>76</v>
      </c>
      <c r="BE196" s="96">
        <f>IF(N196="základná",J196,0)</f>
        <v>0</v>
      </c>
      <c r="BF196" s="96">
        <f>IF(N196="znížená",J196,0)</f>
        <v>0</v>
      </c>
      <c r="BG196" s="96">
        <f>IF(N196="zákl. prenesená",J196,0)</f>
        <v>0</v>
      </c>
      <c r="BH196" s="96">
        <f>IF(N196="zníž. prenesená",J196,0)</f>
        <v>0</v>
      </c>
      <c r="BI196" s="96">
        <f>IF(N196="nulová",J196,0)</f>
        <v>0</v>
      </c>
      <c r="BJ196" s="2" t="s">
        <v>83</v>
      </c>
      <c r="BK196" s="97">
        <f>ROUND(I196*H196,3)</f>
        <v>0</v>
      </c>
      <c r="BL196" s="2" t="s">
        <v>82</v>
      </c>
      <c r="BM196" s="95" t="s">
        <v>224</v>
      </c>
    </row>
    <row r="197" spans="2:65" s="72" customFormat="1" ht="25.9" customHeight="1" x14ac:dyDescent="0.2">
      <c r="B197" s="73"/>
      <c r="D197" s="74" t="s">
        <v>72</v>
      </c>
      <c r="E197" s="75" t="s">
        <v>548</v>
      </c>
      <c r="F197" s="75" t="s">
        <v>549</v>
      </c>
      <c r="J197" s="76">
        <f>BK197</f>
        <v>0</v>
      </c>
      <c r="L197" s="73"/>
      <c r="M197" s="77"/>
      <c r="P197" s="78">
        <f>SUM(P198:P199)</f>
        <v>0</v>
      </c>
      <c r="R197" s="78">
        <f>SUM(R198:R199)</f>
        <v>0</v>
      </c>
      <c r="T197" s="79">
        <f>SUM(T198:T199)</f>
        <v>0</v>
      </c>
      <c r="AR197" s="74" t="s">
        <v>104</v>
      </c>
      <c r="AT197" s="80" t="s">
        <v>72</v>
      </c>
      <c r="AU197" s="80" t="s">
        <v>2</v>
      </c>
      <c r="AY197" s="74" t="s">
        <v>76</v>
      </c>
      <c r="BK197" s="81">
        <f>SUM(BK198:BK199)</f>
        <v>0</v>
      </c>
    </row>
    <row r="198" spans="2:65" s="9" customFormat="1" ht="33" customHeight="1" x14ac:dyDescent="0.25">
      <c r="B198" s="84"/>
      <c r="C198" s="85" t="s">
        <v>163</v>
      </c>
      <c r="D198" s="85" t="s">
        <v>78</v>
      </c>
      <c r="E198" s="86" t="s">
        <v>550</v>
      </c>
      <c r="F198" s="87" t="s">
        <v>551</v>
      </c>
      <c r="G198" s="88" t="s">
        <v>552</v>
      </c>
      <c r="H198" s="89">
        <v>1</v>
      </c>
      <c r="I198" s="89">
        <v>0</v>
      </c>
      <c r="J198" s="89">
        <f>ROUND(I198*H198,3)</f>
        <v>0</v>
      </c>
      <c r="K198" s="90"/>
      <c r="L198" s="10"/>
      <c r="M198" s="91" t="s">
        <v>14</v>
      </c>
      <c r="N198" s="92" t="s">
        <v>34</v>
      </c>
      <c r="O198" s="93">
        <v>0</v>
      </c>
      <c r="P198" s="93">
        <f>O198*H198</f>
        <v>0</v>
      </c>
      <c r="Q198" s="93">
        <v>0</v>
      </c>
      <c r="R198" s="93">
        <f>Q198*H198</f>
        <v>0</v>
      </c>
      <c r="S198" s="93">
        <v>0</v>
      </c>
      <c r="T198" s="94">
        <f>S198*H198</f>
        <v>0</v>
      </c>
      <c r="AR198" s="95" t="s">
        <v>82</v>
      </c>
      <c r="AT198" s="95" t="s">
        <v>78</v>
      </c>
      <c r="AU198" s="95" t="s">
        <v>75</v>
      </c>
      <c r="AY198" s="2" t="s">
        <v>76</v>
      </c>
      <c r="BE198" s="96">
        <f>IF(N198="základná",J198,0)</f>
        <v>0</v>
      </c>
      <c r="BF198" s="96">
        <f>IF(N198="znížená",J198,0)</f>
        <v>0</v>
      </c>
      <c r="BG198" s="96">
        <f>IF(N198="zákl. prenesená",J198,0)</f>
        <v>0</v>
      </c>
      <c r="BH198" s="96">
        <f>IF(N198="zníž. prenesená",J198,0)</f>
        <v>0</v>
      </c>
      <c r="BI198" s="96">
        <f>IF(N198="nulová",J198,0)</f>
        <v>0</v>
      </c>
      <c r="BJ198" s="2" t="s">
        <v>83</v>
      </c>
      <c r="BK198" s="97">
        <f>ROUND(I198*H198,3)</f>
        <v>0</v>
      </c>
      <c r="BL198" s="2" t="s">
        <v>82</v>
      </c>
      <c r="BM198" s="95" t="s">
        <v>228</v>
      </c>
    </row>
    <row r="199" spans="2:65" s="9" customFormat="1" ht="24.2" customHeight="1" x14ac:dyDescent="0.25">
      <c r="B199" s="84"/>
      <c r="C199" s="85" t="s">
        <v>230</v>
      </c>
      <c r="D199" s="85" t="s">
        <v>78</v>
      </c>
      <c r="E199" s="86" t="s">
        <v>553</v>
      </c>
      <c r="F199" s="87" t="s">
        <v>554</v>
      </c>
      <c r="G199" s="88" t="s">
        <v>552</v>
      </c>
      <c r="H199" s="89">
        <v>1</v>
      </c>
      <c r="I199" s="89">
        <v>0</v>
      </c>
      <c r="J199" s="89">
        <f>ROUND(I199*H199,3)</f>
        <v>0</v>
      </c>
      <c r="K199" s="90"/>
      <c r="L199" s="10"/>
      <c r="M199" s="128" t="s">
        <v>14</v>
      </c>
      <c r="N199" s="129" t="s">
        <v>34</v>
      </c>
      <c r="O199" s="130">
        <v>0</v>
      </c>
      <c r="P199" s="130">
        <f>O199*H199</f>
        <v>0</v>
      </c>
      <c r="Q199" s="130">
        <v>0</v>
      </c>
      <c r="R199" s="130">
        <f>Q199*H199</f>
        <v>0</v>
      </c>
      <c r="S199" s="130">
        <v>0</v>
      </c>
      <c r="T199" s="131">
        <f>S199*H199</f>
        <v>0</v>
      </c>
      <c r="AR199" s="95" t="s">
        <v>82</v>
      </c>
      <c r="AT199" s="95" t="s">
        <v>78</v>
      </c>
      <c r="AU199" s="95" t="s">
        <v>75</v>
      </c>
      <c r="AY199" s="2" t="s">
        <v>76</v>
      </c>
      <c r="BE199" s="96">
        <f>IF(N199="základná",J199,0)</f>
        <v>0</v>
      </c>
      <c r="BF199" s="96">
        <f>IF(N199="znížená",J199,0)</f>
        <v>0</v>
      </c>
      <c r="BG199" s="96">
        <f>IF(N199="zákl. prenesená",J199,0)</f>
        <v>0</v>
      </c>
      <c r="BH199" s="96">
        <f>IF(N199="zníž. prenesená",J199,0)</f>
        <v>0</v>
      </c>
      <c r="BI199" s="96">
        <f>IF(N199="nulová",J199,0)</f>
        <v>0</v>
      </c>
      <c r="BJ199" s="2" t="s">
        <v>83</v>
      </c>
      <c r="BK199" s="97">
        <f>ROUND(I199*H199,3)</f>
        <v>0</v>
      </c>
      <c r="BL199" s="2" t="s">
        <v>82</v>
      </c>
      <c r="BM199" s="95" t="s">
        <v>233</v>
      </c>
    </row>
    <row r="200" spans="2:65" s="9" customFormat="1" ht="6.95" customHeight="1" x14ac:dyDescent="0.25"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10"/>
    </row>
  </sheetData>
  <autoFilter ref="C126:K199" xr:uid="{00000000-0009-0000-0000-000019000000}"/>
  <mergeCells count="12">
    <mergeCell ref="E119:H119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7B10AEC0-30D8-4170-B3FA-BED674B42F7C}"/>
</file>

<file path=customXml/itemProps2.xml><?xml version="1.0" encoding="utf-8"?>
<ds:datastoreItem xmlns:ds="http://schemas.openxmlformats.org/officeDocument/2006/customXml" ds:itemID="{0E2A4404-F60E-4AB8-ADB8-376F413C85EF}"/>
</file>

<file path=customXml/itemProps3.xml><?xml version="1.0" encoding="utf-8"?>
<ds:datastoreItem xmlns:ds="http://schemas.openxmlformats.org/officeDocument/2006/customXml" ds:itemID="{B72729EA-DDAE-4234-933B-2230732E3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27</vt:i4>
      </vt:variant>
    </vt:vector>
  </HeadingPairs>
  <TitlesOfParts>
    <vt:vector size="42" baseType="lpstr">
      <vt:lpstr>Rekapitulácia stavby</vt:lpstr>
      <vt:lpstr>SO 1.1.2 - Podpora budova...</vt:lpstr>
      <vt:lpstr>SO 1.1.3 - Podpora budova...</vt:lpstr>
      <vt:lpstr>SO 1.2.2 - Podpora budova...</vt:lpstr>
      <vt:lpstr>SO 1.2.3 - Podpora budova...</vt:lpstr>
      <vt:lpstr>SO 1.3.2 - Podpora budova...</vt:lpstr>
      <vt:lpstr>SO 3.1 - Parkový mobiliár...</vt:lpstr>
      <vt:lpstr>SO 3.2 - Parkový mobiliár...</vt:lpstr>
      <vt:lpstr>SO 5.1 - Schody s poseden...</vt:lpstr>
      <vt:lpstr>SO 6.1.1 - Verejné osvetl...</vt:lpstr>
      <vt:lpstr>SO 6.1.2 - Verejné osvetl...</vt:lpstr>
      <vt:lpstr>SO601 Areálové rozvody NN R</vt:lpstr>
      <vt:lpstr>SO 7.1 - Prípojky vody - ...</vt:lpstr>
      <vt:lpstr>SO 7.2 - Prípojky vody - ...</vt:lpstr>
      <vt:lpstr>Hárok1</vt:lpstr>
      <vt:lpstr>'Rekapitulácia stavby'!Názvy_tlače</vt:lpstr>
      <vt:lpstr>'SO 1.1.2 - Podpora budova...'!Názvy_tlače</vt:lpstr>
      <vt:lpstr>'SO 1.1.3 - Podpora budova...'!Názvy_tlače</vt:lpstr>
      <vt:lpstr>'SO 1.2.2 - Podpora budova...'!Názvy_tlače</vt:lpstr>
      <vt:lpstr>'SO 1.2.3 - Podpora budova...'!Názvy_tlače</vt:lpstr>
      <vt:lpstr>'SO 1.3.2 - Podpora budova...'!Názvy_tlače</vt:lpstr>
      <vt:lpstr>'SO 3.1 - Parkový mobiliár...'!Názvy_tlače</vt:lpstr>
      <vt:lpstr>'SO 3.2 - Parkový mobiliár...'!Názvy_tlače</vt:lpstr>
      <vt:lpstr>'SO 5.1 - Schody s poseden...'!Názvy_tlače</vt:lpstr>
      <vt:lpstr>'SO 6.1.1 - Verejné osvetl...'!Názvy_tlače</vt:lpstr>
      <vt:lpstr>'SO 6.1.2 - Verejné osvetl...'!Názvy_tlače</vt:lpstr>
      <vt:lpstr>'SO 7.1 - Prípojky vody - ...'!Názvy_tlače</vt:lpstr>
      <vt:lpstr>'SO 7.2 - Prípojky vody - ...'!Názvy_tlače</vt:lpstr>
      <vt:lpstr>'SO601 Areálové rozvody NN R'!Názvy_tlače</vt:lpstr>
      <vt:lpstr>'Rekapitulácia stavby'!Oblasť_tlače</vt:lpstr>
      <vt:lpstr>'SO 1.1.2 - Podpora budova...'!Oblasť_tlače</vt:lpstr>
      <vt:lpstr>'SO 1.1.3 - Podpora budova...'!Oblasť_tlače</vt:lpstr>
      <vt:lpstr>'SO 1.2.2 - Podpora budova...'!Oblasť_tlače</vt:lpstr>
      <vt:lpstr>'SO 1.2.3 - Podpora budova...'!Oblasť_tlače</vt:lpstr>
      <vt:lpstr>'SO 1.3.2 - Podpora budova...'!Oblasť_tlače</vt:lpstr>
      <vt:lpstr>'SO 3.1 - Parkový mobiliár...'!Oblasť_tlače</vt:lpstr>
      <vt:lpstr>'SO 3.2 - Parkový mobiliár...'!Oblasť_tlače</vt:lpstr>
      <vt:lpstr>'SO 5.1 - Schody s poseden...'!Oblasť_tlače</vt:lpstr>
      <vt:lpstr>'SO 6.1.1 - Verejné osvetl...'!Oblasť_tlače</vt:lpstr>
      <vt:lpstr>'SO 6.1.2 - Verejné osvetl...'!Oblasť_tlače</vt:lpstr>
      <vt:lpstr>'SO 7.1 - Prípojky vody - ...'!Oblasť_tlače</vt:lpstr>
      <vt:lpstr>'SO 7.2 - Prípojky vody - 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Kmečová Paula, PhDr. PhD.</cp:lastModifiedBy>
  <cp:lastPrinted>2026-03-23T08:04:08Z</cp:lastPrinted>
  <dcterms:created xsi:type="dcterms:W3CDTF">2026-02-03T07:42:37Z</dcterms:created>
  <dcterms:modified xsi:type="dcterms:W3CDTF">2026-05-11T08:15:01Z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</Properties>
</file>