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D:\AKCIE\Trnava cyklo Špačinská\DSP rev.3\Náklady stavby\200228\"/>
    </mc:Choice>
  </mc:AlternateContent>
  <xr:revisionPtr revIDLastSave="0" documentId="13_ncr:1_{DF4DDAEA-40A2-44FC-BD44-D073EBA20E84}" xr6:coauthVersionLast="45" xr6:coauthVersionMax="45" xr10:uidLastSave="{00000000-0000-0000-0000-000000000000}"/>
  <bookViews>
    <workbookView xWindow="-120" yWindow="-120" windowWidth="38640" windowHeight="21840" xr2:uid="{00000000-000D-0000-FFFF-FFFF00000000}"/>
  </bookViews>
  <sheets>
    <sheet name="výkaz výmer" sheetId="1" r:id="rId1"/>
  </sheets>
  <definedNames>
    <definedName name="_1Excel_BuiltIn_Print_Area_3_1">#REF!</definedName>
    <definedName name="_xlnm._FilterDatabase" localSheetId="0" hidden="1">'výkaz výmer'!$C$21:$J$215</definedName>
    <definedName name="_Toc499800878" localSheetId="0">'výkaz výmer'!$C$2</definedName>
    <definedName name="Excel_BuiltIn__FilterDatabase">#REF!</definedName>
    <definedName name="Excel_BuiltIn__FilterDatabase_4">#REF!</definedName>
    <definedName name="Excel_BuiltIn_Print_Area_3">#REF!</definedName>
    <definedName name="fakt1R">#REF!</definedName>
    <definedName name="fakt1R_4">#REF!</definedName>
    <definedName name="_xlnm.Print_Area" localSheetId="0">'výkaz výmer'!$A$1:$J$230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2" i="1" l="1"/>
  <c r="E35" i="1" l="1"/>
  <c r="E29" i="1"/>
  <c r="E210" i="1" l="1"/>
  <c r="E211" i="1" s="1"/>
  <c r="E209" i="1"/>
  <c r="E203" i="1"/>
  <c r="I198" i="1"/>
  <c r="I197" i="1"/>
  <c r="I196" i="1"/>
  <c r="I195" i="1"/>
  <c r="I194" i="1"/>
  <c r="I193" i="1"/>
  <c r="I192" i="1"/>
  <c r="I191" i="1"/>
  <c r="I190" i="1"/>
  <c r="I189" i="1"/>
  <c r="I188" i="1"/>
  <c r="E186" i="1"/>
  <c r="I186" i="1" s="1"/>
  <c r="I185" i="1"/>
  <c r="E184" i="1"/>
  <c r="I184" i="1" s="1"/>
  <c r="I183" i="1"/>
  <c r="E182" i="1"/>
  <c r="I182" i="1" s="1"/>
  <c r="E180" i="1"/>
  <c r="E178" i="1"/>
  <c r="E175" i="1"/>
  <c r="E174" i="1"/>
  <c r="E173" i="1"/>
  <c r="E172" i="1"/>
  <c r="E168" i="1"/>
  <c r="E169" i="1" s="1"/>
  <c r="E167" i="1"/>
  <c r="E166" i="1"/>
  <c r="E165" i="1"/>
  <c r="E163" i="1"/>
  <c r="E164" i="1" s="1"/>
  <c r="E160" i="1"/>
  <c r="E161" i="1" s="1"/>
  <c r="E158" i="1"/>
  <c r="E159" i="1" s="1"/>
  <c r="E157" i="1"/>
  <c r="E154" i="1"/>
  <c r="E155" i="1" s="1"/>
  <c r="E152" i="1"/>
  <c r="E153" i="1" s="1"/>
  <c r="E151" i="1"/>
  <c r="E150" i="1"/>
  <c r="E149" i="1"/>
  <c r="E148" i="1"/>
  <c r="E146" i="1"/>
  <c r="E147" i="1" s="1"/>
  <c r="E145" i="1"/>
  <c r="I143" i="1"/>
  <c r="I142" i="1"/>
  <c r="E141" i="1"/>
  <c r="I141" i="1" s="1"/>
  <c r="I139" i="1"/>
  <c r="E137" i="1"/>
  <c r="I136" i="1"/>
  <c r="E135" i="1"/>
  <c r="I135" i="1" s="1"/>
  <c r="E134" i="1"/>
  <c r="I134" i="1" s="1"/>
  <c r="I133" i="1"/>
  <c r="H132" i="1"/>
  <c r="I131" i="1"/>
  <c r="H130" i="1"/>
  <c r="I128" i="1"/>
  <c r="I127" i="1"/>
  <c r="I126" i="1"/>
  <c r="E125" i="1"/>
  <c r="I125" i="1" s="1"/>
  <c r="I124" i="1"/>
  <c r="E122" i="1"/>
  <c r="I122" i="1" s="1"/>
  <c r="I121" i="1"/>
  <c r="I120" i="1"/>
  <c r="E119" i="1"/>
  <c r="I119" i="1" s="1"/>
  <c r="E118" i="1"/>
  <c r="I118" i="1" s="1"/>
  <c r="C118" i="1"/>
  <c r="E117" i="1"/>
  <c r="I117" i="1" s="1"/>
  <c r="C117" i="1"/>
  <c r="E113" i="1"/>
  <c r="E112" i="1"/>
  <c r="E111" i="1"/>
  <c r="E110" i="1"/>
  <c r="E105" i="1"/>
  <c r="E107" i="1" s="1"/>
  <c r="E55" i="1"/>
  <c r="E49" i="1"/>
  <c r="E54" i="1" s="1"/>
  <c r="E48" i="1"/>
  <c r="E53" i="1" s="1"/>
  <c r="E47" i="1"/>
  <c r="E52" i="1" s="1"/>
  <c r="E46" i="1"/>
  <c r="E51" i="1" s="1"/>
  <c r="E45" i="1"/>
  <c r="E50" i="1" s="1"/>
  <c r="D11" i="1"/>
  <c r="E37" i="1" s="1"/>
  <c r="I10" i="1"/>
  <c r="E170" i="1" l="1"/>
  <c r="E106" i="1"/>
  <c r="I30" i="1"/>
  <c r="E40" i="1"/>
  <c r="I222" i="1"/>
  <c r="E138" i="1"/>
  <c r="I138" i="1" s="1"/>
  <c r="I187" i="1"/>
  <c r="E38" i="1"/>
  <c r="E123" i="1"/>
  <c r="I123" i="1" s="1"/>
  <c r="E39" i="1"/>
  <c r="E43" i="1"/>
  <c r="E114" i="1"/>
  <c r="E42" i="1"/>
  <c r="D10" i="1"/>
  <c r="E115" i="1" l="1"/>
  <c r="E44" i="1"/>
  <c r="I44" i="1" s="1"/>
  <c r="E116" i="1" l="1"/>
  <c r="I116" i="1" s="1"/>
  <c r="I115" i="1"/>
  <c r="I221" i="1" l="1"/>
  <c r="I140" i="1" l="1"/>
  <c r="I223" i="1" s="1"/>
  <c r="I39" i="1" l="1"/>
  <c r="I41" i="1"/>
  <c r="I40" i="1"/>
  <c r="I137" i="1"/>
  <c r="I42" i="1"/>
  <c r="I37" i="1"/>
  <c r="I43" i="1"/>
  <c r="I38" i="1"/>
  <c r="I114" i="1"/>
  <c r="I36" i="1" l="1"/>
  <c r="I199" i="1"/>
  <c r="I144" i="1"/>
  <c r="I156" i="1"/>
  <c r="I22" i="1" l="1"/>
  <c r="I217" i="1" l="1"/>
  <c r="J65" i="1" l="1"/>
  <c r="J90" i="1"/>
  <c r="J26" i="1"/>
  <c r="J190" i="1"/>
  <c r="J103" i="1"/>
  <c r="J166" i="1"/>
  <c r="J141" i="1"/>
  <c r="J25" i="1"/>
  <c r="J125" i="1"/>
  <c r="J164" i="1"/>
  <c r="J174" i="1"/>
  <c r="J178" i="1"/>
  <c r="J139" i="1"/>
  <c r="J107" i="1"/>
  <c r="J46" i="1"/>
  <c r="J91" i="1"/>
  <c r="J142" i="1"/>
  <c r="J206" i="1"/>
  <c r="J126" i="1"/>
  <c r="J82" i="1"/>
  <c r="J196" i="1"/>
  <c r="J128" i="1"/>
  <c r="J108" i="1"/>
  <c r="J135" i="1"/>
  <c r="J77" i="1"/>
  <c r="J84" i="1"/>
  <c r="J79" i="1"/>
  <c r="J88" i="1"/>
  <c r="J171" i="1"/>
  <c r="J101" i="1"/>
  <c r="J56" i="1"/>
  <c r="J102" i="1"/>
  <c r="J27" i="1"/>
  <c r="J189" i="1"/>
  <c r="J176" i="1"/>
  <c r="J32" i="1"/>
  <c r="J71" i="1"/>
  <c r="J29" i="1"/>
  <c r="J173" i="1"/>
  <c r="J124" i="1"/>
  <c r="J204" i="1"/>
  <c r="J59" i="1"/>
  <c r="J74" i="1"/>
  <c r="J188" i="1"/>
  <c r="J113" i="1"/>
  <c r="J68" i="1"/>
  <c r="J55" i="1"/>
  <c r="J161" i="1"/>
  <c r="J60" i="1"/>
  <c r="J165" i="1"/>
  <c r="J69" i="1"/>
  <c r="J95" i="1"/>
  <c r="J147" i="1"/>
  <c r="J193" i="1"/>
  <c r="J180" i="1"/>
  <c r="J175" i="1"/>
  <c r="J118" i="1"/>
  <c r="J100" i="1"/>
  <c r="J179" i="1"/>
  <c r="J122" i="1"/>
  <c r="J210" i="1"/>
  <c r="J49" i="1"/>
  <c r="J61" i="1"/>
  <c r="J62" i="1"/>
  <c r="J177" i="1"/>
  <c r="J48" i="1"/>
  <c r="J66" i="1"/>
  <c r="J99" i="1"/>
  <c r="J119" i="1"/>
  <c r="J106" i="1"/>
  <c r="J127" i="1"/>
  <c r="J140" i="1"/>
  <c r="J170" i="1"/>
  <c r="J76" i="1"/>
  <c r="J104" i="1"/>
  <c r="J172" i="1"/>
  <c r="J30" i="1"/>
  <c r="J186" i="1"/>
  <c r="J64" i="1"/>
  <c r="J109" i="1"/>
  <c r="J44" i="1"/>
  <c r="J115" i="1"/>
  <c r="J143" i="1"/>
  <c r="J202" i="1"/>
  <c r="J182" i="1"/>
  <c r="J35" i="1"/>
  <c r="J97" i="1"/>
  <c r="J212" i="1"/>
  <c r="J58" i="1"/>
  <c r="J83" i="1"/>
  <c r="J200" i="1"/>
  <c r="J51" i="1"/>
  <c r="J197" i="1"/>
  <c r="J187" i="1"/>
  <c r="J63" i="1"/>
  <c r="J205" i="1"/>
  <c r="J153" i="1"/>
  <c r="J155" i="1"/>
  <c r="J111" i="1"/>
  <c r="J96" i="1"/>
  <c r="J169" i="1"/>
  <c r="J110" i="1"/>
  <c r="J116" i="1"/>
  <c r="J81" i="1"/>
  <c r="J93" i="1"/>
  <c r="J94" i="1"/>
  <c r="J33" i="1"/>
  <c r="J89" i="1"/>
  <c r="J34" i="1"/>
  <c r="J75" i="1"/>
  <c r="J192" i="1"/>
  <c r="J185" i="1"/>
  <c r="J138" i="1"/>
  <c r="J80" i="1"/>
  <c r="J87" i="1"/>
  <c r="J159" i="1"/>
  <c r="J195" i="1"/>
  <c r="J78" i="1"/>
  <c r="J136" i="1"/>
  <c r="J181" i="1"/>
  <c r="J57" i="1"/>
  <c r="J86" i="1"/>
  <c r="J92" i="1"/>
  <c r="J123" i="1"/>
  <c r="J31" i="1"/>
  <c r="J167" i="1"/>
  <c r="J168" i="1"/>
  <c r="J183" i="1"/>
  <c r="J209" i="1"/>
  <c r="J72" i="1"/>
  <c r="J117" i="1"/>
  <c r="J194" i="1"/>
  <c r="J73" i="1"/>
  <c r="J98" i="1"/>
  <c r="J28" i="1"/>
  <c r="J198" i="1"/>
  <c r="J67" i="1"/>
  <c r="J120" i="1"/>
  <c r="J134" i="1"/>
  <c r="J184" i="1"/>
  <c r="J191" i="1"/>
  <c r="J85" i="1"/>
  <c r="J121" i="1"/>
  <c r="J70" i="1"/>
  <c r="J112" i="1"/>
  <c r="J53" i="1"/>
  <c r="J54" i="1"/>
  <c r="I220" i="1"/>
  <c r="J158" i="1"/>
  <c r="J203" i="1"/>
  <c r="J163" i="1"/>
  <c r="J105" i="1"/>
  <c r="J152" i="1"/>
  <c r="J160" i="1"/>
  <c r="J114" i="1"/>
  <c r="J38" i="1"/>
  <c r="J45" i="1"/>
  <c r="J43" i="1"/>
  <c r="J207" i="1"/>
  <c r="J41" i="1"/>
  <c r="J149" i="1"/>
  <c r="J145" i="1"/>
  <c r="J151" i="1"/>
  <c r="J40" i="1"/>
  <c r="J146" i="1"/>
  <c r="J37" i="1"/>
  <c r="J150" i="1"/>
  <c r="J137" i="1"/>
  <c r="J42" i="1"/>
  <c r="J24" i="1"/>
  <c r="J208" i="1"/>
  <c r="J157" i="1"/>
  <c r="J148" i="1"/>
  <c r="J47" i="1"/>
  <c r="J154" i="1"/>
  <c r="J52" i="1"/>
  <c r="J39" i="1"/>
  <c r="J50" i="1"/>
  <c r="J162" i="1"/>
  <c r="J156" i="1"/>
  <c r="J199" i="1"/>
  <c r="J36" i="1"/>
  <c r="J144" i="1"/>
  <c r="J23" i="1"/>
  <c r="J22" i="1"/>
  <c r="I224" i="1" l="1"/>
  <c r="I225" i="1" s="1"/>
  <c r="J220" i="1" l="1"/>
  <c r="J222" i="1"/>
  <c r="J223" i="1"/>
  <c r="J2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EVKA</author>
    <author/>
  </authors>
  <commentList>
    <comment ref="H3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BIO (PedersenTN) - 50,54 EUR
OSTATNÝ ODPAD (zemina, mačina, stavebný odpad,...) - ERSON Bierovce - CENNIK na stranke</t>
        </r>
      </text>
    </comment>
    <comment ref="C177" authorId="1" shapeId="0" xr:uid="{00000000-0006-0000-00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Lukáš Klačanský:
</t>
        </r>
        <r>
          <rPr>
            <sz val="8"/>
            <color indexed="8"/>
            <rFont val="Tahoma"/>
            <family val="2"/>
            <charset val="238"/>
          </rPr>
          <t>v prípade, ak si neviete/nechcete zabezpečiť sami</t>
        </r>
      </text>
    </comment>
  </commentList>
</comments>
</file>

<file path=xl/sharedStrings.xml><?xml version="1.0" encoding="utf-8"?>
<sst xmlns="http://schemas.openxmlformats.org/spreadsheetml/2006/main" count="592" uniqueCount="201">
  <si>
    <t>Všetky plochy spolu:</t>
  </si>
  <si>
    <t>m2</t>
  </si>
  <si>
    <t>Rastlinný materiál spolu:</t>
  </si>
  <si>
    <t>ks</t>
  </si>
  <si>
    <t xml:space="preserve">     Záhony (plochy pre výsadbu) spolu:</t>
  </si>
  <si>
    <t xml:space="preserve">    Stromy:</t>
  </si>
  <si>
    <t xml:space="preserve">          Záhony mulčované kôrou:</t>
  </si>
  <si>
    <t xml:space="preserve">    Ihličnaté/Ovocné stromy:</t>
  </si>
  <si>
    <t xml:space="preserve">          Záhony mulčované štiepkou (ovocie):</t>
  </si>
  <si>
    <t xml:space="preserve">    Kry:</t>
  </si>
  <si>
    <t xml:space="preserve">          Štrkové záhony fr. 8-16 mm:</t>
  </si>
  <si>
    <t xml:space="preserve">    Ovocné kry:</t>
  </si>
  <si>
    <t xml:space="preserve">          Štrkové záhony fr. 16-32 mm:</t>
  </si>
  <si>
    <t xml:space="preserve">    Trvalky:</t>
  </si>
  <si>
    <t xml:space="preserve">     Trávnik - výsev:</t>
  </si>
  <si>
    <t xml:space="preserve">    Okrasné trávy:</t>
  </si>
  <si>
    <t xml:space="preserve">     Trávnik - koberec:</t>
  </si>
  <si>
    <t xml:space="preserve">    Cibuľoviny:</t>
  </si>
  <si>
    <t xml:space="preserve">     Mlatové plochy:</t>
  </si>
  <si>
    <t xml:space="preserve">    Živý plot:</t>
  </si>
  <si>
    <t>Činnosť</t>
  </si>
  <si>
    <t>Poznámka</t>
  </si>
  <si>
    <t>Množstvo</t>
  </si>
  <si>
    <t>MJ</t>
  </si>
  <si>
    <t>Jednotková cena</t>
  </si>
  <si>
    <t>Spolu</t>
  </si>
  <si>
    <t>%</t>
  </si>
  <si>
    <t>ODSTRÁNENIE EXISTUJÚCEJ ZELENE</t>
  </si>
  <si>
    <t xml:space="preserve">Výrub stromov </t>
  </si>
  <si>
    <t>à</t>
  </si>
  <si>
    <t>Výrub krov plošne</t>
  </si>
  <si>
    <t>Odstránenie ihličnatých kríkov (borievka, smrek, borievka, mikrobiota)</t>
  </si>
  <si>
    <t>Ošetrenie existujúcej zelene (zostrihanie vavrínovcov)</t>
  </si>
  <si>
    <t xml:space="preserve">Odstránenie pôvodnej mačiny </t>
  </si>
  <si>
    <t>krát</t>
  </si>
  <si>
    <t>Naloženie, odvoz pôvodnej zelene</t>
  </si>
  <si>
    <r>
      <t xml:space="preserve">Poplatok za likvidáciu bioodpadu na kompostárni </t>
    </r>
    <r>
      <rPr>
        <i/>
        <sz val="10"/>
        <rFont val="Arial"/>
        <family val="2"/>
        <charset val="238"/>
      </rPr>
      <t xml:space="preserve">(množstvo je odhadované, môže sa líšiť) </t>
    </r>
  </si>
  <si>
    <t>vyúčtuje sa reálne množstvo</t>
  </si>
  <si>
    <t>t</t>
  </si>
  <si>
    <t>OŠETRENIE EXISTUJÚCEJ ZELENE</t>
  </si>
  <si>
    <t xml:space="preserve">Orez stromov - zdravotný </t>
  </si>
  <si>
    <t>lezeckou technikou</t>
  </si>
  <si>
    <t xml:space="preserve">Orez stromov - úprava podchodnej výšky </t>
  </si>
  <si>
    <t xml:space="preserve">Orez stromov - kolízia s novým osvetlením </t>
  </si>
  <si>
    <t>ZALOŽENIE A VÝSADBA ZÁHONOV</t>
  </si>
  <si>
    <t>Spracovanie pôdy na výsadbu strojom - zakladačom trávnika a stroju nedostupných plôch ručne (nakyprenie)</t>
  </si>
  <si>
    <t>Príprava záhonov na výsadbu - odkop na hĺbku 4-5cm, naloženie a odvoz prebytočnej zeminy</t>
  </si>
  <si>
    <t xml:space="preserve">Hrabanie pôdy do roviny </t>
  </si>
  <si>
    <t>Založenie záhonu - vytýčenie záhonov</t>
  </si>
  <si>
    <t>Rozloženie rastlín v záhone</t>
  </si>
  <si>
    <t>Úprava po výsadbe (dočistenie, ostrihanie)</t>
  </si>
  <si>
    <t>Chemické odburinenie pôvodného porastu, v prípade potreby</t>
  </si>
  <si>
    <t>Chemický herbicíd, totálny (materiál)</t>
  </si>
  <si>
    <t>l</t>
  </si>
  <si>
    <t>Hĺbenie výsadbovej jamy objemu od 0,125-0,400m3 (pre veľké rastliny, napr. stromy)</t>
  </si>
  <si>
    <t>Hĺbenie výsadbovej jamy objemu od 0,050-0,250m3 (pre ovocné stromy)</t>
  </si>
  <si>
    <t>Hĺbenie výsadbovej jamy objemu od 0,01 do 0,02m3 (pre bežné rastliny,  napr. kry, ovocné kry)</t>
  </si>
  <si>
    <t>Hĺbenie výsadbovej jamy objemu do 0,01m3 (pre najmenšie rastliny - napr. trvalky)</t>
  </si>
  <si>
    <t>Hĺbenie výsadbovej jamy pre živý plot</t>
  </si>
  <si>
    <t>Výsadba dreviny s balom so zaliatím, priemer balu nad 300 do 500 mm (napr. stromy)</t>
  </si>
  <si>
    <t>Výsadba dreviny s balom so zaliatím, priemer balu nad 200 do 400 mm (napr. ovocné stromy)</t>
  </si>
  <si>
    <t>Výsadba dreviny s balom so zaliatím, priemer balu nad 100 do 200 mm (napr. kry, ovocné kry)</t>
  </si>
  <si>
    <t>Výsadba dreviny s balom so zaliatím, priemer balu do 100 mm (napr. trvalky, trávy)</t>
  </si>
  <si>
    <t>Výsadba dreviny s balom so zaliatím, pre živý plot</t>
  </si>
  <si>
    <t>Výsadba cibuľovín (aj s hĺbením výsadbovej jamky)</t>
  </si>
  <si>
    <t>Pyrus calleryana Chanticleer - Hruška Colleryova</t>
  </si>
  <si>
    <t>ok 14-16</t>
  </si>
  <si>
    <t>Spiraea betulifolia 'Tor' - Tavoľník brezolistý</t>
  </si>
  <si>
    <t>kontajner, výška 30/50</t>
  </si>
  <si>
    <t>Dovoz a zloženie rastlinného materiálu</t>
  </si>
  <si>
    <t>Kotvenie stromov 3 drevenými kolmi, s polenými priečkami a úväzkom</t>
  </si>
  <si>
    <t>Koly drevené opracované, priemer 6 cm, dĺžka 250 cm. 3ks/strom</t>
  </si>
  <si>
    <t>Drevená polovička na spojenie kolov, priemer 6cm, dĺžka 250 cm (1ks/1 strom)</t>
  </si>
  <si>
    <t>Koly drevené opracované, priemer 6 cm, dĺžka 250 cm. 1ks/ovocný strom</t>
  </si>
  <si>
    <t>Úväzok na kotvenie stromov, z prírodného materiálu</t>
  </si>
  <si>
    <t>Tabletové hnojivo</t>
  </si>
  <si>
    <t>Juta na ochranu obalu kmeňa</t>
  </si>
  <si>
    <t>Zálievková sonda ku stromom</t>
  </si>
  <si>
    <t>Položenie mulčovacej plachty, ukotvenie skobami</t>
  </si>
  <si>
    <t>Mulčovacia plachta netkaná, hnedá - na záhony (20%  na prekrytie)</t>
  </si>
  <si>
    <t>Skoby z drôtu na ukotvenie mulčovacej plachty</t>
  </si>
  <si>
    <t>kg</t>
  </si>
  <si>
    <t>m3</t>
  </si>
  <si>
    <t xml:space="preserve">Mulčovanie výsadieb štrkom </t>
  </si>
  <si>
    <t>Dovoz a zloženie štrku</t>
  </si>
  <si>
    <t>Inštalácia "neviditeľnej" obruby (1ks/m)</t>
  </si>
  <si>
    <t>bm</t>
  </si>
  <si>
    <t>Záhonové "neviditeľné" obruby, 10% rezerva. 1ks = 1 bm (100cm).</t>
  </si>
  <si>
    <t>Vyúčtuje sa reálna spotreba.</t>
  </si>
  <si>
    <t>Spojovací materiál - klince</t>
  </si>
  <si>
    <t>Inštalácia natĺkacej obruby (7ks/m)</t>
  </si>
  <si>
    <t>Záhonové natĺkacie obruby (113,1bm x 7ks)</t>
  </si>
  <si>
    <t>Inštalácia záhonovej obruby zo zámkovej dlažby (4,5ks/bm)</t>
  </si>
  <si>
    <t>Záhonové obruby na oddelenie plôch trávnika a plôch výsadieb (113,1 bm x 4,5ks/bm + 20ks rezerva), v cene materiálu je aj plachta proti prerastaniu buriny</t>
  </si>
  <si>
    <t>Dovoz a zloženie obrúb</t>
  </si>
  <si>
    <t>Inštalácia betónového obrubníka (100x20x5cm)</t>
  </si>
  <si>
    <t>Záhradné betónové obrubníky (farba sivá, rozmer 100x20x5cm)</t>
  </si>
  <si>
    <t>Betón na zabetónovanie obrúb, v prípade potreby</t>
  </si>
  <si>
    <t>Dovoz betónu</t>
  </si>
  <si>
    <t>Drevná štiepka na mulčovanie záhonov, na výšku cca 7 cm</t>
  </si>
  <si>
    <t>Mulčovanie záhonov drevnou štiepkou</t>
  </si>
  <si>
    <t>Dovoz a zloženie štiepky</t>
  </si>
  <si>
    <t>Mulčovanie pri hr. mulča nad 50 do 100 mm kôrou</t>
  </si>
  <si>
    <t>Mulčovacia kôra borovicová, na výšku cca 5 cm, (80l/ks)</t>
  </si>
  <si>
    <t xml:space="preserve">Kameň z kameňolomu na doplnenie záhonov solitérnymi kameňmi </t>
  </si>
  <si>
    <t>cca</t>
  </si>
  <si>
    <t>Obstaranie, naloženie, dovoz a zloženie kôry</t>
  </si>
  <si>
    <t>Umiestnenie (vrátane premiestnenia) solitérnych kameňov do plochy</t>
  </si>
  <si>
    <t>Rašelina, 250l, v prípade potreby</t>
  </si>
  <si>
    <t>Záhradnícky substrát 250l, v prípade potreby</t>
  </si>
  <si>
    <t>ZATRÁVNENIE PLôCH VÝSEVOM</t>
  </si>
  <si>
    <r>
      <t>Plošná úprava terénnych nerovností do</t>
    </r>
    <r>
      <rPr>
        <i/>
        <sz val="12"/>
        <rFont val="Times New Roman"/>
        <family val="1"/>
        <charset val="238"/>
      </rPr>
      <t xml:space="preserve"> ±5cm v rovine </t>
    </r>
  </si>
  <si>
    <t>Chemický herbicíd, totálny</t>
  </si>
  <si>
    <t>Spracovanie pôdy na výsev strojom - zakladačom trávnika a stroju nedostupných plôch ručne</t>
  </si>
  <si>
    <t>Hrabanie pôdy do roviny na 2krát</t>
  </si>
  <si>
    <t>Založenie trávnika parkového výsevom</t>
  </si>
  <si>
    <t>Zapravenie trávového semena po výseve do pôdy</t>
  </si>
  <si>
    <t>Valcovanie trávnatých plôch po výseve</t>
  </si>
  <si>
    <t>Trávové semeno</t>
  </si>
  <si>
    <t>Hnojenie granulovaným hnojivom</t>
  </si>
  <si>
    <t>Minerálne viaczložkové hnojivo pre zakladanie trávnikov (štartovacie)</t>
  </si>
  <si>
    <t>ÚVODNÁ STAROSTLIVOSŤ pre výsev</t>
  </si>
  <si>
    <t>Kosenie trávnatých plôch s vykášaním ťažko prístupných plôch, zberom, naložením a odvozom bioodpadu na kompostáreň - 3krát</t>
  </si>
  <si>
    <t>Chemické odburinenie trávnatých plôch po založení</t>
  </si>
  <si>
    <t>Selektívny chemický postrek - materiál</t>
  </si>
  <si>
    <t>Minerálne granulované hnojivo (pre celosezónne použitie)</t>
  </si>
  <si>
    <t>Spracovanie pôdy strojom (rozrušenie a nakyprenie pôdy, hrubé zrovnanie terénu) a stroju neprístupných plôch ručne</t>
  </si>
  <si>
    <t>Valcovanie na 2krát</t>
  </si>
  <si>
    <t>Položenie siete proti krtom, ukotvenie siete</t>
  </si>
  <si>
    <t xml:space="preserve">Sieť proti krtom (1bm = 1,0 x 1,2 m), 10% naviac na prekrytie, drôtené kotvy na ukotvenie siete </t>
  </si>
  <si>
    <r>
      <t xml:space="preserve">Trávnikový koberec (5%  plánovaný odpad pri zarezávaní) - dodávateľ z  Podunajskej nížiny </t>
    </r>
    <r>
      <rPr>
        <i/>
        <sz val="10"/>
        <color indexed="8"/>
        <rFont val="Times New Roman"/>
        <family val="1"/>
        <charset val="238"/>
      </rPr>
      <t>(ťažšie humózne pôdy)</t>
    </r>
  </si>
  <si>
    <t>Dovoz trávnikového koberca (naloženie, dovoz, zloženie na pozemku objednávateľa)</t>
  </si>
  <si>
    <t>Uloženie trávnikového koberca, so zarezaním krajov</t>
  </si>
  <si>
    <t>Prenos trávnikového koberca pri pokladaní</t>
  </si>
  <si>
    <t>Prvé zaliatie</t>
  </si>
  <si>
    <t>Zavalcovanie trávnikového koberca ihneď po položení</t>
  </si>
  <si>
    <t>ÚVODNÁ STAROSTLIVOSŤ pre trávnikový koberec</t>
  </si>
  <si>
    <t>Valcovanie trávnikového koberca po položení (prvý týždeň po položení potreba min. 2krát)</t>
  </si>
  <si>
    <t>Prvé pokosenie trávnika so zberom, vykášaním ťažko prístupných plôch, naložením, odvozom a likvidáciou pokosenej trávy na kompostárni</t>
  </si>
  <si>
    <t>MLATOVÁ PLOCHA</t>
  </si>
  <si>
    <t>Vykopanie ryhy pre mlatový chodník záhradný domček a terasu, hĺbka 20cm s pomocou minibagra</t>
  </si>
  <si>
    <t>Drenážna vrstva-makadam fr. 16-32mm</t>
  </si>
  <si>
    <t>vrstva 15-20cm</t>
  </si>
  <si>
    <t>Dovoz a zloženie makadamu</t>
  </si>
  <si>
    <t>Kamenná drť fr. 0-8mm (lomový kameň)</t>
  </si>
  <si>
    <t>vrstva 5-8cm</t>
  </si>
  <si>
    <t>Obstaranie, naloženie, dovoz a zloženie piesku a lomového kameňa</t>
  </si>
  <si>
    <t xml:space="preserve">Zhotovenie mlatových plôch, uloženie vrstiev, premiešanie materiálu, navlhčenie a utlačenie vrstiev,... </t>
  </si>
  <si>
    <t>VYVÝŠENÉ ZÁHONY</t>
  </si>
  <si>
    <t>Zhotovenie vyvýšených záhon s náterom kuchynským olejom, umiestnenie</t>
  </si>
  <si>
    <t>rozmer</t>
  </si>
  <si>
    <t xml:space="preserve">Osadenie kvetináčov do plochy </t>
  </si>
  <si>
    <t>Vyplnenie vyvýšených záhonov zeminou</t>
  </si>
  <si>
    <t>Kvalitná zemina aj prepotreby výsadieb</t>
  </si>
  <si>
    <t>Dovoz a zloženie zeminy</t>
  </si>
  <si>
    <t>Drevo na vyvýšené záhony</t>
  </si>
  <si>
    <t>červený smrek</t>
  </si>
  <si>
    <t>Obstaranie, naloženie, dovoz a zloženie dreva na vyvýšené záhony</t>
  </si>
  <si>
    <t>Spojovací materiál, pásovina na spoje</t>
  </si>
  <si>
    <t>Noppová fólia na izoláciu</t>
  </si>
  <si>
    <t>Kuchynský olej na olejovanie dreva</t>
  </si>
  <si>
    <t>odhad</t>
  </si>
  <si>
    <t xml:space="preserve">Dovoz a zloženie hotových kvetináčov k zákazníkovi </t>
  </si>
  <si>
    <t>OSTATNÉ POLOŽKY</t>
  </si>
  <si>
    <t>Protikoreňová bariéra - ROOTCONTROL</t>
  </si>
  <si>
    <t>Obstaranie, naloženie, dovoz a zloženie šlapákov</t>
  </si>
  <si>
    <t>Inštalácia protikoreňovej bariéry</t>
  </si>
  <si>
    <t>Štrk na podsyp šlapákov (šutolia fr.0-8)</t>
  </si>
  <si>
    <t xml:space="preserve">v prípade potreby </t>
  </si>
  <si>
    <t>Položenie tkanej textílie (napr. pod štrkové plochy), ukotvenie skobami</t>
  </si>
  <si>
    <t>Tkaná textília, čierna - na štrkové záhony a pásy pri chodníku (20% prekrytie)</t>
  </si>
  <si>
    <t>Zaliatie rastlín vodou, plochy jednotlivo nad 20 m2 - stromy</t>
  </si>
  <si>
    <t>50l/strom</t>
  </si>
  <si>
    <t>Zaliatie rastlín vodou, plochy jednotlivo nad 20 m2 - kry</t>
  </si>
  <si>
    <t>5l/krík</t>
  </si>
  <si>
    <t xml:space="preserve">Dodávka vody s dopravou   </t>
  </si>
  <si>
    <t>Jutová geotextília na svah, 30% rezerva na prekrytie</t>
  </si>
  <si>
    <t>Špeciálne skoby na ukotvenie juty</t>
  </si>
  <si>
    <t>Položenie jutovej geotextílie na svah</t>
  </si>
  <si>
    <t>Cena spolu bez DPH</t>
  </si>
  <si>
    <t>Rekapitulácia</t>
  </si>
  <si>
    <t>Pracovné náklady</t>
  </si>
  <si>
    <t>Materiálové náklady</t>
  </si>
  <si>
    <t>Rastlinný materiál</t>
  </si>
  <si>
    <r>
      <t xml:space="preserve">Iné náklady </t>
    </r>
    <r>
      <rPr>
        <i/>
        <sz val="12"/>
        <color indexed="8"/>
        <rFont val="Times New Roman"/>
        <family val="1"/>
        <charset val="238"/>
      </rPr>
      <t>(napr. doprava materiálu)</t>
    </r>
  </si>
  <si>
    <t>Cena spolu s DPH</t>
  </si>
  <si>
    <t>Spracoval:</t>
  </si>
  <si>
    <t>Ing. Stanislava Sabolová</t>
  </si>
  <si>
    <t>+421 917 432 187</t>
  </si>
  <si>
    <t>navrhy@klacansky.sk</t>
  </si>
  <si>
    <t>v Trenčíne</t>
  </si>
  <si>
    <t xml:space="preserve">objem orezu bude určený pri realizácii podľa skutočného stavu za účasti odboru životného prostredia  </t>
  </si>
  <si>
    <t>111212121</t>
  </si>
  <si>
    <t>185804311</t>
  </si>
  <si>
    <t>MAT</t>
  </si>
  <si>
    <t xml:space="preserve">21197-11102  </t>
  </si>
  <si>
    <t xml:space="preserve">PRÍPRAVA PLOCHY </t>
  </si>
  <si>
    <t>sadové úpravy SO 03</t>
  </si>
  <si>
    <t xml:space="preserve">Výkaz výmer </t>
  </si>
  <si>
    <t>Cestička pre cyklistov a chodník na Špačinskej ceste, I. časť</t>
  </si>
  <si>
    <t>Použitie stroja pre prípravu 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</si>
</sst>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800]dddd\,\ mmmm\ dd\,\ yyyy"/>
    <numFmt numFmtId="165" formatCode="0.0"/>
    <numFmt numFmtId="166" formatCode="#,##0.00\ [$€-1]"/>
    <numFmt numFmtId="167" formatCode="#,##0.00&quot; €&quot;"/>
    <numFmt numFmtId="168" formatCode="#,##0.00\ &quot;€&quot;"/>
    <numFmt numFmtId="169" formatCode="#,##0.00\ [$Sk-41B]"/>
  </numFmts>
  <fonts count="5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indexed="8"/>
      <name val="Arial"/>
      <family val="2"/>
    </font>
    <font>
      <b/>
      <sz val="14"/>
      <name val="Arial"/>
      <family val="2"/>
      <charset val="238"/>
    </font>
    <font>
      <b/>
      <sz val="22"/>
      <name val="Times New Roman"/>
      <family val="1"/>
      <charset val="238"/>
    </font>
    <font>
      <sz val="10"/>
      <name val="Times New Roman"/>
      <family val="1"/>
      <charset val="238"/>
    </font>
    <font>
      <b/>
      <sz val="14"/>
      <name val="Arial"/>
      <family val="2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6" tint="0.59999389629810485"/>
      <name val="Times New Roman"/>
      <family val="1"/>
      <charset val="238"/>
    </font>
    <font>
      <sz val="10"/>
      <color indexed="8"/>
      <name val="Times New Roman"/>
      <family val="2"/>
    </font>
    <font>
      <i/>
      <sz val="12"/>
      <color indexed="8"/>
      <name val="Times New Roman"/>
      <family val="2"/>
      <charset val="238"/>
    </font>
    <font>
      <sz val="10"/>
      <color indexed="8"/>
      <name val="Times New Roman"/>
      <family val="2"/>
      <charset val="238"/>
    </font>
    <font>
      <sz val="12"/>
      <color indexed="8"/>
      <name val="Times New Roman"/>
      <family val="2"/>
      <charset val="238"/>
    </font>
    <font>
      <sz val="12"/>
      <color indexed="8"/>
      <name val="Times New Roman"/>
      <family val="2"/>
    </font>
    <font>
      <b/>
      <sz val="12"/>
      <color indexed="8"/>
      <name val="Times New Roman"/>
      <family val="2"/>
    </font>
    <font>
      <i/>
      <sz val="12"/>
      <name val="Times New Roman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2"/>
      <charset val="238"/>
    </font>
    <font>
      <i/>
      <sz val="10"/>
      <name val="Arial"/>
      <family val="2"/>
      <charset val="238"/>
    </font>
    <font>
      <sz val="12"/>
      <name val="Times New Roman"/>
      <family val="2"/>
      <charset val="238"/>
    </font>
    <font>
      <sz val="10"/>
      <name val="Times New Roman"/>
      <family val="2"/>
      <charset val="238"/>
    </font>
    <font>
      <i/>
      <sz val="12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sz val="12"/>
      <color indexed="8"/>
      <name val="Times New Roman"/>
      <family val="2"/>
      <charset val="238"/>
    </font>
    <font>
      <i/>
      <sz val="10"/>
      <color indexed="8"/>
      <name val="Times New Roman"/>
      <family val="2"/>
      <charset val="238"/>
    </font>
    <font>
      <b/>
      <sz val="16"/>
      <color indexed="8"/>
      <name val="Times New Roman"/>
      <family val="2"/>
    </font>
    <font>
      <b/>
      <sz val="8"/>
      <name val="Times New Roman"/>
      <family val="2"/>
    </font>
    <font>
      <b/>
      <sz val="14"/>
      <color indexed="8"/>
      <name val="Times New Roman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i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</font>
    <font>
      <i/>
      <sz val="10"/>
      <color indexed="8"/>
      <name val="Arial"/>
      <family val="2"/>
    </font>
    <font>
      <sz val="10"/>
      <color rgb="FF500050"/>
      <name val="Arial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</font>
    <font>
      <b/>
      <sz val="12"/>
      <color indexed="50"/>
      <name val="Times New Roman"/>
      <family val="1"/>
      <charset val="238"/>
    </font>
    <font>
      <sz val="10"/>
      <name val="Tahoma"/>
      <family val="2"/>
      <charset val="238"/>
    </font>
    <font>
      <i/>
      <u/>
      <sz val="10"/>
      <name val="Arial"/>
      <family val="2"/>
      <charset val="238"/>
    </font>
    <font>
      <b/>
      <sz val="10"/>
      <color indexed="50"/>
      <name val="Arial"/>
      <family val="2"/>
    </font>
    <font>
      <b/>
      <sz val="10"/>
      <color indexed="8"/>
      <name val="Arial"/>
      <family val="2"/>
    </font>
    <font>
      <b/>
      <sz val="9"/>
      <color indexed="81"/>
      <name val="Tahoma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9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7" tint="0.59999389629810485"/>
        <bgColor indexed="22"/>
      </patternFill>
    </fill>
    <fill>
      <patternFill patternType="solid">
        <fgColor rgb="FFFF00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6" fillId="0" borderId="0"/>
  </cellStyleXfs>
  <cellXfs count="293">
    <xf numFmtId="0" fontId="0" fillId="0" borderId="0" xfId="0"/>
    <xf numFmtId="0" fontId="2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2" fillId="0" borderId="0" xfId="0" applyNumberFormat="1" applyFont="1" applyFill="1" applyBorder="1" applyAlignment="1" applyProtection="1">
      <alignment horizontal="right"/>
    </xf>
    <xf numFmtId="0" fontId="5" fillId="0" borderId="0" xfId="1" applyFont="1"/>
    <xf numFmtId="0" fontId="2" fillId="0" borderId="0" xfId="1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left"/>
    </xf>
    <xf numFmtId="0" fontId="5" fillId="0" borderId="1" xfId="1" applyFont="1" applyBorder="1"/>
    <xf numFmtId="0" fontId="6" fillId="0" borderId="1" xfId="1" applyNumberFormat="1" applyFont="1" applyFill="1" applyBorder="1" applyAlignment="1" applyProtection="1">
      <alignment horizontal="right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NumberFormat="1" applyFont="1" applyFill="1" applyBorder="1" applyAlignment="1" applyProtection="1">
      <alignment horizontal="right"/>
    </xf>
    <xf numFmtId="0" fontId="5" fillId="0" borderId="0" xfId="0" applyFont="1" applyAlignment="1">
      <alignment horizontal="right"/>
    </xf>
    <xf numFmtId="165" fontId="8" fillId="0" borderId="0" xfId="0" applyNumberFormat="1" applyFont="1" applyAlignment="1">
      <alignment horizontal="center"/>
    </xf>
    <xf numFmtId="165" fontId="5" fillId="0" borderId="0" xfId="0" applyNumberFormat="1" applyFont="1"/>
    <xf numFmtId="0" fontId="9" fillId="0" borderId="2" xfId="1" applyNumberFormat="1" applyFont="1" applyFill="1" applyBorder="1" applyAlignment="1" applyProtection="1">
      <alignment horizontal="left"/>
    </xf>
    <xf numFmtId="3" fontId="9" fillId="0" borderId="2" xfId="2" applyNumberFormat="1" applyFont="1" applyFill="1" applyBorder="1" applyAlignment="1" applyProtection="1">
      <alignment horizontal="right"/>
    </xf>
    <xf numFmtId="165" fontId="9" fillId="0" borderId="2" xfId="1" applyNumberFormat="1" applyFont="1" applyFill="1" applyBorder="1" applyAlignment="1" applyProtection="1">
      <alignment horizontal="left"/>
    </xf>
    <xf numFmtId="3" fontId="10" fillId="0" borderId="2" xfId="2" applyNumberFormat="1" applyFont="1" applyBorder="1" applyAlignment="1">
      <alignment horizontal="right"/>
    </xf>
    <xf numFmtId="0" fontId="10" fillId="0" borderId="2" xfId="1" applyFont="1" applyBorder="1"/>
    <xf numFmtId="0" fontId="11" fillId="0" borderId="3" xfId="1" applyNumberFormat="1" applyFont="1" applyFill="1" applyBorder="1" applyAlignment="1" applyProtection="1">
      <alignment horizontal="left"/>
    </xf>
    <xf numFmtId="3" fontId="11" fillId="0" borderId="3" xfId="2" applyNumberFormat="1" applyFont="1" applyFill="1" applyBorder="1" applyAlignment="1" applyProtection="1">
      <alignment horizontal="right"/>
    </xf>
    <xf numFmtId="165" fontId="11" fillId="0" borderId="3" xfId="1" applyNumberFormat="1" applyFont="1" applyFill="1" applyBorder="1" applyAlignment="1" applyProtection="1">
      <alignment horizontal="left"/>
    </xf>
    <xf numFmtId="0" fontId="5" fillId="0" borderId="3" xfId="1" applyFont="1" applyBorder="1"/>
    <xf numFmtId="0" fontId="5" fillId="0" borderId="3" xfId="1" applyFont="1" applyBorder="1" applyAlignment="1">
      <alignment horizontal="right"/>
    </xf>
    <xf numFmtId="3" fontId="5" fillId="0" borderId="3" xfId="2" applyNumberFormat="1" applyFont="1" applyBorder="1" applyAlignment="1">
      <alignment horizontal="right"/>
    </xf>
    <xf numFmtId="0" fontId="11" fillId="0" borderId="2" xfId="1" applyNumberFormat="1" applyFont="1" applyFill="1" applyBorder="1" applyAlignment="1" applyProtection="1">
      <alignment horizontal="left"/>
    </xf>
    <xf numFmtId="3" fontId="11" fillId="0" borderId="2" xfId="2" applyNumberFormat="1" applyFont="1" applyFill="1" applyBorder="1" applyAlignment="1" applyProtection="1">
      <alignment horizontal="right"/>
    </xf>
    <xf numFmtId="165" fontId="11" fillId="0" borderId="2" xfId="1" applyNumberFormat="1" applyFont="1" applyFill="1" applyBorder="1" applyAlignment="1" applyProtection="1">
      <alignment horizontal="left"/>
    </xf>
    <xf numFmtId="3" fontId="11" fillId="0" borderId="2" xfId="1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horizontal="left"/>
    </xf>
    <xf numFmtId="3" fontId="5" fillId="0" borderId="3" xfId="1" applyNumberFormat="1" applyFont="1" applyBorder="1" applyAlignment="1">
      <alignment horizontal="right"/>
    </xf>
    <xf numFmtId="0" fontId="11" fillId="0" borderId="0" xfId="0" applyNumberFormat="1" applyFont="1" applyFill="1" applyBorder="1" applyAlignment="1" applyProtection="1">
      <alignment horizontal="right" wrapText="1"/>
    </xf>
    <xf numFmtId="165" fontId="12" fillId="0" borderId="0" xfId="0" applyNumberFormat="1" applyFont="1" applyFill="1" applyBorder="1" applyAlignment="1" applyProtection="1">
      <alignment horizontal="right"/>
    </xf>
    <xf numFmtId="0" fontId="5" fillId="0" borderId="2" xfId="1" applyFont="1" applyBorder="1"/>
    <xf numFmtId="0" fontId="5" fillId="0" borderId="2" xfId="1" applyFont="1" applyBorder="1" applyAlignment="1">
      <alignment horizontal="right"/>
    </xf>
    <xf numFmtId="1" fontId="5" fillId="0" borderId="2" xfId="1" applyNumberFormat="1" applyFont="1" applyBorder="1" applyAlignment="1">
      <alignment horizontal="right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165" fontId="13" fillId="2" borderId="6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 wrapText="1"/>
    </xf>
    <xf numFmtId="165" fontId="13" fillId="2" borderId="10" xfId="0" applyNumberFormat="1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1" fillId="3" borderId="13" xfId="0" applyNumberFormat="1" applyFont="1" applyFill="1" applyBorder="1" applyAlignment="1" applyProtection="1">
      <alignment horizontal="right" vertical="center" wrapText="1"/>
    </xf>
    <xf numFmtId="4" fontId="14" fillId="3" borderId="13" xfId="0" applyNumberFormat="1" applyFont="1" applyFill="1" applyBorder="1" applyAlignment="1" applyProtection="1">
      <alignment vertical="center" wrapText="1"/>
    </xf>
    <xf numFmtId="0" fontId="13" fillId="3" borderId="13" xfId="0" applyNumberFormat="1" applyFont="1" applyFill="1" applyBorder="1" applyAlignment="1" applyProtection="1">
      <alignment vertical="center" wrapText="1"/>
    </xf>
    <xf numFmtId="0" fontId="5" fillId="3" borderId="13" xfId="0" applyFont="1" applyFill="1" applyBorder="1"/>
    <xf numFmtId="166" fontId="7" fillId="3" borderId="13" xfId="0" applyNumberFormat="1" applyFont="1" applyFill="1" applyBorder="1" applyAlignment="1">
      <alignment horizontal="right" vertical="center"/>
    </xf>
    <xf numFmtId="9" fontId="15" fillId="3" borderId="14" xfId="0" applyNumberFormat="1" applyFont="1" applyFill="1" applyBorder="1" applyAlignment="1" applyProtection="1">
      <alignment horizontal="right" vertical="center"/>
    </xf>
    <xf numFmtId="0" fontId="16" fillId="0" borderId="15" xfId="0" applyNumberFormat="1" applyFont="1" applyFill="1" applyBorder="1" applyAlignment="1" applyProtection="1">
      <alignment horizontal="left" vertical="center" wrapText="1"/>
    </xf>
    <xf numFmtId="0" fontId="17" fillId="0" borderId="16" xfId="0" applyNumberFormat="1" applyFont="1" applyFill="1" applyBorder="1" applyAlignment="1" applyProtection="1">
      <alignment horizontal="right" wrapText="1"/>
    </xf>
    <xf numFmtId="4" fontId="18" fillId="0" borderId="17" xfId="0" applyNumberFormat="1" applyFont="1" applyFill="1" applyBorder="1" applyAlignment="1" applyProtection="1">
      <alignment horizontal="right" wrapText="1"/>
    </xf>
    <xf numFmtId="0" fontId="18" fillId="0" borderId="18" xfId="0" applyNumberFormat="1" applyFont="1" applyFill="1" applyBorder="1" applyAlignment="1" applyProtection="1">
      <alignment horizontal="center"/>
    </xf>
    <xf numFmtId="0" fontId="15" fillId="0" borderId="17" xfId="0" applyNumberFormat="1" applyFont="1" applyFill="1" applyBorder="1" applyAlignment="1" applyProtection="1">
      <alignment horizontal="center"/>
    </xf>
    <xf numFmtId="166" fontId="19" fillId="0" borderId="17" xfId="0" applyNumberFormat="1" applyFont="1" applyFill="1" applyBorder="1" applyAlignment="1" applyProtection="1">
      <alignment horizontal="right"/>
    </xf>
    <xf numFmtId="166" fontId="20" fillId="0" borderId="19" xfId="0" applyNumberFormat="1" applyFont="1" applyFill="1" applyBorder="1" applyAlignment="1" applyProtection="1">
      <alignment horizontal="right"/>
    </xf>
    <xf numFmtId="9" fontId="15" fillId="0" borderId="20" xfId="0" applyNumberFormat="1" applyFont="1" applyFill="1" applyBorder="1" applyAlignment="1" applyProtection="1">
      <alignment horizontal="right"/>
    </xf>
    <xf numFmtId="0" fontId="21" fillId="0" borderId="22" xfId="0" applyNumberFormat="1" applyFont="1" applyFill="1" applyBorder="1" applyAlignment="1" applyProtection="1">
      <alignment horizontal="left" vertical="center" wrapText="1"/>
    </xf>
    <xf numFmtId="0" fontId="17" fillId="0" borderId="23" xfId="0" applyNumberFormat="1" applyFont="1" applyFill="1" applyBorder="1" applyAlignment="1" applyProtection="1">
      <alignment horizontal="right" wrapText="1"/>
    </xf>
    <xf numFmtId="0" fontId="21" fillId="4" borderId="22" xfId="0" applyNumberFormat="1" applyFont="1" applyFill="1" applyBorder="1" applyAlignment="1" applyProtection="1">
      <alignment horizontal="left" vertical="center" wrapText="1"/>
    </xf>
    <xf numFmtId="0" fontId="17" fillId="4" borderId="16" xfId="1" applyNumberFormat="1" applyFont="1" applyFill="1" applyBorder="1" applyAlignment="1" applyProtection="1">
      <alignment horizontal="right" wrapText="1"/>
    </xf>
    <xf numFmtId="4" fontId="18" fillId="4" borderId="17" xfId="0" applyNumberFormat="1" applyFont="1" applyFill="1" applyBorder="1" applyAlignment="1" applyProtection="1">
      <alignment horizontal="right" wrapText="1"/>
    </xf>
    <xf numFmtId="0" fontId="18" fillId="4" borderId="18" xfId="0" applyNumberFormat="1" applyFont="1" applyFill="1" applyBorder="1" applyAlignment="1" applyProtection="1">
      <alignment horizontal="center"/>
    </xf>
    <xf numFmtId="0" fontId="15" fillId="4" borderId="17" xfId="0" applyNumberFormat="1" applyFont="1" applyFill="1" applyBorder="1" applyAlignment="1" applyProtection="1">
      <alignment horizontal="center"/>
    </xf>
    <xf numFmtId="167" fontId="22" fillId="5" borderId="18" xfId="2" applyNumberFormat="1" applyFont="1" applyFill="1" applyBorder="1" applyAlignment="1">
      <alignment horizontal="right"/>
    </xf>
    <xf numFmtId="166" fontId="23" fillId="4" borderId="19" xfId="1" applyNumberFormat="1" applyFont="1" applyFill="1" applyBorder="1" applyAlignment="1" applyProtection="1">
      <alignment horizontal="right"/>
    </xf>
    <xf numFmtId="9" fontId="15" fillId="4" borderId="20" xfId="0" applyNumberFormat="1" applyFont="1" applyFill="1" applyBorder="1" applyAlignment="1" applyProtection="1">
      <alignment horizontal="right"/>
    </xf>
    <xf numFmtId="0" fontId="17" fillId="4" borderId="23" xfId="0" applyNumberFormat="1" applyFont="1" applyFill="1" applyBorder="1" applyAlignment="1" applyProtection="1">
      <alignment horizontal="right" wrapText="1"/>
    </xf>
    <xf numFmtId="166" fontId="19" fillId="4" borderId="17" xfId="0" applyNumberFormat="1" applyFont="1" applyFill="1" applyBorder="1" applyAlignment="1" applyProtection="1">
      <alignment horizontal="right"/>
    </xf>
    <xf numFmtId="166" fontId="20" fillId="4" borderId="19" xfId="0" applyNumberFormat="1" applyFont="1" applyFill="1" applyBorder="1" applyAlignment="1" applyProtection="1">
      <alignment horizontal="right"/>
    </xf>
    <xf numFmtId="0" fontId="12" fillId="3" borderId="13" xfId="0" applyNumberFormat="1" applyFont="1" applyFill="1" applyBorder="1" applyAlignment="1" applyProtection="1">
      <alignment vertical="center" wrapText="1"/>
    </xf>
    <xf numFmtId="9" fontId="11" fillId="3" borderId="14" xfId="0" applyNumberFormat="1" applyFont="1" applyFill="1" applyBorder="1" applyAlignment="1" applyProtection="1">
      <alignment horizontal="right" vertical="center"/>
    </xf>
    <xf numFmtId="0" fontId="16" fillId="0" borderId="15" xfId="1" applyNumberFormat="1" applyFont="1" applyFill="1" applyBorder="1" applyAlignment="1" applyProtection="1">
      <alignment horizontal="left" vertical="center" wrapText="1"/>
    </xf>
    <xf numFmtId="0" fontId="17" fillId="0" borderId="16" xfId="1" applyNumberFormat="1" applyFont="1" applyFill="1" applyBorder="1" applyAlignment="1" applyProtection="1">
      <alignment horizontal="right" wrapText="1"/>
    </xf>
    <xf numFmtId="0" fontId="18" fillId="0" borderId="18" xfId="1" applyNumberFormat="1" applyFont="1" applyFill="1" applyBorder="1" applyAlignment="1" applyProtection="1">
      <alignment horizontal="center"/>
    </xf>
    <xf numFmtId="0" fontId="15" fillId="0" borderId="17" xfId="1" applyNumberFormat="1" applyFont="1" applyFill="1" applyBorder="1" applyAlignment="1" applyProtection="1">
      <alignment horizontal="center"/>
    </xf>
    <xf numFmtId="166" fontId="20" fillId="0" borderId="19" xfId="1" applyNumberFormat="1" applyFont="1" applyFill="1" applyBorder="1" applyAlignment="1" applyProtection="1">
      <alignment horizontal="right"/>
    </xf>
    <xf numFmtId="4" fontId="18" fillId="4" borderId="17" xfId="1" applyNumberFormat="1" applyFont="1" applyFill="1" applyBorder="1" applyAlignment="1" applyProtection="1">
      <alignment horizontal="right" wrapText="1"/>
    </xf>
    <xf numFmtId="0" fontId="18" fillId="4" borderId="18" xfId="1" applyNumberFormat="1" applyFont="1" applyFill="1" applyBorder="1" applyAlignment="1" applyProtection="1">
      <alignment horizontal="center"/>
    </xf>
    <xf numFmtId="0" fontId="15" fillId="4" borderId="17" xfId="1" applyNumberFormat="1" applyFont="1" applyFill="1" applyBorder="1" applyAlignment="1" applyProtection="1">
      <alignment horizontal="center"/>
    </xf>
    <xf numFmtId="0" fontId="16" fillId="6" borderId="15" xfId="1" applyNumberFormat="1" applyFont="1" applyFill="1" applyBorder="1" applyAlignment="1" applyProtection="1">
      <alignment horizontal="left" vertical="center" wrapText="1"/>
    </xf>
    <xf numFmtId="0" fontId="17" fillId="6" borderId="16" xfId="1" applyNumberFormat="1" applyFont="1" applyFill="1" applyBorder="1" applyAlignment="1" applyProtection="1">
      <alignment horizontal="right" wrapText="1"/>
    </xf>
    <xf numFmtId="4" fontId="18" fillId="6" borderId="17" xfId="1" applyNumberFormat="1" applyFont="1" applyFill="1" applyBorder="1" applyAlignment="1" applyProtection="1">
      <alignment horizontal="right" wrapText="1"/>
    </xf>
    <xf numFmtId="0" fontId="18" fillId="6" borderId="18" xfId="1" applyNumberFormat="1" applyFont="1" applyFill="1" applyBorder="1" applyAlignment="1" applyProtection="1">
      <alignment horizontal="center"/>
    </xf>
    <xf numFmtId="0" fontId="15" fillId="6" borderId="17" xfId="1" applyNumberFormat="1" applyFont="1" applyFill="1" applyBorder="1" applyAlignment="1" applyProtection="1">
      <alignment horizontal="center"/>
    </xf>
    <xf numFmtId="166" fontId="19" fillId="6" borderId="17" xfId="1" applyNumberFormat="1" applyFont="1" applyFill="1" applyBorder="1" applyAlignment="1" applyProtection="1">
      <alignment horizontal="right"/>
    </xf>
    <xf numFmtId="166" fontId="20" fillId="6" borderId="19" xfId="1" applyNumberFormat="1" applyFont="1" applyFill="1" applyBorder="1" applyAlignment="1" applyProtection="1">
      <alignment horizontal="right"/>
    </xf>
    <xf numFmtId="9" fontId="15" fillId="6" borderId="20" xfId="0" applyNumberFormat="1" applyFont="1" applyFill="1" applyBorder="1" applyAlignment="1" applyProtection="1">
      <alignment horizontal="right"/>
    </xf>
    <xf numFmtId="0" fontId="16" fillId="0" borderId="22" xfId="2" applyNumberFormat="1" applyFont="1" applyFill="1" applyBorder="1" applyAlignment="1" applyProtection="1">
      <alignment horizontal="left" wrapText="1"/>
    </xf>
    <xf numFmtId="0" fontId="11" fillId="0" borderId="23" xfId="2" applyNumberFormat="1" applyFont="1" applyFill="1" applyBorder="1" applyAlignment="1" applyProtection="1">
      <alignment horizontal="right" vertical="center" wrapText="1"/>
    </xf>
    <xf numFmtId="4" fontId="18" fillId="0" borderId="18" xfId="0" applyNumberFormat="1" applyFont="1" applyFill="1" applyBorder="1" applyAlignment="1" applyProtection="1">
      <alignment horizontal="right" wrapText="1"/>
    </xf>
    <xf numFmtId="0" fontId="18" fillId="0" borderId="18" xfId="2" applyNumberFormat="1" applyFont="1" applyFill="1" applyBorder="1" applyAlignment="1" applyProtection="1">
      <alignment horizontal="center"/>
    </xf>
    <xf numFmtId="0" fontId="17" fillId="0" borderId="18" xfId="2" applyNumberFormat="1" applyFont="1" applyFill="1" applyBorder="1" applyAlignment="1" applyProtection="1">
      <alignment horizontal="center"/>
    </xf>
    <xf numFmtId="166" fontId="7" fillId="0" borderId="18" xfId="2" applyNumberFormat="1" applyFont="1" applyFill="1" applyBorder="1" applyAlignment="1">
      <alignment horizontal="right"/>
    </xf>
    <xf numFmtId="9" fontId="17" fillId="0" borderId="24" xfId="0" applyNumberFormat="1" applyFont="1" applyFill="1" applyBorder="1" applyAlignment="1" applyProtection="1">
      <alignment horizontal="right"/>
    </xf>
    <xf numFmtId="0" fontId="16" fillId="0" borderId="15" xfId="1" applyNumberFormat="1" applyFont="1" applyFill="1" applyBorder="1" applyAlignment="1" applyProtection="1">
      <alignment horizontal="left" wrapText="1"/>
    </xf>
    <xf numFmtId="0" fontId="11" fillId="0" borderId="16" xfId="1" applyNumberFormat="1" applyFont="1" applyFill="1" applyBorder="1" applyAlignment="1" applyProtection="1">
      <alignment horizontal="right" vertical="center" wrapText="1"/>
    </xf>
    <xf numFmtId="0" fontId="18" fillId="0" borderId="17" xfId="1" applyNumberFormat="1" applyFont="1" applyFill="1" applyBorder="1" applyAlignment="1" applyProtection="1">
      <alignment horizontal="center"/>
    </xf>
    <xf numFmtId="166" fontId="7" fillId="0" borderId="17" xfId="1" applyNumberFormat="1" applyFont="1" applyFill="1" applyBorder="1" applyAlignment="1">
      <alignment horizontal="right"/>
    </xf>
    <xf numFmtId="0" fontId="16" fillId="7" borderId="15" xfId="1" applyNumberFormat="1" applyFont="1" applyFill="1" applyBorder="1" applyAlignment="1" applyProtection="1">
      <alignment horizontal="left" vertical="center" wrapText="1"/>
    </xf>
    <xf numFmtId="0" fontId="17" fillId="7" borderId="16" xfId="1" applyNumberFormat="1" applyFont="1" applyFill="1" applyBorder="1" applyAlignment="1" applyProtection="1">
      <alignment horizontal="right" wrapText="1"/>
    </xf>
    <xf numFmtId="4" fontId="18" fillId="7" borderId="17" xfId="0" applyNumberFormat="1" applyFont="1" applyFill="1" applyBorder="1" applyAlignment="1" applyProtection="1">
      <alignment horizontal="right" wrapText="1"/>
    </xf>
    <xf numFmtId="0" fontId="18" fillId="7" borderId="18" xfId="1" applyNumberFormat="1" applyFont="1" applyFill="1" applyBorder="1" applyAlignment="1" applyProtection="1">
      <alignment horizontal="center"/>
    </xf>
    <xf numFmtId="0" fontId="15" fillId="7" borderId="17" xfId="1" applyNumberFormat="1" applyFont="1" applyFill="1" applyBorder="1" applyAlignment="1" applyProtection="1">
      <alignment horizontal="center"/>
    </xf>
    <xf numFmtId="166" fontId="19" fillId="7" borderId="17" xfId="0" applyNumberFormat="1" applyFont="1" applyFill="1" applyBorder="1" applyAlignment="1" applyProtection="1">
      <alignment horizontal="right"/>
    </xf>
    <xf numFmtId="166" fontId="20" fillId="7" borderId="19" xfId="1" applyNumberFormat="1" applyFont="1" applyFill="1" applyBorder="1" applyAlignment="1" applyProtection="1">
      <alignment horizontal="right"/>
    </xf>
    <xf numFmtId="9" fontId="15" fillId="7" borderId="20" xfId="0" applyNumberFormat="1" applyFont="1" applyFill="1" applyBorder="1" applyAlignment="1" applyProtection="1">
      <alignment horizontal="right"/>
    </xf>
    <xf numFmtId="0" fontId="5" fillId="7" borderId="0" xfId="0" applyFont="1" applyFill="1"/>
    <xf numFmtId="0" fontId="17" fillId="7" borderId="16" xfId="2" applyNumberFormat="1" applyFont="1" applyFill="1" applyBorder="1" applyAlignment="1" applyProtection="1">
      <alignment horizontal="right" wrapText="1"/>
    </xf>
    <xf numFmtId="0" fontId="16" fillId="4" borderId="15" xfId="1" applyNumberFormat="1" applyFont="1" applyFill="1" applyBorder="1" applyAlignment="1" applyProtection="1">
      <alignment horizontal="left" vertical="center" wrapText="1"/>
    </xf>
    <xf numFmtId="0" fontId="11" fillId="6" borderId="16" xfId="1" applyNumberFormat="1" applyFont="1" applyFill="1" applyBorder="1" applyAlignment="1" applyProtection="1">
      <alignment horizontal="right" vertical="center" wrapText="1"/>
    </xf>
    <xf numFmtId="4" fontId="12" fillId="6" borderId="17" xfId="1" applyNumberFormat="1" applyFont="1" applyFill="1" applyBorder="1" applyAlignment="1" applyProtection="1">
      <alignment wrapText="1"/>
    </xf>
    <xf numFmtId="0" fontId="18" fillId="6" borderId="17" xfId="1" applyNumberFormat="1" applyFont="1" applyFill="1" applyBorder="1" applyAlignment="1" applyProtection="1">
      <alignment horizontal="center"/>
    </xf>
    <xf numFmtId="166" fontId="25" fillId="6" borderId="18" xfId="1" applyNumberFormat="1" applyFont="1" applyFill="1" applyBorder="1" applyAlignment="1" applyProtection="1">
      <alignment horizontal="right"/>
    </xf>
    <xf numFmtId="166" fontId="7" fillId="6" borderId="17" xfId="1" applyNumberFormat="1" applyFont="1" applyFill="1" applyBorder="1" applyAlignment="1">
      <alignment horizontal="right"/>
    </xf>
    <xf numFmtId="168" fontId="22" fillId="6" borderId="17" xfId="1" applyNumberFormat="1" applyFont="1" applyFill="1" applyBorder="1" applyAlignment="1"/>
    <xf numFmtId="0" fontId="21" fillId="4" borderId="15" xfId="1" applyNumberFormat="1" applyFont="1" applyFill="1" applyBorder="1" applyAlignment="1" applyProtection="1">
      <alignment horizontal="left" vertical="center" wrapText="1"/>
    </xf>
    <xf numFmtId="0" fontId="26" fillId="4" borderId="16" xfId="1" applyNumberFormat="1" applyFont="1" applyFill="1" applyBorder="1" applyAlignment="1" applyProtection="1">
      <alignment horizontal="right" wrapText="1"/>
    </xf>
    <xf numFmtId="4" fontId="25" fillId="4" borderId="17" xfId="1" applyNumberFormat="1" applyFont="1" applyFill="1" applyBorder="1" applyAlignment="1" applyProtection="1">
      <alignment horizontal="right" wrapText="1"/>
    </xf>
    <xf numFmtId="0" fontId="25" fillId="4" borderId="18" xfId="1" applyNumberFormat="1" applyFont="1" applyFill="1" applyBorder="1" applyAlignment="1" applyProtection="1">
      <alignment horizontal="center"/>
    </xf>
    <xf numFmtId="0" fontId="26" fillId="4" borderId="17" xfId="1" applyNumberFormat="1" applyFont="1" applyFill="1" applyBorder="1" applyAlignment="1" applyProtection="1">
      <alignment horizontal="center"/>
    </xf>
    <xf numFmtId="9" fontId="26" fillId="4" borderId="20" xfId="0" applyNumberFormat="1" applyFont="1" applyFill="1" applyBorder="1" applyAlignment="1" applyProtection="1">
      <alignment horizontal="right"/>
    </xf>
    <xf numFmtId="0" fontId="16" fillId="6" borderId="25" xfId="1" applyNumberFormat="1" applyFont="1" applyFill="1" applyBorder="1" applyAlignment="1" applyProtection="1">
      <alignment horizontal="left" vertical="center" wrapText="1"/>
    </xf>
    <xf numFmtId="0" fontId="11" fillId="6" borderId="26" xfId="1" applyNumberFormat="1" applyFont="1" applyFill="1" applyBorder="1" applyAlignment="1" applyProtection="1">
      <alignment horizontal="right" vertical="center" wrapText="1"/>
    </xf>
    <xf numFmtId="4" fontId="12" fillId="6" borderId="10" xfId="1" applyNumberFormat="1" applyFont="1" applyFill="1" applyBorder="1" applyAlignment="1" applyProtection="1">
      <alignment wrapText="1"/>
    </xf>
    <xf numFmtId="0" fontId="18" fillId="6" borderId="10" xfId="1" applyNumberFormat="1" applyFont="1" applyFill="1" applyBorder="1" applyAlignment="1" applyProtection="1">
      <alignment horizontal="center"/>
    </xf>
    <xf numFmtId="0" fontId="15" fillId="6" borderId="10" xfId="1" applyNumberFormat="1" applyFont="1" applyFill="1" applyBorder="1" applyAlignment="1" applyProtection="1">
      <alignment horizontal="center"/>
    </xf>
    <xf numFmtId="166" fontId="25" fillId="6" borderId="27" xfId="1" applyNumberFormat="1" applyFont="1" applyFill="1" applyBorder="1" applyAlignment="1" applyProtection="1">
      <alignment horizontal="right"/>
    </xf>
    <xf numFmtId="166" fontId="7" fillId="6" borderId="10" xfId="1" applyNumberFormat="1" applyFont="1" applyFill="1" applyBorder="1" applyAlignment="1">
      <alignment horizontal="right"/>
    </xf>
    <xf numFmtId="166" fontId="25" fillId="6" borderId="17" xfId="1" applyNumberFormat="1" applyFont="1" applyFill="1" applyBorder="1" applyAlignment="1" applyProtection="1">
      <alignment horizontal="right"/>
    </xf>
    <xf numFmtId="0" fontId="16" fillId="0" borderId="21" xfId="1" applyNumberFormat="1" applyFont="1" applyFill="1" applyBorder="1" applyAlignment="1" applyProtection="1">
      <alignment horizontal="left" vertical="center" wrapText="1"/>
    </xf>
    <xf numFmtId="0" fontId="17" fillId="0" borderId="28" xfId="1" applyNumberFormat="1" applyFont="1" applyFill="1" applyBorder="1" applyAlignment="1" applyProtection="1">
      <alignment horizontal="right" wrapText="1"/>
    </xf>
    <xf numFmtId="0" fontId="18" fillId="0" borderId="19" xfId="1" applyNumberFormat="1" applyFont="1" applyFill="1" applyBorder="1" applyAlignment="1" applyProtection="1">
      <alignment horizontal="center"/>
    </xf>
    <xf numFmtId="0" fontId="15" fillId="0" borderId="19" xfId="1" applyNumberFormat="1" applyFont="1" applyFill="1" applyBorder="1" applyAlignment="1" applyProtection="1">
      <alignment horizontal="center"/>
    </xf>
    <xf numFmtId="166" fontId="13" fillId="0" borderId="19" xfId="1" applyNumberFormat="1" applyFont="1" applyFill="1" applyBorder="1" applyAlignment="1" applyProtection="1">
      <alignment horizontal="right"/>
    </xf>
    <xf numFmtId="0" fontId="16" fillId="6" borderId="21" xfId="1" applyNumberFormat="1" applyFont="1" applyFill="1" applyBorder="1" applyAlignment="1" applyProtection="1">
      <alignment horizontal="left" vertical="center" wrapText="1"/>
    </xf>
    <xf numFmtId="4" fontId="12" fillId="6" borderId="17" xfId="1" applyNumberFormat="1" applyFont="1" applyFill="1" applyBorder="1"/>
    <xf numFmtId="166" fontId="13" fillId="6" borderId="19" xfId="1" applyNumberFormat="1" applyFont="1" applyFill="1" applyBorder="1" applyAlignment="1" applyProtection="1">
      <alignment horizontal="right"/>
    </xf>
    <xf numFmtId="166" fontId="13" fillId="6" borderId="17" xfId="1" applyNumberFormat="1" applyFont="1" applyFill="1" applyBorder="1" applyAlignment="1" applyProtection="1">
      <alignment horizontal="right"/>
    </xf>
    <xf numFmtId="0" fontId="16" fillId="0" borderId="22" xfId="2" applyNumberFormat="1" applyFont="1" applyFill="1" applyBorder="1" applyAlignment="1" applyProtection="1">
      <alignment horizontal="left" vertical="center" wrapText="1"/>
    </xf>
    <xf numFmtId="0" fontId="17" fillId="0" borderId="23" xfId="2" applyNumberFormat="1" applyFont="1" applyFill="1" applyBorder="1" applyAlignment="1" applyProtection="1">
      <alignment horizontal="right" wrapText="1"/>
    </xf>
    <xf numFmtId="166" fontId="13" fillId="0" borderId="29" xfId="2" applyNumberFormat="1" applyFont="1" applyFill="1" applyBorder="1" applyAlignment="1" applyProtection="1">
      <alignment horizontal="right"/>
    </xf>
    <xf numFmtId="0" fontId="18" fillId="0" borderId="29" xfId="2" applyNumberFormat="1" applyFont="1" applyFill="1" applyBorder="1" applyAlignment="1" applyProtection="1">
      <alignment horizontal="center"/>
    </xf>
    <xf numFmtId="0" fontId="16" fillId="8" borderId="22" xfId="2" applyNumberFormat="1" applyFont="1" applyFill="1" applyBorder="1" applyAlignment="1" applyProtection="1">
      <alignment horizontal="left" vertical="center" wrapText="1"/>
    </xf>
    <xf numFmtId="0" fontId="17" fillId="8" borderId="23" xfId="2" applyNumberFormat="1" applyFont="1" applyFill="1" applyBorder="1" applyAlignment="1" applyProtection="1">
      <alignment horizontal="right" wrapText="1"/>
    </xf>
    <xf numFmtId="4" fontId="18" fillId="8" borderId="29" xfId="2" applyNumberFormat="1" applyFont="1" applyFill="1" applyBorder="1" applyAlignment="1" applyProtection="1">
      <alignment horizontal="right" wrapText="1"/>
    </xf>
    <xf numFmtId="0" fontId="18" fillId="8" borderId="18" xfId="2" applyNumberFormat="1" applyFont="1" applyFill="1" applyBorder="1" applyAlignment="1" applyProtection="1">
      <alignment horizontal="center"/>
    </xf>
    <xf numFmtId="0" fontId="17" fillId="8" borderId="18" xfId="2" applyNumberFormat="1" applyFont="1" applyFill="1" applyBorder="1" applyAlignment="1" applyProtection="1">
      <alignment horizontal="center"/>
    </xf>
    <xf numFmtId="166" fontId="18" fillId="8" borderId="18" xfId="2" applyNumberFormat="1" applyFont="1" applyFill="1" applyBorder="1" applyAlignment="1" applyProtection="1">
      <alignment horizontal="right"/>
    </xf>
    <xf numFmtId="166" fontId="13" fillId="8" borderId="29" xfId="2" applyNumberFormat="1" applyFont="1" applyFill="1" applyBorder="1" applyAlignment="1" applyProtection="1">
      <alignment horizontal="right"/>
    </xf>
    <xf numFmtId="9" fontId="17" fillId="8" borderId="24" xfId="0" applyNumberFormat="1" applyFont="1" applyFill="1" applyBorder="1" applyAlignment="1" applyProtection="1">
      <alignment horizontal="right"/>
    </xf>
    <xf numFmtId="0" fontId="16" fillId="5" borderId="22" xfId="2" applyNumberFormat="1" applyFont="1" applyFill="1" applyBorder="1" applyAlignment="1" applyProtection="1">
      <alignment horizontal="left" vertical="center" wrapText="1"/>
    </xf>
    <xf numFmtId="0" fontId="17" fillId="5" borderId="23" xfId="2" applyNumberFormat="1" applyFont="1" applyFill="1" applyBorder="1" applyAlignment="1" applyProtection="1">
      <alignment horizontal="right" wrapText="1"/>
    </xf>
    <xf numFmtId="4" fontId="18" fillId="5" borderId="18" xfId="2" applyNumberFormat="1" applyFont="1" applyFill="1" applyBorder="1" applyAlignment="1" applyProtection="1">
      <alignment horizontal="right" wrapText="1"/>
    </xf>
    <xf numFmtId="0" fontId="18" fillId="5" borderId="18" xfId="2" applyNumberFormat="1" applyFont="1" applyFill="1" applyBorder="1" applyAlignment="1" applyProtection="1">
      <alignment horizontal="center"/>
    </xf>
    <xf numFmtId="0" fontId="17" fillId="5" borderId="18" xfId="2" applyNumberFormat="1" applyFont="1" applyFill="1" applyBorder="1" applyAlignment="1" applyProtection="1">
      <alignment horizontal="center"/>
    </xf>
    <xf numFmtId="166" fontId="29" fillId="5" borderId="29" xfId="2" applyNumberFormat="1" applyFont="1" applyFill="1" applyBorder="1" applyAlignment="1" applyProtection="1">
      <alignment horizontal="right"/>
    </xf>
    <xf numFmtId="9" fontId="17" fillId="5" borderId="24" xfId="0" applyNumberFormat="1" applyFont="1" applyFill="1" applyBorder="1" applyAlignment="1" applyProtection="1">
      <alignment horizontal="right"/>
    </xf>
    <xf numFmtId="0" fontId="16" fillId="4" borderId="22" xfId="2" applyNumberFormat="1" applyFont="1" applyFill="1" applyBorder="1" applyAlignment="1" applyProtection="1">
      <alignment horizontal="left" vertical="center" wrapText="1"/>
    </xf>
    <xf numFmtId="0" fontId="17" fillId="4" borderId="23" xfId="2" applyNumberFormat="1" applyFont="1" applyFill="1" applyBorder="1" applyAlignment="1" applyProtection="1">
      <alignment horizontal="right" wrapText="1"/>
    </xf>
    <xf numFmtId="4" fontId="18" fillId="4" borderId="18" xfId="0" applyNumberFormat="1" applyFont="1" applyFill="1" applyBorder="1" applyAlignment="1" applyProtection="1">
      <alignment horizontal="right" wrapText="1"/>
    </xf>
    <xf numFmtId="0" fontId="18" fillId="4" borderId="18" xfId="2" applyNumberFormat="1" applyFont="1" applyFill="1" applyBorder="1" applyAlignment="1" applyProtection="1">
      <alignment horizontal="center"/>
    </xf>
    <xf numFmtId="0" fontId="17" fillId="4" borderId="18" xfId="2" applyNumberFormat="1" applyFont="1" applyFill="1" applyBorder="1" applyAlignment="1" applyProtection="1">
      <alignment horizontal="center"/>
    </xf>
    <xf numFmtId="166" fontId="13" fillId="4" borderId="29" xfId="2" applyNumberFormat="1" applyFont="1" applyFill="1" applyBorder="1" applyAlignment="1" applyProtection="1">
      <alignment horizontal="right"/>
    </xf>
    <xf numFmtId="9" fontId="17" fillId="4" borderId="24" xfId="0" applyNumberFormat="1" applyFont="1" applyFill="1" applyBorder="1" applyAlignment="1" applyProtection="1">
      <alignment horizontal="right"/>
    </xf>
    <xf numFmtId="0" fontId="5" fillId="4" borderId="0" xfId="0" applyFont="1" applyFill="1"/>
    <xf numFmtId="0" fontId="16" fillId="6" borderId="22" xfId="2" applyNumberFormat="1" applyFont="1" applyFill="1" applyBorder="1" applyAlignment="1" applyProtection="1">
      <alignment horizontal="left" vertical="center" wrapText="1"/>
    </xf>
    <xf numFmtId="0" fontId="17" fillId="6" borderId="23" xfId="2" applyNumberFormat="1" applyFont="1" applyFill="1" applyBorder="1" applyAlignment="1" applyProtection="1">
      <alignment horizontal="right" wrapText="1"/>
    </xf>
    <xf numFmtId="4" fontId="18" fillId="6" borderId="18" xfId="0" applyNumberFormat="1" applyFont="1" applyFill="1" applyBorder="1" applyAlignment="1" applyProtection="1">
      <alignment horizontal="right" wrapText="1"/>
    </xf>
    <xf numFmtId="0" fontId="18" fillId="6" borderId="18" xfId="2" applyNumberFormat="1" applyFont="1" applyFill="1" applyBorder="1" applyAlignment="1" applyProtection="1">
      <alignment horizontal="center"/>
    </xf>
    <xf numFmtId="0" fontId="17" fillId="6" borderId="18" xfId="2" applyNumberFormat="1" applyFont="1" applyFill="1" applyBorder="1" applyAlignment="1" applyProtection="1">
      <alignment horizontal="center"/>
    </xf>
    <xf numFmtId="166" fontId="19" fillId="6" borderId="17" xfId="0" applyNumberFormat="1" applyFont="1" applyFill="1" applyBorder="1" applyAlignment="1" applyProtection="1">
      <alignment horizontal="right"/>
    </xf>
    <xf numFmtId="166" fontId="13" fillId="6" borderId="29" xfId="2" applyNumberFormat="1" applyFont="1" applyFill="1" applyBorder="1" applyAlignment="1" applyProtection="1">
      <alignment horizontal="right"/>
    </xf>
    <xf numFmtId="9" fontId="17" fillId="6" borderId="24" xfId="0" applyNumberFormat="1" applyFont="1" applyFill="1" applyBorder="1" applyAlignment="1" applyProtection="1">
      <alignment horizontal="right"/>
    </xf>
    <xf numFmtId="0" fontId="5" fillId="6" borderId="0" xfId="0" applyFont="1" applyFill="1"/>
    <xf numFmtId="166" fontId="20" fillId="4" borderId="19" xfId="1" applyNumberFormat="1" applyFont="1" applyFill="1" applyBorder="1" applyAlignment="1" applyProtection="1">
      <alignment horizontal="right"/>
    </xf>
    <xf numFmtId="0" fontId="30" fillId="0" borderId="30" xfId="1" applyNumberFormat="1" applyFont="1" applyFill="1" applyBorder="1" applyAlignment="1" applyProtection="1">
      <alignment horizontal="right" vertical="center" wrapText="1"/>
    </xf>
    <xf numFmtId="0" fontId="11" fillId="6" borderId="30" xfId="1" applyNumberFormat="1" applyFont="1" applyFill="1" applyBorder="1" applyAlignment="1" applyProtection="1">
      <alignment horizontal="right" vertical="center" wrapText="1"/>
    </xf>
    <xf numFmtId="4" fontId="18" fillId="6" borderId="19" xfId="1" applyNumberFormat="1" applyFont="1" applyFill="1" applyBorder="1" applyAlignment="1" applyProtection="1">
      <alignment horizontal="right" wrapText="1"/>
    </xf>
    <xf numFmtId="0" fontId="18" fillId="6" borderId="19" xfId="1" applyNumberFormat="1" applyFont="1" applyFill="1" applyBorder="1" applyAlignment="1" applyProtection="1">
      <alignment horizontal="center"/>
    </xf>
    <xf numFmtId="0" fontId="15" fillId="6" borderId="19" xfId="1" applyNumberFormat="1" applyFont="1" applyFill="1" applyBorder="1" applyAlignment="1" applyProtection="1">
      <alignment horizontal="center"/>
    </xf>
    <xf numFmtId="166" fontId="19" fillId="6" borderId="19" xfId="1" applyNumberFormat="1" applyFont="1" applyFill="1" applyBorder="1" applyAlignment="1" applyProtection="1">
      <alignment horizontal="right"/>
    </xf>
    <xf numFmtId="0" fontId="16" fillId="0" borderId="15" xfId="2" applyNumberFormat="1" applyFont="1" applyFill="1" applyBorder="1" applyAlignment="1" applyProtection="1">
      <alignment horizontal="left" vertical="center" wrapText="1"/>
    </xf>
    <xf numFmtId="0" fontId="17" fillId="0" borderId="16" xfId="2" applyNumberFormat="1" applyFont="1" applyFill="1" applyBorder="1" applyAlignment="1" applyProtection="1">
      <alignment horizontal="right" wrapText="1"/>
    </xf>
    <xf numFmtId="0" fontId="18" fillId="6" borderId="0" xfId="1" applyNumberFormat="1" applyFont="1" applyFill="1" applyBorder="1" applyAlignment="1" applyProtection="1">
      <alignment horizontal="center"/>
    </xf>
    <xf numFmtId="0" fontId="11" fillId="0" borderId="16" xfId="2" applyNumberFormat="1" applyFont="1" applyFill="1" applyBorder="1" applyAlignment="1" applyProtection="1">
      <alignment horizontal="right" vertical="center" wrapText="1"/>
    </xf>
    <xf numFmtId="0" fontId="18" fillId="0" borderId="17" xfId="2" applyNumberFormat="1" applyFont="1" applyFill="1" applyBorder="1" applyAlignment="1" applyProtection="1">
      <alignment horizontal="center"/>
    </xf>
    <xf numFmtId="0" fontId="15" fillId="0" borderId="17" xfId="2" applyNumberFormat="1" applyFont="1" applyFill="1" applyBorder="1" applyAlignment="1" applyProtection="1">
      <alignment horizontal="center"/>
    </xf>
    <xf numFmtId="0" fontId="16" fillId="0" borderId="8" xfId="2" applyNumberFormat="1" applyFont="1" applyFill="1" applyBorder="1" applyAlignment="1" applyProtection="1">
      <alignment horizontal="left" vertical="center" wrapText="1"/>
    </xf>
    <xf numFmtId="0" fontId="18" fillId="0" borderId="19" xfId="2" applyNumberFormat="1" applyFont="1" applyFill="1" applyBorder="1" applyAlignment="1" applyProtection="1">
      <alignment horizontal="center"/>
    </xf>
    <xf numFmtId="0" fontId="16" fillId="0" borderId="31" xfId="1" applyNumberFormat="1" applyFont="1" applyFill="1" applyBorder="1" applyAlignment="1" applyProtection="1">
      <alignment horizontal="left" vertical="center" wrapText="1"/>
    </xf>
    <xf numFmtId="0" fontId="30" fillId="0" borderId="32" xfId="1" applyNumberFormat="1" applyFont="1" applyFill="1" applyBorder="1" applyAlignment="1" applyProtection="1">
      <alignment horizontal="right" vertical="center" wrapText="1"/>
    </xf>
    <xf numFmtId="4" fontId="18" fillId="0" borderId="33" xfId="0" applyNumberFormat="1" applyFont="1" applyFill="1" applyBorder="1" applyAlignment="1" applyProtection="1">
      <alignment horizontal="right" wrapText="1"/>
    </xf>
    <xf numFmtId="0" fontId="18" fillId="0" borderId="34" xfId="1" applyNumberFormat="1" applyFont="1" applyFill="1" applyBorder="1" applyAlignment="1" applyProtection="1">
      <alignment horizontal="center"/>
    </xf>
    <xf numFmtId="0" fontId="15" fillId="0" borderId="34" xfId="1" applyNumberFormat="1" applyFont="1" applyFill="1" applyBorder="1" applyAlignment="1" applyProtection="1">
      <alignment horizontal="center"/>
    </xf>
    <xf numFmtId="166" fontId="19" fillId="0" borderId="33" xfId="0" applyNumberFormat="1" applyFont="1" applyFill="1" applyBorder="1" applyAlignment="1" applyProtection="1">
      <alignment horizontal="right"/>
    </xf>
    <xf numFmtId="166" fontId="13" fillId="0" borderId="34" xfId="1" applyNumberFormat="1" applyFont="1" applyFill="1" applyBorder="1" applyAlignment="1" applyProtection="1">
      <alignment horizontal="right"/>
    </xf>
    <xf numFmtId="9" fontId="15" fillId="0" borderId="35" xfId="0" applyNumberFormat="1" applyFont="1" applyFill="1" applyBorder="1" applyAlignment="1" applyProtection="1">
      <alignment horizontal="right"/>
    </xf>
    <xf numFmtId="169" fontId="5" fillId="0" borderId="0" xfId="0" applyNumberFormat="1" applyFont="1" applyBorder="1" applyAlignment="1">
      <alignment horizontal="right"/>
    </xf>
    <xf numFmtId="165" fontId="22" fillId="0" borderId="0" xfId="0" applyNumberFormat="1" applyFont="1" applyBorder="1"/>
    <xf numFmtId="0" fontId="22" fillId="0" borderId="0" xfId="0" applyFont="1" applyBorder="1"/>
    <xf numFmtId="169" fontId="31" fillId="2" borderId="0" xfId="0" applyNumberFormat="1" applyFont="1" applyFill="1" applyBorder="1" applyAlignment="1" applyProtection="1">
      <alignment horizontal="left"/>
    </xf>
    <xf numFmtId="169" fontId="15" fillId="2" borderId="0" xfId="0" applyNumberFormat="1" applyFont="1" applyFill="1" applyBorder="1" applyAlignment="1" applyProtection="1">
      <alignment horizontal="right" wrapText="1"/>
    </xf>
    <xf numFmtId="165" fontId="15" fillId="2" borderId="0" xfId="0" applyNumberFormat="1" applyFont="1" applyFill="1" applyBorder="1" applyAlignment="1" applyProtection="1">
      <alignment horizontal="left"/>
    </xf>
    <xf numFmtId="0" fontId="15" fillId="2" borderId="0" xfId="0" applyNumberFormat="1" applyFont="1" applyFill="1" applyBorder="1" applyAlignment="1" applyProtection="1">
      <alignment horizontal="left"/>
    </xf>
    <xf numFmtId="166" fontId="31" fillId="2" borderId="0" xfId="0" applyNumberFormat="1" applyFont="1" applyFill="1" applyBorder="1" applyAlignment="1" applyProtection="1">
      <alignment horizontal="right"/>
    </xf>
    <xf numFmtId="169" fontId="32" fillId="2" borderId="0" xfId="0" applyNumberFormat="1" applyFont="1" applyFill="1" applyBorder="1" applyAlignment="1" applyProtection="1">
      <alignment horizontal="right"/>
    </xf>
    <xf numFmtId="166" fontId="31" fillId="2" borderId="0" xfId="0" applyNumberFormat="1" applyFont="1" applyFill="1" applyBorder="1" applyAlignment="1" applyProtection="1">
      <alignment horizontal="center"/>
    </xf>
    <xf numFmtId="169" fontId="31" fillId="0" borderId="0" xfId="0" applyNumberFormat="1" applyFont="1" applyFill="1" applyBorder="1" applyAlignment="1" applyProtection="1">
      <alignment horizontal="right"/>
    </xf>
    <xf numFmtId="169" fontId="15" fillId="0" borderId="0" xfId="0" applyNumberFormat="1" applyFont="1" applyFill="1" applyBorder="1" applyAlignment="1" applyProtection="1">
      <alignment horizontal="right" wrapText="1"/>
    </xf>
    <xf numFmtId="165" fontId="15" fillId="0" borderId="0" xfId="0" applyNumberFormat="1" applyFont="1" applyFill="1" applyBorder="1" applyAlignment="1" applyProtection="1">
      <alignment horizontal="left"/>
    </xf>
    <xf numFmtId="0" fontId="15" fillId="0" borderId="0" xfId="0" applyNumberFormat="1" applyFont="1" applyFill="1" applyBorder="1" applyAlignment="1" applyProtection="1">
      <alignment horizontal="left"/>
    </xf>
    <xf numFmtId="166" fontId="31" fillId="0" borderId="0" xfId="0" applyNumberFormat="1" applyFont="1" applyFill="1" applyBorder="1" applyAlignment="1" applyProtection="1">
      <alignment horizontal="right"/>
    </xf>
    <xf numFmtId="169" fontId="32" fillId="0" borderId="0" xfId="0" applyNumberFormat="1" applyFont="1" applyFill="1" applyBorder="1" applyAlignment="1" applyProtection="1">
      <alignment horizontal="right"/>
    </xf>
    <xf numFmtId="0" fontId="0" fillId="0" borderId="0" xfId="0" applyAlignment="1">
      <alignment vertical="center"/>
    </xf>
    <xf numFmtId="169" fontId="33" fillId="0" borderId="0" xfId="0" applyNumberFormat="1" applyFont="1" applyFill="1" applyBorder="1" applyAlignment="1" applyProtection="1">
      <alignment horizontal="center" wrapText="1"/>
    </xf>
    <xf numFmtId="169" fontId="31" fillId="0" borderId="0" xfId="0" applyNumberFormat="1" applyFont="1" applyFill="1" applyBorder="1" applyAlignment="1" applyProtection="1">
      <alignment horizontal="center" wrapText="1"/>
    </xf>
    <xf numFmtId="166" fontId="34" fillId="0" borderId="0" xfId="0" applyNumberFormat="1" applyFont="1" applyFill="1" applyBorder="1" applyAlignment="1" applyProtection="1">
      <alignment horizontal="right"/>
    </xf>
    <xf numFmtId="0" fontId="35" fillId="0" borderId="0" xfId="0" applyFont="1" applyAlignment="1">
      <alignment vertical="center"/>
    </xf>
    <xf numFmtId="0" fontId="36" fillId="0" borderId="0" xfId="0" applyNumberFormat="1" applyFont="1" applyFill="1" applyBorder="1" applyAlignment="1" applyProtection="1">
      <alignment horizontal="left"/>
    </xf>
    <xf numFmtId="0" fontId="37" fillId="0" borderId="0" xfId="0" applyNumberFormat="1" applyFont="1" applyFill="1" applyBorder="1" applyAlignment="1" applyProtection="1">
      <alignment horizontal="right" wrapText="1"/>
    </xf>
    <xf numFmtId="165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6" fontId="12" fillId="0" borderId="0" xfId="0" applyNumberFormat="1" applyFont="1" applyFill="1" applyBorder="1" applyAlignment="1" applyProtection="1">
      <alignment horizontal="right"/>
    </xf>
    <xf numFmtId="9" fontId="22" fillId="0" borderId="0" xfId="0" applyNumberFormat="1" applyFont="1" applyFill="1" applyBorder="1" applyAlignment="1" applyProtection="1">
      <alignment horizontal="right"/>
    </xf>
    <xf numFmtId="9" fontId="38" fillId="0" borderId="0" xfId="0" applyNumberFormat="1" applyFont="1" applyFill="1" applyBorder="1" applyAlignment="1" applyProtection="1">
      <alignment horizontal="right"/>
    </xf>
    <xf numFmtId="0" fontId="36" fillId="6" borderId="0" xfId="0" applyNumberFormat="1" applyFont="1" applyFill="1" applyBorder="1" applyAlignment="1" applyProtection="1">
      <alignment horizontal="left"/>
    </xf>
    <xf numFmtId="0" fontId="37" fillId="6" borderId="0" xfId="0" applyNumberFormat="1" applyFont="1" applyFill="1" applyBorder="1" applyAlignment="1" applyProtection="1">
      <alignment horizontal="right" wrapText="1"/>
    </xf>
    <xf numFmtId="165" fontId="22" fillId="6" borderId="0" xfId="0" applyNumberFormat="1" applyFont="1" applyFill="1" applyAlignment="1">
      <alignment vertical="center"/>
    </xf>
    <xf numFmtId="0" fontId="22" fillId="6" borderId="0" xfId="0" applyFont="1" applyFill="1" applyAlignment="1">
      <alignment vertical="center"/>
    </xf>
    <xf numFmtId="166" fontId="12" fillId="6" borderId="0" xfId="0" applyNumberFormat="1" applyFont="1" applyFill="1" applyBorder="1" applyAlignment="1" applyProtection="1">
      <alignment horizontal="right"/>
    </xf>
    <xf numFmtId="9" fontId="22" fillId="6" borderId="0" xfId="0" applyNumberFormat="1" applyFont="1" applyFill="1" applyBorder="1" applyAlignment="1" applyProtection="1">
      <alignment horizontal="right"/>
    </xf>
    <xf numFmtId="9" fontId="38" fillId="6" borderId="0" xfId="0" applyNumberFormat="1" applyFont="1" applyFill="1" applyBorder="1" applyAlignment="1" applyProtection="1">
      <alignment horizontal="right"/>
    </xf>
    <xf numFmtId="0" fontId="36" fillId="7" borderId="0" xfId="0" applyNumberFormat="1" applyFont="1" applyFill="1" applyBorder="1" applyAlignment="1" applyProtection="1">
      <alignment horizontal="left"/>
    </xf>
    <xf numFmtId="0" fontId="37" fillId="7" borderId="0" xfId="0" applyNumberFormat="1" applyFont="1" applyFill="1" applyBorder="1" applyAlignment="1" applyProtection="1">
      <alignment horizontal="right" wrapText="1"/>
    </xf>
    <xf numFmtId="165" fontId="22" fillId="7" borderId="0" xfId="0" applyNumberFormat="1" applyFont="1" applyFill="1" applyAlignment="1">
      <alignment vertical="center"/>
    </xf>
    <xf numFmtId="0" fontId="22" fillId="7" borderId="0" xfId="0" applyFont="1" applyFill="1" applyAlignment="1">
      <alignment vertical="center"/>
    </xf>
    <xf numFmtId="166" fontId="12" fillId="7" borderId="0" xfId="0" applyNumberFormat="1" applyFont="1" applyFill="1" applyBorder="1" applyAlignment="1" applyProtection="1">
      <alignment horizontal="right"/>
    </xf>
    <xf numFmtId="9" fontId="22" fillId="7" borderId="0" xfId="0" applyNumberFormat="1" applyFont="1" applyFill="1" applyBorder="1" applyAlignment="1" applyProtection="1">
      <alignment horizontal="right"/>
    </xf>
    <xf numFmtId="9" fontId="38" fillId="7" borderId="0" xfId="0" applyNumberFormat="1" applyFont="1" applyFill="1" applyBorder="1" applyAlignment="1" applyProtection="1">
      <alignment horizontal="right"/>
    </xf>
    <xf numFmtId="0" fontId="36" fillId="4" borderId="0" xfId="0" applyNumberFormat="1" applyFont="1" applyFill="1" applyBorder="1" applyAlignment="1" applyProtection="1">
      <alignment horizontal="left"/>
    </xf>
    <xf numFmtId="0" fontId="37" fillId="4" borderId="0" xfId="0" applyNumberFormat="1" applyFont="1" applyFill="1" applyBorder="1" applyAlignment="1" applyProtection="1">
      <alignment horizontal="right" wrapText="1"/>
    </xf>
    <xf numFmtId="165" fontId="12" fillId="4" borderId="0" xfId="0" applyNumberFormat="1" applyFont="1" applyFill="1" applyBorder="1" applyAlignment="1" applyProtection="1">
      <alignment horizontal="left"/>
    </xf>
    <xf numFmtId="0" fontId="12" fillId="4" borderId="0" xfId="0" applyNumberFormat="1" applyFont="1" applyFill="1" applyBorder="1" applyAlignment="1" applyProtection="1">
      <alignment horizontal="left"/>
    </xf>
    <xf numFmtId="166" fontId="12" fillId="4" borderId="0" xfId="0" applyNumberFormat="1" applyFont="1" applyFill="1" applyBorder="1" applyAlignment="1" applyProtection="1">
      <alignment horizontal="right"/>
    </xf>
    <xf numFmtId="9" fontId="22" fillId="4" borderId="0" xfId="0" applyNumberFormat="1" applyFont="1" applyFill="1" applyBorder="1" applyAlignment="1" applyProtection="1">
      <alignment horizontal="right"/>
    </xf>
    <xf numFmtId="9" fontId="38" fillId="4" borderId="0" xfId="0" applyNumberFormat="1" applyFont="1" applyFill="1" applyBorder="1" applyAlignment="1" applyProtection="1">
      <alignment horizontal="right"/>
    </xf>
    <xf numFmtId="0" fontId="13" fillId="2" borderId="36" xfId="0" applyNumberFormat="1" applyFont="1" applyFill="1" applyBorder="1" applyAlignment="1" applyProtection="1">
      <alignment horizontal="left"/>
    </xf>
    <xf numFmtId="0" fontId="11" fillId="2" borderId="36" xfId="0" applyNumberFormat="1" applyFont="1" applyFill="1" applyBorder="1" applyAlignment="1" applyProtection="1">
      <alignment horizontal="right" wrapText="1"/>
    </xf>
    <xf numFmtId="165" fontId="5" fillId="2" borderId="36" xfId="0" applyNumberFormat="1" applyFont="1" applyFill="1" applyBorder="1" applyAlignment="1" applyProtection="1">
      <alignment wrapText="1"/>
    </xf>
    <xf numFmtId="0" fontId="5" fillId="2" borderId="36" xfId="0" applyNumberFormat="1" applyFont="1" applyFill="1" applyBorder="1" applyAlignment="1" applyProtection="1">
      <alignment wrapText="1"/>
    </xf>
    <xf numFmtId="166" fontId="9" fillId="2" borderId="36" xfId="0" applyNumberFormat="1" applyFont="1" applyFill="1" applyBorder="1" applyAlignment="1" applyProtection="1">
      <alignment horizontal="right"/>
    </xf>
    <xf numFmtId="166" fontId="13" fillId="2" borderId="36" xfId="0" applyNumberFormat="1" applyFont="1" applyFill="1" applyBorder="1" applyAlignment="1" applyProtection="1">
      <alignment horizontal="right"/>
    </xf>
    <xf numFmtId="0" fontId="11" fillId="2" borderId="0" xfId="0" applyNumberFormat="1" applyFont="1" applyFill="1" applyBorder="1" applyAlignment="1" applyProtection="1">
      <alignment horizontal="right" wrapText="1"/>
    </xf>
    <xf numFmtId="165" fontId="5" fillId="2" borderId="0" xfId="0" applyNumberFormat="1" applyFont="1" applyFill="1" applyBorder="1" applyAlignment="1" applyProtection="1">
      <alignment wrapText="1"/>
    </xf>
    <xf numFmtId="0" fontId="5" fillId="2" borderId="0" xfId="0" applyNumberFormat="1" applyFont="1" applyFill="1" applyBorder="1" applyAlignment="1" applyProtection="1">
      <alignment wrapText="1"/>
    </xf>
    <xf numFmtId="166" fontId="9" fillId="2" borderId="0" xfId="0" applyNumberFormat="1" applyFont="1" applyFill="1" applyBorder="1" applyAlignment="1" applyProtection="1">
      <alignment horizontal="right"/>
    </xf>
    <xf numFmtId="0" fontId="13" fillId="2" borderId="0" xfId="0" applyNumberFormat="1" applyFont="1" applyFill="1" applyBorder="1" applyAlignment="1" applyProtection="1">
      <alignment horizontal="left"/>
    </xf>
    <xf numFmtId="166" fontId="13" fillId="2" borderId="0" xfId="0" applyNumberFormat="1" applyFont="1" applyFill="1" applyBorder="1" applyAlignment="1" applyProtection="1">
      <alignment horizontal="right"/>
    </xf>
    <xf numFmtId="0" fontId="34" fillId="0" borderId="0" xfId="0" applyNumberFormat="1" applyFont="1" applyFill="1" applyBorder="1" applyAlignment="1" applyProtection="1">
      <alignment horizontal="left"/>
    </xf>
    <xf numFmtId="0" fontId="40" fillId="0" borderId="0" xfId="0" applyNumberFormat="1" applyFont="1" applyFill="1" applyBorder="1" applyAlignment="1" applyProtection="1">
      <alignment horizontal="right"/>
    </xf>
    <xf numFmtId="0" fontId="41" fillId="0" borderId="0" xfId="0" applyNumberFormat="1" applyFont="1" applyFill="1" applyBorder="1" applyAlignment="1" applyProtection="1">
      <alignment horizontal="left"/>
    </xf>
    <xf numFmtId="49" fontId="42" fillId="0" borderId="0" xfId="0" applyNumberFormat="1" applyFont="1"/>
    <xf numFmtId="0" fontId="43" fillId="0" borderId="0" xfId="3" applyNumberFormat="1" applyFill="1" applyBorder="1" applyAlignment="1" applyProtection="1">
      <alignment horizontal="left"/>
    </xf>
    <xf numFmtId="169" fontId="27" fillId="0" borderId="0" xfId="0" applyNumberFormat="1" applyFont="1" applyBorder="1" applyAlignment="1">
      <alignment wrapText="1"/>
    </xf>
    <xf numFmtId="0" fontId="44" fillId="0" borderId="0" xfId="0" applyNumberFormat="1" applyFont="1" applyFill="1" applyBorder="1" applyAlignment="1" applyProtection="1">
      <alignment horizontal="right"/>
    </xf>
    <xf numFmtId="14" fontId="41" fillId="0" borderId="0" xfId="0" applyNumberFormat="1" applyFont="1" applyFill="1" applyBorder="1" applyAlignment="1" applyProtection="1">
      <alignment horizontal="left"/>
    </xf>
    <xf numFmtId="164" fontId="41" fillId="0" borderId="0" xfId="0" applyNumberFormat="1" applyFont="1" applyFill="1" applyBorder="1" applyAlignment="1" applyProtection="1">
      <alignment horizontal="left"/>
    </xf>
    <xf numFmtId="0" fontId="45" fillId="0" borderId="0" xfId="0" applyNumberFormat="1" applyFont="1" applyFill="1" applyBorder="1" applyAlignment="1" applyProtection="1">
      <alignment horizontal="left"/>
    </xf>
    <xf numFmtId="0" fontId="13" fillId="0" borderId="0" xfId="0" applyNumberFormat="1" applyFont="1" applyFill="1" applyBorder="1" applyAlignment="1" applyProtection="1">
      <alignment horizontal="left"/>
    </xf>
    <xf numFmtId="0" fontId="12" fillId="0" borderId="0" xfId="4" applyFont="1" applyFill="1" applyBorder="1"/>
    <xf numFmtId="0" fontId="12" fillId="0" borderId="0" xfId="4" applyFont="1"/>
    <xf numFmtId="0" fontId="5" fillId="0" borderId="0" xfId="0" applyNumberFormat="1" applyFont="1" applyFill="1" applyBorder="1" applyAlignment="1" applyProtection="1">
      <alignment horizontal="left" wrapText="1"/>
    </xf>
    <xf numFmtId="0" fontId="47" fillId="0" borderId="0" xfId="0" applyNumberFormat="1" applyFont="1" applyFill="1" applyBorder="1" applyAlignment="1" applyProtection="1">
      <alignment horizontal="left" wrapText="1"/>
    </xf>
    <xf numFmtId="0" fontId="48" fillId="0" borderId="0" xfId="0" applyNumberFormat="1" applyFont="1" applyFill="1" applyBorder="1" applyAlignment="1" applyProtection="1">
      <alignment horizontal="left"/>
    </xf>
    <xf numFmtId="0" fontId="49" fillId="0" borderId="0" xfId="0" applyNumberFormat="1" applyFont="1" applyFill="1" applyBorder="1" applyAlignment="1" applyProtection="1">
      <alignment horizontal="left"/>
    </xf>
    <xf numFmtId="0" fontId="5" fillId="0" borderId="0" xfId="0" applyFont="1" applyBorder="1"/>
    <xf numFmtId="167" fontId="22" fillId="9" borderId="18" xfId="2" applyNumberFormat="1" applyFont="1" applyFill="1" applyBorder="1" applyAlignment="1">
      <alignment horizontal="right"/>
    </xf>
    <xf numFmtId="0" fontId="0" fillId="0" borderId="0" xfId="0" quotePrefix="1" applyNumberFormat="1"/>
    <xf numFmtId="0" fontId="53" fillId="0" borderId="0" xfId="0" quotePrefix="1" applyNumberFormat="1" applyFont="1" applyAlignment="1">
      <alignment horizontal="right"/>
    </xf>
    <xf numFmtId="0" fontId="5" fillId="10" borderId="0" xfId="0" applyFont="1" applyFill="1"/>
    <xf numFmtId="164" fontId="3" fillId="0" borderId="0" xfId="1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right" wrapText="1"/>
    </xf>
    <xf numFmtId="0" fontId="10" fillId="0" borderId="2" xfId="1" applyFont="1" applyBorder="1" applyAlignment="1">
      <alignment horizontal="left"/>
    </xf>
    <xf numFmtId="169" fontId="39" fillId="0" borderId="0" xfId="0" applyNumberFormat="1" applyFont="1" applyBorder="1" applyAlignment="1">
      <alignment horizontal="left" wrapText="1"/>
    </xf>
  </cellXfs>
  <cellStyles count="5">
    <cellStyle name="Hypertextové prepojenie" xfId="3" builtinId="8"/>
    <cellStyle name="Normal 2" xfId="1" xr:uid="{00000000-0005-0000-0000-000001000000}"/>
    <cellStyle name="Normal 2 2" xfId="2" xr:uid="{00000000-0005-0000-0000-000002000000}"/>
    <cellStyle name="Normálna" xfId="0" builtinId="0"/>
    <cellStyle name="normálne_Kopretina, zalozenie" xfId="4" xr:uid="{00000000-0005-0000-0000-000004000000}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686435</xdr:colOff>
      <xdr:row>12</xdr:row>
      <xdr:rowOff>0</xdr:rowOff>
    </xdr:from>
    <xdr:to>
      <xdr:col>8</xdr:col>
      <xdr:colOff>131693</xdr:colOff>
      <xdr:row>12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207375" y="173736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7</xdr:col>
      <xdr:colOff>686435</xdr:colOff>
      <xdr:row>13</xdr:row>
      <xdr:rowOff>0</xdr:rowOff>
    </xdr:from>
    <xdr:to>
      <xdr:col>8</xdr:col>
      <xdr:colOff>131693</xdr:colOff>
      <xdr:row>13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07375" y="190500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7</xdr:col>
      <xdr:colOff>686435</xdr:colOff>
      <xdr:row>12</xdr:row>
      <xdr:rowOff>0</xdr:rowOff>
    </xdr:from>
    <xdr:to>
      <xdr:col>8</xdr:col>
      <xdr:colOff>131693</xdr:colOff>
      <xdr:row>12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207375" y="173736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  <xdr:twoCellAnchor>
    <xdr:from>
      <xdr:col>7</xdr:col>
      <xdr:colOff>686435</xdr:colOff>
      <xdr:row>13</xdr:row>
      <xdr:rowOff>0</xdr:rowOff>
    </xdr:from>
    <xdr:to>
      <xdr:col>8</xdr:col>
      <xdr:colOff>131693</xdr:colOff>
      <xdr:row>13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8207375" y="1905000"/>
          <a:ext cx="65683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73152" tIns="27432" rIns="0" bIns="0" anchor="t" upright="1"/>
        <a:lstStyle/>
        <a:p>
          <a:pPr algn="l" rtl="1">
            <a:defRPr sz="1000"/>
          </a:pPr>
          <a:r>
            <a:rPr lang="cs-CZ" sz="1400" b="0" i="0" strike="noStrike">
              <a:solidFill>
                <a:srgbClr val="000000"/>
              </a:solidFill>
              <a:latin typeface="Wingdings"/>
            </a:rPr>
            <a:t>(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vrhy@klacansky.sk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2.v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52"/>
  <sheetViews>
    <sheetView showZeros="0" tabSelected="1" view="pageBreakPreview" topLeftCell="A144" zoomScale="130" zoomScaleNormal="70" zoomScaleSheetLayoutView="130" zoomScalePageLayoutView="70" workbookViewId="0">
      <selection activeCell="C199" sqref="C199"/>
    </sheetView>
  </sheetViews>
  <sheetFormatPr defaultColWidth="9.28515625" defaultRowHeight="12.75" x14ac:dyDescent="0.2"/>
  <cols>
    <col min="1" max="1" width="9.28515625" style="3"/>
    <col min="2" max="2" width="10" style="3" bestFit="1" customWidth="1"/>
    <col min="3" max="3" width="67.28515625" style="3" customWidth="1"/>
    <col min="4" max="4" width="19.28515625" style="13" customWidth="1"/>
    <col min="5" max="5" width="12" style="15" customWidth="1"/>
    <col min="6" max="6" width="6.7109375" style="3" customWidth="1"/>
    <col min="7" max="7" width="4.28515625" style="3" customWidth="1"/>
    <col min="8" max="8" width="17.7109375" style="3" customWidth="1"/>
    <col min="9" max="9" width="18" style="3" customWidth="1"/>
    <col min="10" max="10" width="11.28515625" style="3" customWidth="1"/>
    <col min="11" max="16384" width="9.28515625" style="3"/>
  </cols>
  <sheetData>
    <row r="1" spans="3:10" ht="27" x14ac:dyDescent="0.35">
      <c r="C1" s="1" t="s">
        <v>198</v>
      </c>
      <c r="D1" s="289"/>
      <c r="E1" s="289"/>
      <c r="F1" s="2"/>
      <c r="H1" s="4"/>
      <c r="I1" s="290"/>
      <c r="J1" s="290"/>
    </row>
    <row r="2" spans="3:10" ht="27" x14ac:dyDescent="0.35">
      <c r="C2" s="1" t="s">
        <v>197</v>
      </c>
      <c r="D2" s="5"/>
      <c r="E2" s="6"/>
      <c r="F2" s="2"/>
      <c r="J2" s="4"/>
    </row>
    <row r="3" spans="3:10" ht="27.75" thickBot="1" x14ac:dyDescent="0.4">
      <c r="C3" s="7" t="s">
        <v>199</v>
      </c>
      <c r="D3" s="8"/>
      <c r="E3" s="9"/>
      <c r="F3" s="10"/>
      <c r="G3" s="11"/>
      <c r="H3" s="11"/>
      <c r="I3" s="11"/>
      <c r="J3" s="12"/>
    </row>
    <row r="4" spans="3:10" ht="19.5" hidden="1" thickTop="1" x14ac:dyDescent="0.3">
      <c r="E4" s="14"/>
      <c r="J4" s="4"/>
    </row>
    <row r="5" spans="3:10" ht="13.5" hidden="1" thickTop="1" x14ac:dyDescent="0.2"/>
    <row r="6" spans="3:10" ht="13.5" hidden="1" thickTop="1" x14ac:dyDescent="0.2"/>
    <row r="7" spans="3:10" ht="13.5" hidden="1" thickTop="1" x14ac:dyDescent="0.2"/>
    <row r="8" spans="3:10" ht="13.5" hidden="1" thickTop="1" x14ac:dyDescent="0.2"/>
    <row r="9" spans="3:10" ht="13.5" thickTop="1" x14ac:dyDescent="0.2"/>
    <row r="10" spans="3:10" x14ac:dyDescent="0.2">
      <c r="C10" s="16" t="s">
        <v>0</v>
      </c>
      <c r="D10" s="17">
        <f>D11+D17+D16+D18</f>
        <v>215</v>
      </c>
      <c r="E10" s="18" t="s">
        <v>1</v>
      </c>
      <c r="F10" s="5"/>
      <c r="G10" s="291" t="s">
        <v>2</v>
      </c>
      <c r="H10" s="291"/>
      <c r="I10" s="19">
        <f>SUM(I11:I17)</f>
        <v>2</v>
      </c>
      <c r="J10" s="20" t="s">
        <v>3</v>
      </c>
    </row>
    <row r="11" spans="3:10" x14ac:dyDescent="0.2">
      <c r="C11" s="21" t="s">
        <v>4</v>
      </c>
      <c r="D11" s="22">
        <f>SUM(D12:D15)</f>
        <v>0</v>
      </c>
      <c r="E11" s="23" t="s">
        <v>1</v>
      </c>
      <c r="F11" s="5"/>
      <c r="G11" s="24" t="s">
        <v>5</v>
      </c>
      <c r="H11" s="25"/>
      <c r="I11" s="26">
        <v>2</v>
      </c>
      <c r="J11" s="24" t="s">
        <v>3</v>
      </c>
    </row>
    <row r="12" spans="3:10" x14ac:dyDescent="0.2">
      <c r="C12" s="21" t="s">
        <v>6</v>
      </c>
      <c r="D12" s="22"/>
      <c r="E12" s="23" t="s">
        <v>1</v>
      </c>
      <c r="F12" s="5"/>
      <c r="G12" s="24" t="s">
        <v>7</v>
      </c>
      <c r="H12" s="25"/>
      <c r="I12" s="26"/>
      <c r="J12" s="24" t="s">
        <v>3</v>
      </c>
    </row>
    <row r="13" spans="3:10" x14ac:dyDescent="0.2">
      <c r="C13" s="21" t="s">
        <v>8</v>
      </c>
      <c r="D13" s="22"/>
      <c r="E13" s="23" t="s">
        <v>1</v>
      </c>
      <c r="F13" s="5"/>
      <c r="G13" s="24" t="s">
        <v>9</v>
      </c>
      <c r="H13" s="25"/>
      <c r="I13" s="26"/>
      <c r="J13" s="24" t="s">
        <v>3</v>
      </c>
    </row>
    <row r="14" spans="3:10" x14ac:dyDescent="0.2">
      <c r="C14" s="27" t="s">
        <v>10</v>
      </c>
      <c r="D14" s="28"/>
      <c r="E14" s="29" t="s">
        <v>1</v>
      </c>
      <c r="F14" s="5"/>
      <c r="G14" s="24" t="s">
        <v>11</v>
      </c>
      <c r="H14" s="25"/>
      <c r="I14" s="26"/>
      <c r="J14" s="24" t="s">
        <v>3</v>
      </c>
    </row>
    <row r="15" spans="3:10" x14ac:dyDescent="0.2">
      <c r="C15" s="27" t="s">
        <v>12</v>
      </c>
      <c r="D15" s="28"/>
      <c r="E15" s="29" t="s">
        <v>1</v>
      </c>
      <c r="F15" s="5"/>
      <c r="G15" s="24" t="s">
        <v>13</v>
      </c>
      <c r="H15" s="25"/>
      <c r="I15" s="26"/>
      <c r="J15" s="24" t="s">
        <v>3</v>
      </c>
    </row>
    <row r="16" spans="3:10" x14ac:dyDescent="0.2">
      <c r="C16" s="27" t="s">
        <v>14</v>
      </c>
      <c r="D16" s="30">
        <v>215</v>
      </c>
      <c r="E16" s="29" t="s">
        <v>1</v>
      </c>
      <c r="F16" s="5"/>
      <c r="G16" s="24" t="s">
        <v>15</v>
      </c>
      <c r="H16" s="25"/>
      <c r="I16" s="26"/>
      <c r="J16" s="24" t="s">
        <v>3</v>
      </c>
    </row>
    <row r="17" spans="1:10" x14ac:dyDescent="0.2">
      <c r="C17" s="27" t="s">
        <v>16</v>
      </c>
      <c r="D17" s="30"/>
      <c r="E17" s="29" t="s">
        <v>1</v>
      </c>
      <c r="F17" s="5"/>
      <c r="G17" s="24" t="s">
        <v>17</v>
      </c>
      <c r="H17" s="25"/>
      <c r="I17" s="26"/>
      <c r="J17" s="24" t="s">
        <v>3</v>
      </c>
    </row>
    <row r="18" spans="1:10" ht="15.75" x14ac:dyDescent="0.25">
      <c r="C18" s="27" t="s">
        <v>18</v>
      </c>
      <c r="D18" s="30"/>
      <c r="E18" s="29" t="s">
        <v>1</v>
      </c>
      <c r="F18" s="31"/>
      <c r="G18" s="24" t="s">
        <v>19</v>
      </c>
      <c r="H18" s="25"/>
      <c r="I18" s="32"/>
      <c r="J18" s="24" t="s">
        <v>3</v>
      </c>
    </row>
    <row r="19" spans="1:10" ht="16.5" thickBot="1" x14ac:dyDescent="0.3">
      <c r="C19" s="31"/>
      <c r="D19" s="33"/>
      <c r="E19" s="34"/>
      <c r="F19" s="31"/>
      <c r="G19" s="35"/>
      <c r="H19" s="36"/>
      <c r="I19" s="37"/>
      <c r="J19" s="35"/>
    </row>
    <row r="20" spans="1:10" ht="15.75" x14ac:dyDescent="0.2">
      <c r="C20" s="38" t="s">
        <v>20</v>
      </c>
      <c r="D20" s="39" t="s">
        <v>21</v>
      </c>
      <c r="E20" s="40" t="s">
        <v>22</v>
      </c>
      <c r="F20" s="41" t="s">
        <v>23</v>
      </c>
      <c r="G20" s="41"/>
      <c r="H20" s="42" t="s">
        <v>24</v>
      </c>
      <c r="I20" s="41" t="s">
        <v>25</v>
      </c>
      <c r="J20" s="43" t="s">
        <v>26</v>
      </c>
    </row>
    <row r="21" spans="1:10" ht="16.5" thickBot="1" x14ac:dyDescent="0.25">
      <c r="C21" s="44"/>
      <c r="D21" s="45"/>
      <c r="E21" s="46"/>
      <c r="F21" s="47"/>
      <c r="G21" s="47"/>
      <c r="H21" s="48"/>
      <c r="I21" s="47"/>
      <c r="J21" s="49"/>
    </row>
    <row r="22" spans="1:10" ht="16.5" thickBot="1" x14ac:dyDescent="0.25">
      <c r="C22" s="50" t="s">
        <v>27</v>
      </c>
      <c r="D22" s="51"/>
      <c r="E22" s="52">
        <v>1</v>
      </c>
      <c r="F22" s="53"/>
      <c r="G22" s="54"/>
      <c r="H22" s="54"/>
      <c r="I22" s="55">
        <f>SUM(I23:I29)</f>
        <v>0</v>
      </c>
      <c r="J22" s="56" t="e">
        <f t="shared" ref="J22:J53" si="0">I22/I$217</f>
        <v>#DIV/0!</v>
      </c>
    </row>
    <row r="23" spans="1:10" ht="15.75" x14ac:dyDescent="0.25">
      <c r="A23" s="3">
        <v>231</v>
      </c>
      <c r="B23" s="3">
        <v>112101223</v>
      </c>
      <c r="C23" s="57" t="s">
        <v>28</v>
      </c>
      <c r="D23" s="58"/>
      <c r="E23" s="59">
        <v>5</v>
      </c>
      <c r="F23" s="60" t="s">
        <v>3</v>
      </c>
      <c r="G23" s="61" t="s">
        <v>29</v>
      </c>
      <c r="H23" s="62"/>
      <c r="I23" s="63"/>
      <c r="J23" s="64" t="e">
        <f t="shared" si="0"/>
        <v>#DIV/0!</v>
      </c>
    </row>
    <row r="24" spans="1:10" ht="15.75" x14ac:dyDescent="0.25">
      <c r="A24" s="3">
        <v>231</v>
      </c>
      <c r="B24" s="287" t="s">
        <v>192</v>
      </c>
      <c r="C24" s="57" t="s">
        <v>30</v>
      </c>
      <c r="D24" s="58"/>
      <c r="E24" s="59">
        <v>13</v>
      </c>
      <c r="F24" s="60" t="s">
        <v>1</v>
      </c>
      <c r="G24" s="61" t="s">
        <v>29</v>
      </c>
      <c r="H24" s="62"/>
      <c r="I24" s="63"/>
      <c r="J24" s="64" t="e">
        <f t="shared" si="0"/>
        <v>#DIV/0!</v>
      </c>
    </row>
    <row r="25" spans="1:10" ht="31.5" hidden="1" x14ac:dyDescent="0.25">
      <c r="C25" s="57" t="s">
        <v>31</v>
      </c>
      <c r="D25" s="58"/>
      <c r="E25" s="59"/>
      <c r="F25" s="60" t="s">
        <v>3</v>
      </c>
      <c r="G25" s="61" t="s">
        <v>29</v>
      </c>
      <c r="H25" s="62"/>
      <c r="I25" s="63"/>
      <c r="J25" s="64" t="e">
        <f t="shared" si="0"/>
        <v>#DIV/0!</v>
      </c>
    </row>
    <row r="26" spans="1:10" ht="15.75" hidden="1" x14ac:dyDescent="0.25">
      <c r="C26" s="65" t="s">
        <v>32</v>
      </c>
      <c r="D26" s="66"/>
      <c r="E26" s="59"/>
      <c r="F26" s="60" t="s">
        <v>1</v>
      </c>
      <c r="G26" s="61" t="s">
        <v>29</v>
      </c>
      <c r="H26" s="62"/>
      <c r="I26" s="63"/>
      <c r="J26" s="64" t="e">
        <f t="shared" si="0"/>
        <v>#DIV/0!</v>
      </c>
    </row>
    <row r="27" spans="1:10" ht="15.75" hidden="1" x14ac:dyDescent="0.25">
      <c r="C27" s="65" t="s">
        <v>33</v>
      </c>
      <c r="D27" s="66"/>
      <c r="E27" s="59"/>
      <c r="F27" s="60" t="s">
        <v>34</v>
      </c>
      <c r="G27" s="61" t="s">
        <v>29</v>
      </c>
      <c r="H27" s="62"/>
      <c r="I27" s="63"/>
      <c r="J27" s="64" t="e">
        <f t="shared" si="0"/>
        <v>#DIV/0!</v>
      </c>
    </row>
    <row r="28" spans="1:10" ht="26.25" x14ac:dyDescent="0.25">
      <c r="B28" s="3">
        <v>998231311</v>
      </c>
      <c r="C28" s="67" t="s">
        <v>35</v>
      </c>
      <c r="D28" s="75" t="s">
        <v>37</v>
      </c>
      <c r="E28" s="69">
        <v>3</v>
      </c>
      <c r="F28" s="70" t="s">
        <v>38</v>
      </c>
      <c r="G28" s="71" t="s">
        <v>29</v>
      </c>
      <c r="H28" s="285"/>
      <c r="I28" s="73"/>
      <c r="J28" s="74" t="e">
        <f t="shared" si="0"/>
        <v>#DIV/0!</v>
      </c>
    </row>
    <row r="29" spans="1:10" ht="29.25" thickBot="1" x14ac:dyDescent="0.3">
      <c r="C29" s="67" t="s">
        <v>36</v>
      </c>
      <c r="D29" s="75" t="s">
        <v>37</v>
      </c>
      <c r="E29" s="69">
        <f>E28</f>
        <v>3</v>
      </c>
      <c r="F29" s="70" t="s">
        <v>38</v>
      </c>
      <c r="G29" s="71" t="s">
        <v>29</v>
      </c>
      <c r="H29" s="76"/>
      <c r="I29" s="77"/>
      <c r="J29" s="74" t="e">
        <f t="shared" si="0"/>
        <v>#DIV/0!</v>
      </c>
    </row>
    <row r="30" spans="1:10" ht="16.5" thickBot="1" x14ac:dyDescent="0.25">
      <c r="C30" s="50" t="s">
        <v>39</v>
      </c>
      <c r="D30" s="51"/>
      <c r="E30" s="52">
        <v>1</v>
      </c>
      <c r="F30" s="78"/>
      <c r="G30" s="54"/>
      <c r="H30" s="54"/>
      <c r="I30" s="55">
        <f>SUM(I31:I35)</f>
        <v>0</v>
      </c>
      <c r="J30" s="79" t="e">
        <f t="shared" si="0"/>
        <v>#DIV/0!</v>
      </c>
    </row>
    <row r="31" spans="1:10" ht="15.75" x14ac:dyDescent="0.25">
      <c r="A31" s="3">
        <v>231</v>
      </c>
      <c r="B31" s="3">
        <v>184806144</v>
      </c>
      <c r="C31" s="80" t="s">
        <v>40</v>
      </c>
      <c r="D31" s="81" t="s">
        <v>41</v>
      </c>
      <c r="E31" s="59">
        <v>13</v>
      </c>
      <c r="F31" s="82" t="s">
        <v>3</v>
      </c>
      <c r="G31" s="83" t="s">
        <v>29</v>
      </c>
      <c r="H31" s="62"/>
      <c r="I31" s="84"/>
      <c r="J31" s="64" t="e">
        <f t="shared" si="0"/>
        <v>#DIV/0!</v>
      </c>
    </row>
    <row r="32" spans="1:10" ht="15.75" x14ac:dyDescent="0.25">
      <c r="A32" s="3">
        <v>231</v>
      </c>
      <c r="B32" s="3">
        <v>184806144</v>
      </c>
      <c r="C32" s="80" t="s">
        <v>42</v>
      </c>
      <c r="D32" s="81"/>
      <c r="E32" s="59">
        <v>14</v>
      </c>
      <c r="F32" s="82" t="s">
        <v>3</v>
      </c>
      <c r="G32" s="83" t="s">
        <v>29</v>
      </c>
      <c r="H32" s="62"/>
      <c r="I32" s="84"/>
      <c r="J32" s="64" t="e">
        <f t="shared" si="0"/>
        <v>#DIV/0!</v>
      </c>
    </row>
    <row r="33" spans="1:10" ht="64.5" x14ac:dyDescent="0.25">
      <c r="A33" s="3">
        <v>231</v>
      </c>
      <c r="B33" s="3">
        <v>184806144</v>
      </c>
      <c r="C33" s="80" t="s">
        <v>43</v>
      </c>
      <c r="D33" s="81" t="s">
        <v>191</v>
      </c>
      <c r="E33" s="59">
        <v>18</v>
      </c>
      <c r="F33" s="82" t="s">
        <v>3</v>
      </c>
      <c r="G33" s="83" t="s">
        <v>29</v>
      </c>
      <c r="H33" s="62"/>
      <c r="I33" s="84"/>
      <c r="J33" s="64" t="e">
        <f t="shared" si="0"/>
        <v>#DIV/0!</v>
      </c>
    </row>
    <row r="34" spans="1:10" ht="26.25" x14ac:dyDescent="0.25">
      <c r="B34" s="3">
        <v>998231311</v>
      </c>
      <c r="C34" s="67" t="s">
        <v>35</v>
      </c>
      <c r="D34" s="75" t="s">
        <v>37</v>
      </c>
      <c r="E34" s="85">
        <v>3</v>
      </c>
      <c r="F34" s="86" t="s">
        <v>38</v>
      </c>
      <c r="G34" s="87" t="s">
        <v>29</v>
      </c>
      <c r="H34" s="285"/>
      <c r="I34" s="73"/>
      <c r="J34" s="74" t="e">
        <f t="shared" si="0"/>
        <v>#DIV/0!</v>
      </c>
    </row>
    <row r="35" spans="1:10" ht="29.25" thickBot="1" x14ac:dyDescent="0.3">
      <c r="C35" s="67" t="s">
        <v>36</v>
      </c>
      <c r="D35" s="75" t="s">
        <v>37</v>
      </c>
      <c r="E35" s="69">
        <f>E34</f>
        <v>3</v>
      </c>
      <c r="F35" s="70" t="s">
        <v>38</v>
      </c>
      <c r="G35" s="71" t="s">
        <v>29</v>
      </c>
      <c r="H35" s="76"/>
      <c r="I35" s="77"/>
      <c r="J35" s="74" t="e">
        <f t="shared" si="0"/>
        <v>#DIV/0!</v>
      </c>
    </row>
    <row r="36" spans="1:10" ht="16.5" thickBot="1" x14ac:dyDescent="0.25">
      <c r="C36" s="50" t="s">
        <v>44</v>
      </c>
      <c r="D36" s="51"/>
      <c r="E36" s="52">
        <v>1</v>
      </c>
      <c r="F36" s="53"/>
      <c r="G36" s="54"/>
      <c r="H36" s="54"/>
      <c r="I36" s="55">
        <f>SUM(I37:I143)</f>
        <v>0</v>
      </c>
      <c r="J36" s="56" t="e">
        <f t="shared" si="0"/>
        <v>#DIV/0!</v>
      </c>
    </row>
    <row r="37" spans="1:10" ht="31.5" hidden="1" x14ac:dyDescent="0.25">
      <c r="C37" s="80" t="s">
        <v>45</v>
      </c>
      <c r="D37" s="81"/>
      <c r="E37" s="59">
        <f>D$11</f>
        <v>0</v>
      </c>
      <c r="F37" s="82" t="s">
        <v>1</v>
      </c>
      <c r="G37" s="83" t="s">
        <v>29</v>
      </c>
      <c r="H37" s="62">
        <v>1.81</v>
      </c>
      <c r="I37" s="84">
        <f t="shared" ref="I37:I118" si="1">E37*H37</f>
        <v>0</v>
      </c>
      <c r="J37" s="64" t="e">
        <f t="shared" si="0"/>
        <v>#DIV/0!</v>
      </c>
    </row>
    <row r="38" spans="1:10" ht="31.5" hidden="1" x14ac:dyDescent="0.25">
      <c r="C38" s="80" t="s">
        <v>46</v>
      </c>
      <c r="D38" s="81"/>
      <c r="E38" s="59">
        <f>E37</f>
        <v>0</v>
      </c>
      <c r="F38" s="82" t="s">
        <v>1</v>
      </c>
      <c r="G38" s="83" t="s">
        <v>29</v>
      </c>
      <c r="H38" s="62">
        <v>4.12</v>
      </c>
      <c r="I38" s="84">
        <f t="shared" si="1"/>
        <v>0</v>
      </c>
      <c r="J38" s="64" t="e">
        <f t="shared" si="0"/>
        <v>#DIV/0!</v>
      </c>
    </row>
    <row r="39" spans="1:10" ht="15.75" hidden="1" x14ac:dyDescent="0.25">
      <c r="C39" s="80" t="s">
        <v>47</v>
      </c>
      <c r="D39" s="81"/>
      <c r="E39" s="59">
        <f>D$11</f>
        <v>0</v>
      </c>
      <c r="F39" s="82" t="s">
        <v>1</v>
      </c>
      <c r="G39" s="83" t="s">
        <v>29</v>
      </c>
      <c r="H39" s="62">
        <v>1.98</v>
      </c>
      <c r="I39" s="84">
        <f t="shared" si="1"/>
        <v>0</v>
      </c>
      <c r="J39" s="64" t="e">
        <f t="shared" si="0"/>
        <v>#DIV/0!</v>
      </c>
    </row>
    <row r="40" spans="1:10" ht="15.75" hidden="1" x14ac:dyDescent="0.25">
      <c r="C40" s="80" t="s">
        <v>48</v>
      </c>
      <c r="D40" s="81"/>
      <c r="E40" s="59">
        <f>D$11</f>
        <v>0</v>
      </c>
      <c r="F40" s="82" t="s">
        <v>1</v>
      </c>
      <c r="G40" s="83" t="s">
        <v>29</v>
      </c>
      <c r="H40" s="62">
        <v>2.4</v>
      </c>
      <c r="I40" s="84">
        <f t="shared" si="1"/>
        <v>0</v>
      </c>
      <c r="J40" s="64" t="e">
        <f t="shared" si="0"/>
        <v>#DIV/0!</v>
      </c>
    </row>
    <row r="41" spans="1:10" ht="15.75" hidden="1" x14ac:dyDescent="0.25">
      <c r="C41" s="80" t="s">
        <v>49</v>
      </c>
      <c r="D41" s="81"/>
      <c r="E41" s="59"/>
      <c r="F41" s="82" t="s">
        <v>3</v>
      </c>
      <c r="G41" s="83" t="s">
        <v>29</v>
      </c>
      <c r="H41" s="62">
        <v>1.64</v>
      </c>
      <c r="I41" s="84">
        <f>E41*H41</f>
        <v>0</v>
      </c>
      <c r="J41" s="64" t="e">
        <f t="shared" si="0"/>
        <v>#DIV/0!</v>
      </c>
    </row>
    <row r="42" spans="1:10" ht="15.75" hidden="1" x14ac:dyDescent="0.25">
      <c r="C42" s="80" t="s">
        <v>50</v>
      </c>
      <c r="D42" s="81"/>
      <c r="E42" s="59">
        <f>D$11</f>
        <v>0</v>
      </c>
      <c r="F42" s="82" t="s">
        <v>1</v>
      </c>
      <c r="G42" s="83" t="s">
        <v>29</v>
      </c>
      <c r="H42" s="62">
        <v>1.8</v>
      </c>
      <c r="I42" s="84">
        <f>E42*H42</f>
        <v>0</v>
      </c>
      <c r="J42" s="64" t="e">
        <f t="shared" si="0"/>
        <v>#DIV/0!</v>
      </c>
    </row>
    <row r="43" spans="1:10" ht="15.75" hidden="1" x14ac:dyDescent="0.25">
      <c r="C43" s="80" t="s">
        <v>51</v>
      </c>
      <c r="D43" s="81"/>
      <c r="E43" s="59">
        <f>D$11</f>
        <v>0</v>
      </c>
      <c r="F43" s="82" t="s">
        <v>1</v>
      </c>
      <c r="G43" s="83" t="s">
        <v>29</v>
      </c>
      <c r="H43" s="62">
        <v>4.0999999999999996</v>
      </c>
      <c r="I43" s="84">
        <f t="shared" si="1"/>
        <v>0</v>
      </c>
      <c r="J43" s="64" t="e">
        <f t="shared" si="0"/>
        <v>#DIV/0!</v>
      </c>
    </row>
    <row r="44" spans="1:10" ht="15.75" hidden="1" x14ac:dyDescent="0.25">
      <c r="C44" s="88" t="s">
        <v>52</v>
      </c>
      <c r="D44" s="89"/>
      <c r="E44" s="90">
        <f>E43*0.001</f>
        <v>0</v>
      </c>
      <c r="F44" s="91" t="s">
        <v>53</v>
      </c>
      <c r="G44" s="92" t="s">
        <v>29</v>
      </c>
      <c r="H44" s="93">
        <v>22.9</v>
      </c>
      <c r="I44" s="94">
        <f t="shared" si="1"/>
        <v>0</v>
      </c>
      <c r="J44" s="95" t="e">
        <f t="shared" si="0"/>
        <v>#DIV/0!</v>
      </c>
    </row>
    <row r="45" spans="1:10" ht="31.5" x14ac:dyDescent="0.25">
      <c r="B45" s="3">
        <v>183101115</v>
      </c>
      <c r="C45" s="96" t="s">
        <v>54</v>
      </c>
      <c r="D45" s="97"/>
      <c r="E45" s="98">
        <f>I11</f>
        <v>2</v>
      </c>
      <c r="F45" s="99" t="s">
        <v>3</v>
      </c>
      <c r="G45" s="100" t="s">
        <v>29</v>
      </c>
      <c r="H45" s="62"/>
      <c r="I45" s="101"/>
      <c r="J45" s="102" t="e">
        <f t="shared" si="0"/>
        <v>#DIV/0!</v>
      </c>
    </row>
    <row r="46" spans="1:10" ht="31.5" hidden="1" x14ac:dyDescent="0.25">
      <c r="C46" s="103" t="s">
        <v>55</v>
      </c>
      <c r="D46" s="104"/>
      <c r="E46" s="59">
        <f>I12</f>
        <v>0</v>
      </c>
      <c r="F46" s="105" t="s">
        <v>3</v>
      </c>
      <c r="G46" s="83" t="s">
        <v>29</v>
      </c>
      <c r="H46" s="62"/>
      <c r="I46" s="106"/>
      <c r="J46" s="64" t="e">
        <f t="shared" si="0"/>
        <v>#DIV/0!</v>
      </c>
    </row>
    <row r="47" spans="1:10" ht="31.5" hidden="1" x14ac:dyDescent="0.25">
      <c r="C47" s="80" t="s">
        <v>56</v>
      </c>
      <c r="D47" s="81"/>
      <c r="E47" s="59">
        <f>I13+I14</f>
        <v>0</v>
      </c>
      <c r="F47" s="82" t="s">
        <v>3</v>
      </c>
      <c r="G47" s="83" t="s">
        <v>29</v>
      </c>
      <c r="H47" s="62"/>
      <c r="I47" s="84"/>
      <c r="J47" s="64" t="e">
        <f t="shared" si="0"/>
        <v>#DIV/0!</v>
      </c>
    </row>
    <row r="48" spans="1:10" ht="31.5" hidden="1" x14ac:dyDescent="0.25">
      <c r="C48" s="80" t="s">
        <v>57</v>
      </c>
      <c r="D48" s="81"/>
      <c r="E48" s="59">
        <f>I15+I16</f>
        <v>0</v>
      </c>
      <c r="F48" s="82" t="s">
        <v>3</v>
      </c>
      <c r="G48" s="83" t="s">
        <v>29</v>
      </c>
      <c r="H48" s="62"/>
      <c r="I48" s="84"/>
      <c r="J48" s="64" t="e">
        <f t="shared" si="0"/>
        <v>#DIV/0!</v>
      </c>
    </row>
    <row r="49" spans="1:10" ht="15.75" hidden="1" x14ac:dyDescent="0.25">
      <c r="C49" s="103" t="s">
        <v>58</v>
      </c>
      <c r="D49" s="104"/>
      <c r="E49" s="59">
        <f>I18</f>
        <v>0</v>
      </c>
      <c r="F49" s="105" t="s">
        <v>3</v>
      </c>
      <c r="G49" s="83" t="s">
        <v>29</v>
      </c>
      <c r="H49" s="62"/>
      <c r="I49" s="106"/>
      <c r="J49" s="64" t="e">
        <f t="shared" si="0"/>
        <v>#DIV/0!</v>
      </c>
    </row>
    <row r="50" spans="1:10" ht="31.5" x14ac:dyDescent="0.25">
      <c r="B50" s="3">
        <v>184004313</v>
      </c>
      <c r="C50" s="96" t="s">
        <v>59</v>
      </c>
      <c r="D50" s="97"/>
      <c r="E50" s="98">
        <f>E45</f>
        <v>2</v>
      </c>
      <c r="F50" s="99" t="s">
        <v>3</v>
      </c>
      <c r="G50" s="100" t="s">
        <v>29</v>
      </c>
      <c r="H50" s="62"/>
      <c r="I50" s="101"/>
      <c r="J50" s="102" t="e">
        <f t="shared" si="0"/>
        <v>#DIV/0!</v>
      </c>
    </row>
    <row r="51" spans="1:10" ht="31.5" hidden="1" x14ac:dyDescent="0.25">
      <c r="C51" s="103" t="s">
        <v>60</v>
      </c>
      <c r="D51" s="104"/>
      <c r="E51" s="59">
        <f>E46</f>
        <v>0</v>
      </c>
      <c r="F51" s="105" t="s">
        <v>3</v>
      </c>
      <c r="G51" s="83" t="s">
        <v>29</v>
      </c>
      <c r="H51" s="62"/>
      <c r="I51" s="106"/>
      <c r="J51" s="64" t="e">
        <f t="shared" si="0"/>
        <v>#DIV/0!</v>
      </c>
    </row>
    <row r="52" spans="1:10" ht="31.5" hidden="1" x14ac:dyDescent="0.25">
      <c r="C52" s="80" t="s">
        <v>61</v>
      </c>
      <c r="D52" s="81"/>
      <c r="E52" s="59">
        <f>E47</f>
        <v>0</v>
      </c>
      <c r="F52" s="82" t="s">
        <v>3</v>
      </c>
      <c r="G52" s="83" t="s">
        <v>29</v>
      </c>
      <c r="H52" s="62"/>
      <c r="I52" s="84"/>
      <c r="J52" s="64" t="e">
        <f t="shared" si="0"/>
        <v>#DIV/0!</v>
      </c>
    </row>
    <row r="53" spans="1:10" ht="31.5" hidden="1" x14ac:dyDescent="0.25">
      <c r="C53" s="80" t="s">
        <v>62</v>
      </c>
      <c r="D53" s="81"/>
      <c r="E53" s="59">
        <f>E48</f>
        <v>0</v>
      </c>
      <c r="F53" s="82" t="s">
        <v>3</v>
      </c>
      <c r="G53" s="83" t="s">
        <v>29</v>
      </c>
      <c r="H53" s="62"/>
      <c r="I53" s="84"/>
      <c r="J53" s="64" t="e">
        <f t="shared" si="0"/>
        <v>#DIV/0!</v>
      </c>
    </row>
    <row r="54" spans="1:10" ht="15.75" hidden="1" x14ac:dyDescent="0.25">
      <c r="C54" s="80" t="s">
        <v>63</v>
      </c>
      <c r="D54" s="81"/>
      <c r="E54" s="59">
        <f>E49</f>
        <v>0</v>
      </c>
      <c r="F54" s="82" t="s">
        <v>3</v>
      </c>
      <c r="G54" s="83" t="s">
        <v>29</v>
      </c>
      <c r="H54" s="62"/>
      <c r="I54" s="84"/>
      <c r="J54" s="64" t="e">
        <f t="shared" ref="J54:J85" si="2">I54/I$217</f>
        <v>#DIV/0!</v>
      </c>
    </row>
    <row r="55" spans="1:10" ht="15.75" hidden="1" x14ac:dyDescent="0.25">
      <c r="C55" s="103" t="s">
        <v>64</v>
      </c>
      <c r="D55" s="104"/>
      <c r="E55" s="59">
        <f>I17</f>
        <v>0</v>
      </c>
      <c r="F55" s="105" t="s">
        <v>3</v>
      </c>
      <c r="G55" s="83" t="s">
        <v>29</v>
      </c>
      <c r="H55" s="62"/>
      <c r="I55" s="106"/>
      <c r="J55" s="64" t="e">
        <f t="shared" si="2"/>
        <v>#DIV/0!</v>
      </c>
    </row>
    <row r="56" spans="1:10" s="115" customFormat="1" ht="15.75" x14ac:dyDescent="0.25">
      <c r="A56" s="115" t="s">
        <v>194</v>
      </c>
      <c r="C56" s="107" t="s">
        <v>65</v>
      </c>
      <c r="D56" s="108" t="s">
        <v>66</v>
      </c>
      <c r="E56" s="109">
        <v>7</v>
      </c>
      <c r="F56" s="110" t="s">
        <v>3</v>
      </c>
      <c r="G56" s="111" t="s">
        <v>29</v>
      </c>
      <c r="H56" s="112"/>
      <c r="I56" s="113"/>
      <c r="J56" s="114" t="e">
        <f t="shared" si="2"/>
        <v>#DIV/0!</v>
      </c>
    </row>
    <row r="57" spans="1:10" s="115" customFormat="1" ht="15.75" x14ac:dyDescent="0.25">
      <c r="A57" s="115" t="s">
        <v>194</v>
      </c>
      <c r="C57" s="107" t="s">
        <v>67</v>
      </c>
      <c r="D57" s="116" t="s">
        <v>68</v>
      </c>
      <c r="E57" s="109">
        <v>22</v>
      </c>
      <c r="F57" s="110" t="s">
        <v>3</v>
      </c>
      <c r="G57" s="111" t="s">
        <v>29</v>
      </c>
      <c r="H57" s="112"/>
      <c r="I57" s="113"/>
      <c r="J57" s="114" t="e">
        <f t="shared" si="2"/>
        <v>#DIV/0!</v>
      </c>
    </row>
    <row r="58" spans="1:10" s="115" customFormat="1" ht="15.75" hidden="1" x14ac:dyDescent="0.25">
      <c r="C58" s="107"/>
      <c r="D58" s="108"/>
      <c r="E58" s="109"/>
      <c r="F58" s="110" t="s">
        <v>3</v>
      </c>
      <c r="G58" s="111" t="s">
        <v>29</v>
      </c>
      <c r="H58" s="112"/>
      <c r="I58" s="113"/>
      <c r="J58" s="114" t="e">
        <f t="shared" si="2"/>
        <v>#DIV/0!</v>
      </c>
    </row>
    <row r="59" spans="1:10" s="115" customFormat="1" ht="15.75" hidden="1" x14ac:dyDescent="0.25">
      <c r="C59" s="107"/>
      <c r="D59" s="108"/>
      <c r="E59" s="109"/>
      <c r="F59" s="110" t="s">
        <v>3</v>
      </c>
      <c r="G59" s="111" t="s">
        <v>29</v>
      </c>
      <c r="H59" s="112"/>
      <c r="I59" s="113"/>
      <c r="J59" s="114" t="e">
        <f t="shared" si="2"/>
        <v>#DIV/0!</v>
      </c>
    </row>
    <row r="60" spans="1:10" s="115" customFormat="1" ht="15.75" hidden="1" x14ac:dyDescent="0.25">
      <c r="C60" s="107"/>
      <c r="D60" s="108"/>
      <c r="E60" s="109"/>
      <c r="F60" s="110" t="s">
        <v>3</v>
      </c>
      <c r="G60" s="111" t="s">
        <v>29</v>
      </c>
      <c r="H60" s="112"/>
      <c r="I60" s="113"/>
      <c r="J60" s="114" t="e">
        <f t="shared" si="2"/>
        <v>#DIV/0!</v>
      </c>
    </row>
    <row r="61" spans="1:10" s="115" customFormat="1" ht="15.75" hidden="1" x14ac:dyDescent="0.25">
      <c r="C61" s="107"/>
      <c r="D61" s="108"/>
      <c r="E61" s="109"/>
      <c r="F61" s="110" t="s">
        <v>3</v>
      </c>
      <c r="G61" s="111" t="s">
        <v>29</v>
      </c>
      <c r="H61" s="112"/>
      <c r="I61" s="113"/>
      <c r="J61" s="114" t="e">
        <f t="shared" si="2"/>
        <v>#DIV/0!</v>
      </c>
    </row>
    <row r="62" spans="1:10" s="115" customFormat="1" ht="15.75" hidden="1" x14ac:dyDescent="0.25">
      <c r="C62" s="107"/>
      <c r="D62" s="108"/>
      <c r="E62" s="109"/>
      <c r="F62" s="110" t="s">
        <v>3</v>
      </c>
      <c r="G62" s="111" t="s">
        <v>29</v>
      </c>
      <c r="H62" s="112"/>
      <c r="I62" s="113"/>
      <c r="J62" s="114" t="e">
        <f t="shared" si="2"/>
        <v>#DIV/0!</v>
      </c>
    </row>
    <row r="63" spans="1:10" s="115" customFormat="1" ht="15.75" hidden="1" x14ac:dyDescent="0.25">
      <c r="C63" s="107"/>
      <c r="D63" s="108"/>
      <c r="E63" s="109"/>
      <c r="F63" s="110" t="s">
        <v>3</v>
      </c>
      <c r="G63" s="111" t="s">
        <v>29</v>
      </c>
      <c r="H63" s="112"/>
      <c r="I63" s="113"/>
      <c r="J63" s="114" t="e">
        <f t="shared" si="2"/>
        <v>#DIV/0!</v>
      </c>
    </row>
    <row r="64" spans="1:10" s="115" customFormat="1" ht="15.75" hidden="1" x14ac:dyDescent="0.25">
      <c r="C64" s="107"/>
      <c r="D64" s="108"/>
      <c r="E64" s="109"/>
      <c r="F64" s="110" t="s">
        <v>3</v>
      </c>
      <c r="G64" s="111" t="s">
        <v>29</v>
      </c>
      <c r="H64" s="112"/>
      <c r="I64" s="113"/>
      <c r="J64" s="114" t="e">
        <f t="shared" si="2"/>
        <v>#DIV/0!</v>
      </c>
    </row>
    <row r="65" spans="3:10" s="115" customFormat="1" ht="15.75" hidden="1" x14ac:dyDescent="0.25">
      <c r="C65" s="107"/>
      <c r="D65" s="108"/>
      <c r="E65" s="109"/>
      <c r="F65" s="110" t="s">
        <v>3</v>
      </c>
      <c r="G65" s="111" t="s">
        <v>29</v>
      </c>
      <c r="H65" s="112"/>
      <c r="I65" s="113"/>
      <c r="J65" s="114" t="e">
        <f t="shared" si="2"/>
        <v>#DIV/0!</v>
      </c>
    </row>
    <row r="66" spans="3:10" s="115" customFormat="1" ht="15.75" hidden="1" x14ac:dyDescent="0.25">
      <c r="C66" s="107"/>
      <c r="D66" s="108"/>
      <c r="E66" s="109"/>
      <c r="F66" s="110" t="s">
        <v>3</v>
      </c>
      <c r="G66" s="111" t="s">
        <v>29</v>
      </c>
      <c r="H66" s="112"/>
      <c r="I66" s="113"/>
      <c r="J66" s="114" t="e">
        <f t="shared" si="2"/>
        <v>#DIV/0!</v>
      </c>
    </row>
    <row r="67" spans="3:10" s="115" customFormat="1" ht="15.75" hidden="1" x14ac:dyDescent="0.25">
      <c r="C67" s="107"/>
      <c r="D67" s="108"/>
      <c r="E67" s="109"/>
      <c r="F67" s="110" t="s">
        <v>3</v>
      </c>
      <c r="G67" s="111" t="s">
        <v>29</v>
      </c>
      <c r="H67" s="112"/>
      <c r="I67" s="113"/>
      <c r="J67" s="114" t="e">
        <f t="shared" si="2"/>
        <v>#DIV/0!</v>
      </c>
    </row>
    <row r="68" spans="3:10" s="115" customFormat="1" ht="15.75" hidden="1" x14ac:dyDescent="0.25">
      <c r="C68" s="107"/>
      <c r="D68" s="108"/>
      <c r="E68" s="109"/>
      <c r="F68" s="110" t="s">
        <v>3</v>
      </c>
      <c r="G68" s="111" t="s">
        <v>29</v>
      </c>
      <c r="H68" s="112"/>
      <c r="I68" s="113"/>
      <c r="J68" s="114" t="e">
        <f t="shared" si="2"/>
        <v>#DIV/0!</v>
      </c>
    </row>
    <row r="69" spans="3:10" s="115" customFormat="1" ht="15.75" hidden="1" x14ac:dyDescent="0.25">
      <c r="C69" s="107"/>
      <c r="D69" s="108"/>
      <c r="E69" s="109"/>
      <c r="F69" s="110" t="s">
        <v>3</v>
      </c>
      <c r="G69" s="111" t="s">
        <v>29</v>
      </c>
      <c r="H69" s="112"/>
      <c r="I69" s="113"/>
      <c r="J69" s="114" t="e">
        <f t="shared" si="2"/>
        <v>#DIV/0!</v>
      </c>
    </row>
    <row r="70" spans="3:10" s="115" customFormat="1" ht="15.75" hidden="1" x14ac:dyDescent="0.25">
      <c r="C70" s="107"/>
      <c r="D70" s="108"/>
      <c r="E70" s="109"/>
      <c r="F70" s="110" t="s">
        <v>3</v>
      </c>
      <c r="G70" s="111" t="s">
        <v>29</v>
      </c>
      <c r="H70" s="112"/>
      <c r="I70" s="113"/>
      <c r="J70" s="114" t="e">
        <f t="shared" si="2"/>
        <v>#DIV/0!</v>
      </c>
    </row>
    <row r="71" spans="3:10" s="115" customFormat="1" ht="15.75" hidden="1" x14ac:dyDescent="0.25">
      <c r="C71" s="107"/>
      <c r="D71" s="108"/>
      <c r="E71" s="109"/>
      <c r="F71" s="110" t="s">
        <v>3</v>
      </c>
      <c r="G71" s="111" t="s">
        <v>29</v>
      </c>
      <c r="H71" s="112"/>
      <c r="I71" s="113"/>
      <c r="J71" s="114" t="e">
        <f t="shared" si="2"/>
        <v>#DIV/0!</v>
      </c>
    </row>
    <row r="72" spans="3:10" s="115" customFormat="1" ht="15.75" hidden="1" x14ac:dyDescent="0.25">
      <c r="C72" s="107"/>
      <c r="D72" s="108"/>
      <c r="E72" s="109"/>
      <c r="F72" s="110" t="s">
        <v>3</v>
      </c>
      <c r="G72" s="111" t="s">
        <v>29</v>
      </c>
      <c r="H72" s="112"/>
      <c r="I72" s="113"/>
      <c r="J72" s="114" t="e">
        <f t="shared" si="2"/>
        <v>#DIV/0!</v>
      </c>
    </row>
    <row r="73" spans="3:10" s="115" customFormat="1" ht="15.75" hidden="1" x14ac:dyDescent="0.25">
      <c r="C73" s="107"/>
      <c r="D73" s="108"/>
      <c r="E73" s="109"/>
      <c r="F73" s="110" t="s">
        <v>3</v>
      </c>
      <c r="G73" s="111" t="s">
        <v>29</v>
      </c>
      <c r="H73" s="112"/>
      <c r="I73" s="113"/>
      <c r="J73" s="114" t="e">
        <f t="shared" si="2"/>
        <v>#DIV/0!</v>
      </c>
    </row>
    <row r="74" spans="3:10" s="115" customFormat="1" ht="15.75" hidden="1" x14ac:dyDescent="0.25">
      <c r="C74" s="107"/>
      <c r="D74" s="108"/>
      <c r="E74" s="109"/>
      <c r="F74" s="110" t="s">
        <v>3</v>
      </c>
      <c r="G74" s="111" t="s">
        <v>29</v>
      </c>
      <c r="H74" s="112"/>
      <c r="I74" s="113"/>
      <c r="J74" s="114" t="e">
        <f t="shared" si="2"/>
        <v>#DIV/0!</v>
      </c>
    </row>
    <row r="75" spans="3:10" s="115" customFormat="1" ht="15.75" hidden="1" x14ac:dyDescent="0.25">
      <c r="C75" s="107"/>
      <c r="D75" s="108"/>
      <c r="E75" s="109"/>
      <c r="F75" s="110" t="s">
        <v>3</v>
      </c>
      <c r="G75" s="111" t="s">
        <v>29</v>
      </c>
      <c r="H75" s="112"/>
      <c r="I75" s="113"/>
      <c r="J75" s="114" t="e">
        <f t="shared" si="2"/>
        <v>#DIV/0!</v>
      </c>
    </row>
    <row r="76" spans="3:10" s="115" customFormat="1" ht="15.75" hidden="1" x14ac:dyDescent="0.25">
      <c r="C76" s="107"/>
      <c r="D76" s="108"/>
      <c r="E76" s="109"/>
      <c r="F76" s="110" t="s">
        <v>3</v>
      </c>
      <c r="G76" s="111" t="s">
        <v>29</v>
      </c>
      <c r="H76" s="112"/>
      <c r="I76" s="113"/>
      <c r="J76" s="114" t="e">
        <f t="shared" si="2"/>
        <v>#DIV/0!</v>
      </c>
    </row>
    <row r="77" spans="3:10" s="115" customFormat="1" ht="15.75" hidden="1" x14ac:dyDescent="0.25">
      <c r="C77" s="107"/>
      <c r="D77" s="108"/>
      <c r="E77" s="109"/>
      <c r="F77" s="110" t="s">
        <v>3</v>
      </c>
      <c r="G77" s="111" t="s">
        <v>29</v>
      </c>
      <c r="H77" s="112"/>
      <c r="I77" s="113"/>
      <c r="J77" s="114" t="e">
        <f t="shared" si="2"/>
        <v>#DIV/0!</v>
      </c>
    </row>
    <row r="78" spans="3:10" s="115" customFormat="1" ht="15.75" hidden="1" x14ac:dyDescent="0.25">
      <c r="C78" s="107"/>
      <c r="D78" s="108"/>
      <c r="E78" s="109"/>
      <c r="F78" s="110" t="s">
        <v>3</v>
      </c>
      <c r="G78" s="111" t="s">
        <v>29</v>
      </c>
      <c r="H78" s="112"/>
      <c r="I78" s="113"/>
      <c r="J78" s="114" t="e">
        <f t="shared" si="2"/>
        <v>#DIV/0!</v>
      </c>
    </row>
    <row r="79" spans="3:10" s="115" customFormat="1" ht="15.75" hidden="1" x14ac:dyDescent="0.25">
      <c r="C79" s="107"/>
      <c r="D79" s="108"/>
      <c r="E79" s="109"/>
      <c r="F79" s="110" t="s">
        <v>3</v>
      </c>
      <c r="G79" s="111" t="s">
        <v>29</v>
      </c>
      <c r="H79" s="112"/>
      <c r="I79" s="113"/>
      <c r="J79" s="114" t="e">
        <f t="shared" si="2"/>
        <v>#DIV/0!</v>
      </c>
    </row>
    <row r="80" spans="3:10" s="115" customFormat="1" ht="15.75" hidden="1" x14ac:dyDescent="0.25">
      <c r="C80" s="107">
        <v>0</v>
      </c>
      <c r="D80" s="108"/>
      <c r="E80" s="109"/>
      <c r="F80" s="110" t="s">
        <v>3</v>
      </c>
      <c r="G80" s="111" t="s">
        <v>29</v>
      </c>
      <c r="H80" s="112"/>
      <c r="I80" s="113"/>
      <c r="J80" s="114" t="e">
        <f t="shared" si="2"/>
        <v>#DIV/0!</v>
      </c>
    </row>
    <row r="81" spans="3:10" s="115" customFormat="1" ht="15.75" hidden="1" x14ac:dyDescent="0.25">
      <c r="C81" s="107">
        <v>0</v>
      </c>
      <c r="D81" s="108"/>
      <c r="E81" s="109"/>
      <c r="F81" s="110" t="s">
        <v>3</v>
      </c>
      <c r="G81" s="111" t="s">
        <v>29</v>
      </c>
      <c r="H81" s="112"/>
      <c r="I81" s="113"/>
      <c r="J81" s="114" t="e">
        <f t="shared" si="2"/>
        <v>#DIV/0!</v>
      </c>
    </row>
    <row r="82" spans="3:10" s="115" customFormat="1" ht="15.75" hidden="1" x14ac:dyDescent="0.25">
      <c r="C82" s="107">
        <v>0</v>
      </c>
      <c r="D82" s="108"/>
      <c r="E82" s="109"/>
      <c r="F82" s="110" t="s">
        <v>3</v>
      </c>
      <c r="G82" s="111" t="s">
        <v>29</v>
      </c>
      <c r="H82" s="112"/>
      <c r="I82" s="113"/>
      <c r="J82" s="114" t="e">
        <f t="shared" si="2"/>
        <v>#DIV/0!</v>
      </c>
    </row>
    <row r="83" spans="3:10" s="115" customFormat="1" ht="15.75" hidden="1" x14ac:dyDescent="0.25">
      <c r="C83" s="107">
        <v>0</v>
      </c>
      <c r="D83" s="108"/>
      <c r="E83" s="109"/>
      <c r="F83" s="110" t="s">
        <v>3</v>
      </c>
      <c r="G83" s="111" t="s">
        <v>29</v>
      </c>
      <c r="H83" s="112"/>
      <c r="I83" s="113"/>
      <c r="J83" s="114" t="e">
        <f t="shared" si="2"/>
        <v>#DIV/0!</v>
      </c>
    </row>
    <row r="84" spans="3:10" s="115" customFormat="1" ht="15.75" hidden="1" x14ac:dyDescent="0.25">
      <c r="C84" s="107">
        <v>0</v>
      </c>
      <c r="D84" s="108"/>
      <c r="E84" s="109"/>
      <c r="F84" s="110" t="s">
        <v>3</v>
      </c>
      <c r="G84" s="111" t="s">
        <v>29</v>
      </c>
      <c r="H84" s="112"/>
      <c r="I84" s="113"/>
      <c r="J84" s="114" t="e">
        <f t="shared" si="2"/>
        <v>#DIV/0!</v>
      </c>
    </row>
    <row r="85" spans="3:10" s="115" customFormat="1" ht="15.75" hidden="1" x14ac:dyDescent="0.25">
      <c r="C85" s="107"/>
      <c r="D85" s="108"/>
      <c r="E85" s="109"/>
      <c r="F85" s="110" t="s">
        <v>3</v>
      </c>
      <c r="G85" s="111" t="s">
        <v>29</v>
      </c>
      <c r="H85" s="112"/>
      <c r="I85" s="113"/>
      <c r="J85" s="114" t="e">
        <f t="shared" si="2"/>
        <v>#DIV/0!</v>
      </c>
    </row>
    <row r="86" spans="3:10" s="115" customFormat="1" ht="15.75" hidden="1" x14ac:dyDescent="0.25">
      <c r="C86" s="107"/>
      <c r="D86" s="108"/>
      <c r="E86" s="109"/>
      <c r="F86" s="110" t="s">
        <v>3</v>
      </c>
      <c r="G86" s="111" t="s">
        <v>29</v>
      </c>
      <c r="H86" s="112"/>
      <c r="I86" s="113"/>
      <c r="J86" s="114" t="e">
        <f t="shared" ref="J86:J117" si="3">I86/I$217</f>
        <v>#DIV/0!</v>
      </c>
    </row>
    <row r="87" spans="3:10" s="115" customFormat="1" ht="15.75" hidden="1" x14ac:dyDescent="0.25">
      <c r="C87" s="107"/>
      <c r="D87" s="108"/>
      <c r="E87" s="109"/>
      <c r="F87" s="110" t="s">
        <v>3</v>
      </c>
      <c r="G87" s="111" t="s">
        <v>29</v>
      </c>
      <c r="H87" s="112"/>
      <c r="I87" s="113"/>
      <c r="J87" s="114" t="e">
        <f t="shared" si="3"/>
        <v>#DIV/0!</v>
      </c>
    </row>
    <row r="88" spans="3:10" s="115" customFormat="1" ht="15.75" hidden="1" x14ac:dyDescent="0.25">
      <c r="C88" s="107"/>
      <c r="D88" s="108"/>
      <c r="E88" s="109"/>
      <c r="F88" s="110" t="s">
        <v>3</v>
      </c>
      <c r="G88" s="111" t="s">
        <v>29</v>
      </c>
      <c r="H88" s="112"/>
      <c r="I88" s="113"/>
      <c r="J88" s="114" t="e">
        <f t="shared" si="3"/>
        <v>#DIV/0!</v>
      </c>
    </row>
    <row r="89" spans="3:10" s="115" customFormat="1" ht="15.75" hidden="1" x14ac:dyDescent="0.25">
      <c r="C89" s="107"/>
      <c r="D89" s="108"/>
      <c r="E89" s="109"/>
      <c r="F89" s="110" t="s">
        <v>3</v>
      </c>
      <c r="G89" s="111" t="s">
        <v>29</v>
      </c>
      <c r="H89" s="112"/>
      <c r="I89" s="113"/>
      <c r="J89" s="114" t="e">
        <f t="shared" si="3"/>
        <v>#DIV/0!</v>
      </c>
    </row>
    <row r="90" spans="3:10" s="115" customFormat="1" ht="15.75" hidden="1" x14ac:dyDescent="0.25">
      <c r="C90" s="107"/>
      <c r="D90" s="108"/>
      <c r="E90" s="109"/>
      <c r="F90" s="110" t="s">
        <v>3</v>
      </c>
      <c r="G90" s="111" t="s">
        <v>29</v>
      </c>
      <c r="H90" s="112"/>
      <c r="I90" s="113"/>
      <c r="J90" s="114" t="e">
        <f t="shared" si="3"/>
        <v>#DIV/0!</v>
      </c>
    </row>
    <row r="91" spans="3:10" s="115" customFormat="1" ht="15.75" hidden="1" x14ac:dyDescent="0.25">
      <c r="C91" s="107"/>
      <c r="D91" s="108"/>
      <c r="E91" s="109"/>
      <c r="F91" s="110" t="s">
        <v>3</v>
      </c>
      <c r="G91" s="111" t="s">
        <v>29</v>
      </c>
      <c r="H91" s="112"/>
      <c r="I91" s="113"/>
      <c r="J91" s="114" t="e">
        <f t="shared" si="3"/>
        <v>#DIV/0!</v>
      </c>
    </row>
    <row r="92" spans="3:10" s="115" customFormat="1" ht="15.75" hidden="1" x14ac:dyDescent="0.25">
      <c r="C92" s="107"/>
      <c r="D92" s="108"/>
      <c r="E92" s="109"/>
      <c r="F92" s="110" t="s">
        <v>3</v>
      </c>
      <c r="G92" s="111" t="s">
        <v>29</v>
      </c>
      <c r="H92" s="112"/>
      <c r="I92" s="113"/>
      <c r="J92" s="114" t="e">
        <f t="shared" si="3"/>
        <v>#DIV/0!</v>
      </c>
    </row>
    <row r="93" spans="3:10" s="115" customFormat="1" ht="15.75" hidden="1" x14ac:dyDescent="0.25">
      <c r="C93" s="107"/>
      <c r="D93" s="108"/>
      <c r="E93" s="109"/>
      <c r="F93" s="110" t="s">
        <v>3</v>
      </c>
      <c r="G93" s="111" t="s">
        <v>29</v>
      </c>
      <c r="H93" s="112"/>
      <c r="I93" s="113"/>
      <c r="J93" s="114" t="e">
        <f t="shared" si="3"/>
        <v>#DIV/0!</v>
      </c>
    </row>
    <row r="94" spans="3:10" s="115" customFormat="1" ht="15.75" hidden="1" x14ac:dyDescent="0.25">
      <c r="C94" s="107"/>
      <c r="D94" s="108"/>
      <c r="E94" s="109"/>
      <c r="F94" s="110" t="s">
        <v>3</v>
      </c>
      <c r="G94" s="111" t="s">
        <v>29</v>
      </c>
      <c r="H94" s="112"/>
      <c r="I94" s="113"/>
      <c r="J94" s="114" t="e">
        <f t="shared" si="3"/>
        <v>#DIV/0!</v>
      </c>
    </row>
    <row r="95" spans="3:10" s="115" customFormat="1" ht="15.75" hidden="1" x14ac:dyDescent="0.25">
      <c r="C95" s="107"/>
      <c r="D95" s="108"/>
      <c r="E95" s="109"/>
      <c r="F95" s="110" t="s">
        <v>3</v>
      </c>
      <c r="G95" s="111" t="s">
        <v>29</v>
      </c>
      <c r="H95" s="112"/>
      <c r="I95" s="113"/>
      <c r="J95" s="114" t="e">
        <f t="shared" si="3"/>
        <v>#DIV/0!</v>
      </c>
    </row>
    <row r="96" spans="3:10" s="115" customFormat="1" ht="15.75" hidden="1" x14ac:dyDescent="0.25">
      <c r="C96" s="107"/>
      <c r="D96" s="108"/>
      <c r="E96" s="109"/>
      <c r="F96" s="110" t="s">
        <v>3</v>
      </c>
      <c r="G96" s="111" t="s">
        <v>29</v>
      </c>
      <c r="H96" s="112"/>
      <c r="I96" s="113"/>
      <c r="J96" s="114" t="e">
        <f t="shared" si="3"/>
        <v>#DIV/0!</v>
      </c>
    </row>
    <row r="97" spans="1:10" s="115" customFormat="1" ht="15.75" hidden="1" x14ac:dyDescent="0.25">
      <c r="C97" s="107"/>
      <c r="D97" s="108"/>
      <c r="E97" s="109"/>
      <c r="F97" s="110" t="s">
        <v>3</v>
      </c>
      <c r="G97" s="111" t="s">
        <v>29</v>
      </c>
      <c r="H97" s="112"/>
      <c r="I97" s="113"/>
      <c r="J97" s="114" t="e">
        <f t="shared" si="3"/>
        <v>#DIV/0!</v>
      </c>
    </row>
    <row r="98" spans="1:10" s="115" customFormat="1" ht="15.75" hidden="1" x14ac:dyDescent="0.25">
      <c r="C98" s="107"/>
      <c r="D98" s="108"/>
      <c r="E98" s="109"/>
      <c r="F98" s="110" t="s">
        <v>3</v>
      </c>
      <c r="G98" s="111" t="s">
        <v>29</v>
      </c>
      <c r="H98" s="112"/>
      <c r="I98" s="113"/>
      <c r="J98" s="114" t="e">
        <f t="shared" si="3"/>
        <v>#DIV/0!</v>
      </c>
    </row>
    <row r="99" spans="1:10" s="115" customFormat="1" ht="15.75" hidden="1" x14ac:dyDescent="0.25">
      <c r="C99" s="107"/>
      <c r="D99" s="108"/>
      <c r="E99" s="109"/>
      <c r="F99" s="110" t="s">
        <v>3</v>
      </c>
      <c r="G99" s="111" t="s">
        <v>29</v>
      </c>
      <c r="H99" s="112"/>
      <c r="I99" s="113"/>
      <c r="J99" s="114" t="e">
        <f t="shared" si="3"/>
        <v>#DIV/0!</v>
      </c>
    </row>
    <row r="100" spans="1:10" s="115" customFormat="1" ht="15.75" hidden="1" x14ac:dyDescent="0.25">
      <c r="C100" s="107"/>
      <c r="D100" s="108"/>
      <c r="E100" s="109"/>
      <c r="F100" s="110" t="s">
        <v>3</v>
      </c>
      <c r="G100" s="111" t="s">
        <v>29</v>
      </c>
      <c r="H100" s="112"/>
      <c r="I100" s="113"/>
      <c r="J100" s="114" t="e">
        <f t="shared" si="3"/>
        <v>#DIV/0!</v>
      </c>
    </row>
    <row r="101" spans="1:10" s="115" customFormat="1" ht="15.75" hidden="1" x14ac:dyDescent="0.25">
      <c r="C101" s="107"/>
      <c r="D101" s="108"/>
      <c r="E101" s="109"/>
      <c r="F101" s="110" t="s">
        <v>3</v>
      </c>
      <c r="G101" s="111" t="s">
        <v>29</v>
      </c>
      <c r="H101" s="112"/>
      <c r="I101" s="113"/>
      <c r="J101" s="114" t="e">
        <f t="shared" si="3"/>
        <v>#DIV/0!</v>
      </c>
    </row>
    <row r="102" spans="1:10" s="115" customFormat="1" ht="15.75" hidden="1" x14ac:dyDescent="0.25">
      <c r="C102" s="107"/>
      <c r="D102" s="108"/>
      <c r="E102" s="109"/>
      <c r="F102" s="110" t="s">
        <v>3</v>
      </c>
      <c r="G102" s="111" t="s">
        <v>29</v>
      </c>
      <c r="H102" s="112"/>
      <c r="I102" s="113"/>
      <c r="J102" s="114" t="e">
        <f t="shared" si="3"/>
        <v>#DIV/0!</v>
      </c>
    </row>
    <row r="103" spans="1:10" s="115" customFormat="1" ht="15.75" hidden="1" x14ac:dyDescent="0.25">
      <c r="C103" s="107"/>
      <c r="D103" s="108"/>
      <c r="E103" s="109"/>
      <c r="F103" s="110" t="s">
        <v>3</v>
      </c>
      <c r="G103" s="111" t="s">
        <v>29</v>
      </c>
      <c r="H103" s="112"/>
      <c r="I103" s="113"/>
      <c r="J103" s="114" t="e">
        <f t="shared" si="3"/>
        <v>#DIV/0!</v>
      </c>
    </row>
    <row r="104" spans="1:10" ht="15.75" x14ac:dyDescent="0.25">
      <c r="B104" s="3">
        <v>998231311</v>
      </c>
      <c r="C104" s="117" t="s">
        <v>69</v>
      </c>
      <c r="D104" s="68"/>
      <c r="E104" s="85">
        <v>1</v>
      </c>
      <c r="F104" s="86" t="s">
        <v>34</v>
      </c>
      <c r="G104" s="87" t="s">
        <v>29</v>
      </c>
      <c r="H104" s="285"/>
      <c r="I104" s="73"/>
      <c r="J104" s="74" t="e">
        <f t="shared" si="3"/>
        <v>#DIV/0!</v>
      </c>
    </row>
    <row r="105" spans="1:10" ht="31.5" x14ac:dyDescent="0.25">
      <c r="B105" s="3">
        <v>184202112</v>
      </c>
      <c r="C105" s="80" t="s">
        <v>70</v>
      </c>
      <c r="D105" s="104"/>
      <c r="E105" s="59">
        <f>I11</f>
        <v>2</v>
      </c>
      <c r="F105" s="105" t="s">
        <v>3</v>
      </c>
      <c r="G105" s="83" t="s">
        <v>29</v>
      </c>
      <c r="H105" s="62"/>
      <c r="I105" s="106"/>
      <c r="J105" s="64" t="e">
        <f t="shared" si="3"/>
        <v>#DIV/0!</v>
      </c>
    </row>
    <row r="106" spans="1:10" ht="15.75" x14ac:dyDescent="0.25">
      <c r="A106" s="3" t="s">
        <v>194</v>
      </c>
      <c r="B106" s="3">
        <v>521742000</v>
      </c>
      <c r="C106" s="88" t="s">
        <v>71</v>
      </c>
      <c r="D106" s="118"/>
      <c r="E106" s="119">
        <f>E105*3</f>
        <v>6</v>
      </c>
      <c r="F106" s="120" t="s">
        <v>3</v>
      </c>
      <c r="G106" s="92" t="s">
        <v>29</v>
      </c>
      <c r="H106" s="121"/>
      <c r="I106" s="122"/>
      <c r="J106" s="95" t="e">
        <f t="shared" si="3"/>
        <v>#DIV/0!</v>
      </c>
    </row>
    <row r="107" spans="1:10" ht="31.5" x14ac:dyDescent="0.25">
      <c r="A107" s="3" t="s">
        <v>194</v>
      </c>
      <c r="C107" s="88" t="s">
        <v>72</v>
      </c>
      <c r="D107" s="118"/>
      <c r="E107" s="119">
        <f>E105</f>
        <v>2</v>
      </c>
      <c r="F107" s="120" t="s">
        <v>3</v>
      </c>
      <c r="G107" s="92" t="s">
        <v>29</v>
      </c>
      <c r="H107" s="121"/>
      <c r="I107" s="122"/>
      <c r="J107" s="95" t="e">
        <f t="shared" si="3"/>
        <v>#DIV/0!</v>
      </c>
    </row>
    <row r="108" spans="1:10" ht="15.75" x14ac:dyDescent="0.25">
      <c r="C108" s="80" t="s">
        <v>50</v>
      </c>
      <c r="D108" s="104"/>
      <c r="E108" s="59">
        <v>2</v>
      </c>
      <c r="F108" s="105" t="s">
        <v>3</v>
      </c>
      <c r="G108" s="83" t="s">
        <v>29</v>
      </c>
      <c r="H108" s="62"/>
      <c r="I108" s="106"/>
      <c r="J108" s="64" t="e">
        <f t="shared" si="3"/>
        <v>#DIV/0!</v>
      </c>
    </row>
    <row r="109" spans="1:10" ht="31.5" hidden="1" x14ac:dyDescent="0.25">
      <c r="A109" s="3" t="s">
        <v>194</v>
      </c>
      <c r="C109" s="88" t="s">
        <v>73</v>
      </c>
      <c r="D109" s="118"/>
      <c r="E109" s="119"/>
      <c r="F109" s="120" t="s">
        <v>3</v>
      </c>
      <c r="G109" s="92" t="s">
        <v>29</v>
      </c>
      <c r="H109" s="121"/>
      <c r="I109" s="122"/>
      <c r="J109" s="95" t="e">
        <f t="shared" si="3"/>
        <v>#DIV/0!</v>
      </c>
    </row>
    <row r="110" spans="1:10" ht="15.75" x14ac:dyDescent="0.25">
      <c r="A110" s="3" t="s">
        <v>194</v>
      </c>
      <c r="C110" s="88" t="s">
        <v>74</v>
      </c>
      <c r="D110" s="118"/>
      <c r="E110" s="119">
        <f>I11+I12</f>
        <v>2</v>
      </c>
      <c r="F110" s="120" t="s">
        <v>3</v>
      </c>
      <c r="G110" s="92" t="s">
        <v>29</v>
      </c>
      <c r="H110" s="121"/>
      <c r="I110" s="122"/>
      <c r="J110" s="95" t="e">
        <f t="shared" si="3"/>
        <v>#DIV/0!</v>
      </c>
    </row>
    <row r="111" spans="1:10" ht="15.75" x14ac:dyDescent="0.25">
      <c r="A111" s="3" t="s">
        <v>194</v>
      </c>
      <c r="C111" s="88" t="s">
        <v>75</v>
      </c>
      <c r="D111" s="118"/>
      <c r="E111" s="119">
        <f>(I11+I12)*3</f>
        <v>6</v>
      </c>
      <c r="F111" s="120" t="s">
        <v>3</v>
      </c>
      <c r="G111" s="92" t="s">
        <v>29</v>
      </c>
      <c r="H111" s="121"/>
      <c r="I111" s="122"/>
      <c r="J111" s="95" t="e">
        <f t="shared" si="3"/>
        <v>#DIV/0!</v>
      </c>
    </row>
    <row r="112" spans="1:10" ht="15.75" x14ac:dyDescent="0.25">
      <c r="A112" s="3" t="s">
        <v>194</v>
      </c>
      <c r="C112" s="88" t="s">
        <v>76</v>
      </c>
      <c r="D112" s="118"/>
      <c r="E112" s="119">
        <f>I11+I12</f>
        <v>2</v>
      </c>
      <c r="F112" s="120" t="s">
        <v>3</v>
      </c>
      <c r="G112" s="92" t="s">
        <v>29</v>
      </c>
      <c r="H112" s="121"/>
      <c r="I112" s="122"/>
      <c r="J112" s="95" t="e">
        <f t="shared" si="3"/>
        <v>#DIV/0!</v>
      </c>
    </row>
    <row r="113" spans="1:10" ht="16.5" thickBot="1" x14ac:dyDescent="0.3">
      <c r="A113" s="3" t="s">
        <v>194</v>
      </c>
      <c r="C113" s="88" t="s">
        <v>77</v>
      </c>
      <c r="D113" s="118"/>
      <c r="E113" s="119">
        <f>I11+I12</f>
        <v>2</v>
      </c>
      <c r="F113" s="120" t="s">
        <v>3</v>
      </c>
      <c r="G113" s="92" t="s">
        <v>29</v>
      </c>
      <c r="H113" s="121"/>
      <c r="I113" s="122"/>
      <c r="J113" s="95" t="e">
        <f t="shared" si="3"/>
        <v>#DIV/0!</v>
      </c>
    </row>
    <row r="114" spans="1:10" ht="15.75" hidden="1" x14ac:dyDescent="0.25">
      <c r="C114" s="80" t="s">
        <v>78</v>
      </c>
      <c r="D114" s="104"/>
      <c r="E114" s="59">
        <f>D$11</f>
        <v>0</v>
      </c>
      <c r="F114" s="105" t="s">
        <v>1</v>
      </c>
      <c r="G114" s="83" t="s">
        <v>29</v>
      </c>
      <c r="H114" s="62">
        <v>1.92</v>
      </c>
      <c r="I114" s="106">
        <f t="shared" si="1"/>
        <v>0</v>
      </c>
      <c r="J114" s="64" t="e">
        <f t="shared" si="3"/>
        <v>#DIV/0!</v>
      </c>
    </row>
    <row r="115" spans="1:10" ht="15.75" hidden="1" x14ac:dyDescent="0.25">
      <c r="C115" s="88" t="s">
        <v>79</v>
      </c>
      <c r="D115" s="118"/>
      <c r="E115" s="119">
        <f>E114*1.2</f>
        <v>0</v>
      </c>
      <c r="F115" s="120" t="s">
        <v>1</v>
      </c>
      <c r="G115" s="92" t="s">
        <v>29</v>
      </c>
      <c r="H115" s="121">
        <v>0.6</v>
      </c>
      <c r="I115" s="122">
        <f t="shared" si="1"/>
        <v>0</v>
      </c>
      <c r="J115" s="95" t="e">
        <f t="shared" si="3"/>
        <v>#DIV/0!</v>
      </c>
    </row>
    <row r="116" spans="1:10" ht="15.75" hidden="1" x14ac:dyDescent="0.25">
      <c r="C116" s="88" t="s">
        <v>80</v>
      </c>
      <c r="D116" s="118"/>
      <c r="E116" s="119">
        <f>E115/20</f>
        <v>0</v>
      </c>
      <c r="F116" s="120" t="s">
        <v>81</v>
      </c>
      <c r="G116" s="92" t="s">
        <v>29</v>
      </c>
      <c r="H116" s="121">
        <v>8</v>
      </c>
      <c r="I116" s="122">
        <f t="shared" si="1"/>
        <v>0</v>
      </c>
      <c r="J116" s="95" t="e">
        <f t="shared" si="3"/>
        <v>#DIV/0!</v>
      </c>
    </row>
    <row r="117" spans="1:10" ht="15.75" hidden="1" x14ac:dyDescent="0.25">
      <c r="C117" s="88" t="str">
        <f>C14</f>
        <v xml:space="preserve">          Štrkové záhony fr. 8-16 mm:</v>
      </c>
      <c r="D117" s="89"/>
      <c r="E117" s="90">
        <f>D14*0.05</f>
        <v>0</v>
      </c>
      <c r="F117" s="91" t="s">
        <v>82</v>
      </c>
      <c r="G117" s="92" t="s">
        <v>29</v>
      </c>
      <c r="H117" s="93">
        <v>27</v>
      </c>
      <c r="I117" s="94">
        <f t="shared" si="1"/>
        <v>0</v>
      </c>
      <c r="J117" s="95" t="e">
        <f t="shared" si="3"/>
        <v>#DIV/0!</v>
      </c>
    </row>
    <row r="118" spans="1:10" ht="15.75" hidden="1" x14ac:dyDescent="0.25">
      <c r="C118" s="88" t="str">
        <f>C15</f>
        <v xml:space="preserve">          Štrkové záhony fr. 16-32 mm:</v>
      </c>
      <c r="D118" s="89"/>
      <c r="E118" s="90">
        <f>D15*0.05</f>
        <v>0</v>
      </c>
      <c r="F118" s="91" t="s">
        <v>82</v>
      </c>
      <c r="G118" s="92" t="s">
        <v>29</v>
      </c>
      <c r="H118" s="93">
        <v>27</v>
      </c>
      <c r="I118" s="94">
        <f t="shared" si="1"/>
        <v>0</v>
      </c>
      <c r="J118" s="95" t="e">
        <f t="shared" ref="J118:J128" si="4">I118/I$217</f>
        <v>#DIV/0!</v>
      </c>
    </row>
    <row r="119" spans="1:10" ht="15.75" hidden="1" x14ac:dyDescent="0.25">
      <c r="C119" s="80" t="s">
        <v>83</v>
      </c>
      <c r="D119" s="81"/>
      <c r="E119" s="59">
        <f>D14+D15</f>
        <v>0</v>
      </c>
      <c r="F119" s="82" t="s">
        <v>1</v>
      </c>
      <c r="G119" s="83" t="s">
        <v>29</v>
      </c>
      <c r="H119" s="62"/>
      <c r="I119" s="84">
        <f t="shared" ref="I119:I143" si="5">E119*H119</f>
        <v>0</v>
      </c>
      <c r="J119" s="64" t="e">
        <f t="shared" si="4"/>
        <v>#DIV/0!</v>
      </c>
    </row>
    <row r="120" spans="1:10" ht="15.75" hidden="1" x14ac:dyDescent="0.25">
      <c r="C120" s="117" t="s">
        <v>84</v>
      </c>
      <c r="D120" s="68"/>
      <c r="E120" s="85"/>
      <c r="F120" s="86" t="s">
        <v>34</v>
      </c>
      <c r="G120" s="87" t="s">
        <v>29</v>
      </c>
      <c r="H120" s="72"/>
      <c r="I120" s="73">
        <f>E120*H120</f>
        <v>0</v>
      </c>
      <c r="J120" s="74" t="e">
        <f t="shared" si="4"/>
        <v>#DIV/0!</v>
      </c>
    </row>
    <row r="121" spans="1:10" ht="15.75" hidden="1" x14ac:dyDescent="0.25">
      <c r="C121" s="80" t="s">
        <v>85</v>
      </c>
      <c r="D121" s="81"/>
      <c r="E121" s="59"/>
      <c r="F121" s="82" t="s">
        <v>86</v>
      </c>
      <c r="G121" s="83" t="s">
        <v>29</v>
      </c>
      <c r="H121" s="62"/>
      <c r="I121" s="84">
        <f t="shared" si="5"/>
        <v>0</v>
      </c>
      <c r="J121" s="64" t="e">
        <f t="shared" si="4"/>
        <v>#DIV/0!</v>
      </c>
    </row>
    <row r="122" spans="1:10" ht="26.25" hidden="1" x14ac:dyDescent="0.25">
      <c r="C122" s="88" t="s">
        <v>87</v>
      </c>
      <c r="D122" s="89" t="s">
        <v>88</v>
      </c>
      <c r="E122" s="90">
        <f>E121*1.1</f>
        <v>0</v>
      </c>
      <c r="F122" s="91" t="s">
        <v>3</v>
      </c>
      <c r="G122" s="92" t="s">
        <v>29</v>
      </c>
      <c r="H122" s="93">
        <v>2.94</v>
      </c>
      <c r="I122" s="94">
        <f t="shared" si="5"/>
        <v>0</v>
      </c>
      <c r="J122" s="95" t="e">
        <f t="shared" si="4"/>
        <v>#DIV/0!</v>
      </c>
    </row>
    <row r="123" spans="1:10" ht="15.75" hidden="1" x14ac:dyDescent="0.25">
      <c r="C123" s="88" t="s">
        <v>89</v>
      </c>
      <c r="D123" s="89"/>
      <c r="E123" s="90">
        <f>E122*7</f>
        <v>0</v>
      </c>
      <c r="F123" s="91" t="s">
        <v>3</v>
      </c>
      <c r="G123" s="92" t="s">
        <v>29</v>
      </c>
      <c r="H123" s="93">
        <v>0.18</v>
      </c>
      <c r="I123" s="94">
        <f t="shared" si="5"/>
        <v>0</v>
      </c>
      <c r="J123" s="95" t="e">
        <f t="shared" si="4"/>
        <v>#DIV/0!</v>
      </c>
    </row>
    <row r="124" spans="1:10" ht="15.75" hidden="1" x14ac:dyDescent="0.25">
      <c r="C124" s="80" t="s">
        <v>90</v>
      </c>
      <c r="D124" s="81"/>
      <c r="E124" s="59"/>
      <c r="F124" s="82" t="s">
        <v>86</v>
      </c>
      <c r="G124" s="83" t="s">
        <v>29</v>
      </c>
      <c r="H124" s="62"/>
      <c r="I124" s="84">
        <f t="shared" si="5"/>
        <v>0</v>
      </c>
      <c r="J124" s="64" t="e">
        <f t="shared" si="4"/>
        <v>#DIV/0!</v>
      </c>
    </row>
    <row r="125" spans="1:10" ht="15.75" hidden="1" x14ac:dyDescent="0.25">
      <c r="C125" s="88" t="s">
        <v>91</v>
      </c>
      <c r="D125" s="89"/>
      <c r="E125" s="90">
        <f>E124*7</f>
        <v>0</v>
      </c>
      <c r="F125" s="91" t="s">
        <v>3</v>
      </c>
      <c r="G125" s="92" t="s">
        <v>29</v>
      </c>
      <c r="H125" s="93">
        <v>0.3</v>
      </c>
      <c r="I125" s="94">
        <f t="shared" si="5"/>
        <v>0</v>
      </c>
      <c r="J125" s="95" t="e">
        <f t="shared" si="4"/>
        <v>#DIV/0!</v>
      </c>
    </row>
    <row r="126" spans="1:10" ht="15.75" hidden="1" x14ac:dyDescent="0.25">
      <c r="C126" s="80" t="s">
        <v>92</v>
      </c>
      <c r="D126" s="104"/>
      <c r="E126" s="59"/>
      <c r="F126" s="105" t="s">
        <v>86</v>
      </c>
      <c r="G126" s="83" t="s">
        <v>29</v>
      </c>
      <c r="H126" s="62"/>
      <c r="I126" s="106">
        <f t="shared" si="5"/>
        <v>0</v>
      </c>
      <c r="J126" s="64" t="e">
        <f t="shared" si="4"/>
        <v>#DIV/0!</v>
      </c>
    </row>
    <row r="127" spans="1:10" ht="47.25" hidden="1" x14ac:dyDescent="0.25">
      <c r="C127" s="88" t="s">
        <v>93</v>
      </c>
      <c r="D127" s="118"/>
      <c r="E127" s="119"/>
      <c r="F127" s="120" t="s">
        <v>3</v>
      </c>
      <c r="G127" s="92" t="s">
        <v>29</v>
      </c>
      <c r="H127" s="123">
        <v>0.4</v>
      </c>
      <c r="I127" s="122">
        <f t="shared" si="5"/>
        <v>0</v>
      </c>
      <c r="J127" s="95" t="e">
        <f t="shared" si="4"/>
        <v>#DIV/0!</v>
      </c>
    </row>
    <row r="128" spans="1:10" ht="15.75" hidden="1" x14ac:dyDescent="0.25">
      <c r="C128" s="124" t="s">
        <v>94</v>
      </c>
      <c r="D128" s="125"/>
      <c r="E128" s="126"/>
      <c r="F128" s="127" t="s">
        <v>34</v>
      </c>
      <c r="G128" s="128" t="s">
        <v>29</v>
      </c>
      <c r="H128" s="72"/>
      <c r="I128" s="73">
        <f t="shared" si="5"/>
        <v>0</v>
      </c>
      <c r="J128" s="129" t="e">
        <f t="shared" si="4"/>
        <v>#DIV/0!</v>
      </c>
    </row>
    <row r="129" spans="3:10" ht="15.75" hidden="1" x14ac:dyDescent="0.25">
      <c r="C129" s="80" t="s">
        <v>95</v>
      </c>
      <c r="D129" s="104"/>
      <c r="E129" s="59"/>
      <c r="F129" s="105" t="s">
        <v>86</v>
      </c>
      <c r="G129" s="83" t="s">
        <v>29</v>
      </c>
      <c r="H129" s="62"/>
      <c r="I129" s="106"/>
      <c r="J129" s="64"/>
    </row>
    <row r="130" spans="3:10" ht="15.75" hidden="1" x14ac:dyDescent="0.25">
      <c r="C130" s="88" t="s">
        <v>96</v>
      </c>
      <c r="D130" s="118"/>
      <c r="E130" s="119"/>
      <c r="F130" s="120" t="s">
        <v>3</v>
      </c>
      <c r="G130" s="92" t="s">
        <v>29</v>
      </c>
      <c r="H130" s="123">
        <f>2.83*1.3</f>
        <v>3.6790000000000003</v>
      </c>
      <c r="I130" s="122"/>
      <c r="J130" s="95"/>
    </row>
    <row r="131" spans="3:10" ht="15.75" hidden="1" x14ac:dyDescent="0.25">
      <c r="C131" s="124" t="s">
        <v>94</v>
      </c>
      <c r="D131" s="125"/>
      <c r="E131" s="126"/>
      <c r="F131" s="127" t="s">
        <v>34</v>
      </c>
      <c r="G131" s="128" t="s">
        <v>29</v>
      </c>
      <c r="H131" s="72"/>
      <c r="I131" s="73">
        <f t="shared" si="5"/>
        <v>0</v>
      </c>
      <c r="J131" s="129"/>
    </row>
    <row r="132" spans="3:10" ht="15.75" hidden="1" x14ac:dyDescent="0.25">
      <c r="C132" s="88" t="s">
        <v>97</v>
      </c>
      <c r="D132" s="118"/>
      <c r="E132" s="119"/>
      <c r="F132" s="120" t="s">
        <v>82</v>
      </c>
      <c r="G132" s="92" t="s">
        <v>29</v>
      </c>
      <c r="H132" s="123">
        <f>50*1.3</f>
        <v>65</v>
      </c>
      <c r="I132" s="122"/>
      <c r="J132" s="95"/>
    </row>
    <row r="133" spans="3:10" ht="15.75" hidden="1" x14ac:dyDescent="0.25">
      <c r="C133" s="124" t="s">
        <v>98</v>
      </c>
      <c r="D133" s="125"/>
      <c r="E133" s="126"/>
      <c r="F133" s="127" t="s">
        <v>34</v>
      </c>
      <c r="G133" s="128" t="s">
        <v>29</v>
      </c>
      <c r="H133" s="72"/>
      <c r="I133" s="73">
        <f t="shared" si="5"/>
        <v>0</v>
      </c>
      <c r="J133" s="129"/>
    </row>
    <row r="134" spans="3:10" ht="15.75" hidden="1" x14ac:dyDescent="0.25">
      <c r="C134" s="88" t="s">
        <v>99</v>
      </c>
      <c r="D134" s="118"/>
      <c r="E134" s="119">
        <f>D13*0.07</f>
        <v>0</v>
      </c>
      <c r="F134" s="120" t="s">
        <v>82</v>
      </c>
      <c r="G134" s="92" t="s">
        <v>29</v>
      </c>
      <c r="H134" s="123">
        <v>25</v>
      </c>
      <c r="I134" s="122">
        <f t="shared" si="5"/>
        <v>0</v>
      </c>
      <c r="J134" s="95" t="e">
        <f t="shared" ref="J134:J197" si="6">I134/I$217</f>
        <v>#DIV/0!</v>
      </c>
    </row>
    <row r="135" spans="3:10" ht="15.75" hidden="1" x14ac:dyDescent="0.25">
      <c r="C135" s="80" t="s">
        <v>100</v>
      </c>
      <c r="D135" s="104"/>
      <c r="E135" s="59">
        <f>D13</f>
        <v>0</v>
      </c>
      <c r="F135" s="105" t="s">
        <v>1</v>
      </c>
      <c r="G135" s="83" t="s">
        <v>29</v>
      </c>
      <c r="H135" s="62"/>
      <c r="I135" s="106">
        <f t="shared" si="5"/>
        <v>0</v>
      </c>
      <c r="J135" s="64" t="e">
        <f t="shared" si="6"/>
        <v>#DIV/0!</v>
      </c>
    </row>
    <row r="136" spans="3:10" ht="15.75" hidden="1" x14ac:dyDescent="0.25">
      <c r="C136" s="124" t="s">
        <v>101</v>
      </c>
      <c r="D136" s="125"/>
      <c r="E136" s="126"/>
      <c r="F136" s="127" t="s">
        <v>34</v>
      </c>
      <c r="G136" s="128" t="s">
        <v>29</v>
      </c>
      <c r="H136" s="72"/>
      <c r="I136" s="73">
        <f t="shared" si="5"/>
        <v>0</v>
      </c>
      <c r="J136" s="129" t="e">
        <f t="shared" si="6"/>
        <v>#DIV/0!</v>
      </c>
    </row>
    <row r="137" spans="3:10" ht="15.75" hidden="1" x14ac:dyDescent="0.25">
      <c r="C137" s="80" t="s">
        <v>102</v>
      </c>
      <c r="D137" s="104"/>
      <c r="E137" s="59">
        <f>D12</f>
        <v>0</v>
      </c>
      <c r="F137" s="105" t="s">
        <v>1</v>
      </c>
      <c r="G137" s="83" t="s">
        <v>29</v>
      </c>
      <c r="H137" s="62">
        <v>3.27</v>
      </c>
      <c r="I137" s="106">
        <f t="shared" si="5"/>
        <v>0</v>
      </c>
      <c r="J137" s="64" t="e">
        <f t="shared" si="6"/>
        <v>#DIV/0!</v>
      </c>
    </row>
    <row r="138" spans="3:10" ht="15.75" hidden="1" x14ac:dyDescent="0.25">
      <c r="C138" s="130" t="s">
        <v>103</v>
      </c>
      <c r="D138" s="131"/>
      <c r="E138" s="132">
        <f>E137*0.08*1000/80</f>
        <v>0</v>
      </c>
      <c r="F138" s="133" t="s">
        <v>3</v>
      </c>
      <c r="G138" s="134" t="s">
        <v>29</v>
      </c>
      <c r="H138" s="135">
        <v>6</v>
      </c>
      <c r="I138" s="136">
        <f t="shared" si="5"/>
        <v>0</v>
      </c>
      <c r="J138" s="95" t="e">
        <f t="shared" si="6"/>
        <v>#DIV/0!</v>
      </c>
    </row>
    <row r="139" spans="3:10" ht="15.75" hidden="1" x14ac:dyDescent="0.25">
      <c r="C139" s="130" t="s">
        <v>104</v>
      </c>
      <c r="D139" s="131" t="s">
        <v>105</v>
      </c>
      <c r="E139" s="132"/>
      <c r="F139" s="133" t="s">
        <v>3</v>
      </c>
      <c r="G139" s="134" t="s">
        <v>29</v>
      </c>
      <c r="H139" s="135">
        <v>5.2</v>
      </c>
      <c r="I139" s="122">
        <f t="shared" si="5"/>
        <v>0</v>
      </c>
      <c r="J139" s="95" t="e">
        <f t="shared" si="6"/>
        <v>#DIV/0!</v>
      </c>
    </row>
    <row r="140" spans="3:10" ht="16.5" hidden="1" thickBot="1" x14ac:dyDescent="0.3">
      <c r="C140" s="117" t="s">
        <v>106</v>
      </c>
      <c r="D140" s="68"/>
      <c r="E140" s="85"/>
      <c r="F140" s="86" t="s">
        <v>34</v>
      </c>
      <c r="G140" s="87" t="s">
        <v>29</v>
      </c>
      <c r="H140" s="285">
        <v>36.090000000000003</v>
      </c>
      <c r="I140" s="73">
        <f t="shared" si="5"/>
        <v>0</v>
      </c>
      <c r="J140" s="74" t="e">
        <f t="shared" si="6"/>
        <v>#DIV/0!</v>
      </c>
    </row>
    <row r="141" spans="3:10" ht="16.5" hidden="1" thickBot="1" x14ac:dyDescent="0.3">
      <c r="C141" s="80" t="s">
        <v>107</v>
      </c>
      <c r="D141" s="104"/>
      <c r="E141" s="59">
        <f>E139</f>
        <v>0</v>
      </c>
      <c r="F141" s="105" t="s">
        <v>3</v>
      </c>
      <c r="G141" s="83" t="s">
        <v>29</v>
      </c>
      <c r="H141" s="62"/>
      <c r="I141" s="106">
        <f t="shared" si="5"/>
        <v>0</v>
      </c>
      <c r="J141" s="64" t="e">
        <f t="shared" si="6"/>
        <v>#DIV/0!</v>
      </c>
    </row>
    <row r="142" spans="3:10" ht="16.5" hidden="1" thickBot="1" x14ac:dyDescent="0.3">
      <c r="C142" s="130" t="s">
        <v>108</v>
      </c>
      <c r="D142" s="118"/>
      <c r="E142" s="119"/>
      <c r="F142" s="120" t="s">
        <v>3</v>
      </c>
      <c r="G142" s="134" t="s">
        <v>29</v>
      </c>
      <c r="H142" s="137">
        <v>11.5</v>
      </c>
      <c r="I142" s="122">
        <f t="shared" si="5"/>
        <v>0</v>
      </c>
      <c r="J142" s="95" t="e">
        <f t="shared" si="6"/>
        <v>#DIV/0!</v>
      </c>
    </row>
    <row r="143" spans="3:10" ht="16.5" hidden="1" thickBot="1" x14ac:dyDescent="0.3">
      <c r="C143" s="130" t="s">
        <v>109</v>
      </c>
      <c r="D143" s="118"/>
      <c r="E143" s="119"/>
      <c r="F143" s="120" t="s">
        <v>3</v>
      </c>
      <c r="G143" s="134" t="s">
        <v>29</v>
      </c>
      <c r="H143" s="137">
        <v>13.9</v>
      </c>
      <c r="I143" s="122">
        <f t="shared" si="5"/>
        <v>0</v>
      </c>
      <c r="J143" s="95" t="e">
        <f t="shared" si="6"/>
        <v>#DIV/0!</v>
      </c>
    </row>
    <row r="144" spans="3:10" ht="16.5" thickBot="1" x14ac:dyDescent="0.25">
      <c r="C144" s="50" t="s">
        <v>110</v>
      </c>
      <c r="D144" s="51"/>
      <c r="E144" s="52">
        <v>1</v>
      </c>
      <c r="F144" s="53"/>
      <c r="G144" s="54"/>
      <c r="H144" s="54"/>
      <c r="I144" s="55">
        <f>SUM(I145:I155)</f>
        <v>0</v>
      </c>
      <c r="J144" s="56" t="e">
        <f t="shared" si="6"/>
        <v>#DIV/0!</v>
      </c>
    </row>
    <row r="145" spans="1:10" ht="15.75" x14ac:dyDescent="0.25">
      <c r="A145" s="3">
        <v>231</v>
      </c>
      <c r="B145" s="3">
        <v>182001121</v>
      </c>
      <c r="C145" s="138" t="s">
        <v>111</v>
      </c>
      <c r="D145" s="139"/>
      <c r="E145" s="59">
        <f>D$16</f>
        <v>215</v>
      </c>
      <c r="F145" s="140" t="s">
        <v>1</v>
      </c>
      <c r="G145" s="141" t="s">
        <v>29</v>
      </c>
      <c r="H145" s="62"/>
      <c r="I145" s="142"/>
      <c r="J145" s="64" t="e">
        <f t="shared" si="6"/>
        <v>#DIV/0!</v>
      </c>
    </row>
    <row r="146" spans="1:10" ht="15.75" x14ac:dyDescent="0.25">
      <c r="A146" s="3">
        <v>231</v>
      </c>
      <c r="B146" s="3">
        <v>184802111</v>
      </c>
      <c r="C146" s="138" t="s">
        <v>51</v>
      </c>
      <c r="D146" s="139"/>
      <c r="E146" s="59">
        <f>D$16</f>
        <v>215</v>
      </c>
      <c r="F146" s="140" t="s">
        <v>1</v>
      </c>
      <c r="G146" s="141" t="s">
        <v>29</v>
      </c>
      <c r="H146" s="62"/>
      <c r="I146" s="142"/>
      <c r="J146" s="64" t="e">
        <f t="shared" si="6"/>
        <v>#DIV/0!</v>
      </c>
    </row>
    <row r="147" spans="1:10" ht="15.75" x14ac:dyDescent="0.25">
      <c r="A147" s="3" t="s">
        <v>194</v>
      </c>
      <c r="B147" s="3">
        <v>2519115500</v>
      </c>
      <c r="C147" s="143" t="s">
        <v>112</v>
      </c>
      <c r="D147" s="89"/>
      <c r="E147" s="144">
        <f>E146*0.001</f>
        <v>0.215</v>
      </c>
      <c r="F147" s="120" t="s">
        <v>53</v>
      </c>
      <c r="G147" s="92" t="s">
        <v>29</v>
      </c>
      <c r="H147" s="93"/>
      <c r="I147" s="145"/>
      <c r="J147" s="95" t="e">
        <f t="shared" si="6"/>
        <v>#DIV/0!</v>
      </c>
    </row>
    <row r="148" spans="1:10" ht="31.5" x14ac:dyDescent="0.25">
      <c r="A148" s="3">
        <v>231</v>
      </c>
      <c r="B148" s="3">
        <v>183403114</v>
      </c>
      <c r="C148" s="138" t="s">
        <v>113</v>
      </c>
      <c r="D148" s="81"/>
      <c r="E148" s="59">
        <f>D$16</f>
        <v>215</v>
      </c>
      <c r="F148" s="105" t="s">
        <v>1</v>
      </c>
      <c r="G148" s="83" t="s">
        <v>29</v>
      </c>
      <c r="H148" s="62"/>
      <c r="I148" s="142"/>
      <c r="J148" s="64" t="e">
        <f t="shared" si="6"/>
        <v>#DIV/0!</v>
      </c>
    </row>
    <row r="149" spans="1:10" ht="15.75" x14ac:dyDescent="0.25">
      <c r="A149" s="3">
        <v>231</v>
      </c>
      <c r="B149" s="3">
        <v>183403153</v>
      </c>
      <c r="C149" s="138" t="s">
        <v>114</v>
      </c>
      <c r="D149" s="81"/>
      <c r="E149" s="59">
        <f>D$16*2</f>
        <v>430</v>
      </c>
      <c r="F149" s="105" t="s">
        <v>1</v>
      </c>
      <c r="G149" s="83" t="s">
        <v>29</v>
      </c>
      <c r="H149" s="62"/>
      <c r="I149" s="142"/>
      <c r="J149" s="64" t="e">
        <f t="shared" si="6"/>
        <v>#DIV/0!</v>
      </c>
    </row>
    <row r="150" spans="1:10" ht="15.75" x14ac:dyDescent="0.25">
      <c r="A150" s="3">
        <v>231</v>
      </c>
      <c r="B150" s="3">
        <v>180402111</v>
      </c>
      <c r="C150" s="138" t="s">
        <v>115</v>
      </c>
      <c r="D150" s="81"/>
      <c r="E150" s="59">
        <f>D$16</f>
        <v>215</v>
      </c>
      <c r="F150" s="105" t="s">
        <v>1</v>
      </c>
      <c r="G150" s="83" t="s">
        <v>29</v>
      </c>
      <c r="H150" s="62"/>
      <c r="I150" s="142"/>
      <c r="J150" s="64" t="e">
        <f t="shared" si="6"/>
        <v>#DIV/0!</v>
      </c>
    </row>
    <row r="151" spans="1:10" ht="15.75" x14ac:dyDescent="0.25">
      <c r="A151" s="3">
        <v>231</v>
      </c>
      <c r="B151" s="3">
        <v>183403153</v>
      </c>
      <c r="C151" s="138" t="s">
        <v>116</v>
      </c>
      <c r="D151" s="81"/>
      <c r="E151" s="59">
        <f>D$16</f>
        <v>215</v>
      </c>
      <c r="F151" s="105" t="s">
        <v>1</v>
      </c>
      <c r="G151" s="83" t="s">
        <v>29</v>
      </c>
      <c r="H151" s="62"/>
      <c r="I151" s="142"/>
      <c r="J151" s="64" t="e">
        <f t="shared" si="6"/>
        <v>#DIV/0!</v>
      </c>
    </row>
    <row r="152" spans="1:10" ht="15.75" x14ac:dyDescent="0.25">
      <c r="A152" s="3">
        <v>231</v>
      </c>
      <c r="B152" s="3">
        <v>183403161</v>
      </c>
      <c r="C152" s="138" t="s">
        <v>117</v>
      </c>
      <c r="D152" s="81"/>
      <c r="E152" s="59">
        <f>D$16</f>
        <v>215</v>
      </c>
      <c r="F152" s="105" t="s">
        <v>1</v>
      </c>
      <c r="G152" s="83" t="s">
        <v>29</v>
      </c>
      <c r="H152" s="62"/>
      <c r="I152" s="142"/>
      <c r="J152" s="64" t="e">
        <f t="shared" si="6"/>
        <v>#DIV/0!</v>
      </c>
    </row>
    <row r="153" spans="1:10" ht="15.75" x14ac:dyDescent="0.25">
      <c r="A153" s="3" t="s">
        <v>194</v>
      </c>
      <c r="B153" s="3">
        <v>57211200</v>
      </c>
      <c r="C153" s="143" t="s">
        <v>118</v>
      </c>
      <c r="D153" s="89"/>
      <c r="E153" s="144">
        <f>E152*0.04</f>
        <v>8.6</v>
      </c>
      <c r="F153" s="120" t="s">
        <v>81</v>
      </c>
      <c r="G153" s="92" t="s">
        <v>29</v>
      </c>
      <c r="H153" s="93"/>
      <c r="I153" s="145"/>
      <c r="J153" s="95" t="e">
        <f t="shared" si="6"/>
        <v>#DIV/0!</v>
      </c>
    </row>
    <row r="154" spans="1:10" ht="15.75" x14ac:dyDescent="0.25">
      <c r="A154" s="3">
        <v>231</v>
      </c>
      <c r="B154" s="3">
        <v>185802113</v>
      </c>
      <c r="C154" s="138" t="s">
        <v>119</v>
      </c>
      <c r="D154" s="81"/>
      <c r="E154" s="59">
        <f>D$16</f>
        <v>215</v>
      </c>
      <c r="F154" s="105" t="s">
        <v>1</v>
      </c>
      <c r="G154" s="83" t="s">
        <v>29</v>
      </c>
      <c r="H154" s="62"/>
      <c r="I154" s="142"/>
      <c r="J154" s="64" t="e">
        <f t="shared" si="6"/>
        <v>#DIV/0!</v>
      </c>
    </row>
    <row r="155" spans="1:10" ht="32.25" thickBot="1" x14ac:dyDescent="0.3">
      <c r="A155" s="3" t="s">
        <v>194</v>
      </c>
      <c r="B155" s="3">
        <v>2519115500</v>
      </c>
      <c r="C155" s="143" t="s">
        <v>120</v>
      </c>
      <c r="D155" s="89"/>
      <c r="E155" s="144">
        <f>E154*0.025</f>
        <v>5.375</v>
      </c>
      <c r="F155" s="120" t="s">
        <v>81</v>
      </c>
      <c r="G155" s="92" t="s">
        <v>29</v>
      </c>
      <c r="H155" s="93"/>
      <c r="I155" s="145"/>
      <c r="J155" s="95" t="e">
        <f t="shared" si="6"/>
        <v>#DIV/0!</v>
      </c>
    </row>
    <row r="156" spans="1:10" ht="16.5" thickBot="1" x14ac:dyDescent="0.25">
      <c r="C156" s="50" t="s">
        <v>121</v>
      </c>
      <c r="D156" s="51"/>
      <c r="E156" s="52">
        <v>1</v>
      </c>
      <c r="F156" s="53"/>
      <c r="G156" s="54"/>
      <c r="H156" s="54"/>
      <c r="I156" s="55">
        <f>SUM(I157:I161)</f>
        <v>0</v>
      </c>
      <c r="J156" s="56" t="e">
        <f t="shared" si="6"/>
        <v>#DIV/0!</v>
      </c>
    </row>
    <row r="157" spans="1:10" ht="31.5" x14ac:dyDescent="0.25">
      <c r="A157" s="3">
        <v>231</v>
      </c>
      <c r="B157" s="3">
        <v>185803111</v>
      </c>
      <c r="C157" s="138" t="s">
        <v>122</v>
      </c>
      <c r="D157" s="81"/>
      <c r="E157" s="59">
        <f>D$16*3</f>
        <v>645</v>
      </c>
      <c r="F157" s="105" t="s">
        <v>1</v>
      </c>
      <c r="G157" s="83" t="s">
        <v>29</v>
      </c>
      <c r="H157" s="62"/>
      <c r="I157" s="142"/>
      <c r="J157" s="64" t="e">
        <f t="shared" si="6"/>
        <v>#DIV/0!</v>
      </c>
    </row>
    <row r="158" spans="1:10" ht="15.75" x14ac:dyDescent="0.25">
      <c r="A158" s="3">
        <v>231</v>
      </c>
      <c r="B158" s="3">
        <v>184802611</v>
      </c>
      <c r="C158" s="138" t="s">
        <v>123</v>
      </c>
      <c r="D158" s="81"/>
      <c r="E158" s="59">
        <f>D$16</f>
        <v>215</v>
      </c>
      <c r="F158" s="105" t="s">
        <v>1</v>
      </c>
      <c r="G158" s="83" t="s">
        <v>29</v>
      </c>
      <c r="H158" s="62"/>
      <c r="I158" s="142"/>
      <c r="J158" s="64" t="e">
        <f t="shared" si="6"/>
        <v>#DIV/0!</v>
      </c>
    </row>
    <row r="159" spans="1:10" ht="15.75" x14ac:dyDescent="0.25">
      <c r="A159" s="3" t="s">
        <v>194</v>
      </c>
      <c r="C159" s="143" t="s">
        <v>124</v>
      </c>
      <c r="D159" s="89"/>
      <c r="E159" s="144">
        <f>E158*0.0004</f>
        <v>8.6000000000000007E-2</v>
      </c>
      <c r="F159" s="120" t="s">
        <v>53</v>
      </c>
      <c r="G159" s="92" t="s">
        <v>29</v>
      </c>
      <c r="H159" s="93"/>
      <c r="I159" s="146"/>
      <c r="J159" s="95" t="e">
        <f t="shared" si="6"/>
        <v>#DIV/0!</v>
      </c>
    </row>
    <row r="160" spans="1:10" ht="15.75" x14ac:dyDescent="0.25">
      <c r="B160" s="3">
        <v>185802113</v>
      </c>
      <c r="C160" s="138" t="s">
        <v>119</v>
      </c>
      <c r="D160" s="81"/>
      <c r="E160" s="59">
        <f>D$16</f>
        <v>215</v>
      </c>
      <c r="F160" s="105" t="s">
        <v>1</v>
      </c>
      <c r="G160" s="83" t="s">
        <v>29</v>
      </c>
      <c r="H160" s="62"/>
      <c r="I160" s="142"/>
      <c r="J160" s="64" t="e">
        <f t="shared" si="6"/>
        <v>#DIV/0!</v>
      </c>
    </row>
    <row r="161" spans="1:10" ht="16.5" thickBot="1" x14ac:dyDescent="0.3">
      <c r="A161" s="3" t="s">
        <v>194</v>
      </c>
      <c r="B161" s="3">
        <v>2519115500</v>
      </c>
      <c r="C161" s="143" t="s">
        <v>125</v>
      </c>
      <c r="D161" s="89"/>
      <c r="E161" s="144">
        <f>E160*0.04</f>
        <v>8.6</v>
      </c>
      <c r="F161" s="120" t="s">
        <v>81</v>
      </c>
      <c r="G161" s="92" t="s">
        <v>29</v>
      </c>
      <c r="H161" s="93"/>
      <c r="I161" s="145"/>
      <c r="J161" s="95" t="e">
        <f t="shared" si="6"/>
        <v>#DIV/0!</v>
      </c>
    </row>
    <row r="162" spans="1:10" ht="16.5" thickBot="1" x14ac:dyDescent="0.25">
      <c r="C162" s="50" t="s">
        <v>196</v>
      </c>
      <c r="D162" s="51"/>
      <c r="E162" s="52">
        <v>1</v>
      </c>
      <c r="F162" s="53"/>
      <c r="G162" s="54"/>
      <c r="H162" s="54"/>
      <c r="I162" s="55">
        <f>SUM(I163:I181)</f>
        <v>0</v>
      </c>
      <c r="J162" s="56" t="e">
        <f t="shared" si="6"/>
        <v>#DIV/0!</v>
      </c>
    </row>
    <row r="163" spans="1:10" ht="15.75" x14ac:dyDescent="0.25">
      <c r="A163" s="3" t="s">
        <v>194</v>
      </c>
      <c r="B163" s="3">
        <v>2519115500</v>
      </c>
      <c r="C163" s="138" t="s">
        <v>51</v>
      </c>
      <c r="D163" s="139"/>
      <c r="E163" s="59">
        <f>D$16</f>
        <v>215</v>
      </c>
      <c r="F163" s="140" t="s">
        <v>1</v>
      </c>
      <c r="G163" s="141" t="s">
        <v>29</v>
      </c>
      <c r="H163" s="62"/>
      <c r="I163" s="142"/>
      <c r="J163" s="64" t="e">
        <f>I163/I$217</f>
        <v>#DIV/0!</v>
      </c>
    </row>
    <row r="164" spans="1:10" ht="15.75" x14ac:dyDescent="0.25">
      <c r="A164" s="3">
        <v>231</v>
      </c>
      <c r="B164" s="3">
        <v>183403114</v>
      </c>
      <c r="C164" s="143" t="s">
        <v>112</v>
      </c>
      <c r="D164" s="89"/>
      <c r="E164" s="144">
        <f>E163*0.001</f>
        <v>0.215</v>
      </c>
      <c r="F164" s="120" t="s">
        <v>53</v>
      </c>
      <c r="G164" s="92" t="s">
        <v>29</v>
      </c>
      <c r="H164" s="93"/>
      <c r="I164" s="145"/>
      <c r="J164" s="95" t="e">
        <f>I164/I$217</f>
        <v>#DIV/0!</v>
      </c>
    </row>
    <row r="165" spans="1:10" ht="31.5" hidden="1" x14ac:dyDescent="0.25">
      <c r="C165" s="147" t="s">
        <v>126</v>
      </c>
      <c r="D165" s="148"/>
      <c r="E165" s="98">
        <f>D$17</f>
        <v>0</v>
      </c>
      <c r="F165" s="99" t="s">
        <v>1</v>
      </c>
      <c r="G165" s="100" t="s">
        <v>29</v>
      </c>
      <c r="H165" s="62"/>
      <c r="I165" s="149"/>
      <c r="J165" s="102" t="e">
        <f t="shared" si="6"/>
        <v>#DIV/0!</v>
      </c>
    </row>
    <row r="166" spans="1:10" ht="15.75" hidden="1" x14ac:dyDescent="0.25">
      <c r="C166" s="147" t="s">
        <v>114</v>
      </c>
      <c r="D166" s="148"/>
      <c r="E166" s="98">
        <f>D$17*2</f>
        <v>0</v>
      </c>
      <c r="F166" s="150" t="s">
        <v>1</v>
      </c>
      <c r="G166" s="100" t="s">
        <v>29</v>
      </c>
      <c r="H166" s="62"/>
      <c r="I166" s="149"/>
      <c r="J166" s="102" t="e">
        <f t="shared" si="6"/>
        <v>#DIV/0!</v>
      </c>
    </row>
    <row r="167" spans="1:10" ht="15.75" hidden="1" x14ac:dyDescent="0.25">
      <c r="C167" s="147" t="s">
        <v>127</v>
      </c>
      <c r="D167" s="148"/>
      <c r="E167" s="98">
        <f>D$17*2</f>
        <v>0</v>
      </c>
      <c r="F167" s="150" t="s">
        <v>1</v>
      </c>
      <c r="G167" s="100" t="s">
        <v>29</v>
      </c>
      <c r="H167" s="62"/>
      <c r="I167" s="149"/>
      <c r="J167" s="102" t="e">
        <f t="shared" si="6"/>
        <v>#DIV/0!</v>
      </c>
    </row>
    <row r="168" spans="1:10" ht="15.75" hidden="1" x14ac:dyDescent="0.25">
      <c r="C168" s="147" t="s">
        <v>128</v>
      </c>
      <c r="D168" s="148"/>
      <c r="E168" s="98">
        <f>D$17</f>
        <v>0</v>
      </c>
      <c r="F168" s="99" t="s">
        <v>1</v>
      </c>
      <c r="G168" s="100" t="s">
        <v>29</v>
      </c>
      <c r="H168" s="62"/>
      <c r="I168" s="149"/>
      <c r="J168" s="102" t="e">
        <f t="shared" si="6"/>
        <v>#DIV/0!</v>
      </c>
    </row>
    <row r="169" spans="1:10" ht="31.5" hidden="1" x14ac:dyDescent="0.25">
      <c r="C169" s="151" t="s">
        <v>129</v>
      </c>
      <c r="D169" s="152"/>
      <c r="E169" s="153">
        <f>E168*1.1</f>
        <v>0</v>
      </c>
      <c r="F169" s="154" t="s">
        <v>1</v>
      </c>
      <c r="G169" s="155" t="s">
        <v>29</v>
      </c>
      <c r="H169" s="156"/>
      <c r="I169" s="157"/>
      <c r="J169" s="158" t="e">
        <f t="shared" si="6"/>
        <v>#DIV/0!</v>
      </c>
    </row>
    <row r="170" spans="1:10" ht="31.5" hidden="1" x14ac:dyDescent="0.25">
      <c r="C170" s="151" t="s">
        <v>130</v>
      </c>
      <c r="D170" s="152"/>
      <c r="E170" s="153">
        <f>E168*1.05</f>
        <v>0</v>
      </c>
      <c r="F170" s="154" t="s">
        <v>1</v>
      </c>
      <c r="G170" s="155" t="s">
        <v>29</v>
      </c>
      <c r="H170" s="156"/>
      <c r="I170" s="157"/>
      <c r="J170" s="158" t="e">
        <f t="shared" si="6"/>
        <v>#DIV/0!</v>
      </c>
    </row>
    <row r="171" spans="1:10" ht="31.5" hidden="1" x14ac:dyDescent="0.25">
      <c r="C171" s="159" t="s">
        <v>131</v>
      </c>
      <c r="D171" s="160"/>
      <c r="E171" s="161"/>
      <c r="F171" s="162" t="s">
        <v>34</v>
      </c>
      <c r="G171" s="163" t="s">
        <v>29</v>
      </c>
      <c r="H171" s="72"/>
      <c r="I171" s="164"/>
      <c r="J171" s="165" t="e">
        <f t="shared" si="6"/>
        <v>#DIV/0!</v>
      </c>
    </row>
    <row r="172" spans="1:10" ht="15.75" hidden="1" x14ac:dyDescent="0.25">
      <c r="C172" s="147" t="s">
        <v>132</v>
      </c>
      <c r="D172" s="148"/>
      <c r="E172" s="98">
        <f>D$17</f>
        <v>0</v>
      </c>
      <c r="F172" s="99" t="s">
        <v>1</v>
      </c>
      <c r="G172" s="100" t="s">
        <v>29</v>
      </c>
      <c r="H172" s="62"/>
      <c r="I172" s="149"/>
      <c r="J172" s="102" t="e">
        <f t="shared" si="6"/>
        <v>#DIV/0!</v>
      </c>
    </row>
    <row r="173" spans="1:10" ht="15.75" hidden="1" x14ac:dyDescent="0.25">
      <c r="C173" s="147" t="s">
        <v>133</v>
      </c>
      <c r="D173" s="148"/>
      <c r="E173" s="98">
        <f>D$17</f>
        <v>0</v>
      </c>
      <c r="F173" s="99" t="s">
        <v>1</v>
      </c>
      <c r="G173" s="100" t="s">
        <v>29</v>
      </c>
      <c r="H173" s="62"/>
      <c r="I173" s="149"/>
      <c r="J173" s="102" t="e">
        <f t="shared" si="6"/>
        <v>#DIV/0!</v>
      </c>
    </row>
    <row r="174" spans="1:10" ht="15.75" hidden="1" x14ac:dyDescent="0.25">
      <c r="C174" s="147" t="s">
        <v>134</v>
      </c>
      <c r="D174" s="148"/>
      <c r="E174" s="98">
        <f>D$17</f>
        <v>0</v>
      </c>
      <c r="F174" s="99" t="s">
        <v>1</v>
      </c>
      <c r="G174" s="100" t="s">
        <v>29</v>
      </c>
      <c r="H174" s="62"/>
      <c r="I174" s="149"/>
      <c r="J174" s="102" t="e">
        <f t="shared" si="6"/>
        <v>#DIV/0!</v>
      </c>
    </row>
    <row r="175" spans="1:10" ht="16.5" hidden="1" thickBot="1" x14ac:dyDescent="0.3">
      <c r="C175" s="147" t="s">
        <v>135</v>
      </c>
      <c r="D175" s="148"/>
      <c r="E175" s="98">
        <f>D$17</f>
        <v>0</v>
      </c>
      <c r="F175" s="99" t="s">
        <v>1</v>
      </c>
      <c r="G175" s="100" t="s">
        <v>29</v>
      </c>
      <c r="H175" s="62"/>
      <c r="I175" s="149"/>
      <c r="J175" s="102" t="e">
        <f t="shared" si="6"/>
        <v>#DIV/0!</v>
      </c>
    </row>
    <row r="176" spans="1:10" ht="16.5" hidden="1" thickBot="1" x14ac:dyDescent="0.25">
      <c r="C176" s="50" t="s">
        <v>136</v>
      </c>
      <c r="D176" s="51"/>
      <c r="E176" s="52">
        <v>1</v>
      </c>
      <c r="F176" s="53"/>
      <c r="G176" s="54"/>
      <c r="H176" s="54"/>
      <c r="I176" s="55"/>
      <c r="J176" s="56" t="e">
        <f t="shared" si="6"/>
        <v>#DIV/0!</v>
      </c>
    </row>
    <row r="177" spans="2:10" ht="31.5" hidden="1" x14ac:dyDescent="0.25">
      <c r="C177" s="147" t="s">
        <v>137</v>
      </c>
      <c r="D177" s="148"/>
      <c r="E177" s="98"/>
      <c r="F177" s="99" t="s">
        <v>34</v>
      </c>
      <c r="G177" s="100" t="s">
        <v>29</v>
      </c>
      <c r="H177" s="62"/>
      <c r="I177" s="149"/>
      <c r="J177" s="102" t="e">
        <f t="shared" si="6"/>
        <v>#DIV/0!</v>
      </c>
    </row>
    <row r="178" spans="2:10" ht="48" hidden="1" thickBot="1" x14ac:dyDescent="0.3">
      <c r="C178" s="147" t="s">
        <v>138</v>
      </c>
      <c r="D178" s="148"/>
      <c r="E178" s="98">
        <f>D$17</f>
        <v>0</v>
      </c>
      <c r="F178" s="99" t="s">
        <v>1</v>
      </c>
      <c r="G178" s="100" t="s">
        <v>29</v>
      </c>
      <c r="H178" s="62"/>
      <c r="I178" s="149"/>
      <c r="J178" s="102" t="e">
        <f t="shared" si="6"/>
        <v>#DIV/0!</v>
      </c>
    </row>
    <row r="179" spans="2:10" ht="16.5" hidden="1" thickBot="1" x14ac:dyDescent="0.25">
      <c r="C179" s="50" t="s">
        <v>139</v>
      </c>
      <c r="D179" s="51"/>
      <c r="E179" s="52">
        <v>1</v>
      </c>
      <c r="F179" s="53"/>
      <c r="G179" s="54"/>
      <c r="H179" s="54"/>
      <c r="I179" s="55"/>
      <c r="J179" s="56" t="e">
        <f t="shared" si="6"/>
        <v>#DIV/0!</v>
      </c>
    </row>
    <row r="180" spans="2:10" ht="31.5" hidden="1" x14ac:dyDescent="0.25">
      <c r="C180" s="147" t="s">
        <v>140</v>
      </c>
      <c r="D180" s="148"/>
      <c r="E180" s="98">
        <f>D18</f>
        <v>0</v>
      </c>
      <c r="F180" s="99" t="s">
        <v>1</v>
      </c>
      <c r="G180" s="100" t="s">
        <v>29</v>
      </c>
      <c r="H180" s="62"/>
      <c r="I180" s="149"/>
      <c r="J180" s="102" t="e">
        <f t="shared" si="6"/>
        <v>#DIV/0!</v>
      </c>
    </row>
    <row r="181" spans="2:10" s="173" customFormat="1" ht="16.5" thickBot="1" x14ac:dyDescent="0.3">
      <c r="B181" s="173">
        <v>998231311</v>
      </c>
      <c r="C181" s="166" t="s">
        <v>200</v>
      </c>
      <c r="D181" s="167"/>
      <c r="E181" s="168">
        <v>1</v>
      </c>
      <c r="F181" s="169" t="s">
        <v>34</v>
      </c>
      <c r="G181" s="170" t="s">
        <v>29</v>
      </c>
      <c r="H181" s="285"/>
      <c r="I181" s="171"/>
      <c r="J181" s="172" t="e">
        <f t="shared" si="6"/>
        <v>#DIV/0!</v>
      </c>
    </row>
    <row r="182" spans="2:10" s="182" customFormat="1" ht="15.75" hidden="1" x14ac:dyDescent="0.25">
      <c r="C182" s="174" t="s">
        <v>141</v>
      </c>
      <c r="D182" s="175" t="s">
        <v>142</v>
      </c>
      <c r="E182" s="176">
        <f>D18*0.2</f>
        <v>0</v>
      </c>
      <c r="F182" s="177" t="s">
        <v>82</v>
      </c>
      <c r="G182" s="178" t="s">
        <v>29</v>
      </c>
      <c r="H182" s="179">
        <v>24</v>
      </c>
      <c r="I182" s="180">
        <f t="shared" ref="I182:I198" si="7">E182*H182</f>
        <v>0</v>
      </c>
      <c r="J182" s="181" t="e">
        <f t="shared" si="6"/>
        <v>#DIV/0!</v>
      </c>
    </row>
    <row r="183" spans="2:10" s="173" customFormat="1" ht="15.75" hidden="1" x14ac:dyDescent="0.25">
      <c r="C183" s="166" t="s">
        <v>143</v>
      </c>
      <c r="D183" s="167"/>
      <c r="E183" s="168"/>
      <c r="F183" s="169" t="s">
        <v>34</v>
      </c>
      <c r="G183" s="170" t="s">
        <v>29</v>
      </c>
      <c r="H183" s="72"/>
      <c r="I183" s="171">
        <f t="shared" si="7"/>
        <v>0</v>
      </c>
      <c r="J183" s="172" t="e">
        <f t="shared" si="6"/>
        <v>#DIV/0!</v>
      </c>
    </row>
    <row r="184" spans="2:10" s="182" customFormat="1" ht="15.75" hidden="1" x14ac:dyDescent="0.25">
      <c r="C184" s="174" t="s">
        <v>144</v>
      </c>
      <c r="D184" s="175" t="s">
        <v>145</v>
      </c>
      <c r="E184" s="176">
        <f>D18*0.08</f>
        <v>0</v>
      </c>
      <c r="F184" s="177" t="s">
        <v>82</v>
      </c>
      <c r="G184" s="178" t="s">
        <v>29</v>
      </c>
      <c r="H184" s="179">
        <v>24</v>
      </c>
      <c r="I184" s="180">
        <f t="shared" si="7"/>
        <v>0</v>
      </c>
      <c r="J184" s="181" t="e">
        <f t="shared" si="6"/>
        <v>#DIV/0!</v>
      </c>
    </row>
    <row r="185" spans="2:10" s="173" customFormat="1" ht="15.75" hidden="1" x14ac:dyDescent="0.25">
      <c r="C185" s="166" t="s">
        <v>146</v>
      </c>
      <c r="D185" s="167"/>
      <c r="E185" s="168"/>
      <c r="F185" s="169" t="s">
        <v>34</v>
      </c>
      <c r="G185" s="170" t="s">
        <v>29</v>
      </c>
      <c r="H185" s="72"/>
      <c r="I185" s="171">
        <f t="shared" si="7"/>
        <v>0</v>
      </c>
      <c r="J185" s="172" t="e">
        <f t="shared" si="6"/>
        <v>#DIV/0!</v>
      </c>
    </row>
    <row r="186" spans="2:10" ht="32.25" hidden="1" thickBot="1" x14ac:dyDescent="0.3">
      <c r="C186" s="147" t="s">
        <v>147</v>
      </c>
      <c r="D186" s="148"/>
      <c r="E186" s="98">
        <f>D18</f>
        <v>0</v>
      </c>
      <c r="F186" s="99" t="s">
        <v>1</v>
      </c>
      <c r="G186" s="100" t="s">
        <v>29</v>
      </c>
      <c r="H186" s="62"/>
      <c r="I186" s="149">
        <f t="shared" si="7"/>
        <v>0</v>
      </c>
      <c r="J186" s="102" t="e">
        <f t="shared" si="6"/>
        <v>#DIV/0!</v>
      </c>
    </row>
    <row r="187" spans="2:10" ht="16.5" hidden="1" thickBot="1" x14ac:dyDescent="0.25">
      <c r="C187" s="50" t="s">
        <v>148</v>
      </c>
      <c r="D187" s="51"/>
      <c r="E187" s="52">
        <v>1</v>
      </c>
      <c r="F187" s="53"/>
      <c r="G187" s="54"/>
      <c r="H187" s="54"/>
      <c r="I187" s="55">
        <f>SUM(I188:I198)</f>
        <v>0</v>
      </c>
      <c r="J187" s="56" t="e">
        <f t="shared" si="6"/>
        <v>#DIV/0!</v>
      </c>
    </row>
    <row r="188" spans="2:10" ht="31.5" hidden="1" x14ac:dyDescent="0.25">
      <c r="C188" s="147" t="s">
        <v>149</v>
      </c>
      <c r="D188" s="148" t="s">
        <v>150</v>
      </c>
      <c r="E188" s="98"/>
      <c r="F188" s="99" t="s">
        <v>3</v>
      </c>
      <c r="G188" s="100"/>
      <c r="H188" s="62"/>
      <c r="I188" s="149">
        <f t="shared" si="7"/>
        <v>0</v>
      </c>
      <c r="J188" s="102" t="e">
        <f t="shared" si="6"/>
        <v>#DIV/0!</v>
      </c>
    </row>
    <row r="189" spans="2:10" ht="15.75" hidden="1" x14ac:dyDescent="0.25">
      <c r="C189" s="147" t="s">
        <v>151</v>
      </c>
      <c r="D189" s="148"/>
      <c r="E189" s="98"/>
      <c r="F189" s="99" t="s">
        <v>3</v>
      </c>
      <c r="G189" s="100"/>
      <c r="H189" s="62"/>
      <c r="I189" s="149">
        <f>E189*H189</f>
        <v>0</v>
      </c>
      <c r="J189" s="102" t="e">
        <f t="shared" si="6"/>
        <v>#DIV/0!</v>
      </c>
    </row>
    <row r="190" spans="2:10" ht="15.75" hidden="1" x14ac:dyDescent="0.25">
      <c r="C190" s="147" t="s">
        <v>152</v>
      </c>
      <c r="D190" s="148"/>
      <c r="E190" s="98"/>
      <c r="F190" s="99" t="s">
        <v>82</v>
      </c>
      <c r="G190" s="100"/>
      <c r="H190" s="62"/>
      <c r="I190" s="149">
        <f t="shared" si="7"/>
        <v>0</v>
      </c>
      <c r="J190" s="102" t="e">
        <f t="shared" si="6"/>
        <v>#DIV/0!</v>
      </c>
    </row>
    <row r="191" spans="2:10" ht="15.75" hidden="1" x14ac:dyDescent="0.25">
      <c r="C191" s="88" t="s">
        <v>153</v>
      </c>
      <c r="D191" s="89"/>
      <c r="E191" s="90"/>
      <c r="F191" s="91" t="s">
        <v>82</v>
      </c>
      <c r="G191" s="92" t="s">
        <v>29</v>
      </c>
      <c r="H191" s="93">
        <v>14</v>
      </c>
      <c r="I191" s="94">
        <f>E191*H191</f>
        <v>0</v>
      </c>
      <c r="J191" s="95" t="e">
        <f t="shared" si="6"/>
        <v>#DIV/0!</v>
      </c>
    </row>
    <row r="192" spans="2:10" ht="15.75" hidden="1" x14ac:dyDescent="0.25">
      <c r="C192" s="117" t="s">
        <v>154</v>
      </c>
      <c r="D192" s="68"/>
      <c r="E192" s="85"/>
      <c r="F192" s="86" t="s">
        <v>82</v>
      </c>
      <c r="G192" s="87" t="s">
        <v>29</v>
      </c>
      <c r="H192" s="72"/>
      <c r="I192" s="73">
        <f>E192*H192</f>
        <v>0</v>
      </c>
      <c r="J192" s="74" t="e">
        <f t="shared" si="6"/>
        <v>#DIV/0!</v>
      </c>
    </row>
    <row r="193" spans="1:10" s="182" customFormat="1" ht="15.75" hidden="1" x14ac:dyDescent="0.25">
      <c r="C193" s="174" t="s">
        <v>155</v>
      </c>
      <c r="D193" s="175" t="s">
        <v>156</v>
      </c>
      <c r="E193" s="176"/>
      <c r="F193" s="177" t="s">
        <v>82</v>
      </c>
      <c r="G193" s="178"/>
      <c r="H193" s="179">
        <v>390</v>
      </c>
      <c r="I193" s="180">
        <f t="shared" si="7"/>
        <v>0</v>
      </c>
      <c r="J193" s="181" t="e">
        <f t="shared" si="6"/>
        <v>#DIV/0!</v>
      </c>
    </row>
    <row r="194" spans="1:10" s="173" customFormat="1" ht="15.75" hidden="1" x14ac:dyDescent="0.25">
      <c r="C194" s="166" t="s">
        <v>157</v>
      </c>
      <c r="D194" s="167"/>
      <c r="E194" s="168"/>
      <c r="F194" s="169" t="s">
        <v>34</v>
      </c>
      <c r="G194" s="170" t="s">
        <v>29</v>
      </c>
      <c r="H194" s="72"/>
      <c r="I194" s="171">
        <f>E194*H194</f>
        <v>0</v>
      </c>
      <c r="J194" s="172" t="e">
        <f t="shared" si="6"/>
        <v>#DIV/0!</v>
      </c>
    </row>
    <row r="195" spans="1:10" s="182" customFormat="1" ht="15.75" hidden="1" x14ac:dyDescent="0.25">
      <c r="C195" s="174" t="s">
        <v>158</v>
      </c>
      <c r="D195" s="175"/>
      <c r="E195" s="176"/>
      <c r="F195" s="177" t="s">
        <v>34</v>
      </c>
      <c r="G195" s="178"/>
      <c r="H195" s="179">
        <v>65</v>
      </c>
      <c r="I195" s="180">
        <f t="shared" si="7"/>
        <v>0</v>
      </c>
      <c r="J195" s="181" t="e">
        <f t="shared" si="6"/>
        <v>#DIV/0!</v>
      </c>
    </row>
    <row r="196" spans="1:10" s="182" customFormat="1" ht="15.75" hidden="1" x14ac:dyDescent="0.25">
      <c r="C196" s="174" t="s">
        <v>159</v>
      </c>
      <c r="D196" s="175" t="s">
        <v>105</v>
      </c>
      <c r="E196" s="176"/>
      <c r="F196" s="177" t="s">
        <v>1</v>
      </c>
      <c r="G196" s="178"/>
      <c r="H196" s="179">
        <v>1.4</v>
      </c>
      <c r="I196" s="180">
        <f t="shared" si="7"/>
        <v>0</v>
      </c>
      <c r="J196" s="181" t="e">
        <f t="shared" si="6"/>
        <v>#DIV/0!</v>
      </c>
    </row>
    <row r="197" spans="1:10" s="182" customFormat="1" ht="15.75" hidden="1" x14ac:dyDescent="0.25">
      <c r="C197" s="174" t="s">
        <v>160</v>
      </c>
      <c r="D197" s="175" t="s">
        <v>161</v>
      </c>
      <c r="E197" s="176"/>
      <c r="F197" s="177" t="s">
        <v>3</v>
      </c>
      <c r="G197" s="178"/>
      <c r="H197" s="179">
        <v>1.8</v>
      </c>
      <c r="I197" s="180">
        <f t="shared" si="7"/>
        <v>0</v>
      </c>
      <c r="J197" s="181" t="e">
        <f t="shared" si="6"/>
        <v>#DIV/0!</v>
      </c>
    </row>
    <row r="198" spans="1:10" s="173" customFormat="1" ht="16.5" hidden="1" thickBot="1" x14ac:dyDescent="0.3">
      <c r="C198" s="166" t="s">
        <v>162</v>
      </c>
      <c r="D198" s="167"/>
      <c r="E198" s="168"/>
      <c r="F198" s="169" t="s">
        <v>34</v>
      </c>
      <c r="G198" s="170"/>
      <c r="H198" s="72"/>
      <c r="I198" s="171">
        <f t="shared" si="7"/>
        <v>0</v>
      </c>
      <c r="J198" s="172" t="e">
        <f t="shared" ref="J198:J215" si="8">I198/I$217</f>
        <v>#DIV/0!</v>
      </c>
    </row>
    <row r="199" spans="1:10" ht="16.5" thickBot="1" x14ac:dyDescent="0.25">
      <c r="C199" s="50" t="s">
        <v>163</v>
      </c>
      <c r="D199" s="51"/>
      <c r="E199" s="52">
        <v>1</v>
      </c>
      <c r="F199" s="53"/>
      <c r="G199" s="54"/>
      <c r="H199" s="54"/>
      <c r="I199" s="55">
        <f>SUM(I200:I215)</f>
        <v>0</v>
      </c>
      <c r="J199" s="56" t="e">
        <f t="shared" si="8"/>
        <v>#DIV/0!</v>
      </c>
    </row>
    <row r="200" spans="1:10" ht="15.75" x14ac:dyDescent="0.25">
      <c r="B200" s="3" t="s">
        <v>194</v>
      </c>
      <c r="C200" s="88" t="s">
        <v>164</v>
      </c>
      <c r="D200" s="89"/>
      <c r="E200" s="90">
        <v>10</v>
      </c>
      <c r="F200" s="91" t="s">
        <v>86</v>
      </c>
      <c r="G200" s="92" t="s">
        <v>29</v>
      </c>
      <c r="H200" s="93"/>
      <c r="I200" s="94"/>
      <c r="J200" s="95" t="e">
        <f t="shared" si="8"/>
        <v>#DIV/0!</v>
      </c>
    </row>
    <row r="201" spans="1:10" ht="15.75" hidden="1" x14ac:dyDescent="0.25">
      <c r="C201" s="88"/>
      <c r="D201" s="89"/>
      <c r="E201" s="90"/>
      <c r="F201" s="91"/>
      <c r="G201" s="92"/>
      <c r="H201" s="93"/>
      <c r="I201" s="94"/>
      <c r="J201" s="95"/>
    </row>
    <row r="202" spans="1:10" ht="15.75" hidden="1" x14ac:dyDescent="0.25">
      <c r="C202" s="117" t="s">
        <v>165</v>
      </c>
      <c r="D202" s="68"/>
      <c r="E202" s="85"/>
      <c r="F202" s="86" t="s">
        <v>34</v>
      </c>
      <c r="G202" s="87" t="s">
        <v>29</v>
      </c>
      <c r="H202" s="72"/>
      <c r="I202" s="183"/>
      <c r="J202" s="74" t="e">
        <f t="shared" si="8"/>
        <v>#DIV/0!</v>
      </c>
    </row>
    <row r="203" spans="1:10" ht="15.75" x14ac:dyDescent="0.25">
      <c r="A203" s="3">
        <v>231</v>
      </c>
      <c r="B203" s="288" t="s">
        <v>195</v>
      </c>
      <c r="C203" s="138" t="s">
        <v>166</v>
      </c>
      <c r="D203" s="184"/>
      <c r="E203" s="59">
        <f>E200</f>
        <v>10</v>
      </c>
      <c r="F203" s="140" t="s">
        <v>3</v>
      </c>
      <c r="G203" s="141" t="s">
        <v>29</v>
      </c>
      <c r="H203" s="62"/>
      <c r="I203" s="142"/>
      <c r="J203" s="64" t="e">
        <f t="shared" si="8"/>
        <v>#DIV/0!</v>
      </c>
    </row>
    <row r="204" spans="1:10" ht="15.75" hidden="1" x14ac:dyDescent="0.25">
      <c r="C204" s="143" t="s">
        <v>167</v>
      </c>
      <c r="D204" s="185" t="s">
        <v>168</v>
      </c>
      <c r="E204" s="186"/>
      <c r="F204" s="187" t="s">
        <v>82</v>
      </c>
      <c r="G204" s="188" t="s">
        <v>29</v>
      </c>
      <c r="H204" s="189"/>
      <c r="I204" s="145"/>
      <c r="J204" s="95" t="e">
        <f t="shared" si="8"/>
        <v>#DIV/0!</v>
      </c>
    </row>
    <row r="205" spans="1:10" ht="31.5" hidden="1" x14ac:dyDescent="0.25">
      <c r="B205" s="3" t="s">
        <v>195</v>
      </c>
      <c r="C205" s="80" t="s">
        <v>169</v>
      </c>
      <c r="D205" s="81"/>
      <c r="E205" s="59"/>
      <c r="F205" s="82" t="s">
        <v>1</v>
      </c>
      <c r="G205" s="83" t="s">
        <v>29</v>
      </c>
      <c r="H205" s="62"/>
      <c r="I205" s="84"/>
      <c r="J205" s="64" t="e">
        <f t="shared" si="8"/>
        <v>#DIV/0!</v>
      </c>
    </row>
    <row r="206" spans="1:10" ht="31.5" hidden="1" x14ac:dyDescent="0.25">
      <c r="C206" s="88" t="s">
        <v>170</v>
      </c>
      <c r="D206" s="89"/>
      <c r="E206" s="90"/>
      <c r="F206" s="91" t="s">
        <v>1</v>
      </c>
      <c r="G206" s="92" t="s">
        <v>29</v>
      </c>
      <c r="H206" s="93"/>
      <c r="I206" s="94"/>
      <c r="J206" s="95" t="e">
        <f t="shared" si="8"/>
        <v>#DIV/0!</v>
      </c>
    </row>
    <row r="207" spans="1:10" ht="15.75" x14ac:dyDescent="0.25">
      <c r="A207" s="3">
        <v>231</v>
      </c>
      <c r="B207" s="286" t="s">
        <v>193</v>
      </c>
      <c r="C207" s="190" t="s">
        <v>171</v>
      </c>
      <c r="D207" s="191" t="s">
        <v>172</v>
      </c>
      <c r="E207" s="59">
        <v>0.1</v>
      </c>
      <c r="F207" s="82" t="s">
        <v>82</v>
      </c>
      <c r="G207" s="83" t="s">
        <v>29</v>
      </c>
      <c r="H207" s="62"/>
      <c r="I207" s="84"/>
      <c r="J207" s="64" t="e">
        <f t="shared" si="8"/>
        <v>#DIV/0!</v>
      </c>
    </row>
    <row r="208" spans="1:10" ht="15.75" hidden="1" x14ac:dyDescent="0.25">
      <c r="C208" s="190" t="s">
        <v>173</v>
      </c>
      <c r="D208" s="191" t="s">
        <v>174</v>
      </c>
      <c r="E208" s="59"/>
      <c r="F208" s="82" t="s">
        <v>82</v>
      </c>
      <c r="G208" s="83" t="s">
        <v>29</v>
      </c>
      <c r="H208" s="62"/>
      <c r="I208" s="84"/>
      <c r="J208" s="64" t="e">
        <f t="shared" si="8"/>
        <v>#DIV/0!</v>
      </c>
    </row>
    <row r="209" spans="1:10" s="173" customFormat="1" ht="15.75" x14ac:dyDescent="0.25">
      <c r="A209" s="173">
        <v>231</v>
      </c>
      <c r="B209" s="173">
        <v>185851111</v>
      </c>
      <c r="C209" s="117" t="s">
        <v>175</v>
      </c>
      <c r="D209" s="68"/>
      <c r="E209" s="69">
        <f>E207+E208</f>
        <v>0.1</v>
      </c>
      <c r="F209" s="86" t="s">
        <v>82</v>
      </c>
      <c r="G209" s="87" t="s">
        <v>29</v>
      </c>
      <c r="H209" s="285"/>
      <c r="I209" s="183"/>
      <c r="J209" s="74" t="e">
        <f t="shared" si="8"/>
        <v>#DIV/0!</v>
      </c>
    </row>
    <row r="210" spans="1:10" ht="15.75" hidden="1" x14ac:dyDescent="0.25">
      <c r="C210" s="88" t="s">
        <v>176</v>
      </c>
      <c r="D210" s="89"/>
      <c r="E210" s="90">
        <f>E212*1.3</f>
        <v>0</v>
      </c>
      <c r="F210" s="91" t="s">
        <v>1</v>
      </c>
      <c r="G210" s="92" t="s">
        <v>29</v>
      </c>
      <c r="H210" s="93"/>
      <c r="I210" s="94"/>
      <c r="J210" s="95" t="e">
        <f t="shared" si="8"/>
        <v>#DIV/0!</v>
      </c>
    </row>
    <row r="211" spans="1:10" ht="15.75" hidden="1" x14ac:dyDescent="0.25">
      <c r="C211" s="88" t="s">
        <v>177</v>
      </c>
      <c r="D211" s="89"/>
      <c r="E211" s="90">
        <f>E210*0.03</f>
        <v>0</v>
      </c>
      <c r="F211" s="192" t="s">
        <v>81</v>
      </c>
      <c r="G211" s="92" t="s">
        <v>29</v>
      </c>
      <c r="H211" s="93"/>
      <c r="I211" s="94"/>
      <c r="J211" s="95"/>
    </row>
    <row r="212" spans="1:10" ht="15.75" hidden="1" x14ac:dyDescent="0.25">
      <c r="C212" s="190" t="s">
        <v>178</v>
      </c>
      <c r="D212" s="193"/>
      <c r="E212" s="59"/>
      <c r="F212" s="194" t="s">
        <v>1</v>
      </c>
      <c r="G212" s="195" t="s">
        <v>29</v>
      </c>
      <c r="H212" s="62"/>
      <c r="I212" s="84"/>
      <c r="J212" s="64" t="e">
        <f t="shared" si="8"/>
        <v>#DIV/0!</v>
      </c>
    </row>
    <row r="213" spans="1:10" ht="15.75" x14ac:dyDescent="0.25">
      <c r="C213" s="196"/>
      <c r="D213" s="193"/>
      <c r="E213" s="59"/>
      <c r="F213" s="197"/>
      <c r="G213" s="195"/>
      <c r="H213" s="62"/>
      <c r="I213" s="84"/>
      <c r="J213" s="64"/>
    </row>
    <row r="214" spans="1:10" ht="15.75" x14ac:dyDescent="0.25">
      <c r="C214" s="138"/>
      <c r="D214" s="184"/>
      <c r="E214" s="59"/>
      <c r="F214" s="140"/>
      <c r="G214" s="141"/>
      <c r="H214" s="62"/>
      <c r="I214" s="142"/>
      <c r="J214" s="64"/>
    </row>
    <row r="215" spans="1:10" ht="16.5" thickBot="1" x14ac:dyDescent="0.3">
      <c r="C215" s="198"/>
      <c r="D215" s="199"/>
      <c r="E215" s="200"/>
      <c r="F215" s="201"/>
      <c r="G215" s="202"/>
      <c r="H215" s="203"/>
      <c r="I215" s="204"/>
      <c r="J215" s="205"/>
    </row>
    <row r="216" spans="1:10" ht="15.75" x14ac:dyDescent="0.25">
      <c r="D216" s="206"/>
      <c r="E216" s="207"/>
      <c r="F216" s="208"/>
    </row>
    <row r="217" spans="1:10" ht="20.25" x14ac:dyDescent="0.3">
      <c r="C217" s="209" t="s">
        <v>179</v>
      </c>
      <c r="D217" s="210"/>
      <c r="E217" s="211"/>
      <c r="F217" s="212"/>
      <c r="G217" s="213"/>
      <c r="H217" s="214"/>
      <c r="I217" s="215">
        <f>I199+I162+I144+I36+I30+I22+I176+I156+I187+I179</f>
        <v>0</v>
      </c>
      <c r="J217" s="215"/>
    </row>
    <row r="218" spans="1:10" ht="20.25" x14ac:dyDescent="0.3">
      <c r="C218" s="216"/>
      <c r="D218" s="217"/>
      <c r="E218" s="218"/>
      <c r="F218" s="219"/>
      <c r="G218" s="220"/>
      <c r="H218" s="221"/>
    </row>
    <row r="219" spans="1:10" ht="20.25" x14ac:dyDescent="0.3">
      <c r="C219" s="222"/>
      <c r="D219" s="223" t="s">
        <v>180</v>
      </c>
      <c r="E219" s="224"/>
      <c r="F219" s="224"/>
      <c r="G219" s="225"/>
      <c r="H219" s="226"/>
    </row>
    <row r="220" spans="1:10" ht="15.75" x14ac:dyDescent="0.25">
      <c r="C220" s="227" t="s">
        <v>181</v>
      </c>
      <c r="D220" s="228"/>
      <c r="E220" s="229"/>
      <c r="F220" s="230"/>
      <c r="G220" s="231"/>
      <c r="H220" s="232"/>
      <c r="I220" s="231">
        <f>I217-(I221+I222+I223)</f>
        <v>0</v>
      </c>
      <c r="J220" s="233" t="e">
        <f>I220/I224</f>
        <v>#DIV/0!</v>
      </c>
    </row>
    <row r="221" spans="1:10" ht="15.75" x14ac:dyDescent="0.25">
      <c r="C221" s="234" t="s">
        <v>182</v>
      </c>
      <c r="D221" s="235"/>
      <c r="E221" s="236"/>
      <c r="F221" s="237"/>
      <c r="G221" s="238"/>
      <c r="H221" s="239"/>
      <c r="I221" s="238">
        <f>I204+I200+I170+I169+I161+I159+I155+I153+I147+I143+I142+I138+I139+I134+I127+I125+I123+I122+I118+I117+I206+I116+I115+I113+I112+I111+I110+I109+I107+I106+I44+I31+I210+I201+I197+I196+I195+I193+I184+I182+I132+I130+I164</f>
        <v>0</v>
      </c>
      <c r="J221" s="240" t="e">
        <f>I221/I224</f>
        <v>#DIV/0!</v>
      </c>
    </row>
    <row r="222" spans="1:10" ht="15.75" x14ac:dyDescent="0.25">
      <c r="C222" s="241" t="s">
        <v>183</v>
      </c>
      <c r="D222" s="242"/>
      <c r="E222" s="243"/>
      <c r="F222" s="244"/>
      <c r="G222" s="245"/>
      <c r="H222" s="246"/>
      <c r="I222" s="245">
        <f>SUM(I56:I87)</f>
        <v>0</v>
      </c>
      <c r="J222" s="247" t="e">
        <f>I222/I224</f>
        <v>#DIV/0!</v>
      </c>
    </row>
    <row r="223" spans="1:10" ht="15.75" x14ac:dyDescent="0.25">
      <c r="C223" s="248" t="s">
        <v>184</v>
      </c>
      <c r="D223" s="249"/>
      <c r="E223" s="250"/>
      <c r="F223" s="251"/>
      <c r="G223" s="252"/>
      <c r="H223" s="253"/>
      <c r="I223" s="252">
        <f>I202+I171+I140+I136+I128+I120+I104+I34+I29+I28+I209+I198+I185+I183+I181+I133+I131</f>
        <v>0</v>
      </c>
      <c r="J223" s="254" t="e">
        <f>I223/I224</f>
        <v>#DIV/0!</v>
      </c>
    </row>
    <row r="224" spans="1:10" ht="15.75" x14ac:dyDescent="0.25">
      <c r="C224" s="255" t="s">
        <v>179</v>
      </c>
      <c r="D224" s="256"/>
      <c r="E224" s="257"/>
      <c r="F224" s="258"/>
      <c r="G224" s="259"/>
      <c r="H224" s="258"/>
      <c r="I224" s="260">
        <f>SUM(I220:I223)</f>
        <v>0</v>
      </c>
      <c r="J224" s="258"/>
    </row>
    <row r="225" spans="3:14" ht="15.75" x14ac:dyDescent="0.25">
      <c r="C225" s="265" t="s">
        <v>185</v>
      </c>
      <c r="D225" s="261"/>
      <c r="E225" s="262"/>
      <c r="F225" s="263"/>
      <c r="G225" s="264"/>
      <c r="H225" s="263"/>
      <c r="I225" s="266">
        <f>I224*1.2</f>
        <v>0</v>
      </c>
      <c r="J225" s="263"/>
    </row>
    <row r="226" spans="3:14" ht="21.75" customHeight="1" x14ac:dyDescent="0.25">
      <c r="C226" s="292"/>
      <c r="D226" s="292"/>
      <c r="E226" s="292"/>
      <c r="F226" s="292"/>
      <c r="G226" s="292"/>
      <c r="H226" s="292"/>
      <c r="I226" s="292"/>
      <c r="J226" s="292"/>
    </row>
    <row r="227" spans="3:14" x14ac:dyDescent="0.2">
      <c r="C227" s="267"/>
      <c r="G227" s="268" t="s">
        <v>186</v>
      </c>
      <c r="H227" s="269" t="s">
        <v>187</v>
      </c>
      <c r="I227" s="222"/>
    </row>
    <row r="228" spans="3:14" x14ac:dyDescent="0.2">
      <c r="C228" s="267"/>
      <c r="G228" s="268"/>
      <c r="H228" s="270" t="s">
        <v>188</v>
      </c>
      <c r="I228" s="222"/>
    </row>
    <row r="229" spans="3:14" x14ac:dyDescent="0.2">
      <c r="C229" s="269"/>
      <c r="G229" s="268"/>
      <c r="H229" s="271" t="s">
        <v>189</v>
      </c>
      <c r="I229" s="267"/>
    </row>
    <row r="230" spans="3:14" ht="15.75" x14ac:dyDescent="0.25">
      <c r="C230" s="272"/>
      <c r="G230" s="273" t="s">
        <v>190</v>
      </c>
      <c r="H230" s="274">
        <v>43539</v>
      </c>
      <c r="I230" s="275"/>
    </row>
    <row r="231" spans="3:14" ht="15.75" x14ac:dyDescent="0.25">
      <c r="C231" s="276"/>
    </row>
    <row r="232" spans="3:14" ht="15.75" x14ac:dyDescent="0.25">
      <c r="C232" s="31"/>
    </row>
    <row r="233" spans="3:14" ht="15.75" x14ac:dyDescent="0.25">
      <c r="C233" s="277"/>
    </row>
    <row r="234" spans="3:14" ht="15.75" x14ac:dyDescent="0.25">
      <c r="C234" s="31"/>
    </row>
    <row r="235" spans="3:14" ht="15.75" x14ac:dyDescent="0.25">
      <c r="C235" s="31"/>
    </row>
    <row r="236" spans="3:14" ht="15.75" x14ac:dyDescent="0.25">
      <c r="C236" s="278"/>
    </row>
    <row r="237" spans="3:14" ht="15.75" x14ac:dyDescent="0.25">
      <c r="C237" s="278"/>
    </row>
    <row r="238" spans="3:14" ht="15.75" x14ac:dyDescent="0.25">
      <c r="C238" s="279"/>
    </row>
    <row r="239" spans="3:14" s="13" customFormat="1" x14ac:dyDescent="0.2">
      <c r="C239" s="280"/>
      <c r="E239" s="15"/>
      <c r="F239" s="3"/>
      <c r="G239" s="3"/>
      <c r="H239" s="3"/>
      <c r="I239" s="3"/>
      <c r="J239" s="3"/>
      <c r="K239" s="3"/>
      <c r="L239" s="3"/>
      <c r="M239" s="3"/>
      <c r="N239" s="3"/>
    </row>
    <row r="240" spans="3:14" s="13" customFormat="1" x14ac:dyDescent="0.2">
      <c r="C240" s="281"/>
      <c r="E240" s="15"/>
      <c r="F240" s="3"/>
      <c r="G240" s="3"/>
      <c r="H240" s="3"/>
      <c r="I240" s="3"/>
      <c r="J240" s="3"/>
      <c r="K240" s="3"/>
      <c r="L240" s="3"/>
      <c r="M240" s="3"/>
      <c r="N240" s="3"/>
    </row>
    <row r="241" spans="3:14" s="13" customFormat="1" x14ac:dyDescent="0.2">
      <c r="C241" s="281"/>
      <c r="E241" s="15"/>
      <c r="F241" s="3"/>
      <c r="G241" s="3"/>
      <c r="H241" s="3"/>
      <c r="I241" s="3"/>
      <c r="J241" s="3"/>
      <c r="K241" s="3"/>
      <c r="L241" s="3"/>
      <c r="M241" s="3"/>
      <c r="N241" s="3"/>
    </row>
    <row r="242" spans="3:14" s="13" customFormat="1" x14ac:dyDescent="0.2">
      <c r="C242" s="281"/>
      <c r="E242" s="15"/>
      <c r="F242" s="3"/>
      <c r="G242" s="3"/>
      <c r="H242" s="3"/>
      <c r="I242" s="3"/>
      <c r="J242" s="3"/>
      <c r="K242" s="3"/>
      <c r="L242" s="3"/>
      <c r="M242" s="3"/>
      <c r="N242" s="3"/>
    </row>
    <row r="243" spans="3:14" s="13" customFormat="1" x14ac:dyDescent="0.2">
      <c r="C243" s="281"/>
      <c r="E243" s="15"/>
      <c r="F243" s="3"/>
      <c r="G243" s="3"/>
      <c r="H243" s="3"/>
      <c r="I243" s="3"/>
      <c r="J243" s="3"/>
      <c r="K243" s="3"/>
      <c r="L243" s="3"/>
      <c r="M243" s="3"/>
      <c r="N243" s="3"/>
    </row>
    <row r="244" spans="3:14" s="13" customFormat="1" x14ac:dyDescent="0.2">
      <c r="C244" s="267"/>
      <c r="E244" s="15"/>
      <c r="F244" s="3"/>
      <c r="G244" s="3"/>
      <c r="H244" s="3"/>
      <c r="I244" s="3"/>
      <c r="J244" s="3"/>
      <c r="K244" s="3"/>
      <c r="L244" s="3"/>
      <c r="M244" s="3"/>
      <c r="N244" s="3"/>
    </row>
    <row r="245" spans="3:14" s="13" customFormat="1" x14ac:dyDescent="0.2">
      <c r="C245" s="282"/>
      <c r="E245" s="15"/>
      <c r="F245" s="3"/>
      <c r="G245" s="3"/>
      <c r="H245" s="3"/>
      <c r="I245" s="3"/>
      <c r="J245" s="3"/>
      <c r="K245" s="3"/>
      <c r="L245" s="3"/>
      <c r="M245" s="3"/>
      <c r="N245" s="3"/>
    </row>
    <row r="246" spans="3:14" s="13" customFormat="1" x14ac:dyDescent="0.2">
      <c r="C246" s="267"/>
      <c r="E246" s="15"/>
      <c r="F246" s="3"/>
      <c r="G246" s="3"/>
      <c r="H246" s="3"/>
      <c r="I246" s="3"/>
      <c r="J246" s="3"/>
      <c r="K246" s="3"/>
      <c r="L246" s="3"/>
      <c r="M246" s="3"/>
      <c r="N246" s="3"/>
    </row>
    <row r="247" spans="3:14" s="13" customFormat="1" x14ac:dyDescent="0.2">
      <c r="C247" s="283"/>
      <c r="E247" s="15"/>
      <c r="F247" s="3"/>
      <c r="G247" s="3"/>
      <c r="H247" s="3"/>
      <c r="I247" s="3"/>
      <c r="J247" s="3"/>
      <c r="K247" s="3"/>
      <c r="L247" s="3"/>
      <c r="M247" s="3"/>
      <c r="N247" s="3"/>
    </row>
    <row r="248" spans="3:14" s="13" customFormat="1" x14ac:dyDescent="0.2">
      <c r="C248" s="267"/>
      <c r="E248" s="15"/>
      <c r="F248" s="3"/>
      <c r="G248" s="3"/>
      <c r="H248" s="3"/>
      <c r="I248" s="3"/>
      <c r="J248" s="3"/>
      <c r="K248" s="3"/>
      <c r="L248" s="3"/>
      <c r="M248" s="3"/>
      <c r="N248" s="3"/>
    </row>
    <row r="249" spans="3:14" s="13" customFormat="1" x14ac:dyDescent="0.2">
      <c r="C249" s="267"/>
      <c r="E249" s="15"/>
      <c r="F249" s="3"/>
      <c r="G249" s="3"/>
      <c r="H249" s="3"/>
      <c r="I249" s="3"/>
      <c r="J249" s="3"/>
      <c r="K249" s="3"/>
      <c r="L249" s="3"/>
      <c r="M249" s="3"/>
      <c r="N249" s="3"/>
    </row>
    <row r="250" spans="3:14" s="13" customFormat="1" x14ac:dyDescent="0.2">
      <c r="C250" s="284"/>
      <c r="E250" s="15"/>
      <c r="F250" s="3"/>
      <c r="G250" s="3"/>
      <c r="H250" s="3"/>
      <c r="I250" s="3"/>
      <c r="J250" s="3"/>
      <c r="K250" s="3"/>
      <c r="L250" s="3"/>
      <c r="M250" s="3"/>
      <c r="N250" s="3"/>
    </row>
    <row r="251" spans="3:14" s="13" customFormat="1" x14ac:dyDescent="0.2">
      <c r="C251" s="284"/>
      <c r="E251" s="15"/>
      <c r="F251" s="3"/>
      <c r="G251" s="3"/>
      <c r="H251" s="3"/>
      <c r="I251" s="3"/>
      <c r="J251" s="3"/>
      <c r="K251" s="3"/>
      <c r="L251" s="3"/>
      <c r="M251" s="3"/>
      <c r="N251" s="3"/>
    </row>
    <row r="252" spans="3:14" s="13" customFormat="1" x14ac:dyDescent="0.2">
      <c r="C252" s="284"/>
      <c r="E252" s="15"/>
      <c r="F252" s="3"/>
      <c r="G252" s="3"/>
      <c r="H252" s="3"/>
      <c r="I252" s="3"/>
      <c r="J252" s="3"/>
      <c r="K252" s="3"/>
      <c r="L252" s="3"/>
      <c r="M252" s="3"/>
      <c r="N252" s="3"/>
    </row>
  </sheetData>
  <autoFilter ref="C21:J215" xr:uid="{00000000-0009-0000-0000-000000000000}"/>
  <mergeCells count="4">
    <mergeCell ref="D1:E1"/>
    <mergeCell ref="I1:J1"/>
    <mergeCell ref="G10:H10"/>
    <mergeCell ref="C226:J226"/>
  </mergeCells>
  <conditionalFormatting sqref="H206 H44 H210:H211 H200:H201 H191">
    <cfRule type="cellIs" dxfId="5" priority="96" stopIfTrue="1" operator="equal">
      <formula>#REF!</formula>
    </cfRule>
    <cfRule type="cellIs" dxfId="4" priority="97" stopIfTrue="1" operator="equal">
      <formula>#REF!</formula>
    </cfRule>
    <cfRule type="cellIs" dxfId="3" priority="98" stopIfTrue="1" operator="equal">
      <formula>#REF!</formula>
    </cfRule>
  </conditionalFormatting>
  <conditionalFormatting sqref="H106:H107 H117:H118 H122:H123 H125 H109:H113">
    <cfRule type="cellIs" dxfId="2" priority="105" stopIfTrue="1" operator="equal">
      <formula>#REF!</formula>
    </cfRule>
    <cfRule type="cellIs" dxfId="1" priority="106" stopIfTrue="1" operator="equal">
      <formula>#REF!</formula>
    </cfRule>
    <cfRule type="cellIs" dxfId="0" priority="107" stopIfTrue="1" operator="equal">
      <formula>#REF!</formula>
    </cfRule>
  </conditionalFormatting>
  <hyperlinks>
    <hyperlink ref="H229" r:id="rId1" xr:uid="{00000000-0004-0000-0000-000000000000}"/>
  </hyperlinks>
  <pageMargins left="0.17" right="0.17" top="0.22" bottom="0.99" header="0.17" footer="0.19"/>
  <pageSetup paperSize="9" scale="57" fitToHeight="0" orientation="portrait" r:id="rId2"/>
  <headerFooter>
    <oddHeader xml:space="preserve">&amp;C
</oddHeader>
    <oddFooter>&amp;L&amp;"Arial,Tučné"&amp;11&amp;K92D050Záhradnícke služby KLAČANSKÝ, s.r.o. &amp;"Arial,Normálne"&amp;10&amp;K000000
Návrh, realizácia a servis zelene 
www.klacansky.sk 
Tel.:   +421-905-456 795 
Email: info@klacansky.sk &amp;CStrana &amp;P z &amp;N&amp;R&amp;G</oddFooter>
  </headerFooter>
  <rowBreaks count="1" manualBreakCount="1">
    <brk id="230" min="2" max="9" man="1"/>
  </rowBreaks>
  <drawing r:id="rId3"/>
  <legacyDrawing r:id="rId4"/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výkaz výmer</vt:lpstr>
      <vt:lpstr>'výkaz výmer'!_Toc499800878</vt:lpstr>
      <vt:lpstr>'výkaz výmer'!Oblasť_tlače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Igor Ševčík</cp:lastModifiedBy>
  <cp:lastPrinted>2019-04-30T08:15:10Z</cp:lastPrinted>
  <dcterms:created xsi:type="dcterms:W3CDTF">2018-06-27T05:18:52Z</dcterms:created>
  <dcterms:modified xsi:type="dcterms:W3CDTF">2020-03-02T08:26:03Z</dcterms:modified>
</cp:coreProperties>
</file>