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2_VO_Doprava\16_07_cesty_2_etapa_plz_Kordiky\"/>
    </mc:Choice>
  </mc:AlternateContent>
  <bookViews>
    <workbookView xWindow="0" yWindow="0" windowWidth="23040" windowHeight="8805"/>
  </bookViews>
  <sheets>
    <sheet name=" 578 BB" sheetId="1" r:id="rId1"/>
    <sheet name=" 578 BB-križovatka" sheetId="8" r:id="rId2"/>
    <sheet name="578 ZH" sheetId="4" r:id="rId3"/>
    <sheet name="2434" sheetId="5" r:id="rId4"/>
    <sheet name="2433" sheetId="9" r:id="rId5"/>
    <sheet name="2410" sheetId="6" r:id="rId6"/>
    <sheet name="2411" sheetId="11" r:id="rId7"/>
    <sheet name="2412" sheetId="10" r:id="rId8"/>
    <sheet name="ii" sheetId="7" r:id="rId9"/>
  </sheets>
  <definedNames>
    <definedName name="_xlnm.Print_Area" localSheetId="2">'578 ZH'!$A$1:$M$43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7" l="1"/>
  <c r="G13" i="7"/>
  <c r="H13" i="7"/>
  <c r="E13" i="7"/>
  <c r="K13" i="7"/>
  <c r="L13" i="7"/>
  <c r="M11" i="7"/>
  <c r="G28" i="10"/>
  <c r="H28" i="10" s="1"/>
  <c r="G29" i="11"/>
  <c r="H29" i="11" s="1"/>
  <c r="G28" i="11"/>
  <c r="H28" i="11" s="1"/>
  <c r="G26" i="11"/>
  <c r="H26" i="11" s="1"/>
  <c r="G27" i="11"/>
  <c r="H27" i="11" s="1"/>
  <c r="G23" i="11"/>
  <c r="H23" i="11" s="1"/>
  <c r="B18" i="11"/>
  <c r="G24" i="11" s="1"/>
  <c r="H24" i="11" s="1"/>
  <c r="G25" i="11" l="1"/>
  <c r="H25" i="11" s="1"/>
  <c r="H30" i="11" s="1"/>
  <c r="J32" i="11" l="1"/>
  <c r="K32" i="11"/>
  <c r="H30" i="10"/>
  <c r="G29" i="10"/>
  <c r="H29" i="10" s="1"/>
  <c r="G27" i="10"/>
  <c r="H27" i="10" s="1"/>
  <c r="G26" i="10"/>
  <c r="H26" i="10" s="1"/>
  <c r="G25" i="10"/>
  <c r="H25" i="10" s="1"/>
  <c r="G23" i="10"/>
  <c r="H23" i="10" s="1"/>
  <c r="B18" i="10"/>
  <c r="G24" i="10" s="1"/>
  <c r="H24" i="10" s="1"/>
  <c r="M12" i="7"/>
  <c r="H31" i="10" l="1"/>
  <c r="K33" i="10" s="1"/>
  <c r="J33" i="10"/>
  <c r="M6" i="7"/>
  <c r="H27" i="8"/>
  <c r="H28" i="8"/>
  <c r="G31" i="1"/>
  <c r="G26" i="1"/>
  <c r="G23" i="1"/>
  <c r="G26" i="5"/>
  <c r="G23" i="5"/>
  <c r="G23" i="9"/>
  <c r="H23" i="9" s="1"/>
  <c r="G28" i="9"/>
  <c r="H28" i="9" s="1"/>
  <c r="M9" i="7"/>
  <c r="H29" i="9"/>
  <c r="G30" i="6"/>
  <c r="G29" i="6"/>
  <c r="B18" i="9" l="1"/>
  <c r="G27" i="9" s="1"/>
  <c r="H27" i="9" s="1"/>
  <c r="B18" i="8"/>
  <c r="G26" i="8" s="1"/>
  <c r="H26" i="8" s="1"/>
  <c r="G25" i="9" l="1"/>
  <c r="H25" i="9" s="1"/>
  <c r="G26" i="9"/>
  <c r="H26" i="9" s="1"/>
  <c r="H25" i="8"/>
  <c r="G23" i="8"/>
  <c r="H23" i="8" s="1"/>
  <c r="G24" i="9"/>
  <c r="H24" i="9" s="1"/>
  <c r="H30" i="9" s="1"/>
  <c r="G24" i="8"/>
  <c r="H24" i="8" s="1"/>
  <c r="M8" i="7"/>
  <c r="M7" i="7"/>
  <c r="H29" i="8" l="1"/>
  <c r="J31" i="8" s="1"/>
  <c r="K32" i="9"/>
  <c r="G32" i="4"/>
  <c r="H32" i="4" s="1"/>
  <c r="H31" i="4"/>
  <c r="H30" i="4"/>
  <c r="H29" i="4"/>
  <c r="H28" i="4"/>
  <c r="H27" i="4"/>
  <c r="H26" i="4"/>
  <c r="G23" i="4"/>
  <c r="H23" i="4" s="1"/>
  <c r="B18" i="4"/>
  <c r="G25" i="4" s="1"/>
  <c r="H25" i="4" s="1"/>
  <c r="G24" i="4" l="1"/>
  <c r="H24" i="4" s="1"/>
  <c r="H33" i="4" s="1"/>
  <c r="K35" i="4" s="1"/>
  <c r="K31" i="8"/>
  <c r="J32" i="9"/>
  <c r="H30" i="5"/>
  <c r="J35" i="4" l="1"/>
  <c r="L15" i="7"/>
  <c r="M10" i="7"/>
  <c r="M5" i="7"/>
  <c r="M13" i="7" l="1"/>
  <c r="M15" i="7" s="1"/>
  <c r="H30" i="6"/>
  <c r="H31" i="5"/>
  <c r="G31" i="5"/>
  <c r="H31" i="1"/>
  <c r="G28" i="6" l="1"/>
  <c r="G27" i="6"/>
  <c r="H27" i="6" s="1"/>
  <c r="G26" i="6"/>
  <c r="H29" i="5" l="1"/>
  <c r="H29" i="1"/>
  <c r="H30" i="1"/>
  <c r="H31" i="6" l="1"/>
  <c r="G23" i="6" l="1"/>
  <c r="H29" i="6" l="1"/>
  <c r="H26" i="6"/>
  <c r="H23" i="6"/>
  <c r="B18" i="6"/>
  <c r="G25" i="6" s="1"/>
  <c r="H25" i="6" s="1"/>
  <c r="H26" i="5"/>
  <c r="H23" i="5"/>
  <c r="B18" i="5"/>
  <c r="H26" i="1"/>
  <c r="H23" i="1"/>
  <c r="B18" i="1"/>
  <c r="G27" i="1" l="1"/>
  <c r="H27" i="1" s="1"/>
  <c r="G28" i="1"/>
  <c r="H28" i="1" s="1"/>
  <c r="G24" i="5"/>
  <c r="H24" i="5" s="1"/>
  <c r="G28" i="5"/>
  <c r="H28" i="5" s="1"/>
  <c r="G24" i="1"/>
  <c r="H24" i="1" s="1"/>
  <c r="H32" i="1" s="1"/>
  <c r="G25" i="5"/>
  <c r="H25" i="5" s="1"/>
  <c r="G27" i="5"/>
  <c r="H27" i="5" s="1"/>
  <c r="H28" i="6"/>
  <c r="G24" i="6"/>
  <c r="H24" i="6" s="1"/>
  <c r="G25" i="1"/>
  <c r="H25" i="1" s="1"/>
  <c r="H32" i="6" l="1"/>
  <c r="H32" i="5"/>
  <c r="J34" i="6"/>
  <c r="K34" i="1"/>
  <c r="K34" i="5"/>
  <c r="J34" i="5"/>
  <c r="J34" i="1" l="1"/>
  <c r="K34" i="6"/>
</calcChain>
</file>

<file path=xl/sharedStrings.xml><?xml version="1.0" encoding="utf-8"?>
<sst xmlns="http://schemas.openxmlformats.org/spreadsheetml/2006/main" count="582" uniqueCount="161">
  <si>
    <t>Príloha č. 1</t>
  </si>
  <si>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</si>
  <si>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</si>
  <si>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</si>
  <si>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</si>
  <si>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</si>
  <si>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</si>
  <si>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</si>
  <si>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</si>
  <si>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</si>
  <si>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</si>
  <si>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</si>
  <si>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</si>
  <si>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</si>
  <si>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</si>
  <si>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</si>
  <si>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</si>
  <si>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</si>
  <si>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</si>
  <si>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</si>
  <si>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</si>
  <si>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</si>
  <si>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</si>
  <si>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</si>
  <si>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</si>
  <si>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0,7 kg/m</t>
    </r>
    <r>
      <rPr>
        <vertAlign val="superscript"/>
        <sz val="10"/>
        <rFont val="Arial CE"/>
        <charset val="238"/>
      </rPr>
      <t>2</t>
    </r>
  </si>
  <si>
    <t>frézovanie s naložením a odvozom do 10 km ( začiatky a konce )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</si>
  <si>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</si>
  <si>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</si>
  <si>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r>
      <t>lokálne vysprávky nerovností krytu z AC</t>
    </r>
    <r>
      <rPr>
        <vertAlign val="subscript"/>
        <sz val="10"/>
        <rFont val="Arial"/>
        <family val="2"/>
        <charset val="238"/>
      </rPr>
      <t>L</t>
    </r>
    <r>
      <rPr>
        <sz val="11"/>
        <color theme="1"/>
        <rFont val="Calibri"/>
        <family val="2"/>
        <charset val="238"/>
        <scheme val="minor"/>
      </rPr>
      <t xml:space="preserve"> 16-II</t>
    </r>
  </si>
  <si>
    <t>t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</si>
  <si>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</si>
  <si>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</si>
  <si>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</si>
  <si>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</si>
  <si>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</si>
  <si>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</si>
  <si>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</si>
  <si>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</si>
  <si>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</si>
  <si>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</si>
  <si>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Príloha č. 2</t>
  </si>
  <si>
    <t>Príloha č. 3</t>
  </si>
  <si>
    <t>III/2434 Králiky spojka</t>
  </si>
  <si>
    <t>III/2410 Špania Dolina spojka</t>
  </si>
  <si>
    <t>Príloha č. 4</t>
  </si>
  <si>
    <t>staničenie v km: 0,000 - 10,038</t>
  </si>
  <si>
    <t>staničenie v km: 0,000 - 4,266</t>
  </si>
  <si>
    <t>II/578 B.Bystrica -Tajov -Kordíky</t>
  </si>
  <si>
    <t>vybraté úseky</t>
  </si>
  <si>
    <t>staničenie v km: 10,038-19,685</t>
  </si>
  <si>
    <t>II/578</t>
  </si>
  <si>
    <t xml:space="preserve">Vvyspravenie povrchu pneumotrysk </t>
  </si>
  <si>
    <t>ks</t>
  </si>
  <si>
    <t>p.č.</t>
  </si>
  <si>
    <t>cesta</t>
  </si>
  <si>
    <t>okres</t>
  </si>
  <si>
    <t xml:space="preserve"> dĺžka CK v km</t>
  </si>
  <si>
    <t>vyhovujúci stav - súvislá údržba</t>
  </si>
  <si>
    <t>nevyhovujúci stav -oprava</t>
  </si>
  <si>
    <t>havarijný stav - rekonštrukcia</t>
  </si>
  <si>
    <t>staničenie do</t>
  </si>
  <si>
    <t>staničenie od</t>
  </si>
  <si>
    <t>dĺžka opravy v km</t>
  </si>
  <si>
    <t>Náklady  v € bez DPH</t>
  </si>
  <si>
    <t>Náklady  v € s DPH</t>
  </si>
  <si>
    <t>BB</t>
  </si>
  <si>
    <t>ZH</t>
  </si>
  <si>
    <t>III/2434</t>
  </si>
  <si>
    <t>III/2410</t>
  </si>
  <si>
    <t>Spolu</t>
  </si>
  <si>
    <t>oprava mostov</t>
  </si>
  <si>
    <t>celkom</t>
  </si>
  <si>
    <t>frézovanie s naložením a odvozom do 10 km ( začiatky a konce, MK, MO )</t>
  </si>
  <si>
    <t>výškova úprava poklopov kanalizačných šácht</t>
  </si>
  <si>
    <t>EMKS 16mm, dvojvrstvový</t>
  </si>
  <si>
    <t>16mm</t>
  </si>
  <si>
    <t>rozmery otvorov priepustov v smere staničenia: (v cm)</t>
  </si>
  <si>
    <t>každú mrežu zabezpečiť min. 4 ks skrutkami pozinkovanými, min priemer 12mm</t>
  </si>
  <si>
    <t>160*88</t>
  </si>
  <si>
    <t>rám z L profilu  100/50/6 a pásoviny 30/10 s medzerou 60mm</t>
  </si>
  <si>
    <t>158*100</t>
  </si>
  <si>
    <t>134*92</t>
  </si>
  <si>
    <t>135*96</t>
  </si>
  <si>
    <t>86*180</t>
  </si>
  <si>
    <t>150*94</t>
  </si>
  <si>
    <t>162*90</t>
  </si>
  <si>
    <t>138*90</t>
  </si>
  <si>
    <t>166*90</t>
  </si>
  <si>
    <t>160*130</t>
  </si>
  <si>
    <t>100*180</t>
  </si>
  <si>
    <t>145*85</t>
  </si>
  <si>
    <t>115*216</t>
  </si>
  <si>
    <t>150*150</t>
  </si>
  <si>
    <t>275*200</t>
  </si>
  <si>
    <t>rám z L profilu  100/50/6 a  „I“ profil 5/8, s medzerou 150mm</t>
  </si>
  <si>
    <t>180*105</t>
  </si>
  <si>
    <t>180*84</t>
  </si>
  <si>
    <t>185*90</t>
  </si>
  <si>
    <t>160*100</t>
  </si>
  <si>
    <t>170*86</t>
  </si>
  <si>
    <t>195*85</t>
  </si>
  <si>
    <t>185*80</t>
  </si>
  <si>
    <t>180*107</t>
  </si>
  <si>
    <t>175*80</t>
  </si>
  <si>
    <t>180*100</t>
  </si>
  <si>
    <t>240*240 lichobežník 45 °</t>
  </si>
  <si>
    <t>185*100</t>
  </si>
  <si>
    <t>342*325</t>
  </si>
  <si>
    <t>rám z L profilu  100/50/6 a „I“ profil 5/8, s medzerou 150mm</t>
  </si>
  <si>
    <t>180*75</t>
  </si>
  <si>
    <t>199*80</t>
  </si>
  <si>
    <t>194*96</t>
  </si>
  <si>
    <t>II/578 Skalka - Kremnica (okr. ZH</t>
  </si>
  <si>
    <t xml:space="preserve">II/578 Skalka - Kremnica </t>
  </si>
  <si>
    <t>frézovanie s naložením a odvozom do 10 km(zač.a konce)</t>
  </si>
  <si>
    <t>náter</t>
  </si>
  <si>
    <t>III/2433</t>
  </si>
  <si>
    <t>III/2433 Riečka spojka</t>
  </si>
  <si>
    <t>staničenie v km: 0,000 - 1,263</t>
  </si>
  <si>
    <t>vybraté úseky 0,022 - 0,384 = 0,362 km</t>
  </si>
  <si>
    <t>1,072 - 1,263 = 0,191 km</t>
  </si>
  <si>
    <t>II/578 B.Bystrica, Tajovského ul.</t>
  </si>
  <si>
    <t>II/578 B.Bystrica , Tajovského ul.</t>
  </si>
  <si>
    <t>30 mm</t>
  </si>
  <si>
    <t xml:space="preserve">frézovanie s naložením a odvozom do 10 km </t>
  </si>
  <si>
    <t>frézovanie s naložením a odvozom do 10 km ( začiatky, konce, MK, MO )</t>
  </si>
  <si>
    <t>staničenie v km: 0,000 - 4,083</t>
  </si>
  <si>
    <t>vybraté úseky: 130 + 132+ 417 = 680 m; EMKS na dl. 417 m</t>
  </si>
  <si>
    <t>výškova úprava poklopov kanalizačných šácht a vpustí</t>
  </si>
  <si>
    <t>vybraté úseky a vetvy križovatky</t>
  </si>
  <si>
    <t>Príloha č. 5</t>
  </si>
  <si>
    <t>III/2412</t>
  </si>
  <si>
    <t>III/2412 Turecká spojka</t>
  </si>
  <si>
    <t>staničenie v km: 0,000 - 1,200</t>
  </si>
  <si>
    <t xml:space="preserve">frezovanie úseku:  </t>
  </si>
  <si>
    <t xml:space="preserve"> 1,200 - 0,750= 0,450m x 6 = 2700 m2</t>
  </si>
  <si>
    <t>BB križovatka</t>
  </si>
  <si>
    <t>asfaltová zálievka pracovných spojov -N1/N2</t>
  </si>
  <si>
    <t>asfaltová zálievka pracovných spojov N1/N2</t>
  </si>
  <si>
    <t>asfaltové zálievky pracovných spojov N1/N2</t>
  </si>
  <si>
    <t>staničenie v km: 0,000 - 0,198</t>
  </si>
  <si>
    <t>frézovanie s naložením a odvozom do 10 km ( začiatky a konce, MO )</t>
  </si>
  <si>
    <r>
      <t>Acl 16</t>
    </r>
    <r>
      <rPr>
        <sz val="11"/>
        <color theme="1"/>
        <rFont val="Calibri"/>
        <family val="2"/>
        <charset val="238"/>
        <scheme val="minor"/>
      </rPr>
      <t>-II s dovozom rozprestrením a zhutnením</t>
    </r>
  </si>
  <si>
    <t>40 mm</t>
  </si>
  <si>
    <t>III/2411  Uľanka spojka</t>
  </si>
  <si>
    <t>III/2411 Uľanka spojka</t>
  </si>
  <si>
    <t>Príloha č. 6</t>
  </si>
  <si>
    <t xml:space="preserve">zapílenie asfaltu na hr. 50 mm zač. a konca úseku </t>
  </si>
  <si>
    <t>III/2411</t>
  </si>
  <si>
    <t>staničenie v km: 0,000 - 0,530</t>
  </si>
  <si>
    <t>Príloha č. 7</t>
  </si>
  <si>
    <t>Príloha č. 8</t>
  </si>
  <si>
    <t>ii.  Rekonštrukcia ciest a mostov II/578 , III/2434,III/2433, III/2410, III/2411, III/2412.</t>
  </si>
  <si>
    <t>EMKS 16 mm dvojvrstvový</t>
  </si>
  <si>
    <t>16 mm</t>
  </si>
  <si>
    <t>vybudovanie rigola z beton.tvárnic  TBM 50*30*10 do bet. lôžka</t>
  </si>
  <si>
    <t>dodávka a montáž bezpečnostného zariadenia - zvodidlo NH4</t>
  </si>
  <si>
    <t xml:space="preserve"> výroba, osadenie mreže vstupov šácht priepustov, so zaskrutkovaním, 2* email náter, základný + vrchný</t>
  </si>
  <si>
    <t>výmena poškodených kusov a zábradlia z I profilov, vrátane demontáže,  dodania nového zvodidla vrátane montáže, vrátane stĺpikov a hrncov a dodatočných vývrtov</t>
  </si>
  <si>
    <t>rozmery viď. riadok 47 a nižšie; rozmery slúžia na výpočet materiálu, mrežu je nutné prispôsobiť skutkovému stavu vstupného otvoru!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</si>
</sst>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#,##0.000"/>
    <numFmt numFmtId="165" formatCode="#,##0.00;[Red]#,##0.00"/>
    <numFmt numFmtId="166" formatCode="0.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vertAlign val="sub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Font="1" applyFill="1" applyBorder="1"/>
    <xf numFmtId="0" fontId="0" fillId="0" borderId="3" xfId="0" applyFill="1" applyBorder="1"/>
    <xf numFmtId="4" fontId="0" fillId="0" borderId="3" xfId="0" applyNumberFormat="1" applyFont="1" applyFill="1" applyBorder="1"/>
    <xf numFmtId="4" fontId="0" fillId="0" borderId="4" xfId="0" applyNumberFormat="1" applyFill="1" applyBorder="1"/>
    <xf numFmtId="0" fontId="2" fillId="0" borderId="5" xfId="0" applyFon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5" xfId="0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4" fontId="0" fillId="0" borderId="6" xfId="0" applyNumberFormat="1" applyFill="1" applyBorder="1"/>
    <xf numFmtId="0" fontId="0" fillId="0" borderId="7" xfId="0" applyFont="1" applyFill="1" applyBorder="1"/>
    <xf numFmtId="2" fontId="0" fillId="0" borderId="8" xfId="0" applyNumberFormat="1" applyFill="1" applyBorder="1"/>
    <xf numFmtId="4" fontId="5" fillId="0" borderId="6" xfId="0" applyNumberFormat="1" applyFon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1" xfId="0" applyFont="1" applyFill="1" applyBorder="1"/>
    <xf numFmtId="2" fontId="0" fillId="0" borderId="12" xfId="0" applyNumberFormat="1" applyFill="1" applyBorder="1"/>
    <xf numFmtId="0" fontId="0" fillId="0" borderId="13" xfId="0" applyFont="1" applyFill="1" applyBorder="1"/>
    <xf numFmtId="2" fontId="0" fillId="0" borderId="14" xfId="0" applyNumberFormat="1" applyFill="1" applyBorder="1"/>
    <xf numFmtId="0" fontId="0" fillId="0" borderId="5" xfId="0" applyFont="1" applyFill="1" applyBorder="1"/>
    <xf numFmtId="2" fontId="0" fillId="0" borderId="0" xfId="0" applyNumberFormat="1" applyFill="1" applyBorder="1"/>
    <xf numFmtId="4" fontId="0" fillId="0" borderId="15" xfId="0" applyNumberFormat="1" applyBorder="1" applyAlignment="1">
      <alignment horizontal="center"/>
    </xf>
    <xf numFmtId="0" fontId="0" fillId="0" borderId="0" xfId="0" applyBorder="1"/>
    <xf numFmtId="4" fontId="0" fillId="0" borderId="15" xfId="0" applyNumberFormat="1" applyBorder="1" applyAlignment="1"/>
    <xf numFmtId="0" fontId="0" fillId="0" borderId="5" xfId="0" applyBorder="1" applyAlignment="1"/>
    <xf numFmtId="4" fontId="0" fillId="0" borderId="0" xfId="0" applyNumberFormat="1" applyBorder="1" applyAlignment="1"/>
    <xf numFmtId="4" fontId="0" fillId="0" borderId="6" xfId="0" applyNumberForma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21" xfId="0" applyNumberFormat="1" applyFont="1" applyFill="1" applyBorder="1" applyAlignment="1">
      <alignment horizontal="center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0" fillId="0" borderId="22" xfId="1" applyFont="1" applyFill="1" applyBorder="1" applyAlignment="1">
      <alignment horizontal="left"/>
    </xf>
    <xf numFmtId="0" fontId="1" fillId="0" borderId="23" xfId="1" applyFill="1" applyBorder="1" applyAlignment="1">
      <alignment horizontal="left"/>
    </xf>
    <xf numFmtId="0" fontId="1" fillId="0" borderId="24" xfId="1" applyFill="1" applyBorder="1" applyAlignment="1">
      <alignment horizontal="left"/>
    </xf>
    <xf numFmtId="0" fontId="0" fillId="0" borderId="23" xfId="1" applyFont="1" applyFill="1" applyBorder="1"/>
    <xf numFmtId="0" fontId="6" fillId="0" borderId="25" xfId="1" applyNumberFormat="1" applyFont="1" applyFill="1" applyBorder="1"/>
    <xf numFmtId="164" fontId="6" fillId="0" borderId="26" xfId="0" applyNumberFormat="1" applyFont="1" applyFill="1" applyBorder="1"/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0" xfId="0" applyNumberFormat="1" applyFont="1" applyFill="1" applyBorder="1"/>
    <xf numFmtId="4" fontId="0" fillId="0" borderId="6" xfId="0" applyNumberFormat="1" applyFont="1" applyFill="1" applyBorder="1"/>
    <xf numFmtId="0" fontId="0" fillId="0" borderId="30" xfId="0" applyFont="1" applyFill="1" applyBorder="1"/>
    <xf numFmtId="0" fontId="0" fillId="0" borderId="31" xfId="0" applyFont="1" applyFill="1" applyBorder="1" applyAlignment="1">
      <alignment horizontal="center"/>
    </xf>
    <xf numFmtId="164" fontId="6" fillId="0" borderId="32" xfId="0" applyNumberFormat="1" applyFont="1" applyFill="1" applyBorder="1"/>
    <xf numFmtId="165" fontId="0" fillId="0" borderId="33" xfId="0" applyNumberFormat="1" applyFont="1" applyFill="1" applyBorder="1" applyAlignment="1">
      <alignment horizontal="right"/>
    </xf>
    <xf numFmtId="0" fontId="0" fillId="0" borderId="34" xfId="0" applyFont="1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ont="1" applyFill="1" applyBorder="1"/>
    <xf numFmtId="0" fontId="6" fillId="0" borderId="27" xfId="0" applyFont="1" applyFill="1" applyBorder="1"/>
    <xf numFmtId="164" fontId="6" fillId="0" borderId="27" xfId="0" applyNumberFormat="1" applyFont="1" applyFill="1" applyBorder="1"/>
    <xf numFmtId="4" fontId="6" fillId="0" borderId="6" xfId="0" applyNumberFormat="1" applyFont="1" applyFill="1" applyBorder="1"/>
    <xf numFmtId="0" fontId="0" fillId="0" borderId="41" xfId="0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164" fontId="6" fillId="0" borderId="27" xfId="0" applyNumberFormat="1" applyFont="1" applyFill="1" applyBorder="1" applyAlignment="1">
      <alignment vertical="center"/>
    </xf>
    <xf numFmtId="4" fontId="6" fillId="0" borderId="43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right"/>
    </xf>
    <xf numFmtId="0" fontId="0" fillId="0" borderId="44" xfId="0" applyFill="1" applyBorder="1"/>
    <xf numFmtId="0" fontId="0" fillId="0" borderId="45" xfId="0" applyFill="1" applyBorder="1"/>
    <xf numFmtId="0" fontId="8" fillId="0" borderId="46" xfId="0" applyFont="1" applyFill="1" applyBorder="1"/>
    <xf numFmtId="0" fontId="6" fillId="0" borderId="47" xfId="0" applyFont="1" applyFill="1" applyBorder="1"/>
    <xf numFmtId="164" fontId="6" fillId="0" borderId="46" xfId="0" applyNumberFormat="1" applyFont="1" applyFill="1" applyBorder="1"/>
    <xf numFmtId="4" fontId="6" fillId="0" borderId="46" xfId="0" applyNumberFormat="1" applyFont="1" applyFill="1" applyBorder="1"/>
    <xf numFmtId="4" fontId="6" fillId="0" borderId="48" xfId="0" applyNumberFormat="1" applyFont="1" applyFill="1" applyBorder="1"/>
    <xf numFmtId="0" fontId="6" fillId="0" borderId="23" xfId="0" applyFont="1" applyFill="1" applyBorder="1"/>
    <xf numFmtId="164" fontId="6" fillId="0" borderId="23" xfId="0" applyNumberFormat="1" applyFont="1" applyFill="1" applyBorder="1"/>
    <xf numFmtId="4" fontId="6" fillId="0" borderId="23" xfId="0" applyNumberFormat="1" applyFont="1" applyFill="1" applyBorder="1"/>
    <xf numFmtId="4" fontId="11" fillId="0" borderId="51" xfId="0" applyNumberFormat="1" applyFont="1" applyFill="1" applyBorder="1"/>
    <xf numFmtId="4" fontId="11" fillId="0" borderId="52" xfId="0" applyNumberFormat="1" applyFont="1" applyFill="1" applyBorder="1"/>
    <xf numFmtId="4" fontId="12" fillId="0" borderId="52" xfId="0" applyNumberFormat="1" applyFont="1" applyFill="1" applyBorder="1"/>
    <xf numFmtId="4" fontId="12" fillId="0" borderId="53" xfId="0" applyNumberFormat="1" applyFont="1" applyFill="1" applyBorder="1"/>
    <xf numFmtId="4" fontId="12" fillId="0" borderId="54" xfId="0" applyNumberFormat="1" applyFont="1" applyFill="1" applyBorder="1"/>
    <xf numFmtId="4" fontId="12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2" fillId="0" borderId="6" xfId="0" applyNumberFormat="1" applyFont="1" applyFill="1" applyBorder="1"/>
    <xf numFmtId="4" fontId="11" fillId="0" borderId="5" xfId="0" applyNumberFormat="1" applyFont="1" applyFill="1" applyBorder="1"/>
    <xf numFmtId="4" fontId="11" fillId="0" borderId="0" xfId="0" applyNumberFormat="1" applyFont="1" applyFill="1" applyBorder="1"/>
    <xf numFmtId="0" fontId="8" fillId="0" borderId="0" xfId="0" applyFont="1" applyFill="1" applyBorder="1"/>
    <xf numFmtId="4" fontId="5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2" fillId="0" borderId="55" xfId="0" applyNumberFormat="1" applyFont="1" applyFill="1" applyBorder="1"/>
    <xf numFmtId="4" fontId="12" fillId="2" borderId="56" xfId="0" applyNumberFormat="1" applyFont="1" applyFill="1" applyBorder="1"/>
    <xf numFmtId="0" fontId="0" fillId="0" borderId="57" xfId="0" applyFill="1" applyBorder="1"/>
    <xf numFmtId="0" fontId="0" fillId="0" borderId="58" xfId="0" applyFill="1" applyBorder="1"/>
    <xf numFmtId="4" fontId="0" fillId="0" borderId="58" xfId="0" applyNumberFormat="1" applyFill="1" applyBorder="1"/>
    <xf numFmtId="4" fontId="13" fillId="0" borderId="58" xfId="0" applyNumberFormat="1" applyFont="1" applyFill="1" applyBorder="1"/>
    <xf numFmtId="0" fontId="13" fillId="0" borderId="58" xfId="0" applyFont="1" applyFill="1" applyBorder="1"/>
    <xf numFmtId="10" fontId="13" fillId="0" borderId="58" xfId="0" applyNumberFormat="1" applyFont="1" applyFill="1" applyBorder="1"/>
    <xf numFmtId="4" fontId="13" fillId="0" borderId="59" xfId="0" applyNumberFormat="1" applyFont="1" applyFill="1" applyBorder="1"/>
    <xf numFmtId="0" fontId="14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5" fillId="0" borderId="0" xfId="0" applyFont="1" applyFill="1" applyAlignment="1"/>
    <xf numFmtId="4" fontId="16" fillId="0" borderId="0" xfId="0" applyNumberFormat="1" applyFont="1" applyFill="1" applyAlignment="1"/>
    <xf numFmtId="0" fontId="16" fillId="0" borderId="0" xfId="0" applyFont="1" applyFill="1" applyAlignment="1"/>
    <xf numFmtId="4" fontId="16" fillId="0" borderId="0" xfId="0" applyNumberFormat="1" applyFont="1" applyFill="1"/>
    <xf numFmtId="4" fontId="0" fillId="0" borderId="60" xfId="0" applyNumberFormat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12" fillId="0" borderId="0" xfId="1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0" fillId="0" borderId="43" xfId="0" applyFont="1" applyFill="1" applyBorder="1"/>
    <xf numFmtId="0" fontId="6" fillId="0" borderId="61" xfId="0" applyFont="1" applyFill="1" applyBorder="1"/>
    <xf numFmtId="164" fontId="6" fillId="0" borderId="61" xfId="0" applyNumberFormat="1" applyFont="1" applyFill="1" applyBorder="1"/>
    <xf numFmtId="4" fontId="6" fillId="0" borderId="61" xfId="0" applyNumberFormat="1" applyFont="1" applyFill="1" applyBorder="1"/>
    <xf numFmtId="0" fontId="0" fillId="0" borderId="23" xfId="0" applyFont="1" applyFill="1" applyBorder="1"/>
    <xf numFmtId="4" fontId="6" fillId="0" borderId="64" xfId="0" applyNumberFormat="1" applyFont="1" applyFill="1" applyBorder="1"/>
    <xf numFmtId="164" fontId="6" fillId="0" borderId="65" xfId="0" applyNumberFormat="1" applyFont="1" applyFill="1" applyBorder="1" applyAlignment="1">
      <alignment vertical="center"/>
    </xf>
    <xf numFmtId="4" fontId="6" fillId="0" borderId="23" xfId="0" applyNumberFormat="1" applyFont="1" applyFill="1" applyBorder="1" applyAlignment="1">
      <alignment vertical="center"/>
    </xf>
    <xf numFmtId="0" fontId="0" fillId="0" borderId="0" xfId="0" applyFont="1" applyFill="1" applyBorder="1"/>
    <xf numFmtId="164" fontId="6" fillId="0" borderId="36" xfId="0" applyNumberFormat="1" applyFont="1" applyFill="1" applyBorder="1"/>
    <xf numFmtId="0" fontId="6" fillId="0" borderId="37" xfId="0" applyFont="1" applyFill="1" applyBorder="1" applyAlignment="1">
      <alignment vertical="center"/>
    </xf>
    <xf numFmtId="164" fontId="6" fillId="0" borderId="64" xfId="0" applyNumberFormat="1" applyFont="1" applyFill="1" applyBorder="1" applyAlignment="1">
      <alignment vertic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20" fillId="0" borderId="71" xfId="0" applyFont="1" applyBorder="1" applyAlignment="1">
      <alignment horizontal="center" wrapText="1"/>
    </xf>
    <xf numFmtId="0" fontId="20" fillId="0" borderId="71" xfId="0" applyFont="1" applyBorder="1" applyAlignment="1">
      <alignment horizontal="center"/>
    </xf>
    <xf numFmtId="0" fontId="20" fillId="0" borderId="72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43" fontId="0" fillId="0" borderId="31" xfId="2" applyFont="1" applyBorder="1" applyAlignment="1">
      <alignment horizontal="center"/>
    </xf>
    <xf numFmtId="43" fontId="0" fillId="0" borderId="73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43" fontId="0" fillId="0" borderId="24" xfId="2" applyFont="1" applyBorder="1" applyAlignment="1">
      <alignment horizontal="center"/>
    </xf>
    <xf numFmtId="43" fontId="0" fillId="0" borderId="74" xfId="0" applyNumberFormat="1" applyBorder="1"/>
    <xf numFmtId="166" fontId="0" fillId="0" borderId="23" xfId="0" applyNumberForma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43" fontId="19" fillId="0" borderId="72" xfId="0" applyNumberFormat="1" applyFont="1" applyBorder="1" applyAlignment="1">
      <alignment horizontal="center"/>
    </xf>
    <xf numFmtId="43" fontId="19" fillId="0" borderId="15" xfId="0" applyNumberFormat="1" applyFont="1" applyBorder="1"/>
    <xf numFmtId="0" fontId="0" fillId="0" borderId="0" xfId="0" applyBorder="1" applyAlignment="1">
      <alignment horizontal="center"/>
    </xf>
    <xf numFmtId="0" fontId="19" fillId="0" borderId="2" xfId="0" applyFont="1" applyBorder="1" applyAlignment="1">
      <alignment horizontal="right"/>
    </xf>
    <xf numFmtId="43" fontId="19" fillId="0" borderId="2" xfId="0" applyNumberFormat="1" applyFont="1" applyBorder="1" applyAlignment="1">
      <alignment horizontal="center"/>
    </xf>
    <xf numFmtId="43" fontId="19" fillId="0" borderId="15" xfId="2" applyFont="1" applyBorder="1"/>
    <xf numFmtId="0" fontId="19" fillId="0" borderId="16" xfId="0" applyFont="1" applyBorder="1" applyAlignment="1">
      <alignment horizontal="right"/>
    </xf>
    <xf numFmtId="43" fontId="19" fillId="0" borderId="16" xfId="0" applyNumberFormat="1" applyFont="1" applyBorder="1" applyAlignment="1">
      <alignment horizontal="center"/>
    </xf>
    <xf numFmtId="0" fontId="19" fillId="0" borderId="0" xfId="0" applyFont="1" applyBorder="1" applyAlignment="1"/>
    <xf numFmtId="0" fontId="2" fillId="0" borderId="0" xfId="1" applyFont="1" applyFill="1" applyBorder="1" applyAlignment="1">
      <alignment horizontal="left" vertical="center" wrapText="1"/>
    </xf>
    <xf numFmtId="4" fontId="6" fillId="0" borderId="61" xfId="0" applyNumberFormat="1" applyFont="1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164" fontId="6" fillId="0" borderId="23" xfId="0" applyNumberFormat="1" applyFont="1" applyFill="1" applyBorder="1" applyAlignment="1">
      <alignment vertical="center"/>
    </xf>
    <xf numFmtId="0" fontId="6" fillId="0" borderId="76" xfId="0" applyFont="1" applyFill="1" applyBorder="1"/>
    <xf numFmtId="4" fontId="6" fillId="0" borderId="32" xfId="0" applyNumberFormat="1" applyFont="1" applyFill="1" applyBorder="1"/>
    <xf numFmtId="0" fontId="21" fillId="0" borderId="0" xfId="0" applyFont="1"/>
    <xf numFmtId="0" fontId="0" fillId="0" borderId="0" xfId="0" applyFont="1"/>
    <xf numFmtId="0" fontId="22" fillId="0" borderId="23" xfId="0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43" fontId="0" fillId="0" borderId="0" xfId="0" applyNumberFormat="1"/>
    <xf numFmtId="4" fontId="12" fillId="0" borderId="79" xfId="0" applyNumberFormat="1" applyFont="1" applyFill="1" applyBorder="1"/>
    <xf numFmtId="4" fontId="12" fillId="0" borderId="80" xfId="0" applyNumberFormat="1" applyFont="1" applyFill="1" applyBorder="1"/>
    <xf numFmtId="4" fontId="6" fillId="0" borderId="81" xfId="0" applyNumberFormat="1" applyFont="1" applyFill="1" applyBorder="1"/>
    <xf numFmtId="4" fontId="6" fillId="0" borderId="82" xfId="0" applyNumberFormat="1" applyFont="1" applyFill="1" applyBorder="1" applyAlignment="1">
      <alignment vertical="center"/>
    </xf>
    <xf numFmtId="4" fontId="6" fillId="0" borderId="83" xfId="0" applyNumberFormat="1" applyFont="1" applyFill="1" applyBorder="1" applyAlignment="1">
      <alignment vertical="center"/>
    </xf>
    <xf numFmtId="4" fontId="6" fillId="0" borderId="84" xfId="0" applyNumberFormat="1" applyFont="1" applyFill="1" applyBorder="1"/>
    <xf numFmtId="4" fontId="6" fillId="0" borderId="85" xfId="0" applyNumberFormat="1" applyFont="1" applyFill="1" applyBorder="1"/>
    <xf numFmtId="0" fontId="0" fillId="0" borderId="89" xfId="0" applyFont="1" applyFill="1" applyBorder="1"/>
    <xf numFmtId="0" fontId="6" fillId="0" borderId="89" xfId="0" applyFont="1" applyFill="1" applyBorder="1"/>
    <xf numFmtId="164" fontId="6" fillId="0" borderId="89" xfId="0" applyNumberFormat="1" applyFont="1" applyFill="1" applyBorder="1"/>
    <xf numFmtId="4" fontId="6" fillId="0" borderId="89" xfId="0" applyNumberFormat="1" applyFont="1" applyFill="1" applyBorder="1"/>
    <xf numFmtId="4" fontId="6" fillId="0" borderId="14" xfId="0" applyNumberFormat="1" applyFont="1" applyFill="1" applyBorder="1"/>
    <xf numFmtId="166" fontId="19" fillId="0" borderId="71" xfId="0" applyNumberFormat="1" applyFont="1" applyBorder="1" applyAlignment="1">
      <alignment horizontal="center"/>
    </xf>
    <xf numFmtId="0" fontId="6" fillId="0" borderId="46" xfId="0" applyFont="1" applyFill="1" applyBorder="1" applyAlignment="1">
      <alignment vertical="center"/>
    </xf>
    <xf numFmtId="0" fontId="0" fillId="0" borderId="43" xfId="0" applyFill="1" applyBorder="1" applyAlignment="1">
      <alignment vertical="center"/>
    </xf>
    <xf numFmtId="4" fontId="6" fillId="0" borderId="85" xfId="0" applyNumberFormat="1" applyFont="1" applyFill="1" applyBorder="1" applyAlignment="1">
      <alignment vertical="center"/>
    </xf>
    <xf numFmtId="4" fontId="6" fillId="0" borderId="14" xfId="0" applyNumberFormat="1" applyFont="1" applyFill="1" applyBorder="1" applyAlignment="1">
      <alignment vertical="center"/>
    </xf>
    <xf numFmtId="4" fontId="6" fillId="0" borderId="92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center" wrapText="1"/>
    </xf>
    <xf numFmtId="0" fontId="0" fillId="0" borderId="22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0" fontId="0" fillId="0" borderId="22" xfId="1" applyFont="1" applyFill="1" applyBorder="1" applyAlignment="1">
      <alignment horizontal="left"/>
    </xf>
    <xf numFmtId="0" fontId="0" fillId="3" borderId="93" xfId="0" applyFill="1" applyBorder="1" applyAlignment="1">
      <alignment horizontal="center"/>
    </xf>
    <xf numFmtId="0" fontId="0" fillId="3" borderId="94" xfId="0" applyFill="1" applyBorder="1" applyAlignment="1">
      <alignment horizontal="center"/>
    </xf>
    <xf numFmtId="166" fontId="0" fillId="3" borderId="94" xfId="0" applyNumberFormat="1" applyFill="1" applyBorder="1" applyAlignment="1">
      <alignment horizontal="center"/>
    </xf>
    <xf numFmtId="1" fontId="0" fillId="3" borderId="94" xfId="0" applyNumberFormat="1" applyFill="1" applyBorder="1" applyAlignment="1">
      <alignment horizontal="center"/>
    </xf>
    <xf numFmtId="43" fontId="0" fillId="3" borderId="69" xfId="2" applyFont="1" applyFill="1" applyBorder="1" applyAlignment="1">
      <alignment horizontal="center"/>
    </xf>
    <xf numFmtId="43" fontId="0" fillId="3" borderId="95" xfId="0" applyNumberFormat="1" applyFill="1" applyBorder="1"/>
    <xf numFmtId="43" fontId="19" fillId="3" borderId="15" xfId="0" applyNumberFormat="1" applyFont="1" applyFill="1" applyBorder="1"/>
    <xf numFmtId="0" fontId="0" fillId="3" borderId="29" xfId="0" applyFill="1" applyBorder="1" applyAlignment="1">
      <alignment horizontal="center"/>
    </xf>
    <xf numFmtId="0" fontId="1" fillId="0" borderId="28" xfId="0" applyFont="1" applyFill="1" applyBorder="1" applyAlignment="1"/>
    <xf numFmtId="0" fontId="0" fillId="0" borderId="29" xfId="0" applyFill="1" applyBorder="1" applyAlignment="1"/>
    <xf numFmtId="0" fontId="0" fillId="0" borderId="38" xfId="1" applyFont="1" applyFill="1" applyBorder="1" applyAlignment="1">
      <alignment vertical="center" wrapText="1"/>
    </xf>
    <xf numFmtId="0" fontId="0" fillId="0" borderId="39" xfId="1" applyFont="1" applyFill="1" applyBorder="1" applyAlignment="1">
      <alignment vertical="center" wrapText="1"/>
    </xf>
    <xf numFmtId="0" fontId="0" fillId="0" borderId="40" xfId="1" applyFont="1" applyFill="1" applyBorder="1" applyAlignment="1">
      <alignment vertical="center" wrapText="1"/>
    </xf>
    <xf numFmtId="0" fontId="0" fillId="0" borderId="49" xfId="1" applyFont="1" applyFill="1" applyBorder="1" applyAlignment="1">
      <alignment horizontal="left"/>
    </xf>
    <xf numFmtId="0" fontId="0" fillId="0" borderId="50" xfId="1" applyFont="1" applyFill="1" applyBorder="1" applyAlignment="1">
      <alignment horizontal="left"/>
    </xf>
    <xf numFmtId="0" fontId="0" fillId="0" borderId="1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0" fillId="0" borderId="23" xfId="1" applyFont="1" applyFill="1" applyBorder="1" applyAlignment="1">
      <alignment horizontal="left" wrapText="1"/>
    </xf>
    <xf numFmtId="0" fontId="0" fillId="0" borderId="24" xfId="1" applyFont="1" applyFill="1" applyBorder="1" applyAlignment="1">
      <alignment horizontal="left"/>
    </xf>
    <xf numFmtId="0" fontId="0" fillId="0" borderId="62" xfId="1" applyFont="1" applyFill="1" applyBorder="1" applyAlignment="1">
      <alignment horizontal="left"/>
    </xf>
    <xf numFmtId="0" fontId="0" fillId="0" borderId="63" xfId="1" applyFont="1" applyFill="1" applyBorder="1" applyAlignment="1">
      <alignment horizontal="left"/>
    </xf>
    <xf numFmtId="0" fontId="0" fillId="0" borderId="90" xfId="1" applyFont="1" applyFill="1" applyBorder="1" applyAlignment="1">
      <alignment horizontal="left" vertical="center" wrapText="1"/>
    </xf>
    <xf numFmtId="0" fontId="0" fillId="0" borderId="91" xfId="1" applyFont="1" applyFill="1" applyBorder="1" applyAlignment="1">
      <alignment horizontal="left" vertical="center" wrapText="1"/>
    </xf>
    <xf numFmtId="0" fontId="0" fillId="0" borderId="42" xfId="1" applyFont="1" applyFill="1" applyBorder="1" applyAlignment="1">
      <alignment horizontal="left" vertical="center" wrapText="1"/>
    </xf>
    <xf numFmtId="0" fontId="0" fillId="0" borderId="77" xfId="1" applyFont="1" applyFill="1" applyBorder="1" applyAlignment="1">
      <alignment horizontal="left"/>
    </xf>
    <xf numFmtId="0" fontId="0" fillId="0" borderId="86" xfId="0" applyFont="1" applyFill="1" applyBorder="1" applyAlignment="1">
      <alignment horizontal="left"/>
    </xf>
    <xf numFmtId="0" fontId="0" fillId="0" borderId="87" xfId="0" applyFont="1" applyFill="1" applyBorder="1" applyAlignment="1">
      <alignment horizontal="left"/>
    </xf>
    <xf numFmtId="0" fontId="0" fillId="0" borderId="88" xfId="0" applyFont="1" applyFill="1" applyBorder="1" applyAlignment="1">
      <alignment horizontal="left"/>
    </xf>
    <xf numFmtId="0" fontId="0" fillId="0" borderId="77" xfId="0" applyFont="1" applyFill="1" applyBorder="1" applyAlignment="1">
      <alignment horizontal="left"/>
    </xf>
    <xf numFmtId="0" fontId="0" fillId="0" borderId="62" xfId="0" applyFont="1" applyFill="1" applyBorder="1" applyAlignment="1">
      <alignment horizontal="left"/>
    </xf>
    <xf numFmtId="0" fontId="0" fillId="0" borderId="78" xfId="0" applyFont="1" applyFill="1" applyBorder="1" applyAlignment="1">
      <alignment horizontal="left"/>
    </xf>
    <xf numFmtId="0" fontId="0" fillId="0" borderId="66" xfId="1" applyFont="1" applyFill="1" applyBorder="1" applyAlignment="1">
      <alignment horizontal="left" vertical="center" wrapText="1"/>
    </xf>
    <xf numFmtId="0" fontId="0" fillId="0" borderId="67" xfId="1" applyFont="1" applyFill="1" applyBorder="1" applyAlignment="1">
      <alignment horizontal="left" vertical="center" wrapText="1"/>
    </xf>
    <xf numFmtId="0" fontId="0" fillId="0" borderId="68" xfId="1" applyFont="1" applyFill="1" applyBorder="1" applyAlignment="1">
      <alignment horizontal="left" vertical="center" wrapText="1"/>
    </xf>
    <xf numFmtId="0" fontId="23" fillId="0" borderId="69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0" fontId="23" fillId="0" borderId="6" xfId="0" applyFont="1" applyFill="1" applyBorder="1" applyAlignment="1">
      <alignment horizontal="center" wrapText="1"/>
    </xf>
    <xf numFmtId="0" fontId="0" fillId="0" borderId="86" xfId="1" applyFont="1" applyFill="1" applyBorder="1" applyAlignment="1">
      <alignment horizontal="left"/>
    </xf>
    <xf numFmtId="0" fontId="0" fillId="0" borderId="87" xfId="1" applyFont="1" applyFill="1" applyBorder="1" applyAlignment="1">
      <alignment horizontal="left"/>
    </xf>
    <xf numFmtId="0" fontId="0" fillId="0" borderId="88" xfId="1" applyFont="1" applyFill="1" applyBorder="1" applyAlignment="1">
      <alignment horizontal="left"/>
    </xf>
    <xf numFmtId="0" fontId="0" fillId="0" borderId="44" xfId="0" applyFill="1" applyBorder="1" applyAlignment="1">
      <alignment horizontal="left"/>
    </xf>
    <xf numFmtId="0" fontId="0" fillId="0" borderId="45" xfId="0" applyFill="1" applyBorder="1" applyAlignment="1">
      <alignment horizontal="left"/>
    </xf>
    <xf numFmtId="0" fontId="0" fillId="0" borderId="47" xfId="0" applyFill="1" applyBorder="1" applyAlignment="1">
      <alignment horizontal="left"/>
    </xf>
    <xf numFmtId="0" fontId="0" fillId="0" borderId="69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23" xfId="0" applyFont="1" applyFill="1" applyBorder="1" applyAlignment="1">
      <alignment wrapText="1"/>
    </xf>
    <xf numFmtId="0" fontId="24" fillId="0" borderId="69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</cellXfs>
  <cellStyles count="3">
    <cellStyle name="Čiarka" xfId="2" builtinId="3"/>
    <cellStyle name="Normálna" xfId="0" builtinId="0"/>
    <cellStyle name="normálne_30 mil  17 01 2012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A13" workbookViewId="0">
      <selection activeCell="J26" sqref="J26"/>
    </sheetView>
  </sheetViews>
  <sheetFormatPr defaultRowHeight="15" x14ac:dyDescent="0.25"/>
  <cols>
    <col min="1" max="1" width="20" customWidth="1"/>
    <col min="2" max="2" width="10.7109375" customWidth="1"/>
    <col min="3" max="3" width="17.42578125" customWidth="1"/>
    <col min="4" max="4" width="10.7109375" customWidth="1"/>
    <col min="5" max="5" width="13.4257812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75" t="s">
        <v>153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48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46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48</v>
      </c>
      <c r="B14" s="9"/>
      <c r="C14" s="9"/>
      <c r="D14" s="9" t="s">
        <v>49</v>
      </c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2154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5.85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12600.9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>
        <v>300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54" t="s">
        <v>20</v>
      </c>
      <c r="B23" s="55"/>
      <c r="C23" s="56"/>
      <c r="D23" s="57" t="s">
        <v>8</v>
      </c>
      <c r="E23" s="58" t="s">
        <v>21</v>
      </c>
      <c r="F23" s="59"/>
      <c r="G23" s="60">
        <f>B17*6</f>
        <v>35.099999999999994</v>
      </c>
      <c r="H23" s="61">
        <f>F23*G23</f>
        <v>0</v>
      </c>
      <c r="I23" s="52"/>
      <c r="J23" s="62"/>
      <c r="K23" s="63"/>
    </row>
    <row r="24" spans="1:11" x14ac:dyDescent="0.25">
      <c r="A24" s="218" t="s">
        <v>22</v>
      </c>
      <c r="B24" s="219"/>
      <c r="C24" s="219"/>
      <c r="D24" s="64" t="s">
        <v>23</v>
      </c>
      <c r="E24" s="65"/>
      <c r="F24" s="66"/>
      <c r="G24" s="67">
        <f>B18+B19</f>
        <v>12900.9</v>
      </c>
      <c r="H24" s="61">
        <f>F24*G24</f>
        <v>0</v>
      </c>
      <c r="I24" s="52"/>
      <c r="J24" s="62"/>
      <c r="K24" s="63"/>
    </row>
    <row r="25" spans="1:11" x14ac:dyDescent="0.25">
      <c r="A25" s="68" t="s">
        <v>24</v>
      </c>
      <c r="B25" s="69"/>
      <c r="C25" s="70"/>
      <c r="D25" s="71" t="s">
        <v>23</v>
      </c>
      <c r="E25" s="72" t="s">
        <v>25</v>
      </c>
      <c r="F25" s="73"/>
      <c r="G25" s="61">
        <f>B18+B19</f>
        <v>12900.9</v>
      </c>
      <c r="H25" s="61">
        <f>F25*G25</f>
        <v>0</v>
      </c>
      <c r="I25" s="52"/>
      <c r="J25" s="62"/>
      <c r="K25" s="74"/>
    </row>
    <row r="26" spans="1:11" ht="30.75" customHeight="1" x14ac:dyDescent="0.25">
      <c r="A26" s="220" t="s">
        <v>126</v>
      </c>
      <c r="B26" s="221"/>
      <c r="C26" s="222"/>
      <c r="D26" s="75" t="s">
        <v>23</v>
      </c>
      <c r="E26" s="76" t="s">
        <v>21</v>
      </c>
      <c r="F26" s="77"/>
      <c r="G26" s="78">
        <f>2*2*B17+100</f>
        <v>123.4</v>
      </c>
      <c r="H26" s="78">
        <f>G26*F26</f>
        <v>0</v>
      </c>
      <c r="I26" s="52"/>
      <c r="J26" s="79"/>
      <c r="K26" s="74"/>
    </row>
    <row r="27" spans="1:11" x14ac:dyDescent="0.25">
      <c r="A27" s="80" t="s">
        <v>27</v>
      </c>
      <c r="B27" s="81"/>
      <c r="C27" s="81"/>
      <c r="D27" s="82" t="s">
        <v>28</v>
      </c>
      <c r="E27" s="83" t="s">
        <v>21</v>
      </c>
      <c r="F27" s="84"/>
      <c r="G27" s="85">
        <f>B18+B19</f>
        <v>12900.9</v>
      </c>
      <c r="H27" s="86">
        <f>F27*G27</f>
        <v>0</v>
      </c>
      <c r="I27" s="52"/>
      <c r="J27" s="62"/>
      <c r="K27" s="74"/>
    </row>
    <row r="28" spans="1:11" ht="15.75" x14ac:dyDescent="0.3">
      <c r="A28" s="223" t="s">
        <v>29</v>
      </c>
      <c r="B28" s="224"/>
      <c r="C28" s="225"/>
      <c r="D28" s="137" t="s">
        <v>30</v>
      </c>
      <c r="E28" s="138"/>
      <c r="F28" s="139"/>
      <c r="G28" s="140">
        <f>B18*0.096/2</f>
        <v>604.84320000000002</v>
      </c>
      <c r="H28" s="140">
        <f>F28*G28</f>
        <v>0</v>
      </c>
      <c r="I28" s="52"/>
      <c r="J28" s="62"/>
      <c r="K28" s="74"/>
    </row>
    <row r="29" spans="1:11" ht="28.9" customHeight="1" x14ac:dyDescent="0.25">
      <c r="A29" s="228" t="s">
        <v>156</v>
      </c>
      <c r="B29" s="228"/>
      <c r="C29" s="228"/>
      <c r="D29" s="141" t="s">
        <v>8</v>
      </c>
      <c r="E29" s="87"/>
      <c r="F29" s="88"/>
      <c r="G29" s="89">
        <v>220</v>
      </c>
      <c r="H29" s="140">
        <f t="shared" ref="H29:H31" si="0">F29*G29</f>
        <v>0</v>
      </c>
      <c r="I29" s="52"/>
      <c r="J29" s="62"/>
      <c r="K29" s="74"/>
    </row>
    <row r="30" spans="1:11" ht="48" customHeight="1" x14ac:dyDescent="0.25">
      <c r="A30" s="228" t="s">
        <v>157</v>
      </c>
      <c r="B30" s="228"/>
      <c r="C30" s="228"/>
      <c r="D30" s="141" t="s">
        <v>8</v>
      </c>
      <c r="E30" s="256"/>
      <c r="F30" s="88"/>
      <c r="G30" s="89">
        <v>80</v>
      </c>
      <c r="H30" s="140">
        <f t="shared" si="0"/>
        <v>0</v>
      </c>
      <c r="I30" s="257" t="s">
        <v>159</v>
      </c>
      <c r="J30" s="258"/>
      <c r="K30" s="259"/>
    </row>
    <row r="31" spans="1:11" x14ac:dyDescent="0.25">
      <c r="A31" s="229" t="s">
        <v>139</v>
      </c>
      <c r="B31" s="230"/>
      <c r="C31" s="231"/>
      <c r="D31" s="141" t="s">
        <v>8</v>
      </c>
      <c r="E31" s="87"/>
      <c r="F31" s="88"/>
      <c r="G31" s="89">
        <f>B16+6*B17</f>
        <v>2189.1</v>
      </c>
      <c r="H31" s="140">
        <f t="shared" si="0"/>
        <v>0</v>
      </c>
      <c r="I31" s="52"/>
      <c r="J31" s="62"/>
      <c r="K31" s="74"/>
    </row>
    <row r="32" spans="1:11" ht="15.75" thickBot="1" x14ac:dyDescent="0.3">
      <c r="A32" s="90"/>
      <c r="B32" s="91"/>
      <c r="C32" s="91"/>
      <c r="D32" s="91"/>
      <c r="E32" s="92"/>
      <c r="F32" s="92"/>
      <c r="G32" s="93" t="s">
        <v>31</v>
      </c>
      <c r="H32" s="94">
        <f>SUM(H23:H31)</f>
        <v>0</v>
      </c>
      <c r="I32" s="95"/>
      <c r="J32" s="96"/>
      <c r="K32" s="97"/>
    </row>
    <row r="33" spans="1:13" ht="15.75" thickBot="1" x14ac:dyDescent="0.3">
      <c r="A33" s="98"/>
      <c r="B33" s="99"/>
      <c r="C33" s="99"/>
      <c r="D33" s="99"/>
      <c r="E33" s="100"/>
      <c r="F33" s="95"/>
      <c r="G33" s="95"/>
      <c r="H33" s="95"/>
      <c r="I33" s="95"/>
      <c r="J33" s="96" t="s">
        <v>32</v>
      </c>
      <c r="K33" s="101" t="s">
        <v>33</v>
      </c>
    </row>
    <row r="34" spans="1:13" ht="15.75" thickBot="1" x14ac:dyDescent="0.3">
      <c r="A34" s="98"/>
      <c r="B34" s="99"/>
      <c r="C34" s="99"/>
      <c r="D34" s="99"/>
      <c r="E34" s="95"/>
      <c r="F34" s="95"/>
      <c r="G34" s="95"/>
      <c r="H34" s="95" t="s">
        <v>34</v>
      </c>
      <c r="I34" s="102" t="s">
        <v>18</v>
      </c>
      <c r="J34" s="103">
        <f>H32*0.2</f>
        <v>0</v>
      </c>
      <c r="K34" s="104">
        <f>H32*1.2</f>
        <v>0</v>
      </c>
    </row>
    <row r="35" spans="1:13" ht="15.75" thickBot="1" x14ac:dyDescent="0.3">
      <c r="A35" s="105"/>
      <c r="B35" s="106"/>
      <c r="C35" s="106"/>
      <c r="D35" s="106"/>
      <c r="E35" s="106"/>
      <c r="F35" s="107"/>
      <c r="G35" s="108"/>
      <c r="H35" s="108"/>
      <c r="I35" s="109"/>
      <c r="J35" s="110"/>
      <c r="K35" s="111"/>
    </row>
    <row r="36" spans="1:13" ht="15.75" thickBot="1" x14ac:dyDescent="0.3">
      <c r="A36" s="112"/>
      <c r="B36" s="113"/>
      <c r="C36" s="113"/>
      <c r="D36" s="113"/>
      <c r="E36" s="113"/>
      <c r="F36" s="114"/>
      <c r="G36" s="115"/>
      <c r="H36" s="116"/>
      <c r="I36" s="117"/>
      <c r="J36" s="118"/>
      <c r="K36" s="119"/>
    </row>
    <row r="37" spans="1:13" x14ac:dyDescent="0.25">
      <c r="A37" s="120" t="s">
        <v>35</v>
      </c>
      <c r="B37" s="121"/>
      <c r="C37" s="121"/>
      <c r="D37" s="121"/>
      <c r="E37" s="121"/>
      <c r="F37" s="121"/>
      <c r="G37" s="122"/>
      <c r="H37" s="122"/>
      <c r="I37" s="123"/>
      <c r="J37" s="122"/>
      <c r="K37" s="122"/>
      <c r="L37" s="124"/>
      <c r="M37" s="124"/>
    </row>
    <row r="38" spans="1:13" x14ac:dyDescent="0.25">
      <c r="A38" s="125" t="s">
        <v>36</v>
      </c>
      <c r="B38" s="126"/>
      <c r="C38" s="126"/>
      <c r="D38" s="126"/>
      <c r="E38" s="126"/>
      <c r="F38" s="126"/>
      <c r="G38" s="127"/>
      <c r="H38" s="127"/>
      <c r="I38" s="128"/>
      <c r="J38" s="129"/>
      <c r="K38" s="130"/>
      <c r="L38" s="124"/>
      <c r="M38" s="124"/>
    </row>
    <row r="39" spans="1:13" x14ac:dyDescent="0.25">
      <c r="A39" s="226" t="s">
        <v>37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</row>
    <row r="40" spans="1:13" x14ac:dyDescent="0.25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x14ac:dyDescent="0.25">
      <c r="F41" s="3"/>
      <c r="H41" s="3"/>
      <c r="J41" s="3"/>
      <c r="K41" s="3"/>
    </row>
    <row r="42" spans="1:13" x14ac:dyDescent="0.25">
      <c r="A42" s="131"/>
      <c r="B42" s="131"/>
      <c r="C42" s="132"/>
      <c r="D42" s="133"/>
      <c r="E42" s="133"/>
      <c r="F42" s="133"/>
      <c r="G42" s="134" t="s">
        <v>38</v>
      </c>
      <c r="H42" s="134"/>
      <c r="I42" s="134"/>
      <c r="J42" s="3"/>
      <c r="K42" s="3"/>
    </row>
    <row r="43" spans="1:13" x14ac:dyDescent="0.25">
      <c r="A43" s="227" t="s">
        <v>39</v>
      </c>
      <c r="B43" s="227"/>
      <c r="C43" s="227"/>
      <c r="D43" s="135"/>
      <c r="E43" s="135"/>
      <c r="F43" s="132"/>
      <c r="G43" s="134" t="s">
        <v>40</v>
      </c>
      <c r="H43" s="134"/>
      <c r="I43" s="134"/>
      <c r="J43" s="3"/>
      <c r="K43" s="3"/>
    </row>
  </sheetData>
  <mergeCells count="9">
    <mergeCell ref="A24:C24"/>
    <mergeCell ref="A26:C26"/>
    <mergeCell ref="A28:C28"/>
    <mergeCell ref="A39:M39"/>
    <mergeCell ref="A43:C43"/>
    <mergeCell ref="A29:C29"/>
    <mergeCell ref="A30:C30"/>
    <mergeCell ref="A31:C31"/>
    <mergeCell ref="I30:K30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A16" workbookViewId="0">
      <selection activeCell="B30" sqref="B30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75" t="s">
        <v>153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122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150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123</v>
      </c>
      <c r="B14" s="9"/>
      <c r="C14" s="9"/>
      <c r="D14" s="9" t="s">
        <v>130</v>
      </c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700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11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7700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>
        <v>100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218" t="s">
        <v>22</v>
      </c>
      <c r="B23" s="219"/>
      <c r="C23" s="219"/>
      <c r="D23" s="64" t="s">
        <v>23</v>
      </c>
      <c r="E23" s="65"/>
      <c r="F23" s="66"/>
      <c r="G23" s="67">
        <f>B18+B19</f>
        <v>7800</v>
      </c>
      <c r="H23" s="190">
        <f>F23*G23</f>
        <v>0</v>
      </c>
      <c r="I23" s="52"/>
      <c r="J23" s="62"/>
      <c r="K23" s="63"/>
    </row>
    <row r="24" spans="1:11" x14ac:dyDescent="0.25">
      <c r="A24" s="68" t="s">
        <v>24</v>
      </c>
      <c r="B24" s="69"/>
      <c r="C24" s="70"/>
      <c r="D24" s="71" t="s">
        <v>23</v>
      </c>
      <c r="E24" s="72" t="s">
        <v>25</v>
      </c>
      <c r="F24" s="73"/>
      <c r="G24" s="61">
        <f>B18+B19</f>
        <v>7800</v>
      </c>
      <c r="H24" s="190">
        <f>F24*G24</f>
        <v>0</v>
      </c>
      <c r="I24" s="52"/>
      <c r="J24" s="62"/>
      <c r="K24" s="74"/>
    </row>
    <row r="25" spans="1:11" ht="15.6" customHeight="1" x14ac:dyDescent="0.25">
      <c r="A25" s="220" t="s">
        <v>125</v>
      </c>
      <c r="B25" s="221"/>
      <c r="C25" s="222"/>
      <c r="D25" s="75" t="s">
        <v>23</v>
      </c>
      <c r="E25" s="201" t="s">
        <v>124</v>
      </c>
      <c r="F25" s="77"/>
      <c r="G25" s="61">
        <v>120</v>
      </c>
      <c r="H25" s="191">
        <f>G25*F25</f>
        <v>0</v>
      </c>
      <c r="I25" s="52"/>
      <c r="J25" s="79"/>
      <c r="K25" s="74"/>
    </row>
    <row r="26" spans="1:11" x14ac:dyDescent="0.25">
      <c r="A26" s="232" t="s">
        <v>75</v>
      </c>
      <c r="B26" s="233"/>
      <c r="C26" s="234"/>
      <c r="D26" s="202" t="s">
        <v>11</v>
      </c>
      <c r="E26" s="147" t="s">
        <v>76</v>
      </c>
      <c r="F26" s="148"/>
      <c r="G26" s="78">
        <f>B18+B19</f>
        <v>7800</v>
      </c>
      <c r="H26" s="203">
        <f t="shared" ref="H26" si="0">G26*F26</f>
        <v>0</v>
      </c>
      <c r="I26" s="52"/>
      <c r="J26" s="62"/>
      <c r="K26" s="74"/>
    </row>
    <row r="27" spans="1:11" x14ac:dyDescent="0.25">
      <c r="A27" s="235" t="s">
        <v>129</v>
      </c>
      <c r="B27" s="230"/>
      <c r="C27" s="230"/>
      <c r="D27" s="141" t="s">
        <v>53</v>
      </c>
      <c r="E27" s="138"/>
      <c r="F27" s="139"/>
      <c r="G27" s="140">
        <v>3</v>
      </c>
      <c r="H27" s="194">
        <f>F27*G27</f>
        <v>0</v>
      </c>
      <c r="I27" s="52"/>
      <c r="J27" s="62"/>
      <c r="K27" s="74"/>
    </row>
    <row r="28" spans="1:11" ht="15.75" thickBot="1" x14ac:dyDescent="0.3">
      <c r="A28" s="236" t="s">
        <v>52</v>
      </c>
      <c r="B28" s="237"/>
      <c r="C28" s="238"/>
      <c r="D28" s="195" t="s">
        <v>30</v>
      </c>
      <c r="E28" s="196"/>
      <c r="F28" s="197"/>
      <c r="G28" s="198">
        <v>10</v>
      </c>
      <c r="H28" s="204">
        <f t="shared" ref="H28" si="1">G28*F28</f>
        <v>0</v>
      </c>
      <c r="I28" s="52"/>
      <c r="J28" s="62"/>
      <c r="K28" s="74"/>
    </row>
    <row r="29" spans="1:11" ht="15.75" thickBot="1" x14ac:dyDescent="0.3">
      <c r="A29" s="98"/>
      <c r="B29" s="99"/>
      <c r="C29" s="99"/>
      <c r="D29" s="99"/>
      <c r="E29" s="95"/>
      <c r="F29" s="95"/>
      <c r="G29" s="188" t="s">
        <v>31</v>
      </c>
      <c r="H29" s="189">
        <f>SUM(H23:H28)</f>
        <v>0</v>
      </c>
      <c r="I29" s="95"/>
      <c r="J29" s="96"/>
      <c r="K29" s="97"/>
    </row>
    <row r="30" spans="1:11" ht="15.75" thickBot="1" x14ac:dyDescent="0.3">
      <c r="A30" s="98"/>
      <c r="B30" s="99"/>
      <c r="C30" s="99"/>
      <c r="D30" s="99"/>
      <c r="E30" s="100"/>
      <c r="F30" s="95"/>
      <c r="G30" s="95"/>
      <c r="H30" s="95"/>
      <c r="I30" s="95"/>
      <c r="J30" s="96" t="s">
        <v>32</v>
      </c>
      <c r="K30" s="101" t="s">
        <v>33</v>
      </c>
    </row>
    <row r="31" spans="1:11" ht="15.75" thickBot="1" x14ac:dyDescent="0.3">
      <c r="A31" s="98"/>
      <c r="B31" s="99"/>
      <c r="C31" s="99"/>
      <c r="D31" s="99"/>
      <c r="E31" s="95"/>
      <c r="F31" s="95"/>
      <c r="G31" s="95"/>
      <c r="H31" s="95" t="s">
        <v>34</v>
      </c>
      <c r="I31" s="102" t="s">
        <v>18</v>
      </c>
      <c r="J31" s="103">
        <f>H29*0.2</f>
        <v>0</v>
      </c>
      <c r="K31" s="104">
        <f>H29*1.2</f>
        <v>0</v>
      </c>
    </row>
    <row r="32" spans="1:11" ht="15.75" thickBot="1" x14ac:dyDescent="0.3">
      <c r="A32" s="105"/>
      <c r="B32" s="106"/>
      <c r="C32" s="106"/>
      <c r="D32" s="106"/>
      <c r="E32" s="106"/>
      <c r="F32" s="107"/>
      <c r="G32" s="108"/>
      <c r="H32" s="108"/>
      <c r="I32" s="109"/>
      <c r="J32" s="110"/>
      <c r="K32" s="111"/>
    </row>
    <row r="33" spans="1:13" ht="15.75" thickBot="1" x14ac:dyDescent="0.3">
      <c r="A33" s="112"/>
      <c r="B33" s="113"/>
      <c r="C33" s="113"/>
      <c r="D33" s="113"/>
      <c r="E33" s="113"/>
      <c r="F33" s="114"/>
      <c r="G33" s="115"/>
      <c r="H33" s="116"/>
      <c r="I33" s="117"/>
      <c r="J33" s="118"/>
      <c r="K33" s="119"/>
    </row>
    <row r="34" spans="1:13" x14ac:dyDescent="0.25">
      <c r="A34" s="120" t="s">
        <v>35</v>
      </c>
      <c r="B34" s="121"/>
      <c r="C34" s="121"/>
      <c r="D34" s="121"/>
      <c r="E34" s="121"/>
      <c r="F34" s="121"/>
      <c r="G34" s="122"/>
      <c r="H34" s="122"/>
      <c r="I34" s="123"/>
      <c r="J34" s="122"/>
      <c r="K34" s="122"/>
      <c r="L34" s="124"/>
      <c r="M34" s="124"/>
    </row>
    <row r="35" spans="1:13" x14ac:dyDescent="0.25">
      <c r="A35" s="125" t="s">
        <v>36</v>
      </c>
      <c r="B35" s="126"/>
      <c r="C35" s="126"/>
      <c r="D35" s="126"/>
      <c r="E35" s="126"/>
      <c r="F35" s="126"/>
      <c r="G35" s="127"/>
      <c r="H35" s="127"/>
      <c r="I35" s="128"/>
      <c r="J35" s="129"/>
      <c r="K35" s="130"/>
      <c r="L35" s="124"/>
      <c r="M35" s="124"/>
    </row>
    <row r="36" spans="1:13" x14ac:dyDescent="0.25">
      <c r="A36" s="226" t="s">
        <v>37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</row>
    <row r="37" spans="1:13" x14ac:dyDescent="0.25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</row>
    <row r="38" spans="1:13" x14ac:dyDescent="0.25">
      <c r="F38" s="3"/>
      <c r="H38" s="3"/>
      <c r="J38" s="3"/>
      <c r="K38" s="3"/>
    </row>
    <row r="39" spans="1:13" x14ac:dyDescent="0.25">
      <c r="A39" s="131"/>
      <c r="B39" s="131"/>
      <c r="C39" s="132"/>
      <c r="D39" s="133"/>
      <c r="E39" s="133"/>
      <c r="F39" s="133"/>
      <c r="G39" s="134" t="s">
        <v>38</v>
      </c>
      <c r="H39" s="134"/>
      <c r="I39" s="134"/>
      <c r="J39" s="3"/>
      <c r="K39" s="3"/>
    </row>
    <row r="40" spans="1:13" x14ac:dyDescent="0.25">
      <c r="A40" s="227" t="s">
        <v>39</v>
      </c>
      <c r="B40" s="227"/>
      <c r="C40" s="227"/>
      <c r="D40" s="135"/>
      <c r="E40" s="135"/>
      <c r="F40" s="132"/>
      <c r="G40" s="134" t="s">
        <v>40</v>
      </c>
      <c r="H40" s="134"/>
      <c r="I40" s="134"/>
      <c r="J40" s="3"/>
      <c r="K40" s="3"/>
    </row>
  </sheetData>
  <mergeCells count="7">
    <mergeCell ref="A36:M36"/>
    <mergeCell ref="A40:C40"/>
    <mergeCell ref="A26:C26"/>
    <mergeCell ref="A23:C23"/>
    <mergeCell ref="A25:C25"/>
    <mergeCell ref="A27:C27"/>
    <mergeCell ref="A28:C28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opLeftCell="A16" workbookViewId="0">
      <selection activeCell="J24" sqref="J24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4" customWidth="1"/>
    <col min="7" max="7" width="12.7109375" customWidth="1"/>
    <col min="8" max="8" width="14.7109375" customWidth="1"/>
    <col min="9" max="9" width="12.140625" customWidth="1"/>
    <col min="10" max="10" width="13.5703125" customWidth="1"/>
    <col min="11" max="11" width="13.42578125" customWidth="1"/>
  </cols>
  <sheetData>
    <row r="1" spans="1:11" x14ac:dyDescent="0.25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75" t="s">
        <v>153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113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50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114</v>
      </c>
      <c r="B14" s="9"/>
      <c r="C14" s="9"/>
      <c r="D14" s="9"/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8543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6.68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57067.24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>
        <v>150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54" t="s">
        <v>20</v>
      </c>
      <c r="B23" s="55"/>
      <c r="C23" s="56"/>
      <c r="D23" s="57" t="s">
        <v>8</v>
      </c>
      <c r="E23" s="58" t="s">
        <v>21</v>
      </c>
      <c r="F23" s="59"/>
      <c r="G23" s="60">
        <f>B17*2 +30</f>
        <v>43.36</v>
      </c>
      <c r="H23" s="61">
        <f>F23*G23</f>
        <v>0</v>
      </c>
      <c r="I23" s="52"/>
      <c r="J23" s="62"/>
      <c r="K23" s="63"/>
    </row>
    <row r="24" spans="1:11" x14ac:dyDescent="0.25">
      <c r="A24" s="218" t="s">
        <v>22</v>
      </c>
      <c r="B24" s="219"/>
      <c r="C24" s="219"/>
      <c r="D24" s="64" t="s">
        <v>23</v>
      </c>
      <c r="E24" s="65"/>
      <c r="F24" s="66"/>
      <c r="G24" s="67">
        <f>B18+B19</f>
        <v>57217.24</v>
      </c>
      <c r="H24" s="61">
        <f>F24*G24</f>
        <v>0</v>
      </c>
      <c r="I24" s="52"/>
      <c r="J24" s="62"/>
      <c r="K24" s="63"/>
    </row>
    <row r="25" spans="1:11" x14ac:dyDescent="0.25">
      <c r="A25" s="239" t="s">
        <v>24</v>
      </c>
      <c r="B25" s="240"/>
      <c r="C25" s="241"/>
      <c r="D25" s="71" t="s">
        <v>23</v>
      </c>
      <c r="E25" s="72" t="s">
        <v>25</v>
      </c>
      <c r="F25" s="73"/>
      <c r="G25" s="142">
        <f>B18+B19</f>
        <v>57217.24</v>
      </c>
      <c r="H25" s="142">
        <f>F25*G25</f>
        <v>0</v>
      </c>
      <c r="I25" s="52"/>
      <c r="J25" s="62"/>
      <c r="K25" s="74"/>
    </row>
    <row r="26" spans="1:11" x14ac:dyDescent="0.25">
      <c r="A26" s="220" t="s">
        <v>115</v>
      </c>
      <c r="B26" s="221"/>
      <c r="C26" s="222"/>
      <c r="D26" s="75" t="s">
        <v>23</v>
      </c>
      <c r="E26" s="76" t="s">
        <v>21</v>
      </c>
      <c r="F26" s="143"/>
      <c r="G26" s="144">
        <v>67</v>
      </c>
      <c r="H26" s="144">
        <f>G26*F26</f>
        <v>0</v>
      </c>
      <c r="I26" s="52"/>
      <c r="J26" s="79"/>
      <c r="K26" s="74"/>
    </row>
    <row r="27" spans="1:11" x14ac:dyDescent="0.25">
      <c r="A27" s="68" t="s">
        <v>52</v>
      </c>
      <c r="B27" s="69"/>
      <c r="C27" s="70"/>
      <c r="D27" s="145" t="s">
        <v>30</v>
      </c>
      <c r="E27" s="87"/>
      <c r="F27" s="146"/>
      <c r="G27" s="61">
        <v>20</v>
      </c>
      <c r="H27" s="144">
        <f t="shared" ref="H27:H29" si="0">G27*F27</f>
        <v>0</v>
      </c>
      <c r="I27" s="52"/>
      <c r="J27" s="79"/>
      <c r="K27" s="74"/>
    </row>
    <row r="28" spans="1:11" x14ac:dyDescent="0.25">
      <c r="A28" s="242" t="s">
        <v>75</v>
      </c>
      <c r="B28" s="243"/>
      <c r="C28" s="244"/>
      <c r="D28" s="75" t="s">
        <v>11</v>
      </c>
      <c r="E28" s="147" t="s">
        <v>76</v>
      </c>
      <c r="F28" s="148"/>
      <c r="G28" s="78">
        <v>49688</v>
      </c>
      <c r="H28" s="177">
        <f t="shared" si="0"/>
        <v>0</v>
      </c>
      <c r="I28" s="52"/>
      <c r="J28" s="79"/>
      <c r="K28" s="74"/>
    </row>
    <row r="29" spans="1:11" ht="39" customHeight="1" x14ac:dyDescent="0.25">
      <c r="A29" s="242" t="s">
        <v>158</v>
      </c>
      <c r="B29" s="243"/>
      <c r="C29" s="244"/>
      <c r="D29" s="178" t="s">
        <v>53</v>
      </c>
      <c r="E29" s="184" t="s">
        <v>116</v>
      </c>
      <c r="F29" s="179"/>
      <c r="G29" s="144">
        <v>33</v>
      </c>
      <c r="H29" s="144">
        <f t="shared" si="0"/>
        <v>0</v>
      </c>
      <c r="I29" s="245" t="s">
        <v>160</v>
      </c>
      <c r="J29" s="246"/>
      <c r="K29" s="247"/>
    </row>
    <row r="30" spans="1:11" x14ac:dyDescent="0.25">
      <c r="A30" s="80" t="s">
        <v>27</v>
      </c>
      <c r="B30" s="81"/>
      <c r="C30" s="81"/>
      <c r="D30" s="82" t="s">
        <v>28</v>
      </c>
      <c r="E30" s="180" t="s">
        <v>21</v>
      </c>
      <c r="F30" s="66"/>
      <c r="G30" s="181">
        <v>7529</v>
      </c>
      <c r="H30" s="181">
        <f>F30*G30</f>
        <v>0</v>
      </c>
      <c r="I30" s="52"/>
      <c r="J30" s="62"/>
      <c r="K30" s="74"/>
    </row>
    <row r="31" spans="1:11" ht="15.75" x14ac:dyDescent="0.3">
      <c r="A31" s="223" t="s">
        <v>29</v>
      </c>
      <c r="B31" s="224"/>
      <c r="C31" s="225"/>
      <c r="D31" s="137" t="s">
        <v>30</v>
      </c>
      <c r="E31" s="138"/>
      <c r="F31" s="139"/>
      <c r="G31" s="140">
        <v>30</v>
      </c>
      <c r="H31" s="140">
        <f>F31*G31</f>
        <v>0</v>
      </c>
      <c r="I31" s="52"/>
      <c r="J31" s="62"/>
      <c r="K31" s="74"/>
    </row>
    <row r="32" spans="1:11" x14ac:dyDescent="0.25">
      <c r="A32" s="229" t="s">
        <v>139</v>
      </c>
      <c r="B32" s="230"/>
      <c r="C32" s="231"/>
      <c r="D32" s="141" t="s">
        <v>8</v>
      </c>
      <c r="E32" s="87"/>
      <c r="F32" s="88"/>
      <c r="G32" s="89">
        <f>B16+2*B17</f>
        <v>8556.36</v>
      </c>
      <c r="H32" s="140">
        <f t="shared" ref="H32" si="1">F32*G32</f>
        <v>0</v>
      </c>
      <c r="I32" s="52"/>
      <c r="J32" s="62"/>
      <c r="K32" s="74"/>
    </row>
    <row r="33" spans="1:13" ht="15.75" thickBot="1" x14ac:dyDescent="0.3">
      <c r="A33" s="90"/>
      <c r="B33" s="91"/>
      <c r="C33" s="91"/>
      <c r="D33" s="91"/>
      <c r="E33" s="92"/>
      <c r="F33" s="92"/>
      <c r="G33" s="93" t="s">
        <v>31</v>
      </c>
      <c r="H33" s="94">
        <f>SUM(H23:H31)</f>
        <v>0</v>
      </c>
      <c r="I33" s="95"/>
      <c r="J33" s="96"/>
      <c r="K33" s="97"/>
    </row>
    <row r="34" spans="1:13" ht="11.45" customHeight="1" thickBot="1" x14ac:dyDescent="0.3">
      <c r="A34" s="98"/>
      <c r="B34" s="99"/>
      <c r="C34" s="99"/>
      <c r="D34" s="99"/>
      <c r="E34" s="100"/>
      <c r="F34" s="95"/>
      <c r="G34" s="95"/>
      <c r="H34" s="95"/>
      <c r="I34" s="95"/>
      <c r="J34" s="96" t="s">
        <v>32</v>
      </c>
      <c r="K34" s="101" t="s">
        <v>33</v>
      </c>
    </row>
    <row r="35" spans="1:13" ht="15.75" thickBot="1" x14ac:dyDescent="0.3">
      <c r="A35" s="98"/>
      <c r="B35" s="99"/>
      <c r="C35" s="99"/>
      <c r="D35" s="99"/>
      <c r="E35" s="95"/>
      <c r="F35" s="95"/>
      <c r="G35" s="95"/>
      <c r="H35" s="95" t="s">
        <v>34</v>
      </c>
      <c r="I35" s="102" t="s">
        <v>18</v>
      </c>
      <c r="J35" s="103">
        <f>H33*0.2</f>
        <v>0</v>
      </c>
      <c r="K35" s="104">
        <f>H33*1.2</f>
        <v>0</v>
      </c>
    </row>
    <row r="36" spans="1:13" ht="15.75" thickBot="1" x14ac:dyDescent="0.3">
      <c r="A36" s="105"/>
      <c r="B36" s="106"/>
      <c r="C36" s="106"/>
      <c r="D36" s="106"/>
      <c r="E36" s="106"/>
      <c r="F36" s="107"/>
      <c r="G36" s="108"/>
      <c r="H36" s="108"/>
      <c r="I36" s="109"/>
      <c r="J36" s="110"/>
      <c r="K36" s="111"/>
    </row>
    <row r="37" spans="1:13" ht="15.75" thickBot="1" x14ac:dyDescent="0.3">
      <c r="A37" s="112"/>
      <c r="B37" s="113"/>
      <c r="C37" s="113"/>
      <c r="D37" s="113"/>
      <c r="E37" s="113"/>
      <c r="F37" s="114"/>
      <c r="G37" s="115"/>
      <c r="H37" s="116"/>
      <c r="I37" s="117"/>
      <c r="J37" s="118"/>
      <c r="K37" s="119"/>
    </row>
    <row r="38" spans="1:13" x14ac:dyDescent="0.25">
      <c r="A38" s="120" t="s">
        <v>35</v>
      </c>
      <c r="B38" s="121"/>
      <c r="C38" s="121"/>
      <c r="D38" s="121"/>
      <c r="E38" s="121"/>
      <c r="F38" s="121"/>
      <c r="G38" s="122"/>
      <c r="H38" s="122"/>
      <c r="I38" s="123"/>
      <c r="J38" s="122"/>
      <c r="K38" s="122"/>
      <c r="L38" s="124"/>
      <c r="M38" s="124"/>
    </row>
    <row r="39" spans="1:13" x14ac:dyDescent="0.25">
      <c r="A39" s="125" t="s">
        <v>36</v>
      </c>
      <c r="B39" s="126"/>
      <c r="C39" s="126"/>
      <c r="D39" s="126"/>
      <c r="E39" s="126"/>
      <c r="F39" s="126"/>
      <c r="G39" s="127"/>
      <c r="H39" s="127"/>
      <c r="I39" s="128"/>
      <c r="J39" s="129"/>
      <c r="K39" s="130"/>
      <c r="L39" s="124"/>
      <c r="M39" s="124"/>
    </row>
    <row r="40" spans="1:13" x14ac:dyDescent="0.25">
      <c r="A40" s="226" t="s">
        <v>37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</row>
    <row r="41" spans="1:13" x14ac:dyDescent="0.25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</row>
    <row r="42" spans="1:13" x14ac:dyDescent="0.25">
      <c r="A42" s="131"/>
      <c r="B42" s="131"/>
      <c r="C42" s="132"/>
      <c r="D42" s="133"/>
      <c r="E42" s="133"/>
      <c r="F42" s="133"/>
      <c r="G42" s="134" t="s">
        <v>38</v>
      </c>
      <c r="H42" s="134"/>
      <c r="I42" s="134"/>
      <c r="J42" s="3"/>
      <c r="K42" s="3"/>
    </row>
    <row r="43" spans="1:13" x14ac:dyDescent="0.25">
      <c r="A43" s="227" t="s">
        <v>39</v>
      </c>
      <c r="B43" s="227"/>
      <c r="C43" s="227"/>
      <c r="D43" s="135"/>
      <c r="E43" s="135"/>
      <c r="F43" s="132"/>
      <c r="G43" s="134" t="s">
        <v>40</v>
      </c>
      <c r="H43" s="134"/>
      <c r="I43" s="134"/>
      <c r="J43" s="3"/>
      <c r="K43" s="3"/>
    </row>
    <row r="47" spans="1:13" x14ac:dyDescent="0.25">
      <c r="A47" t="s">
        <v>77</v>
      </c>
    </row>
    <row r="48" spans="1:13" x14ac:dyDescent="0.25">
      <c r="A48" s="182" t="s">
        <v>78</v>
      </c>
    </row>
    <row r="49" spans="1:4" x14ac:dyDescent="0.25">
      <c r="A49" t="s">
        <v>79</v>
      </c>
      <c r="D49" s="183" t="s">
        <v>80</v>
      </c>
    </row>
    <row r="50" spans="1:4" x14ac:dyDescent="0.25">
      <c r="A50" t="s">
        <v>81</v>
      </c>
      <c r="D50" s="183" t="s">
        <v>80</v>
      </c>
    </row>
    <row r="51" spans="1:4" x14ac:dyDescent="0.25">
      <c r="A51" t="s">
        <v>81</v>
      </c>
      <c r="D51" s="183" t="s">
        <v>80</v>
      </c>
    </row>
    <row r="52" spans="1:4" x14ac:dyDescent="0.25">
      <c r="A52" t="s">
        <v>82</v>
      </c>
      <c r="D52" s="183" t="s">
        <v>80</v>
      </c>
    </row>
    <row r="53" spans="1:4" x14ac:dyDescent="0.25">
      <c r="A53" t="s">
        <v>83</v>
      </c>
      <c r="D53" s="183" t="s">
        <v>80</v>
      </c>
    </row>
    <row r="54" spans="1:4" x14ac:dyDescent="0.25">
      <c r="A54" t="s">
        <v>84</v>
      </c>
      <c r="D54" s="183" t="s">
        <v>80</v>
      </c>
    </row>
    <row r="55" spans="1:4" x14ac:dyDescent="0.25">
      <c r="A55" t="s">
        <v>85</v>
      </c>
      <c r="D55" s="183" t="s">
        <v>80</v>
      </c>
    </row>
    <row r="56" spans="1:4" x14ac:dyDescent="0.25">
      <c r="A56" t="s">
        <v>86</v>
      </c>
      <c r="D56" s="183" t="s">
        <v>80</v>
      </c>
    </row>
    <row r="57" spans="1:4" x14ac:dyDescent="0.25">
      <c r="A57" t="s">
        <v>87</v>
      </c>
      <c r="D57" s="183" t="s">
        <v>80</v>
      </c>
    </row>
    <row r="58" spans="1:4" x14ac:dyDescent="0.25">
      <c r="A58" t="s">
        <v>88</v>
      </c>
      <c r="D58" s="183" t="s">
        <v>80</v>
      </c>
    </row>
    <row r="59" spans="1:4" x14ac:dyDescent="0.25">
      <c r="A59" t="s">
        <v>89</v>
      </c>
      <c r="D59" s="183" t="s">
        <v>80</v>
      </c>
    </row>
    <row r="60" spans="1:4" x14ac:dyDescent="0.25">
      <c r="A60" t="s">
        <v>90</v>
      </c>
      <c r="D60" s="183" t="s">
        <v>80</v>
      </c>
    </row>
    <row r="61" spans="1:4" x14ac:dyDescent="0.25">
      <c r="A61" t="s">
        <v>91</v>
      </c>
      <c r="D61" s="183" t="s">
        <v>80</v>
      </c>
    </row>
    <row r="62" spans="1:4" x14ac:dyDescent="0.25">
      <c r="A62" t="s">
        <v>92</v>
      </c>
      <c r="D62" s="183" t="s">
        <v>80</v>
      </c>
    </row>
    <row r="63" spans="1:4" x14ac:dyDescent="0.25">
      <c r="A63" t="s">
        <v>93</v>
      </c>
      <c r="D63" s="183" t="s">
        <v>80</v>
      </c>
    </row>
    <row r="64" spans="1:4" x14ac:dyDescent="0.25">
      <c r="A64" t="s">
        <v>94</v>
      </c>
      <c r="D64" s="183" t="s">
        <v>95</v>
      </c>
    </row>
    <row r="65" spans="1:4" x14ac:dyDescent="0.25">
      <c r="A65" t="s">
        <v>96</v>
      </c>
      <c r="D65" s="183" t="s">
        <v>80</v>
      </c>
    </row>
    <row r="66" spans="1:4" x14ac:dyDescent="0.25">
      <c r="A66" t="s">
        <v>97</v>
      </c>
      <c r="D66" s="183" t="s">
        <v>80</v>
      </c>
    </row>
    <row r="67" spans="1:4" x14ac:dyDescent="0.25">
      <c r="A67" t="s">
        <v>98</v>
      </c>
      <c r="D67" s="183" t="s">
        <v>80</v>
      </c>
    </row>
    <row r="68" spans="1:4" x14ac:dyDescent="0.25">
      <c r="A68" t="s">
        <v>99</v>
      </c>
      <c r="D68" s="183" t="s">
        <v>80</v>
      </c>
    </row>
    <row r="69" spans="1:4" x14ac:dyDescent="0.25">
      <c r="A69" t="s">
        <v>100</v>
      </c>
      <c r="D69" s="183" t="s">
        <v>80</v>
      </c>
    </row>
    <row r="70" spans="1:4" x14ac:dyDescent="0.25">
      <c r="A70" t="s">
        <v>101</v>
      </c>
      <c r="D70" s="183" t="s">
        <v>80</v>
      </c>
    </row>
    <row r="71" spans="1:4" x14ac:dyDescent="0.25">
      <c r="A71" t="s">
        <v>102</v>
      </c>
      <c r="D71" s="183" t="s">
        <v>80</v>
      </c>
    </row>
    <row r="72" spans="1:4" x14ac:dyDescent="0.25">
      <c r="A72" t="s">
        <v>103</v>
      </c>
      <c r="D72" s="183" t="s">
        <v>80</v>
      </c>
    </row>
    <row r="73" spans="1:4" x14ac:dyDescent="0.25">
      <c r="A73" t="s">
        <v>104</v>
      </c>
      <c r="D73" s="183" t="s">
        <v>80</v>
      </c>
    </row>
    <row r="74" spans="1:4" x14ac:dyDescent="0.25">
      <c r="A74" t="s">
        <v>105</v>
      </c>
      <c r="D74" s="183" t="s">
        <v>80</v>
      </c>
    </row>
    <row r="75" spans="1:4" x14ac:dyDescent="0.25">
      <c r="A75" s="183" t="s">
        <v>106</v>
      </c>
      <c r="D75" s="183" t="s">
        <v>95</v>
      </c>
    </row>
    <row r="76" spans="1:4" x14ac:dyDescent="0.25">
      <c r="A76" t="s">
        <v>107</v>
      </c>
      <c r="D76" s="183" t="s">
        <v>80</v>
      </c>
    </row>
    <row r="77" spans="1:4" x14ac:dyDescent="0.25">
      <c r="A77" t="s">
        <v>108</v>
      </c>
      <c r="D77" s="183" t="s">
        <v>109</v>
      </c>
    </row>
    <row r="78" spans="1:4" x14ac:dyDescent="0.25">
      <c r="A78" t="s">
        <v>98</v>
      </c>
      <c r="D78" s="183" t="s">
        <v>80</v>
      </c>
    </row>
    <row r="79" spans="1:4" x14ac:dyDescent="0.25">
      <c r="A79" t="s">
        <v>105</v>
      </c>
      <c r="D79" s="183" t="s">
        <v>80</v>
      </c>
    </row>
    <row r="80" spans="1:4" x14ac:dyDescent="0.25">
      <c r="A80" t="s">
        <v>110</v>
      </c>
      <c r="D80" s="183" t="s">
        <v>80</v>
      </c>
    </row>
    <row r="81" spans="1:4" x14ac:dyDescent="0.25">
      <c r="A81" t="s">
        <v>111</v>
      </c>
      <c r="D81" s="183" t="s">
        <v>80</v>
      </c>
    </row>
    <row r="82" spans="1:4" x14ac:dyDescent="0.25">
      <c r="A82" t="s">
        <v>112</v>
      </c>
      <c r="D82" s="183" t="s">
        <v>80</v>
      </c>
    </row>
  </sheetData>
  <mergeCells count="10">
    <mergeCell ref="A31:C31"/>
    <mergeCell ref="A40:M40"/>
    <mergeCell ref="A43:C43"/>
    <mergeCell ref="A25:C25"/>
    <mergeCell ref="A24:C24"/>
    <mergeCell ref="A26:C26"/>
    <mergeCell ref="A28:C28"/>
    <mergeCell ref="A29:C29"/>
    <mergeCell ref="I29:K29"/>
    <mergeCell ref="A32:C32"/>
  </mergeCells>
  <pageMargins left="0.70866141732283472" right="0.70866141732283472" top="0.55118110236220474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opLeftCell="A13" workbookViewId="0">
      <selection activeCell="A29" sqref="A29:C29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75" t="s">
        <v>153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43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47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43</v>
      </c>
      <c r="B14" s="9"/>
      <c r="C14" s="9"/>
      <c r="D14" s="9" t="s">
        <v>49</v>
      </c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2496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6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14976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>
        <v>200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54" t="s">
        <v>20</v>
      </c>
      <c r="B23" s="55"/>
      <c r="C23" s="56"/>
      <c r="D23" s="57" t="s">
        <v>8</v>
      </c>
      <c r="E23" s="58" t="s">
        <v>21</v>
      </c>
      <c r="F23" s="59"/>
      <c r="G23" s="60">
        <f>4*B17</f>
        <v>24</v>
      </c>
      <c r="H23" s="190">
        <f>F23*G23</f>
        <v>0</v>
      </c>
      <c r="I23" s="52"/>
      <c r="J23" s="62"/>
      <c r="K23" s="63"/>
    </row>
    <row r="24" spans="1:11" x14ac:dyDescent="0.25">
      <c r="A24" s="218" t="s">
        <v>22</v>
      </c>
      <c r="B24" s="219"/>
      <c r="C24" s="219"/>
      <c r="D24" s="64" t="s">
        <v>23</v>
      </c>
      <c r="E24" s="65"/>
      <c r="F24" s="66"/>
      <c r="G24" s="67">
        <f>B18+B19</f>
        <v>15176</v>
      </c>
      <c r="H24" s="190">
        <f>F24*G24</f>
        <v>0</v>
      </c>
      <c r="I24" s="52"/>
      <c r="J24" s="62"/>
      <c r="K24" s="63"/>
    </row>
    <row r="25" spans="1:11" x14ac:dyDescent="0.25">
      <c r="A25" s="68" t="s">
        <v>24</v>
      </c>
      <c r="B25" s="69"/>
      <c r="C25" s="70"/>
      <c r="D25" s="71" t="s">
        <v>23</v>
      </c>
      <c r="E25" s="72" t="s">
        <v>25</v>
      </c>
      <c r="F25" s="73"/>
      <c r="G25" s="61">
        <f>B18+B19</f>
        <v>15176</v>
      </c>
      <c r="H25" s="190">
        <f>F25*G25</f>
        <v>0</v>
      </c>
      <c r="I25" s="52"/>
      <c r="J25" s="62"/>
      <c r="K25" s="74"/>
    </row>
    <row r="26" spans="1:11" ht="25.15" customHeight="1" x14ac:dyDescent="0.25">
      <c r="A26" s="220" t="s">
        <v>73</v>
      </c>
      <c r="B26" s="221"/>
      <c r="C26" s="222"/>
      <c r="D26" s="75" t="s">
        <v>23</v>
      </c>
      <c r="E26" s="76" t="s">
        <v>21</v>
      </c>
      <c r="F26" s="77"/>
      <c r="G26" s="78">
        <f>6*4*B17</f>
        <v>144</v>
      </c>
      <c r="H26" s="191">
        <f>G26*F26</f>
        <v>0</v>
      </c>
      <c r="I26" s="52"/>
      <c r="J26" s="79"/>
      <c r="K26" s="74"/>
    </row>
    <row r="27" spans="1:11" x14ac:dyDescent="0.25">
      <c r="A27" s="80" t="s">
        <v>27</v>
      </c>
      <c r="B27" s="81"/>
      <c r="C27" s="81"/>
      <c r="D27" s="82" t="s">
        <v>28</v>
      </c>
      <c r="E27" s="83" t="s">
        <v>21</v>
      </c>
      <c r="F27" s="84"/>
      <c r="G27" s="85">
        <f>B18+B19</f>
        <v>15176</v>
      </c>
      <c r="H27" s="193">
        <f>F27*G27</f>
        <v>0</v>
      </c>
      <c r="I27" s="52"/>
      <c r="J27" s="62"/>
      <c r="K27" s="74"/>
    </row>
    <row r="28" spans="1:11" ht="15.75" x14ac:dyDescent="0.3">
      <c r="A28" s="223" t="s">
        <v>29</v>
      </c>
      <c r="B28" s="224"/>
      <c r="C28" s="225"/>
      <c r="D28" s="137" t="s">
        <v>30</v>
      </c>
      <c r="E28" s="138"/>
      <c r="F28" s="139"/>
      <c r="G28" s="140">
        <f>B18*0.096/2</f>
        <v>718.84800000000007</v>
      </c>
      <c r="H28" s="194">
        <f>F28*G28</f>
        <v>0</v>
      </c>
      <c r="I28" s="52"/>
      <c r="J28" s="62"/>
      <c r="K28" s="74"/>
    </row>
    <row r="29" spans="1:11" ht="46.5" customHeight="1" x14ac:dyDescent="0.25">
      <c r="A29" s="228" t="s">
        <v>157</v>
      </c>
      <c r="B29" s="228"/>
      <c r="C29" s="228"/>
      <c r="D29" s="141" t="s">
        <v>8</v>
      </c>
      <c r="E29" s="87"/>
      <c r="F29" s="88"/>
      <c r="G29" s="89">
        <v>150</v>
      </c>
      <c r="H29" s="194">
        <f>F29*G29</f>
        <v>0</v>
      </c>
      <c r="I29" s="260" t="s">
        <v>159</v>
      </c>
      <c r="J29" s="258"/>
      <c r="K29" s="259"/>
    </row>
    <row r="30" spans="1:11" x14ac:dyDescent="0.25">
      <c r="A30" s="235" t="s">
        <v>74</v>
      </c>
      <c r="B30" s="230"/>
      <c r="C30" s="230"/>
      <c r="D30" s="141" t="s">
        <v>53</v>
      </c>
      <c r="E30" s="138"/>
      <c r="F30" s="139"/>
      <c r="G30" s="140">
        <v>18</v>
      </c>
      <c r="H30" s="194">
        <f>F30*G30</f>
        <v>0</v>
      </c>
      <c r="I30" s="52"/>
      <c r="J30" s="62"/>
      <c r="K30" s="74"/>
    </row>
    <row r="31" spans="1:11" ht="15.75" thickBot="1" x14ac:dyDescent="0.3">
      <c r="A31" s="248" t="s">
        <v>138</v>
      </c>
      <c r="B31" s="249"/>
      <c r="C31" s="250"/>
      <c r="D31" s="195" t="s">
        <v>8</v>
      </c>
      <c r="E31" s="196"/>
      <c r="F31" s="197"/>
      <c r="G31" s="198">
        <f>B16+B17*4</f>
        <v>2520</v>
      </c>
      <c r="H31" s="199">
        <f>F31*G31</f>
        <v>0</v>
      </c>
      <c r="I31" s="52"/>
      <c r="J31" s="62"/>
      <c r="K31" s="74"/>
    </row>
    <row r="32" spans="1:11" ht="15.75" thickBot="1" x14ac:dyDescent="0.3">
      <c r="A32" s="98"/>
      <c r="B32" s="99"/>
      <c r="C32" s="99"/>
      <c r="D32" s="99"/>
      <c r="E32" s="95"/>
      <c r="F32" s="95"/>
      <c r="G32" s="188" t="s">
        <v>31</v>
      </c>
      <c r="H32" s="189">
        <f>SUM(H23:H31)</f>
        <v>0</v>
      </c>
      <c r="I32" s="95"/>
      <c r="J32" s="96"/>
      <c r="K32" s="97"/>
    </row>
    <row r="33" spans="1:13" ht="15.75" thickBot="1" x14ac:dyDescent="0.3">
      <c r="A33" s="98"/>
      <c r="B33" s="99"/>
      <c r="C33" s="99"/>
      <c r="D33" s="99"/>
      <c r="E33" s="100"/>
      <c r="F33" s="95"/>
      <c r="G33" s="95"/>
      <c r="H33" s="95"/>
      <c r="I33" s="95"/>
      <c r="J33" s="96" t="s">
        <v>32</v>
      </c>
      <c r="K33" s="101" t="s">
        <v>33</v>
      </c>
    </row>
    <row r="34" spans="1:13" ht="15.75" thickBot="1" x14ac:dyDescent="0.3">
      <c r="A34" s="98"/>
      <c r="B34" s="99"/>
      <c r="C34" s="99"/>
      <c r="D34" s="99"/>
      <c r="E34" s="95"/>
      <c r="F34" s="95"/>
      <c r="G34" s="95"/>
      <c r="H34" s="95" t="s">
        <v>34</v>
      </c>
      <c r="I34" s="102" t="s">
        <v>18</v>
      </c>
      <c r="J34" s="103">
        <f>H32*0.2</f>
        <v>0</v>
      </c>
      <c r="K34" s="104">
        <f>H32*1.2</f>
        <v>0</v>
      </c>
    </row>
    <row r="35" spans="1:13" ht="15.75" thickBot="1" x14ac:dyDescent="0.3">
      <c r="A35" s="105"/>
      <c r="B35" s="106"/>
      <c r="C35" s="106"/>
      <c r="D35" s="106"/>
      <c r="E35" s="106"/>
      <c r="F35" s="107"/>
      <c r="G35" s="108"/>
      <c r="H35" s="108"/>
      <c r="I35" s="109"/>
      <c r="J35" s="110"/>
      <c r="K35" s="111"/>
    </row>
    <row r="36" spans="1:13" ht="15.75" thickBot="1" x14ac:dyDescent="0.3">
      <c r="A36" s="112"/>
      <c r="B36" s="113"/>
      <c r="C36" s="113"/>
      <c r="D36" s="113"/>
      <c r="E36" s="113"/>
      <c r="F36" s="114"/>
      <c r="G36" s="115"/>
      <c r="H36" s="116"/>
      <c r="I36" s="117"/>
      <c r="J36" s="118"/>
      <c r="K36" s="119"/>
    </row>
    <row r="37" spans="1:13" x14ac:dyDescent="0.25">
      <c r="A37" s="120" t="s">
        <v>35</v>
      </c>
      <c r="B37" s="121"/>
      <c r="C37" s="121"/>
      <c r="D37" s="121"/>
      <c r="E37" s="121"/>
      <c r="F37" s="121"/>
      <c r="G37" s="122"/>
      <c r="H37" s="122"/>
      <c r="I37" s="123"/>
      <c r="J37" s="122"/>
      <c r="K37" s="122"/>
      <c r="L37" s="124"/>
      <c r="M37" s="124"/>
    </row>
    <row r="38" spans="1:13" x14ac:dyDescent="0.25">
      <c r="A38" s="125" t="s">
        <v>36</v>
      </c>
      <c r="B38" s="126"/>
      <c r="C38" s="126"/>
      <c r="D38" s="126"/>
      <c r="E38" s="126"/>
      <c r="F38" s="126"/>
      <c r="G38" s="127"/>
      <c r="H38" s="127"/>
      <c r="I38" s="128"/>
      <c r="J38" s="129"/>
      <c r="K38" s="130"/>
      <c r="L38" s="124"/>
      <c r="M38" s="124"/>
    </row>
    <row r="39" spans="1:13" x14ac:dyDescent="0.25">
      <c r="A39" s="226" t="s">
        <v>37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</row>
    <row r="40" spans="1:13" x14ac:dyDescent="0.25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x14ac:dyDescent="0.25">
      <c r="F41" s="3"/>
      <c r="H41" s="3"/>
      <c r="J41" s="3"/>
      <c r="K41" s="3"/>
    </row>
    <row r="42" spans="1:13" x14ac:dyDescent="0.25">
      <c r="A42" s="131"/>
      <c r="B42" s="131"/>
      <c r="C42" s="132"/>
      <c r="D42" s="133"/>
      <c r="E42" s="133"/>
      <c r="F42" s="133"/>
      <c r="G42" s="134" t="s">
        <v>38</v>
      </c>
      <c r="H42" s="134"/>
      <c r="I42" s="134"/>
      <c r="J42" s="3"/>
      <c r="K42" s="3"/>
    </row>
    <row r="43" spans="1:13" x14ac:dyDescent="0.25">
      <c r="A43" s="227" t="s">
        <v>39</v>
      </c>
      <c r="B43" s="227"/>
      <c r="C43" s="227"/>
      <c r="D43" s="135"/>
      <c r="E43" s="135"/>
      <c r="F43" s="132"/>
      <c r="G43" s="134" t="s">
        <v>40</v>
      </c>
      <c r="H43" s="134"/>
      <c r="I43" s="134"/>
      <c r="J43" s="3"/>
      <c r="K43" s="3"/>
    </row>
  </sheetData>
  <mergeCells count="9">
    <mergeCell ref="A24:C24"/>
    <mergeCell ref="A26:C26"/>
    <mergeCell ref="A28:C28"/>
    <mergeCell ref="A39:M39"/>
    <mergeCell ref="A43:C43"/>
    <mergeCell ref="A29:C29"/>
    <mergeCell ref="A31:C31"/>
    <mergeCell ref="A30:C30"/>
    <mergeCell ref="I29:K29"/>
  </mergeCell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13" workbookViewId="0">
      <selection activeCell="A29" sqref="A29:C29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131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75" t="s">
        <v>153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118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119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118</v>
      </c>
      <c r="B14" s="9"/>
      <c r="C14" s="9"/>
      <c r="D14" s="9" t="s">
        <v>120</v>
      </c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 t="s">
        <v>121</v>
      </c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553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5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2765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>
        <v>20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54" t="s">
        <v>20</v>
      </c>
      <c r="B23" s="55"/>
      <c r="C23" s="56"/>
      <c r="D23" s="57" t="s">
        <v>8</v>
      </c>
      <c r="E23" s="58" t="s">
        <v>21</v>
      </c>
      <c r="F23" s="59"/>
      <c r="G23" s="60">
        <f>4*B17</f>
        <v>20</v>
      </c>
      <c r="H23" s="190">
        <f t="shared" ref="H23:H29" si="0">F23*G23</f>
        <v>0</v>
      </c>
      <c r="I23" s="52"/>
      <c r="J23" s="53"/>
      <c r="K23" s="26"/>
    </row>
    <row r="24" spans="1:11" x14ac:dyDescent="0.25">
      <c r="A24" s="218" t="s">
        <v>22</v>
      </c>
      <c r="B24" s="219"/>
      <c r="C24" s="219"/>
      <c r="D24" s="64" t="s">
        <v>23</v>
      </c>
      <c r="E24" s="65"/>
      <c r="F24" s="66"/>
      <c r="G24" s="67">
        <f>B18+B19</f>
        <v>2785</v>
      </c>
      <c r="H24" s="190">
        <f t="shared" si="0"/>
        <v>0</v>
      </c>
      <c r="I24" s="52"/>
      <c r="J24" s="62"/>
      <c r="K24" s="63"/>
    </row>
    <row r="25" spans="1:11" x14ac:dyDescent="0.25">
      <c r="A25" s="68" t="s">
        <v>24</v>
      </c>
      <c r="B25" s="69"/>
      <c r="C25" s="70"/>
      <c r="D25" s="71" t="s">
        <v>23</v>
      </c>
      <c r="E25" s="72" t="s">
        <v>25</v>
      </c>
      <c r="F25" s="73"/>
      <c r="G25" s="61">
        <f>B18+B19</f>
        <v>2785</v>
      </c>
      <c r="H25" s="190">
        <f t="shared" si="0"/>
        <v>0</v>
      </c>
      <c r="I25" s="52"/>
      <c r="J25" s="62"/>
      <c r="K25" s="74"/>
    </row>
    <row r="26" spans="1:11" ht="15" customHeight="1" x14ac:dyDescent="0.25">
      <c r="A26" s="80" t="s">
        <v>27</v>
      </c>
      <c r="B26" s="81"/>
      <c r="C26" s="81"/>
      <c r="D26" s="82" t="s">
        <v>28</v>
      </c>
      <c r="E26" s="83" t="s">
        <v>21</v>
      </c>
      <c r="F26" s="84"/>
      <c r="G26" s="61">
        <f>B18+B19</f>
        <v>2785</v>
      </c>
      <c r="H26" s="193">
        <f t="shared" si="0"/>
        <v>0</v>
      </c>
      <c r="I26" s="52"/>
      <c r="J26" s="79"/>
      <c r="K26" s="74"/>
    </row>
    <row r="27" spans="1:11" ht="15.75" x14ac:dyDescent="0.3">
      <c r="A27" s="223" t="s">
        <v>29</v>
      </c>
      <c r="B27" s="224"/>
      <c r="C27" s="225"/>
      <c r="D27" s="137" t="s">
        <v>30</v>
      </c>
      <c r="E27" s="138"/>
      <c r="F27" s="139"/>
      <c r="G27" s="140">
        <f>B18*0.096/3</f>
        <v>88.48</v>
      </c>
      <c r="H27" s="194">
        <f t="shared" si="0"/>
        <v>0</v>
      </c>
      <c r="I27" s="52"/>
      <c r="J27" s="62"/>
      <c r="K27" s="74"/>
    </row>
    <row r="28" spans="1:11" x14ac:dyDescent="0.25">
      <c r="A28" s="235" t="s">
        <v>140</v>
      </c>
      <c r="B28" s="230"/>
      <c r="C28" s="231"/>
      <c r="D28" s="141" t="s">
        <v>8</v>
      </c>
      <c r="E28" s="138"/>
      <c r="F28" s="139"/>
      <c r="G28" s="140">
        <f>B16+4*B17</f>
        <v>573</v>
      </c>
      <c r="H28" s="194">
        <f t="shared" si="0"/>
        <v>0</v>
      </c>
      <c r="I28" s="52"/>
      <c r="J28" s="62"/>
      <c r="K28" s="74"/>
    </row>
    <row r="29" spans="1:11" ht="49.5" customHeight="1" thickBot="1" x14ac:dyDescent="0.3">
      <c r="A29" s="228" t="s">
        <v>157</v>
      </c>
      <c r="B29" s="228"/>
      <c r="C29" s="228"/>
      <c r="D29" s="195" t="s">
        <v>8</v>
      </c>
      <c r="E29" s="196"/>
      <c r="F29" s="197"/>
      <c r="G29" s="198">
        <v>50</v>
      </c>
      <c r="H29" s="199">
        <f t="shared" si="0"/>
        <v>0</v>
      </c>
      <c r="I29" s="260" t="s">
        <v>159</v>
      </c>
      <c r="J29" s="258"/>
      <c r="K29" s="259"/>
    </row>
    <row r="30" spans="1:11" ht="15.75" thickBot="1" x14ac:dyDescent="0.3">
      <c r="A30" s="98"/>
      <c r="B30" s="99"/>
      <c r="C30" s="99"/>
      <c r="D30" s="99"/>
      <c r="E30" s="95"/>
      <c r="F30" s="95"/>
      <c r="G30" s="188" t="s">
        <v>31</v>
      </c>
      <c r="H30" s="189">
        <f>SUM(H23:H29)</f>
        <v>0</v>
      </c>
      <c r="I30" s="95"/>
      <c r="J30" s="96"/>
      <c r="K30" s="97"/>
    </row>
    <row r="31" spans="1:11" ht="15.75" thickBot="1" x14ac:dyDescent="0.3">
      <c r="A31" s="98"/>
      <c r="B31" s="99"/>
      <c r="C31" s="99"/>
      <c r="D31" s="99"/>
      <c r="E31" s="100"/>
      <c r="F31" s="95"/>
      <c r="G31" s="95"/>
      <c r="H31" s="95"/>
      <c r="I31" s="95"/>
      <c r="J31" s="96" t="s">
        <v>32</v>
      </c>
      <c r="K31" s="101" t="s">
        <v>33</v>
      </c>
    </row>
    <row r="32" spans="1:11" ht="15.75" thickBot="1" x14ac:dyDescent="0.3">
      <c r="A32" s="98"/>
      <c r="B32" s="99"/>
      <c r="C32" s="99"/>
      <c r="D32" s="99"/>
      <c r="E32" s="95"/>
      <c r="F32" s="95"/>
      <c r="G32" s="95"/>
      <c r="H32" s="95" t="s">
        <v>34</v>
      </c>
      <c r="I32" s="102" t="s">
        <v>18</v>
      </c>
      <c r="J32" s="103">
        <f>H30*0.2</f>
        <v>0</v>
      </c>
      <c r="K32" s="104">
        <f>H30*1.2</f>
        <v>0</v>
      </c>
    </row>
    <row r="33" spans="1:13" ht="15.75" thickBot="1" x14ac:dyDescent="0.3">
      <c r="A33" s="105"/>
      <c r="B33" s="106"/>
      <c r="C33" s="106"/>
      <c r="D33" s="106"/>
      <c r="E33" s="106"/>
      <c r="F33" s="107"/>
      <c r="G33" s="108"/>
      <c r="H33" s="108"/>
      <c r="I33" s="109"/>
      <c r="J33" s="110"/>
      <c r="K33" s="111"/>
    </row>
    <row r="34" spans="1:13" ht="15.75" thickBot="1" x14ac:dyDescent="0.3">
      <c r="A34" s="112"/>
      <c r="B34" s="113"/>
      <c r="C34" s="113"/>
      <c r="D34" s="113"/>
      <c r="E34" s="113"/>
      <c r="F34" s="114"/>
      <c r="G34" s="115"/>
      <c r="H34" s="116"/>
      <c r="I34" s="117"/>
      <c r="J34" s="118"/>
      <c r="K34" s="119"/>
    </row>
    <row r="35" spans="1:13" x14ac:dyDescent="0.25">
      <c r="A35" s="120" t="s">
        <v>35</v>
      </c>
      <c r="B35" s="121"/>
      <c r="C35" s="121"/>
      <c r="D35" s="121"/>
      <c r="E35" s="121"/>
      <c r="F35" s="121"/>
      <c r="G35" s="122"/>
      <c r="H35" s="122"/>
      <c r="I35" s="123"/>
      <c r="J35" s="122"/>
      <c r="K35" s="122"/>
      <c r="L35" s="124"/>
      <c r="M35" s="124"/>
    </row>
    <row r="36" spans="1:13" x14ac:dyDescent="0.25">
      <c r="A36" s="125" t="s">
        <v>36</v>
      </c>
      <c r="B36" s="126"/>
      <c r="C36" s="126"/>
      <c r="D36" s="126"/>
      <c r="E36" s="126"/>
      <c r="F36" s="126"/>
      <c r="G36" s="127"/>
      <c r="H36" s="127"/>
      <c r="I36" s="128"/>
      <c r="J36" s="129"/>
      <c r="K36" s="130"/>
      <c r="L36" s="124"/>
      <c r="M36" s="124"/>
    </row>
    <row r="37" spans="1:13" x14ac:dyDescent="0.25">
      <c r="A37" s="226" t="s">
        <v>37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</row>
    <row r="38" spans="1:13" x14ac:dyDescent="0.25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</row>
    <row r="39" spans="1:13" x14ac:dyDescent="0.25">
      <c r="F39" s="3"/>
      <c r="H39" s="3"/>
      <c r="J39" s="3"/>
      <c r="K39" s="3"/>
    </row>
    <row r="40" spans="1:13" x14ac:dyDescent="0.25">
      <c r="A40" s="131"/>
      <c r="B40" s="131"/>
      <c r="C40" s="132"/>
      <c r="D40" s="133"/>
      <c r="E40" s="133"/>
      <c r="F40" s="133"/>
      <c r="G40" s="134" t="s">
        <v>38</v>
      </c>
      <c r="H40" s="134"/>
      <c r="I40" s="134"/>
      <c r="J40" s="3"/>
      <c r="K40" s="3"/>
    </row>
    <row r="41" spans="1:13" x14ac:dyDescent="0.25">
      <c r="A41" s="227" t="s">
        <v>39</v>
      </c>
      <c r="B41" s="227"/>
      <c r="C41" s="227"/>
      <c r="D41" s="135"/>
      <c r="E41" s="135"/>
      <c r="F41" s="132"/>
      <c r="G41" s="134" t="s">
        <v>40</v>
      </c>
      <c r="H41" s="134"/>
      <c r="I41" s="134"/>
      <c r="J41" s="3"/>
      <c r="K41" s="3"/>
    </row>
  </sheetData>
  <mergeCells count="7">
    <mergeCell ref="A37:M37"/>
    <mergeCell ref="A41:C41"/>
    <mergeCell ref="A24:C24"/>
    <mergeCell ref="A29:C29"/>
    <mergeCell ref="A27:C27"/>
    <mergeCell ref="A28:C28"/>
    <mergeCell ref="I29:K29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opLeftCell="A16" workbookViewId="0">
      <selection activeCell="A31" sqref="A31:C31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75" t="s">
        <v>153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44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127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44</v>
      </c>
      <c r="B14" s="9"/>
      <c r="C14" s="9"/>
      <c r="D14" s="9" t="s">
        <v>128</v>
      </c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680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6.41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4358.8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>
        <v>150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54" t="s">
        <v>20</v>
      </c>
      <c r="B23" s="55"/>
      <c r="C23" s="56"/>
      <c r="D23" s="57" t="s">
        <v>8</v>
      </c>
      <c r="E23" s="58" t="s">
        <v>21</v>
      </c>
      <c r="F23" s="59"/>
      <c r="G23" s="60">
        <f>B17*2</f>
        <v>12.82</v>
      </c>
      <c r="H23" s="190">
        <f>F23*G23</f>
        <v>0</v>
      </c>
      <c r="I23" s="52"/>
      <c r="J23" s="62"/>
      <c r="K23" s="63"/>
    </row>
    <row r="24" spans="1:11" x14ac:dyDescent="0.25">
      <c r="A24" s="218" t="s">
        <v>22</v>
      </c>
      <c r="B24" s="219"/>
      <c r="C24" s="219"/>
      <c r="D24" s="64" t="s">
        <v>23</v>
      </c>
      <c r="E24" s="65"/>
      <c r="F24" s="66"/>
      <c r="G24" s="67">
        <f>B18+B19</f>
        <v>4508.8</v>
      </c>
      <c r="H24" s="190">
        <f>F24*G24</f>
        <v>0</v>
      </c>
      <c r="I24" s="52"/>
      <c r="J24" s="62"/>
      <c r="K24" s="63"/>
    </row>
    <row r="25" spans="1:11" x14ac:dyDescent="0.25">
      <c r="A25" s="68" t="s">
        <v>24</v>
      </c>
      <c r="B25" s="69"/>
      <c r="C25" s="70"/>
      <c r="D25" s="71" t="s">
        <v>23</v>
      </c>
      <c r="E25" s="72" t="s">
        <v>25</v>
      </c>
      <c r="F25" s="73"/>
      <c r="G25" s="61">
        <f>B18+B19</f>
        <v>4508.8</v>
      </c>
      <c r="H25" s="190">
        <f>F25*G25</f>
        <v>0</v>
      </c>
      <c r="I25" s="52"/>
      <c r="J25" s="62"/>
      <c r="K25" s="74"/>
    </row>
    <row r="26" spans="1:11" ht="28.5" customHeight="1" x14ac:dyDescent="0.25">
      <c r="A26" s="220" t="s">
        <v>26</v>
      </c>
      <c r="B26" s="221"/>
      <c r="C26" s="222"/>
      <c r="D26" s="75" t="s">
        <v>23</v>
      </c>
      <c r="E26" s="76" t="s">
        <v>21</v>
      </c>
      <c r="F26" s="77"/>
      <c r="G26" s="78">
        <f>2*2*B17 + 132*5.16</f>
        <v>706.76</v>
      </c>
      <c r="H26" s="205">
        <f>G26*F26</f>
        <v>0</v>
      </c>
      <c r="I26" s="52"/>
      <c r="J26" s="79"/>
      <c r="K26" s="74"/>
    </row>
    <row r="27" spans="1:11" ht="16.149999999999999" customHeight="1" x14ac:dyDescent="0.25">
      <c r="A27" s="242" t="s">
        <v>154</v>
      </c>
      <c r="B27" s="243"/>
      <c r="C27" s="244"/>
      <c r="D27" s="75" t="s">
        <v>23</v>
      </c>
      <c r="E27" s="76" t="s">
        <v>155</v>
      </c>
      <c r="F27" s="148"/>
      <c r="G27" s="78">
        <f xml:space="preserve"> 6.43*417</f>
        <v>2681.31</v>
      </c>
      <c r="H27" s="192">
        <f xml:space="preserve"> G27*F27</f>
        <v>0</v>
      </c>
      <c r="I27" s="52"/>
      <c r="J27" s="79"/>
      <c r="K27" s="74"/>
    </row>
    <row r="28" spans="1:11" x14ac:dyDescent="0.25">
      <c r="A28" s="80" t="s">
        <v>27</v>
      </c>
      <c r="B28" s="81"/>
      <c r="C28" s="81"/>
      <c r="D28" s="82" t="s">
        <v>28</v>
      </c>
      <c r="E28" s="83" t="s">
        <v>21</v>
      </c>
      <c r="F28" s="84"/>
      <c r="G28" s="85">
        <f>(130+132)*5.16</f>
        <v>1351.92</v>
      </c>
      <c r="H28" s="193">
        <f>F28*G28</f>
        <v>0</v>
      </c>
      <c r="I28" s="52"/>
      <c r="J28" s="62"/>
      <c r="K28" s="74"/>
    </row>
    <row r="29" spans="1:11" ht="15.75" x14ac:dyDescent="0.3">
      <c r="A29" s="223" t="s">
        <v>29</v>
      </c>
      <c r="B29" s="224"/>
      <c r="C29" s="225"/>
      <c r="D29" s="137" t="s">
        <v>30</v>
      </c>
      <c r="E29" s="138"/>
      <c r="F29" s="139"/>
      <c r="G29" s="140">
        <f>262*0.096</f>
        <v>25.152000000000001</v>
      </c>
      <c r="H29" s="194">
        <f>F29*G29</f>
        <v>0</v>
      </c>
      <c r="I29" s="52"/>
      <c r="J29" s="62"/>
      <c r="K29" s="74"/>
    </row>
    <row r="30" spans="1:11" x14ac:dyDescent="0.25">
      <c r="A30" s="235" t="s">
        <v>140</v>
      </c>
      <c r="B30" s="230"/>
      <c r="C30" s="231"/>
      <c r="D30" s="141" t="s">
        <v>8</v>
      </c>
      <c r="E30" s="138"/>
      <c r="F30" s="139"/>
      <c r="G30" s="140">
        <f>B16+4*B17</f>
        <v>705.64</v>
      </c>
      <c r="H30" s="194">
        <f>F30*G30</f>
        <v>0</v>
      </c>
      <c r="I30" s="52"/>
      <c r="J30" s="62"/>
      <c r="K30" s="74"/>
    </row>
    <row r="31" spans="1:11" ht="48" customHeight="1" thickBot="1" x14ac:dyDescent="0.3">
      <c r="A31" s="228" t="s">
        <v>157</v>
      </c>
      <c r="B31" s="228"/>
      <c r="C31" s="228"/>
      <c r="D31" s="195" t="s">
        <v>8</v>
      </c>
      <c r="E31" s="196"/>
      <c r="F31" s="197"/>
      <c r="G31" s="198">
        <v>1500</v>
      </c>
      <c r="H31" s="199">
        <f>F31*G31</f>
        <v>0</v>
      </c>
      <c r="I31" s="260" t="s">
        <v>159</v>
      </c>
      <c r="J31" s="258"/>
      <c r="K31" s="259"/>
    </row>
    <row r="32" spans="1:11" ht="15.75" thickBot="1" x14ac:dyDescent="0.3">
      <c r="A32" s="98"/>
      <c r="B32" s="99"/>
      <c r="C32" s="99"/>
      <c r="D32" s="99"/>
      <c r="E32" s="95"/>
      <c r="F32" s="95"/>
      <c r="G32" s="188" t="s">
        <v>31</v>
      </c>
      <c r="H32" s="189">
        <f>SUM(H23:H31)</f>
        <v>0</v>
      </c>
      <c r="I32" s="95"/>
      <c r="J32" s="96"/>
      <c r="K32" s="97"/>
    </row>
    <row r="33" spans="1:13" ht="15.75" thickBot="1" x14ac:dyDescent="0.3">
      <c r="A33" s="98"/>
      <c r="B33" s="99"/>
      <c r="C33" s="99"/>
      <c r="D33" s="99"/>
      <c r="E33" s="100"/>
      <c r="F33" s="95"/>
      <c r="G33" s="95"/>
      <c r="H33" s="95"/>
      <c r="I33" s="95"/>
      <c r="J33" s="96" t="s">
        <v>32</v>
      </c>
      <c r="K33" s="101" t="s">
        <v>33</v>
      </c>
    </row>
    <row r="34" spans="1:13" ht="15.75" thickBot="1" x14ac:dyDescent="0.3">
      <c r="A34" s="98"/>
      <c r="B34" s="99"/>
      <c r="C34" s="99"/>
      <c r="D34" s="99"/>
      <c r="E34" s="95"/>
      <c r="F34" s="95"/>
      <c r="G34" s="95"/>
      <c r="H34" s="95" t="s">
        <v>34</v>
      </c>
      <c r="I34" s="102" t="s">
        <v>18</v>
      </c>
      <c r="J34" s="103">
        <f>H32*0.2</f>
        <v>0</v>
      </c>
      <c r="K34" s="104">
        <f>H32*1.2</f>
        <v>0</v>
      </c>
    </row>
    <row r="35" spans="1:13" ht="15.75" thickBot="1" x14ac:dyDescent="0.3">
      <c r="A35" s="105"/>
      <c r="B35" s="106"/>
      <c r="C35" s="106"/>
      <c r="D35" s="106"/>
      <c r="E35" s="106"/>
      <c r="F35" s="107"/>
      <c r="G35" s="108"/>
      <c r="H35" s="108"/>
      <c r="I35" s="109"/>
      <c r="J35" s="110"/>
      <c r="K35" s="111"/>
    </row>
    <row r="36" spans="1:13" ht="15.75" thickBot="1" x14ac:dyDescent="0.3">
      <c r="A36" s="112"/>
      <c r="B36" s="113"/>
      <c r="C36" s="113"/>
      <c r="D36" s="113"/>
      <c r="E36" s="113"/>
      <c r="F36" s="114"/>
      <c r="G36" s="115"/>
      <c r="H36" s="116"/>
      <c r="I36" s="117"/>
      <c r="J36" s="118"/>
      <c r="K36" s="119"/>
    </row>
    <row r="37" spans="1:13" x14ac:dyDescent="0.25">
      <c r="A37" s="120" t="s">
        <v>35</v>
      </c>
      <c r="B37" s="121"/>
      <c r="C37" s="121"/>
      <c r="D37" s="121"/>
      <c r="E37" s="121"/>
      <c r="F37" s="121"/>
      <c r="G37" s="122"/>
      <c r="H37" s="122"/>
      <c r="I37" s="123"/>
      <c r="J37" s="122"/>
      <c r="K37" s="122"/>
      <c r="L37" s="124"/>
      <c r="M37" s="124"/>
    </row>
    <row r="38" spans="1:13" x14ac:dyDescent="0.25">
      <c r="A38" s="125" t="s">
        <v>36</v>
      </c>
      <c r="B38" s="126"/>
      <c r="C38" s="126"/>
      <c r="D38" s="126"/>
      <c r="E38" s="126"/>
      <c r="F38" s="126"/>
      <c r="G38" s="127"/>
      <c r="H38" s="127"/>
      <c r="I38" s="128"/>
      <c r="J38" s="129"/>
      <c r="K38" s="130"/>
      <c r="L38" s="124"/>
      <c r="M38" s="124"/>
    </row>
    <row r="39" spans="1:13" x14ac:dyDescent="0.25">
      <c r="A39" s="226" t="s">
        <v>37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</row>
    <row r="40" spans="1:13" x14ac:dyDescent="0.25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x14ac:dyDescent="0.25">
      <c r="F41" s="3"/>
      <c r="H41" s="3"/>
      <c r="J41" s="3"/>
      <c r="K41" s="3"/>
    </row>
    <row r="42" spans="1:13" x14ac:dyDescent="0.25">
      <c r="A42" s="131"/>
      <c r="B42" s="131"/>
      <c r="C42" s="132"/>
      <c r="D42" s="133"/>
      <c r="E42" s="133"/>
      <c r="F42" s="133"/>
      <c r="G42" s="134" t="s">
        <v>38</v>
      </c>
      <c r="H42" s="134"/>
      <c r="I42" s="134"/>
      <c r="J42" s="3"/>
      <c r="K42" s="3"/>
    </row>
    <row r="43" spans="1:13" x14ac:dyDescent="0.25">
      <c r="A43" s="227" t="s">
        <v>39</v>
      </c>
      <c r="B43" s="227"/>
      <c r="C43" s="227"/>
      <c r="D43" s="135"/>
      <c r="E43" s="135"/>
      <c r="F43" s="132"/>
      <c r="G43" s="134" t="s">
        <v>40</v>
      </c>
      <c r="H43" s="134"/>
      <c r="I43" s="134"/>
      <c r="J43" s="3"/>
      <c r="K43" s="3"/>
    </row>
  </sheetData>
  <mergeCells count="9">
    <mergeCell ref="A24:C24"/>
    <mergeCell ref="A26:C26"/>
    <mergeCell ref="A29:C29"/>
    <mergeCell ref="A39:M39"/>
    <mergeCell ref="A43:C43"/>
    <mergeCell ref="A31:C31"/>
    <mergeCell ref="A30:C30"/>
    <mergeCell ref="A27:C27"/>
    <mergeCell ref="I31:K31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13" workbookViewId="0">
      <selection activeCell="F23" sqref="F23:F29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151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75" t="s">
        <v>153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145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141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146</v>
      </c>
      <c r="B14" s="9"/>
      <c r="C14" s="9"/>
      <c r="D14" s="9"/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/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176</v>
      </c>
      <c r="C16" s="9" t="s">
        <v>8</v>
      </c>
      <c r="D16" s="9"/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6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1056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/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209" t="s">
        <v>20</v>
      </c>
      <c r="B23" s="55"/>
      <c r="C23" s="56"/>
      <c r="D23" s="57" t="s">
        <v>8</v>
      </c>
      <c r="E23" s="58" t="s">
        <v>21</v>
      </c>
      <c r="F23" s="59"/>
      <c r="G23" s="60">
        <f>B17*2</f>
        <v>12</v>
      </c>
      <c r="H23" s="190">
        <f>F23*G23</f>
        <v>0</v>
      </c>
      <c r="I23" s="52"/>
      <c r="J23" s="62"/>
      <c r="K23" s="63"/>
    </row>
    <row r="24" spans="1:11" x14ac:dyDescent="0.25">
      <c r="A24" s="218" t="s">
        <v>22</v>
      </c>
      <c r="B24" s="219"/>
      <c r="C24" s="219"/>
      <c r="D24" s="64" t="s">
        <v>23</v>
      </c>
      <c r="E24" s="65"/>
      <c r="F24" s="66"/>
      <c r="G24" s="67">
        <f>B18+B19</f>
        <v>1056</v>
      </c>
      <c r="H24" s="190">
        <f>F24*G24</f>
        <v>0</v>
      </c>
      <c r="I24" s="52"/>
      <c r="J24" s="62"/>
      <c r="K24" s="63"/>
    </row>
    <row r="25" spans="1:11" x14ac:dyDescent="0.25">
      <c r="A25" s="68" t="s">
        <v>24</v>
      </c>
      <c r="B25" s="69"/>
      <c r="C25" s="70"/>
      <c r="D25" s="71" t="s">
        <v>23</v>
      </c>
      <c r="E25" s="72" t="s">
        <v>25</v>
      </c>
      <c r="F25" s="73"/>
      <c r="G25" s="61">
        <f>B18+B19</f>
        <v>1056</v>
      </c>
      <c r="H25" s="190">
        <f>F25*G25</f>
        <v>0</v>
      </c>
      <c r="I25" s="52"/>
      <c r="J25" s="62"/>
      <c r="K25" s="74"/>
    </row>
    <row r="26" spans="1:11" ht="25.15" customHeight="1" x14ac:dyDescent="0.25">
      <c r="A26" s="220" t="s">
        <v>142</v>
      </c>
      <c r="B26" s="221"/>
      <c r="C26" s="222"/>
      <c r="D26" s="75" t="s">
        <v>23</v>
      </c>
      <c r="E26" s="76" t="s">
        <v>21</v>
      </c>
      <c r="F26" s="77"/>
      <c r="G26" s="78">
        <f>2*B17 + 20</f>
        <v>32</v>
      </c>
      <c r="H26" s="205">
        <f>G26*F26</f>
        <v>0</v>
      </c>
      <c r="I26" s="52"/>
      <c r="J26" s="79"/>
      <c r="K26" s="74"/>
    </row>
    <row r="27" spans="1:11" x14ac:dyDescent="0.25">
      <c r="A27" s="251" t="s">
        <v>27</v>
      </c>
      <c r="B27" s="252"/>
      <c r="C27" s="253"/>
      <c r="D27" s="82" t="s">
        <v>28</v>
      </c>
      <c r="E27" s="83" t="s">
        <v>144</v>
      </c>
      <c r="F27" s="84"/>
      <c r="G27" s="85">
        <f>(130+132)*5.16</f>
        <v>1351.92</v>
      </c>
      <c r="H27" s="193">
        <f>F27*G27</f>
        <v>0</v>
      </c>
      <c r="I27" s="52"/>
      <c r="J27" s="62"/>
      <c r="K27" s="74"/>
    </row>
    <row r="28" spans="1:11" x14ac:dyDescent="0.25">
      <c r="A28" s="251" t="s">
        <v>143</v>
      </c>
      <c r="B28" s="252"/>
      <c r="C28" s="253"/>
      <c r="D28" s="82" t="s">
        <v>28</v>
      </c>
      <c r="E28" s="138" t="s">
        <v>21</v>
      </c>
      <c r="F28" s="139"/>
      <c r="G28" s="85">
        <f>(130+132)*5.16</f>
        <v>1351.92</v>
      </c>
      <c r="H28" s="194">
        <f>F28*G28</f>
        <v>0</v>
      </c>
      <c r="I28" s="52"/>
      <c r="J28" s="62"/>
      <c r="K28" s="74"/>
    </row>
    <row r="29" spans="1:11" ht="15.75" thickBot="1" x14ac:dyDescent="0.3">
      <c r="A29" s="248" t="s">
        <v>140</v>
      </c>
      <c r="B29" s="249"/>
      <c r="C29" s="250"/>
      <c r="D29" s="195" t="s">
        <v>8</v>
      </c>
      <c r="E29" s="196"/>
      <c r="F29" s="197"/>
      <c r="G29" s="198">
        <f>B16+2*B17</f>
        <v>188</v>
      </c>
      <c r="H29" s="199">
        <f>F29*G29</f>
        <v>0</v>
      </c>
      <c r="I29" s="52"/>
      <c r="J29" s="62"/>
      <c r="K29" s="74"/>
    </row>
    <row r="30" spans="1:11" ht="15.75" thickBot="1" x14ac:dyDescent="0.3">
      <c r="A30" s="98"/>
      <c r="B30" s="99"/>
      <c r="C30" s="99"/>
      <c r="D30" s="99"/>
      <c r="E30" s="95"/>
      <c r="F30" s="95"/>
      <c r="G30" s="188" t="s">
        <v>31</v>
      </c>
      <c r="H30" s="189">
        <f>SUM(H23:H29)</f>
        <v>0</v>
      </c>
      <c r="I30" s="95"/>
      <c r="J30" s="96"/>
      <c r="K30" s="97"/>
    </row>
    <row r="31" spans="1:11" ht="15.75" thickBot="1" x14ac:dyDescent="0.3">
      <c r="A31" s="98"/>
      <c r="B31" s="99"/>
      <c r="C31" s="99"/>
      <c r="D31" s="99"/>
      <c r="E31" s="100"/>
      <c r="F31" s="95"/>
      <c r="G31" s="95"/>
      <c r="H31" s="95"/>
      <c r="I31" s="95"/>
      <c r="J31" s="96" t="s">
        <v>32</v>
      </c>
      <c r="K31" s="101" t="s">
        <v>33</v>
      </c>
    </row>
    <row r="32" spans="1:11" ht="15.75" thickBot="1" x14ac:dyDescent="0.3">
      <c r="A32" s="98"/>
      <c r="B32" s="99"/>
      <c r="C32" s="99"/>
      <c r="D32" s="99"/>
      <c r="E32" s="95"/>
      <c r="F32" s="95"/>
      <c r="G32" s="95"/>
      <c r="H32" s="95" t="s">
        <v>34</v>
      </c>
      <c r="I32" s="102" t="s">
        <v>18</v>
      </c>
      <c r="J32" s="103">
        <f>H30*0.2</f>
        <v>0</v>
      </c>
      <c r="K32" s="104">
        <f>H30*1.2</f>
        <v>0</v>
      </c>
    </row>
    <row r="33" spans="1:13" ht="15.75" thickBot="1" x14ac:dyDescent="0.3">
      <c r="A33" s="105"/>
      <c r="B33" s="106"/>
      <c r="C33" s="106"/>
      <c r="D33" s="106"/>
      <c r="E33" s="106"/>
      <c r="F33" s="107"/>
      <c r="G33" s="108"/>
      <c r="H33" s="108"/>
      <c r="I33" s="109"/>
      <c r="J33" s="110"/>
      <c r="K33" s="111"/>
    </row>
    <row r="34" spans="1:13" ht="15.75" thickBot="1" x14ac:dyDescent="0.3">
      <c r="A34" s="112"/>
      <c r="B34" s="113"/>
      <c r="C34" s="113"/>
      <c r="D34" s="113"/>
      <c r="E34" s="113"/>
      <c r="F34" s="114"/>
      <c r="G34" s="115"/>
      <c r="H34" s="116"/>
      <c r="I34" s="117"/>
      <c r="J34" s="118"/>
      <c r="K34" s="119"/>
    </row>
    <row r="35" spans="1:13" x14ac:dyDescent="0.25">
      <c r="A35" s="120" t="s">
        <v>35</v>
      </c>
      <c r="B35" s="121"/>
      <c r="C35" s="121"/>
      <c r="D35" s="121"/>
      <c r="E35" s="121"/>
      <c r="F35" s="121"/>
      <c r="G35" s="122"/>
      <c r="H35" s="122"/>
      <c r="I35" s="123"/>
      <c r="J35" s="122"/>
      <c r="K35" s="122"/>
      <c r="L35" s="124"/>
      <c r="M35" s="124"/>
    </row>
    <row r="36" spans="1:13" x14ac:dyDescent="0.25">
      <c r="A36" s="125" t="s">
        <v>36</v>
      </c>
      <c r="B36" s="126"/>
      <c r="C36" s="126"/>
      <c r="D36" s="126"/>
      <c r="E36" s="126"/>
      <c r="F36" s="126"/>
      <c r="G36" s="127"/>
      <c r="H36" s="127"/>
      <c r="I36" s="128"/>
      <c r="J36" s="129"/>
      <c r="K36" s="130"/>
      <c r="L36" s="124"/>
      <c r="M36" s="124"/>
    </row>
    <row r="37" spans="1:13" x14ac:dyDescent="0.25">
      <c r="A37" s="226" t="s">
        <v>37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</row>
    <row r="38" spans="1:13" x14ac:dyDescent="0.25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</row>
    <row r="39" spans="1:13" x14ac:dyDescent="0.25">
      <c r="F39" s="3"/>
      <c r="H39" s="3"/>
      <c r="J39" s="3"/>
      <c r="K39" s="3"/>
    </row>
    <row r="40" spans="1:13" x14ac:dyDescent="0.25">
      <c r="A40" s="131"/>
      <c r="B40" s="131"/>
      <c r="C40" s="132"/>
      <c r="D40" s="133"/>
      <c r="E40" s="133"/>
      <c r="F40" s="133"/>
      <c r="G40" s="134" t="s">
        <v>38</v>
      </c>
      <c r="H40" s="134"/>
      <c r="I40" s="134"/>
      <c r="J40" s="3"/>
      <c r="K40" s="3"/>
    </row>
    <row r="41" spans="1:13" x14ac:dyDescent="0.25">
      <c r="A41" s="227" t="s">
        <v>39</v>
      </c>
      <c r="B41" s="227"/>
      <c r="C41" s="227"/>
      <c r="D41" s="135"/>
      <c r="E41" s="135"/>
      <c r="F41" s="132"/>
      <c r="G41" s="134" t="s">
        <v>40</v>
      </c>
      <c r="H41" s="134"/>
      <c r="I41" s="134"/>
      <c r="J41" s="3"/>
      <c r="K41" s="3"/>
    </row>
  </sheetData>
  <mergeCells count="7">
    <mergeCell ref="A37:M37"/>
    <mergeCell ref="A41:C41"/>
    <mergeCell ref="A24:C24"/>
    <mergeCell ref="A26:C26"/>
    <mergeCell ref="A27:C27"/>
    <mergeCell ref="A28:C28"/>
    <mergeCell ref="A29:C29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2"/>
  <sheetViews>
    <sheetView topLeftCell="A13" workbookViewId="0">
      <selection activeCell="I26" sqref="I26"/>
    </sheetView>
  </sheetViews>
  <sheetFormatPr defaultRowHeight="15" x14ac:dyDescent="0.25"/>
  <cols>
    <col min="1" max="1" width="16.7109375" customWidth="1"/>
    <col min="3" max="3" width="18.140625" customWidth="1"/>
    <col min="6" max="7" width="13.140625" customWidth="1"/>
    <col min="8" max="8" width="13.5703125" customWidth="1"/>
    <col min="10" max="10" width="11.85546875" customWidth="1"/>
    <col min="11" max="11" width="13.28515625" customWidth="1"/>
  </cols>
  <sheetData>
    <row r="1" spans="1:11" x14ac:dyDescent="0.25">
      <c r="A1" s="1" t="s">
        <v>152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2"/>
      <c r="B4" s="175" t="s">
        <v>153</v>
      </c>
      <c r="C4" s="1"/>
      <c r="D4" s="2"/>
      <c r="E4" s="2"/>
      <c r="F4" s="2"/>
      <c r="G4" s="2"/>
      <c r="H4" s="2"/>
      <c r="I4" s="2"/>
      <c r="J4" s="2"/>
      <c r="K4" s="3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133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134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19" t="s">
        <v>133</v>
      </c>
      <c r="B14" s="9"/>
      <c r="C14" s="9"/>
      <c r="D14" s="9"/>
      <c r="E14" s="9"/>
      <c r="F14" s="20"/>
      <c r="G14" s="9"/>
      <c r="H14" s="21"/>
      <c r="I14" s="21"/>
      <c r="J14" s="21"/>
      <c r="K14" s="22"/>
    </row>
    <row r="15" spans="1:11" ht="15.75" thickBot="1" x14ac:dyDescent="0.3">
      <c r="A15" s="23"/>
      <c r="B15" s="9"/>
      <c r="C15" s="9"/>
      <c r="D15" s="9" t="s">
        <v>135</v>
      </c>
      <c r="E15" s="9"/>
      <c r="F15" s="20"/>
      <c r="G15" s="9"/>
      <c r="H15" s="24"/>
      <c r="I15" s="25"/>
      <c r="J15" s="20"/>
      <c r="K15" s="26"/>
    </row>
    <row r="16" spans="1:11" x14ac:dyDescent="0.25">
      <c r="A16" s="27" t="s">
        <v>7</v>
      </c>
      <c r="B16" s="28">
        <v>1200</v>
      </c>
      <c r="C16" s="9" t="s">
        <v>8</v>
      </c>
      <c r="D16" s="9" t="s">
        <v>136</v>
      </c>
      <c r="E16" s="9"/>
      <c r="F16" s="20"/>
      <c r="G16" s="9"/>
      <c r="H16" s="24"/>
      <c r="I16" s="25"/>
      <c r="J16" s="20"/>
      <c r="K16" s="29"/>
    </row>
    <row r="17" spans="1:11" x14ac:dyDescent="0.25">
      <c r="A17" s="30" t="s">
        <v>9</v>
      </c>
      <c r="B17" s="31">
        <v>6</v>
      </c>
      <c r="C17" s="9" t="s">
        <v>8</v>
      </c>
      <c r="D17" s="9"/>
      <c r="E17" s="9"/>
      <c r="F17" s="20"/>
      <c r="G17" s="9"/>
      <c r="H17" s="20"/>
      <c r="I17" s="9"/>
      <c r="J17" s="32"/>
      <c r="K17" s="26"/>
    </row>
    <row r="18" spans="1:11" x14ac:dyDescent="0.25">
      <c r="A18" s="33" t="s">
        <v>10</v>
      </c>
      <c r="B18" s="34">
        <f>B16*B17</f>
        <v>7200</v>
      </c>
      <c r="C18" s="9" t="s">
        <v>11</v>
      </c>
      <c r="D18" s="9"/>
      <c r="E18" s="9"/>
      <c r="F18" s="20"/>
      <c r="G18" s="9"/>
      <c r="H18" s="20"/>
      <c r="I18" s="9"/>
      <c r="J18" s="32"/>
      <c r="K18" s="26"/>
    </row>
    <row r="19" spans="1:11" ht="15.75" thickBot="1" x14ac:dyDescent="0.3">
      <c r="A19" s="35" t="s">
        <v>12</v>
      </c>
      <c r="B19" s="36">
        <v>50</v>
      </c>
      <c r="C19" s="23" t="s">
        <v>11</v>
      </c>
      <c r="D19" s="9"/>
      <c r="E19" s="9"/>
      <c r="F19" s="20"/>
      <c r="G19" s="9"/>
      <c r="H19" s="20"/>
      <c r="I19" s="9"/>
      <c r="J19" s="32"/>
      <c r="K19" s="26"/>
    </row>
    <row r="20" spans="1:11" ht="15.75" thickBot="1" x14ac:dyDescent="0.3">
      <c r="A20" s="37"/>
      <c r="B20" s="38"/>
      <c r="C20" s="9"/>
      <c r="D20" s="9"/>
      <c r="E20" s="9"/>
      <c r="F20" s="20"/>
      <c r="G20" s="9"/>
      <c r="H20" s="20"/>
      <c r="I20" s="9"/>
      <c r="J20" s="32"/>
      <c r="K20" s="26"/>
    </row>
    <row r="21" spans="1:11" ht="15.75" thickBot="1" x14ac:dyDescent="0.3">
      <c r="A21" s="37"/>
      <c r="B21" s="38"/>
      <c r="C21" s="9"/>
      <c r="D21" s="9"/>
      <c r="E21" s="9"/>
      <c r="F21" s="39" t="s">
        <v>13</v>
      </c>
      <c r="G21" s="40"/>
      <c r="H21" s="41" t="s">
        <v>14</v>
      </c>
      <c r="I21" s="42"/>
      <c r="J21" s="43"/>
      <c r="K21" s="44"/>
    </row>
    <row r="22" spans="1:11" ht="15.75" thickBot="1" x14ac:dyDescent="0.3">
      <c r="A22" s="45" t="s">
        <v>15</v>
      </c>
      <c r="B22" s="46"/>
      <c r="C22" s="47"/>
      <c r="D22" s="48" t="s">
        <v>16</v>
      </c>
      <c r="E22" s="49" t="s">
        <v>17</v>
      </c>
      <c r="F22" s="50" t="s">
        <v>18</v>
      </c>
      <c r="G22" s="49" t="s">
        <v>19</v>
      </c>
      <c r="H22" s="51" t="s">
        <v>18</v>
      </c>
      <c r="I22" s="52"/>
      <c r="J22" s="53"/>
      <c r="K22" s="26"/>
    </row>
    <row r="23" spans="1:11" x14ac:dyDescent="0.25">
      <c r="A23" s="207" t="s">
        <v>148</v>
      </c>
      <c r="B23" s="55"/>
      <c r="C23" s="56"/>
      <c r="D23" s="57" t="s">
        <v>8</v>
      </c>
      <c r="E23" s="58" t="s">
        <v>21</v>
      </c>
      <c r="F23" s="59"/>
      <c r="G23" s="60">
        <f>B17*2</f>
        <v>12</v>
      </c>
      <c r="H23" s="61">
        <f>F23*G23</f>
        <v>0</v>
      </c>
      <c r="I23" s="52"/>
      <c r="J23" s="62"/>
      <c r="K23" s="63"/>
    </row>
    <row r="24" spans="1:11" x14ac:dyDescent="0.25">
      <c r="A24" s="218" t="s">
        <v>22</v>
      </c>
      <c r="B24" s="219"/>
      <c r="C24" s="219"/>
      <c r="D24" s="64" t="s">
        <v>23</v>
      </c>
      <c r="E24" s="65"/>
      <c r="F24" s="66"/>
      <c r="G24" s="67">
        <f>B18+B19</f>
        <v>7250</v>
      </c>
      <c r="H24" s="61">
        <f>F24*G24</f>
        <v>0</v>
      </c>
      <c r="I24" s="52"/>
      <c r="J24" s="62"/>
      <c r="K24" s="63"/>
    </row>
    <row r="25" spans="1:11" x14ac:dyDescent="0.25">
      <c r="A25" s="68" t="s">
        <v>24</v>
      </c>
      <c r="B25" s="69"/>
      <c r="C25" s="70"/>
      <c r="D25" s="71" t="s">
        <v>23</v>
      </c>
      <c r="E25" s="72" t="s">
        <v>25</v>
      </c>
      <c r="F25" s="73"/>
      <c r="G25" s="61">
        <f>B18+B19</f>
        <v>7250</v>
      </c>
      <c r="H25" s="61">
        <f>F25*G25</f>
        <v>0</v>
      </c>
      <c r="I25" s="52"/>
      <c r="J25" s="62"/>
      <c r="K25" s="74"/>
    </row>
    <row r="26" spans="1:11" ht="27" customHeight="1" x14ac:dyDescent="0.25">
      <c r="A26" s="220" t="s">
        <v>126</v>
      </c>
      <c r="B26" s="221"/>
      <c r="C26" s="222"/>
      <c r="D26" s="75" t="s">
        <v>23</v>
      </c>
      <c r="E26" s="76" t="s">
        <v>21</v>
      </c>
      <c r="F26" s="77"/>
      <c r="G26" s="78">
        <f>2*B17 +2700</f>
        <v>2712</v>
      </c>
      <c r="H26" s="78">
        <f>G26*F26</f>
        <v>0</v>
      </c>
      <c r="I26" s="52"/>
      <c r="J26" s="79"/>
      <c r="K26" s="74"/>
    </row>
    <row r="27" spans="1:11" x14ac:dyDescent="0.25">
      <c r="A27" s="80" t="s">
        <v>27</v>
      </c>
      <c r="B27" s="81"/>
      <c r="C27" s="81"/>
      <c r="D27" s="82" t="s">
        <v>28</v>
      </c>
      <c r="E27" s="83" t="s">
        <v>21</v>
      </c>
      <c r="F27" s="84"/>
      <c r="G27" s="85">
        <f>B18+B19</f>
        <v>7250</v>
      </c>
      <c r="H27" s="86">
        <f>F27*G27</f>
        <v>0</v>
      </c>
      <c r="I27" s="52"/>
      <c r="J27" s="62"/>
      <c r="K27" s="74"/>
    </row>
    <row r="28" spans="1:11" ht="15.75" x14ac:dyDescent="0.3">
      <c r="A28" s="223" t="s">
        <v>29</v>
      </c>
      <c r="B28" s="224"/>
      <c r="C28" s="225"/>
      <c r="D28" s="137" t="s">
        <v>30</v>
      </c>
      <c r="E28" s="138"/>
      <c r="F28" s="139"/>
      <c r="G28" s="140">
        <f>2700*0.096/2</f>
        <v>129.6</v>
      </c>
      <c r="H28" s="194">
        <f>F28*G28</f>
        <v>0</v>
      </c>
      <c r="I28" s="52"/>
      <c r="J28" s="62"/>
      <c r="K28" s="74"/>
    </row>
    <row r="29" spans="1:11" x14ac:dyDescent="0.25">
      <c r="A29" s="229" t="s">
        <v>140</v>
      </c>
      <c r="B29" s="230"/>
      <c r="C29" s="231"/>
      <c r="D29" s="141" t="s">
        <v>8</v>
      </c>
      <c r="E29" s="138"/>
      <c r="F29" s="139"/>
      <c r="G29" s="140">
        <f>B16+2*B17</f>
        <v>1212</v>
      </c>
      <c r="H29" s="140">
        <f>F29*G29</f>
        <v>0</v>
      </c>
      <c r="I29" s="52"/>
      <c r="J29" s="62"/>
      <c r="K29" s="74"/>
    </row>
    <row r="30" spans="1:11" ht="47.25" customHeight="1" x14ac:dyDescent="0.25">
      <c r="A30" s="228" t="s">
        <v>157</v>
      </c>
      <c r="B30" s="228"/>
      <c r="C30" s="228"/>
      <c r="D30" s="141" t="s">
        <v>8</v>
      </c>
      <c r="E30" s="87"/>
      <c r="F30" s="88"/>
      <c r="G30" s="89">
        <v>200</v>
      </c>
      <c r="H30" s="140">
        <f>F30*G30</f>
        <v>0</v>
      </c>
      <c r="I30" s="260" t="s">
        <v>159</v>
      </c>
      <c r="J30" s="258"/>
      <c r="K30" s="259"/>
    </row>
    <row r="31" spans="1:11" ht="15.75" thickBot="1" x14ac:dyDescent="0.3">
      <c r="A31" s="90"/>
      <c r="B31" s="91"/>
      <c r="C31" s="91"/>
      <c r="D31" s="91"/>
      <c r="E31" s="92"/>
      <c r="F31" s="92"/>
      <c r="G31" s="93" t="s">
        <v>31</v>
      </c>
      <c r="H31" s="94">
        <f>SUM(H23:H30)</f>
        <v>0</v>
      </c>
      <c r="I31" s="95"/>
      <c r="J31" s="96"/>
      <c r="K31" s="97"/>
    </row>
    <row r="32" spans="1:11" ht="15.75" thickBot="1" x14ac:dyDescent="0.3">
      <c r="A32" s="98"/>
      <c r="B32" s="99"/>
      <c r="C32" s="99"/>
      <c r="D32" s="99"/>
      <c r="E32" s="100"/>
      <c r="F32" s="95"/>
      <c r="G32" s="95"/>
      <c r="H32" s="95"/>
      <c r="I32" s="95"/>
      <c r="J32" s="96" t="s">
        <v>32</v>
      </c>
      <c r="K32" s="101" t="s">
        <v>33</v>
      </c>
    </row>
    <row r="33" spans="1:13" ht="15.75" thickBot="1" x14ac:dyDescent="0.3">
      <c r="A33" s="98"/>
      <c r="B33" s="99"/>
      <c r="C33" s="99"/>
      <c r="D33" s="99"/>
      <c r="E33" s="95"/>
      <c r="F33" s="95"/>
      <c r="G33" s="95"/>
      <c r="H33" s="95" t="s">
        <v>34</v>
      </c>
      <c r="I33" s="102" t="s">
        <v>18</v>
      </c>
      <c r="J33" s="103">
        <f>H31*0.2</f>
        <v>0</v>
      </c>
      <c r="K33" s="104">
        <f>H31*1.2</f>
        <v>0</v>
      </c>
    </row>
    <row r="34" spans="1:13" ht="15.75" thickBot="1" x14ac:dyDescent="0.3">
      <c r="A34" s="105"/>
      <c r="B34" s="106"/>
      <c r="C34" s="106"/>
      <c r="D34" s="106"/>
      <c r="E34" s="106"/>
      <c r="F34" s="107"/>
      <c r="G34" s="108"/>
      <c r="H34" s="108"/>
      <c r="I34" s="109"/>
      <c r="J34" s="110"/>
      <c r="K34" s="111"/>
    </row>
    <row r="35" spans="1:13" ht="15.75" thickBot="1" x14ac:dyDescent="0.3">
      <c r="A35" s="112"/>
      <c r="B35" s="113"/>
      <c r="C35" s="113"/>
      <c r="D35" s="113"/>
      <c r="E35" s="113"/>
      <c r="F35" s="114"/>
      <c r="G35" s="115"/>
      <c r="H35" s="116"/>
      <c r="I35" s="117"/>
      <c r="J35" s="118"/>
      <c r="K35" s="119"/>
    </row>
    <row r="36" spans="1:13" x14ac:dyDescent="0.25">
      <c r="A36" s="120" t="s">
        <v>35</v>
      </c>
      <c r="B36" s="121"/>
      <c r="C36" s="121"/>
      <c r="D36" s="121"/>
      <c r="E36" s="121"/>
      <c r="F36" s="121"/>
      <c r="G36" s="122"/>
      <c r="H36" s="122"/>
      <c r="I36" s="123"/>
      <c r="J36" s="122"/>
      <c r="K36" s="122"/>
      <c r="L36" s="124"/>
      <c r="M36" s="124"/>
    </row>
    <row r="37" spans="1:13" x14ac:dyDescent="0.25">
      <c r="A37" s="125" t="s">
        <v>36</v>
      </c>
      <c r="B37" s="126"/>
      <c r="C37" s="126"/>
      <c r="D37" s="126"/>
      <c r="E37" s="126"/>
      <c r="F37" s="126"/>
      <c r="G37" s="127"/>
      <c r="H37" s="127"/>
      <c r="I37" s="128"/>
      <c r="J37" s="129"/>
      <c r="K37" s="130"/>
      <c r="L37" s="124"/>
      <c r="M37" s="124"/>
    </row>
    <row r="38" spans="1:13" x14ac:dyDescent="0.25">
      <c r="A38" s="226" t="s">
        <v>37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</row>
    <row r="39" spans="1:13" x14ac:dyDescent="0.25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</row>
    <row r="40" spans="1:13" x14ac:dyDescent="0.25">
      <c r="F40" s="3"/>
      <c r="H40" s="3"/>
      <c r="J40" s="3"/>
      <c r="K40" s="3"/>
    </row>
    <row r="41" spans="1:13" x14ac:dyDescent="0.25">
      <c r="A41" s="131"/>
      <c r="B41" s="131"/>
      <c r="C41" s="132"/>
      <c r="D41" s="133"/>
      <c r="E41" s="133"/>
      <c r="F41" s="133"/>
      <c r="G41" s="134" t="s">
        <v>38</v>
      </c>
      <c r="H41" s="134"/>
      <c r="I41" s="134"/>
      <c r="J41" s="3"/>
      <c r="K41" s="3"/>
    </row>
    <row r="42" spans="1:13" x14ac:dyDescent="0.25">
      <c r="A42" s="227" t="s">
        <v>39</v>
      </c>
      <c r="B42" s="227"/>
      <c r="C42" s="227"/>
      <c r="D42" s="135"/>
      <c r="E42" s="135"/>
      <c r="F42" s="132"/>
      <c r="G42" s="134" t="s">
        <v>40</v>
      </c>
      <c r="H42" s="134"/>
      <c r="I42" s="134"/>
      <c r="J42" s="3"/>
      <c r="K42" s="3"/>
    </row>
  </sheetData>
  <mergeCells count="8">
    <mergeCell ref="A42:C42"/>
    <mergeCell ref="A24:C24"/>
    <mergeCell ref="A26:C26"/>
    <mergeCell ref="A29:C29"/>
    <mergeCell ref="A30:C30"/>
    <mergeCell ref="A38:M38"/>
    <mergeCell ref="A28:C28"/>
    <mergeCell ref="I30:K30"/>
  </mergeCells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7"/>
  <sheetViews>
    <sheetView workbookViewId="0">
      <selection activeCell="D17" sqref="D17"/>
    </sheetView>
  </sheetViews>
  <sheetFormatPr defaultRowHeight="15" x14ac:dyDescent="0.25"/>
  <cols>
    <col min="1" max="1" width="3.7109375" customWidth="1"/>
    <col min="2" max="2" width="4.28515625" customWidth="1"/>
    <col min="3" max="11" width="11.28515625" customWidth="1"/>
    <col min="12" max="12" width="14.28515625" customWidth="1"/>
    <col min="13" max="13" width="15.140625" customWidth="1"/>
  </cols>
  <sheetData>
    <row r="2" spans="2:13" x14ac:dyDescent="0.25">
      <c r="B2" s="175" t="s">
        <v>153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2:13" ht="15.75" thickBot="1" x14ac:dyDescent="0.3">
      <c r="B3" s="254"/>
      <c r="C3" s="255"/>
      <c r="D3" s="255"/>
      <c r="E3" s="255"/>
      <c r="F3" s="255"/>
      <c r="G3" s="255"/>
      <c r="H3" s="255"/>
      <c r="I3" s="255"/>
      <c r="J3" s="255"/>
      <c r="K3" s="255"/>
      <c r="L3" s="255"/>
    </row>
    <row r="4" spans="2:13" ht="53.25" customHeight="1" thickBot="1" x14ac:dyDescent="0.3">
      <c r="B4" s="149" t="s">
        <v>54</v>
      </c>
      <c r="C4" s="150" t="s">
        <v>55</v>
      </c>
      <c r="D4" s="150" t="s">
        <v>56</v>
      </c>
      <c r="E4" s="151" t="s">
        <v>57</v>
      </c>
      <c r="F4" s="151" t="s">
        <v>58</v>
      </c>
      <c r="G4" s="151" t="s">
        <v>59</v>
      </c>
      <c r="H4" s="151" t="s">
        <v>60</v>
      </c>
      <c r="I4" s="152" t="s">
        <v>61</v>
      </c>
      <c r="J4" s="152" t="s">
        <v>62</v>
      </c>
      <c r="K4" s="151" t="s">
        <v>63</v>
      </c>
      <c r="L4" s="153" t="s">
        <v>64</v>
      </c>
      <c r="M4" s="154" t="s">
        <v>65</v>
      </c>
    </row>
    <row r="5" spans="2:13" x14ac:dyDescent="0.25">
      <c r="B5" s="155">
        <v>1</v>
      </c>
      <c r="C5" s="156" t="s">
        <v>51</v>
      </c>
      <c r="D5" s="156" t="s">
        <v>66</v>
      </c>
      <c r="E5" s="156">
        <v>10.038</v>
      </c>
      <c r="F5" s="157">
        <v>1.238</v>
      </c>
      <c r="G5" s="156">
        <v>2.73</v>
      </c>
      <c r="H5" s="156">
        <v>0</v>
      </c>
      <c r="I5" s="156">
        <v>0</v>
      </c>
      <c r="J5" s="156">
        <v>10.038</v>
      </c>
      <c r="K5" s="157">
        <v>2.1539999999999999</v>
      </c>
      <c r="L5" s="158"/>
      <c r="M5" s="159">
        <f>L5*1.2</f>
        <v>0</v>
      </c>
    </row>
    <row r="6" spans="2:13" x14ac:dyDescent="0.25">
      <c r="B6" s="155">
        <v>2</v>
      </c>
      <c r="C6" s="156"/>
      <c r="D6" s="156" t="s">
        <v>137</v>
      </c>
      <c r="E6" s="156"/>
      <c r="F6" s="157"/>
      <c r="G6" s="156"/>
      <c r="H6" s="156"/>
      <c r="I6" s="156">
        <v>0</v>
      </c>
      <c r="J6" s="156">
        <v>0.53</v>
      </c>
      <c r="K6" s="157">
        <v>0.53</v>
      </c>
      <c r="L6" s="158"/>
      <c r="M6" s="159">
        <f>L6*1.2</f>
        <v>0</v>
      </c>
    </row>
    <row r="7" spans="2:13" x14ac:dyDescent="0.25">
      <c r="B7" s="160">
        <v>3</v>
      </c>
      <c r="C7" s="161"/>
      <c r="D7" s="161" t="s">
        <v>67</v>
      </c>
      <c r="E7" s="161">
        <v>9.9529999999999994</v>
      </c>
      <c r="F7" s="161">
        <v>7.4130000000000003</v>
      </c>
      <c r="G7" s="161">
        <v>1.127</v>
      </c>
      <c r="H7" s="161">
        <v>7.8E-2</v>
      </c>
      <c r="I7" s="161">
        <v>10.038</v>
      </c>
      <c r="J7" s="161">
        <v>19.684999999999999</v>
      </c>
      <c r="K7" s="161">
        <v>8.5429999999999993</v>
      </c>
      <c r="L7" s="162"/>
      <c r="M7" s="159">
        <f>L7*1.2</f>
        <v>0</v>
      </c>
    </row>
    <row r="8" spans="2:13" x14ac:dyDescent="0.25">
      <c r="B8" s="160">
        <v>4</v>
      </c>
      <c r="C8" s="161" t="s">
        <v>68</v>
      </c>
      <c r="D8" s="186" t="s">
        <v>66</v>
      </c>
      <c r="E8" s="161">
        <v>4.266</v>
      </c>
      <c r="F8" s="161">
        <v>0</v>
      </c>
      <c r="G8" s="161">
        <v>2.496</v>
      </c>
      <c r="H8" s="161">
        <v>0</v>
      </c>
      <c r="I8" s="161">
        <v>0</v>
      </c>
      <c r="J8" s="161">
        <v>4.266</v>
      </c>
      <c r="K8" s="161">
        <v>2.496</v>
      </c>
      <c r="L8" s="162"/>
      <c r="M8" s="159">
        <f>L8*1.2</f>
        <v>0</v>
      </c>
    </row>
    <row r="9" spans="2:13" x14ac:dyDescent="0.25">
      <c r="B9" s="160">
        <v>5</v>
      </c>
      <c r="C9" s="161" t="s">
        <v>117</v>
      </c>
      <c r="D9" s="161" t="s">
        <v>66</v>
      </c>
      <c r="E9" s="161">
        <v>1.9750000000000001</v>
      </c>
      <c r="F9" s="161">
        <v>0.55200000000000005</v>
      </c>
      <c r="G9" s="161">
        <v>0</v>
      </c>
      <c r="H9" s="161">
        <v>0</v>
      </c>
      <c r="I9" s="161">
        <v>0</v>
      </c>
      <c r="J9" s="161">
        <v>1.2629999999999999</v>
      </c>
      <c r="K9" s="161">
        <v>0.55300000000000005</v>
      </c>
      <c r="L9" s="162"/>
      <c r="M9" s="159">
        <f>L9*1.2</f>
        <v>0</v>
      </c>
    </row>
    <row r="10" spans="2:13" x14ac:dyDescent="0.25">
      <c r="B10" s="160">
        <v>6</v>
      </c>
      <c r="C10" s="161" t="s">
        <v>69</v>
      </c>
      <c r="D10" s="161" t="s">
        <v>66</v>
      </c>
      <c r="E10" s="161">
        <v>4.0830000000000002</v>
      </c>
      <c r="F10" s="161">
        <v>0.41599999999999998</v>
      </c>
      <c r="G10" s="161">
        <v>0.13200000000000001</v>
      </c>
      <c r="H10" s="164"/>
      <c r="I10" s="161">
        <v>0</v>
      </c>
      <c r="J10" s="161">
        <v>4.0830000000000002</v>
      </c>
      <c r="K10" s="164">
        <v>0.68</v>
      </c>
      <c r="L10" s="162"/>
      <c r="M10" s="163">
        <f t="shared" ref="M10:M12" si="0">L10*1.2</f>
        <v>0</v>
      </c>
    </row>
    <row r="11" spans="2:13" x14ac:dyDescent="0.25">
      <c r="B11" s="160">
        <v>7</v>
      </c>
      <c r="C11" s="161" t="s">
        <v>149</v>
      </c>
      <c r="D11" s="161" t="s">
        <v>66</v>
      </c>
      <c r="E11" s="161">
        <v>0.19800000000000001</v>
      </c>
      <c r="F11" s="161">
        <v>1.9E-2</v>
      </c>
      <c r="G11" s="161">
        <v>0.157</v>
      </c>
      <c r="H11" s="164">
        <v>0</v>
      </c>
      <c r="I11" s="161">
        <v>0</v>
      </c>
      <c r="J11" s="161">
        <v>0.19800000000000001</v>
      </c>
      <c r="K11" s="164">
        <v>0.17599999999999999</v>
      </c>
      <c r="L11" s="162"/>
      <c r="M11" s="163">
        <f t="shared" si="0"/>
        <v>0</v>
      </c>
    </row>
    <row r="12" spans="2:13" ht="15.75" thickBot="1" x14ac:dyDescent="0.3">
      <c r="B12" s="210">
        <v>8</v>
      </c>
      <c r="C12" s="217" t="s">
        <v>132</v>
      </c>
      <c r="D12" s="217" t="s">
        <v>66</v>
      </c>
      <c r="E12" s="211">
        <v>2.8239999999999998</v>
      </c>
      <c r="F12" s="211">
        <v>0</v>
      </c>
      <c r="G12" s="212">
        <v>1.2</v>
      </c>
      <c r="H12" s="213">
        <v>0</v>
      </c>
      <c r="I12" s="211">
        <v>0</v>
      </c>
      <c r="J12" s="212">
        <v>1.2</v>
      </c>
      <c r="K12" s="212">
        <v>1.2</v>
      </c>
      <c r="L12" s="214"/>
      <c r="M12" s="215">
        <f t="shared" si="0"/>
        <v>0</v>
      </c>
    </row>
    <row r="13" spans="2:13" ht="15.75" thickBot="1" x14ac:dyDescent="0.3">
      <c r="B13" s="165"/>
      <c r="C13" s="166" t="s">
        <v>70</v>
      </c>
      <c r="D13" s="166"/>
      <c r="E13" s="166">
        <f>SUM(E5:E12)</f>
        <v>33.336999999999996</v>
      </c>
      <c r="F13" s="166">
        <f t="shared" ref="F13:H13" si="1">SUM(F5:F12)</f>
        <v>9.6379999999999999</v>
      </c>
      <c r="G13" s="166">
        <f t="shared" si="1"/>
        <v>7.8419999999999996</v>
      </c>
      <c r="H13" s="166">
        <f t="shared" si="1"/>
        <v>7.8E-2</v>
      </c>
      <c r="I13" s="166"/>
      <c r="J13" s="166"/>
      <c r="K13" s="200">
        <f>SUM(K5:K12)</f>
        <v>16.332000000000001</v>
      </c>
      <c r="L13" s="167">
        <f>SUM(L5:L12)</f>
        <v>0</v>
      </c>
      <c r="M13" s="168">
        <f>SUM(M5:M12)</f>
        <v>0</v>
      </c>
    </row>
    <row r="14" spans="2:13" ht="15.75" thickBot="1" x14ac:dyDescent="0.3">
      <c r="B14" s="169"/>
      <c r="C14" s="169"/>
      <c r="D14" s="169"/>
      <c r="E14" s="169"/>
      <c r="F14" s="169"/>
      <c r="G14" s="169"/>
      <c r="H14" s="169"/>
      <c r="I14" s="169"/>
      <c r="J14" s="169"/>
      <c r="K14" s="170" t="s">
        <v>71</v>
      </c>
      <c r="L14" s="171"/>
      <c r="M14" s="172"/>
    </row>
    <row r="15" spans="2:13" ht="15.75" thickBot="1" x14ac:dyDescent="0.3">
      <c r="B15" s="169"/>
      <c r="C15" s="169"/>
      <c r="D15" s="169"/>
      <c r="E15" s="169"/>
      <c r="F15" s="169"/>
      <c r="G15" s="169"/>
      <c r="H15" s="169"/>
      <c r="I15" s="169"/>
      <c r="J15" s="169"/>
      <c r="K15" s="173" t="s">
        <v>72</v>
      </c>
      <c r="L15" s="174">
        <f>L13+L14</f>
        <v>0</v>
      </c>
      <c r="M15" s="216">
        <f>M13+M14</f>
        <v>0</v>
      </c>
    </row>
    <row r="17" spans="12:12" x14ac:dyDescent="0.25">
      <c r="L17" s="187"/>
    </row>
  </sheetData>
  <mergeCells count="1">
    <mergeCell ref="B3:L3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</vt:i4>
      </vt:variant>
    </vt:vector>
  </HeadingPairs>
  <TitlesOfParts>
    <vt:vector size="10" baseType="lpstr">
      <vt:lpstr> 578 BB</vt:lpstr>
      <vt:lpstr> 578 BB-križovatka</vt:lpstr>
      <vt:lpstr>578 ZH</vt:lpstr>
      <vt:lpstr>2434</vt:lpstr>
      <vt:lpstr>2433</vt:lpstr>
      <vt:lpstr>2410</vt:lpstr>
      <vt:lpstr>2411</vt:lpstr>
      <vt:lpstr>2412</vt:lpstr>
      <vt:lpstr>ii</vt:lpstr>
      <vt:lpstr>'578 ZH'!Oblasť_tlače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Daniš Martin</cp:lastModifiedBy>
  <cp:lastPrinted>2018-07-17T13:06:51Z</cp:lastPrinted>
  <dcterms:created xsi:type="dcterms:W3CDTF">2018-05-11T08:20:24Z</dcterms:created>
  <dcterms:modified xsi:type="dcterms:W3CDTF">2018-07-19T14:10:12Z</dcterms:modified>
</cp:coreProperties>
</file>