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xport\00_DPB\2026\VOZOVNA_PETRZALKA\AKTUL_LEN_STAVEBNE_PRACE_ELI_FTP\"/>
    </mc:Choice>
  </mc:AlternateContent>
  <bookViews>
    <workbookView xWindow="0" yWindow="0" windowWidth="0" windowHeight="0"/>
  </bookViews>
  <sheets>
    <sheet name="Rekapitulácia stavby" sheetId="1" r:id="rId1"/>
    <sheet name="01 - Reorganizácia vstupu..." sheetId="2" r:id="rId2"/>
    <sheet name="Zoznam figúr" sheetId="3" r:id="rId3"/>
  </sheets>
  <definedNames>
    <definedName name="_xlnm.Print_Area" localSheetId="0">'Rekapitulácia stavby'!$D$4:$AO$76,'Rekapitulácia stavby'!$C$82:$AQ$103</definedName>
    <definedName name="_xlnm.Print_Titles" localSheetId="0">'Rekapitulácia stavby'!$92:$92</definedName>
    <definedName name="_xlnm._FilterDatabase" localSheetId="1" hidden="1">'01 - Reorganizácia vstupu...'!$C$141:$K$333</definedName>
    <definedName name="_xlnm.Print_Area" localSheetId="1">'01 - Reorganizácia vstupu...'!$C$4:$J$76,'01 - Reorganizácia vstupu...'!$C$82:$J$123,'01 - Reorganizácia vstupu...'!$C$129:$J$333</definedName>
    <definedName name="_xlnm.Print_Titles" localSheetId="1">'01 - Reorganizácia vstupu...'!$141:$141</definedName>
    <definedName name="_xlnm.Print_Area" localSheetId="2">'Zoznam figúr'!$C$4:$G$88</definedName>
    <definedName name="_xlnm.Print_Titles" localSheetId="2">'Zoznam figúr'!$9:$9</definedName>
  </definedNames>
  <calcPr/>
</workbook>
</file>

<file path=xl/calcChain.xml><?xml version="1.0" encoding="utf-8"?>
<calcChain xmlns="http://schemas.openxmlformats.org/spreadsheetml/2006/main">
  <c i="3" l="1" r="D7"/>
  <c i="2" r="J39"/>
  <c r="J38"/>
  <c i="1" r="AY95"/>
  <c i="2" r="J37"/>
  <c i="1" r="AX95"/>
  <c i="2" r="BI333"/>
  <c r="BH333"/>
  <c r="BG333"/>
  <c r="BE333"/>
  <c r="BK333"/>
  <c r="J333"/>
  <c r="BF333"/>
  <c r="BI332"/>
  <c r="BH332"/>
  <c r="BG332"/>
  <c r="BE332"/>
  <c r="BK332"/>
  <c r="J332"/>
  <c r="BF332"/>
  <c r="BI331"/>
  <c r="BH331"/>
  <c r="BG331"/>
  <c r="BE331"/>
  <c r="BK331"/>
  <c r="J331"/>
  <c r="BF331"/>
  <c r="BI330"/>
  <c r="BH330"/>
  <c r="BG330"/>
  <c r="BE330"/>
  <c r="BK330"/>
  <c r="J330"/>
  <c r="BF330"/>
  <c r="BI329"/>
  <c r="BH329"/>
  <c r="BG329"/>
  <c r="BE329"/>
  <c r="BK329"/>
  <c r="J329"/>
  <c r="BF329"/>
  <c r="BI327"/>
  <c r="BH327"/>
  <c r="BG327"/>
  <c r="BE327"/>
  <c r="T327"/>
  <c r="R327"/>
  <c r="P327"/>
  <c r="BI325"/>
  <c r="BH325"/>
  <c r="BG325"/>
  <c r="BE325"/>
  <c r="T325"/>
  <c r="R325"/>
  <c r="P325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19"/>
  <c r="BH319"/>
  <c r="BG319"/>
  <c r="BE319"/>
  <c r="T319"/>
  <c r="R319"/>
  <c r="P319"/>
  <c r="BI315"/>
  <c r="BH315"/>
  <c r="BG315"/>
  <c r="BE315"/>
  <c r="T315"/>
  <c r="R315"/>
  <c r="P315"/>
  <c r="BI313"/>
  <c r="BH313"/>
  <c r="BG313"/>
  <c r="BE313"/>
  <c r="T313"/>
  <c r="R313"/>
  <c r="P313"/>
  <c r="BI309"/>
  <c r="BH309"/>
  <c r="BG309"/>
  <c r="BE309"/>
  <c r="T309"/>
  <c r="R309"/>
  <c r="P309"/>
  <c r="BI308"/>
  <c r="BH308"/>
  <c r="BG308"/>
  <c r="BE308"/>
  <c r="T308"/>
  <c r="R308"/>
  <c r="P308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5"/>
  <c r="BH285"/>
  <c r="BG285"/>
  <c r="BE285"/>
  <c r="T285"/>
  <c r="R285"/>
  <c r="P285"/>
  <c r="BI282"/>
  <c r="BH282"/>
  <c r="BG282"/>
  <c r="BE282"/>
  <c r="T282"/>
  <c r="T281"/>
  <c r="R282"/>
  <c r="R281"/>
  <c r="P282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1"/>
  <c r="BH271"/>
  <c r="BG271"/>
  <c r="BE271"/>
  <c r="T271"/>
  <c r="R271"/>
  <c r="P271"/>
  <c r="BI267"/>
  <c r="BH267"/>
  <c r="BG267"/>
  <c r="BE267"/>
  <c r="T267"/>
  <c r="R267"/>
  <c r="P267"/>
  <c r="BI264"/>
  <c r="BH264"/>
  <c r="BG264"/>
  <c r="BE264"/>
  <c r="T264"/>
  <c r="R264"/>
  <c r="P264"/>
  <c r="BI262"/>
  <c r="BH262"/>
  <c r="BG262"/>
  <c r="BE262"/>
  <c r="T262"/>
  <c r="R262"/>
  <c r="P262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1"/>
  <c r="BH251"/>
  <c r="BG251"/>
  <c r="BE251"/>
  <c r="T251"/>
  <c r="T250"/>
  <c r="R251"/>
  <c r="R250"/>
  <c r="P251"/>
  <c r="P250"/>
  <c r="BI246"/>
  <c r="BH246"/>
  <c r="BG246"/>
  <c r="BE246"/>
  <c r="T246"/>
  <c r="R246"/>
  <c r="P246"/>
  <c r="BI245"/>
  <c r="BH245"/>
  <c r="BG245"/>
  <c r="BE245"/>
  <c r="T245"/>
  <c r="R245"/>
  <c r="P245"/>
  <c r="BI241"/>
  <c r="BH241"/>
  <c r="BG241"/>
  <c r="BE241"/>
  <c r="T241"/>
  <c r="R241"/>
  <c r="P241"/>
  <c r="BI237"/>
  <c r="BH237"/>
  <c r="BG237"/>
  <c r="BE237"/>
  <c r="T237"/>
  <c r="R237"/>
  <c r="P237"/>
  <c r="BI234"/>
  <c r="BH234"/>
  <c r="BG234"/>
  <c r="BE234"/>
  <c r="T234"/>
  <c r="R234"/>
  <c r="P234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20"/>
  <c r="BH220"/>
  <c r="BG220"/>
  <c r="BE220"/>
  <c r="T220"/>
  <c r="T219"/>
  <c r="R220"/>
  <c r="R219"/>
  <c r="P220"/>
  <c r="P219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09"/>
  <c r="BH209"/>
  <c r="BG209"/>
  <c r="BE209"/>
  <c r="T209"/>
  <c r="R209"/>
  <c r="P209"/>
  <c r="BI205"/>
  <c r="BH205"/>
  <c r="BG205"/>
  <c r="BE205"/>
  <c r="T205"/>
  <c r="R205"/>
  <c r="P205"/>
  <c r="BI203"/>
  <c r="BH203"/>
  <c r="BG203"/>
  <c r="BE203"/>
  <c r="T203"/>
  <c r="R203"/>
  <c r="P203"/>
  <c r="BI198"/>
  <c r="BH198"/>
  <c r="BG198"/>
  <c r="BE198"/>
  <c r="T198"/>
  <c r="R198"/>
  <c r="P198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6"/>
  <c r="BH186"/>
  <c r="BG186"/>
  <c r="BE186"/>
  <c r="T186"/>
  <c r="R186"/>
  <c r="P186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2"/>
  <c r="BH172"/>
  <c r="BG172"/>
  <c r="BE172"/>
  <c r="T172"/>
  <c r="R172"/>
  <c r="P172"/>
  <c r="BI168"/>
  <c r="BH168"/>
  <c r="BG168"/>
  <c r="BE168"/>
  <c r="T168"/>
  <c r="R168"/>
  <c r="P168"/>
  <c r="BI165"/>
  <c r="BH165"/>
  <c r="BG165"/>
  <c r="BE165"/>
  <c r="T165"/>
  <c r="R165"/>
  <c r="P165"/>
  <c r="BI161"/>
  <c r="BH161"/>
  <c r="BG161"/>
  <c r="BE161"/>
  <c r="T161"/>
  <c r="R161"/>
  <c r="P161"/>
  <c r="BI157"/>
  <c r="BH157"/>
  <c r="BG157"/>
  <c r="BE157"/>
  <c r="T157"/>
  <c r="R157"/>
  <c r="P157"/>
  <c r="BI153"/>
  <c r="BH153"/>
  <c r="BG153"/>
  <c r="BE153"/>
  <c r="T153"/>
  <c r="R153"/>
  <c r="P153"/>
  <c r="BI149"/>
  <c r="BH149"/>
  <c r="BG149"/>
  <c r="BE149"/>
  <c r="T149"/>
  <c r="R149"/>
  <c r="P149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92"/>
  <c r="J23"/>
  <c r="J21"/>
  <c r="E21"/>
  <c r="J91"/>
  <c r="J20"/>
  <c r="J18"/>
  <c r="E18"/>
  <c r="F139"/>
  <c r="J17"/>
  <c r="J12"/>
  <c r="J89"/>
  <c r="E7"/>
  <c r="E132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321"/>
  <c r="BK294"/>
  <c r="J256"/>
  <c r="BK205"/>
  <c r="BK301"/>
  <c r="J271"/>
  <c r="BK220"/>
  <c r="J149"/>
  <c r="BK290"/>
  <c r="J176"/>
  <c r="BK315"/>
  <c r="J325"/>
  <c r="J241"/>
  <c r="BK241"/>
  <c r="BK325"/>
  <c r="J304"/>
  <c r="BK295"/>
  <c r="J282"/>
  <c r="J264"/>
  <c r="BK246"/>
  <c r="J217"/>
  <c r="J203"/>
  <c r="BK184"/>
  <c i="1" r="AS94"/>
  <c i="2" r="J291"/>
  <c r="J280"/>
  <c r="BK262"/>
  <c r="J246"/>
  <c r="BK209"/>
  <c r="BK190"/>
  <c r="BK153"/>
  <c r="BK304"/>
  <c r="J279"/>
  <c r="J278"/>
  <c r="BK264"/>
  <c r="BK165"/>
  <c r="BK327"/>
  <c r="J308"/>
  <c r="BK277"/>
  <c r="J319"/>
  <c r="J296"/>
  <c r="J215"/>
  <c r="BK176"/>
  <c r="J168"/>
  <c r="J323"/>
  <c r="BK289"/>
  <c r="J226"/>
  <c r="BK186"/>
  <c r="BK282"/>
  <c r="BK230"/>
  <c r="J184"/>
  <c r="J294"/>
  <c r="BK194"/>
  <c r="J293"/>
  <c r="J300"/>
  <c r="BK198"/>
  <c r="J313"/>
  <c r="BK271"/>
  <c r="BK222"/>
  <c r="J165"/>
  <c r="J290"/>
  <c r="BK217"/>
  <c r="J161"/>
  <c r="J257"/>
  <c r="J222"/>
  <c r="BK309"/>
  <c r="BK313"/>
  <c r="J220"/>
  <c r="BK168"/>
  <c r="J309"/>
  <c r="BK257"/>
  <c r="J209"/>
  <c r="J157"/>
  <c r="J285"/>
  <c r="BK234"/>
  <c r="J194"/>
  <c r="BK308"/>
  <c r="J277"/>
  <c r="BK157"/>
  <c r="BK303"/>
  <c r="J321"/>
  <c r="BK275"/>
  <c r="J186"/>
  <c r="BK319"/>
  <c r="BK276"/>
  <c r="J230"/>
  <c r="BK180"/>
  <c r="J251"/>
  <c r="J205"/>
  <c r="J289"/>
  <c r="J275"/>
  <c r="BK145"/>
  <c r="BK251"/>
  <c r="BK278"/>
  <c r="BK172"/>
  <c r="J327"/>
  <c r="J301"/>
  <c r="BK291"/>
  <c r="BK267"/>
  <c r="J262"/>
  <c r="J237"/>
  <c r="BK213"/>
  <c r="J190"/>
  <c r="BK149"/>
  <c r="BK292"/>
  <c r="BK279"/>
  <c r="BK258"/>
  <c r="BK245"/>
  <c r="BK226"/>
  <c r="BK203"/>
  <c r="J180"/>
  <c r="J322"/>
  <c r="J292"/>
  <c r="BK280"/>
  <c r="J276"/>
  <c r="J198"/>
  <c r="J153"/>
  <c r="BK322"/>
  <c r="BK300"/>
  <c r="BK256"/>
  <c r="J303"/>
  <c r="J234"/>
  <c r="J213"/>
  <c r="BK161"/>
  <c r="J315"/>
  <c r="BK285"/>
  <c r="J245"/>
  <c r="J192"/>
  <c r="J295"/>
  <c r="J267"/>
  <c r="BK215"/>
  <c r="J172"/>
  <c r="BK296"/>
  <c r="BK237"/>
  <c r="BK323"/>
  <c r="J258"/>
  <c r="BK293"/>
  <c r="BK192"/>
  <c r="J145"/>
  <c l="1" r="P202"/>
  <c r="BK221"/>
  <c r="J221"/>
  <c r="J101"/>
  <c r="T255"/>
  <c r="BK144"/>
  <c r="J144"/>
  <c r="J98"/>
  <c r="T202"/>
  <c r="T221"/>
  <c r="R236"/>
  <c r="P255"/>
  <c r="P284"/>
  <c r="T302"/>
  <c r="P320"/>
  <c r="R144"/>
  <c r="P221"/>
  <c r="BK255"/>
  <c r="J255"/>
  <c r="J104"/>
  <c r="BK302"/>
  <c r="J302"/>
  <c r="J108"/>
  <c r="R302"/>
  <c r="R314"/>
  <c r="T320"/>
  <c r="BK202"/>
  <c r="J202"/>
  <c r="J99"/>
  <c r="T236"/>
  <c r="T284"/>
  <c r="T283"/>
  <c r="P302"/>
  <c r="P314"/>
  <c r="R320"/>
  <c r="P324"/>
  <c r="P144"/>
  <c r="P143"/>
  <c r="R202"/>
  <c r="R221"/>
  <c r="P236"/>
  <c r="R255"/>
  <c r="R284"/>
  <c r="R283"/>
  <c r="BK314"/>
  <c r="J314"/>
  <c r="J109"/>
  <c r="BK320"/>
  <c r="J320"/>
  <c r="J110"/>
  <c r="BK324"/>
  <c r="J324"/>
  <c r="J111"/>
  <c r="T324"/>
  <c r="T144"/>
  <c r="T143"/>
  <c r="T142"/>
  <c r="BK236"/>
  <c r="J236"/>
  <c r="J102"/>
  <c r="BK284"/>
  <c r="J284"/>
  <c r="J107"/>
  <c r="T314"/>
  <c r="R324"/>
  <c r="BK328"/>
  <c r="J328"/>
  <c r="J112"/>
  <c r="BK281"/>
  <c r="J281"/>
  <c r="J105"/>
  <c r="BK219"/>
  <c r="J219"/>
  <c r="J100"/>
  <c r="BK250"/>
  <c r="J250"/>
  <c r="J103"/>
  <c r="E85"/>
  <c r="J139"/>
  <c r="BF153"/>
  <c r="BF161"/>
  <c r="J138"/>
  <c r="BF168"/>
  <c r="BF172"/>
  <c r="BF176"/>
  <c r="BF180"/>
  <c r="BF184"/>
  <c r="BF198"/>
  <c r="BF209"/>
  <c r="BF234"/>
  <c r="BF241"/>
  <c r="BF282"/>
  <c r="BF315"/>
  <c r="BF327"/>
  <c r="BF264"/>
  <c r="BF279"/>
  <c r="BF285"/>
  <c r="BF289"/>
  <c r="BF295"/>
  <c r="BF304"/>
  <c r="BF313"/>
  <c r="BF319"/>
  <c r="BF322"/>
  <c r="BF325"/>
  <c r="BF149"/>
  <c r="BF192"/>
  <c r="BF213"/>
  <c r="BF215"/>
  <c r="BF222"/>
  <c r="BF226"/>
  <c r="BF251"/>
  <c r="BF278"/>
  <c r="BF290"/>
  <c r="BF291"/>
  <c r="BF294"/>
  <c r="BF301"/>
  <c r="BF271"/>
  <c r="BF293"/>
  <c r="BF308"/>
  <c r="BF309"/>
  <c r="F92"/>
  <c r="J136"/>
  <c r="BF157"/>
  <c r="BF186"/>
  <c r="BF194"/>
  <c r="BF203"/>
  <c r="BF205"/>
  <c r="BF220"/>
  <c r="BF230"/>
  <c r="BF245"/>
  <c r="BF276"/>
  <c r="BF292"/>
  <c r="BF296"/>
  <c r="BF145"/>
  <c r="BF165"/>
  <c r="BF190"/>
  <c r="BF217"/>
  <c r="BF237"/>
  <c r="BF246"/>
  <c r="BF256"/>
  <c r="BF257"/>
  <c r="BF258"/>
  <c r="BF262"/>
  <c r="BF267"/>
  <c r="BF275"/>
  <c r="BF277"/>
  <c r="BF280"/>
  <c r="BF300"/>
  <c r="BF303"/>
  <c r="BF321"/>
  <c r="BF323"/>
  <c r="F37"/>
  <c i="1" r="BB95"/>
  <c r="BB94"/>
  <c r="AX94"/>
  <c i="2" r="F38"/>
  <c i="1" r="BC95"/>
  <c r="BC94"/>
  <c r="AY94"/>
  <c i="2" r="J35"/>
  <c i="1" r="AV95"/>
  <c i="2" r="F39"/>
  <c i="1" r="BD95"/>
  <c r="BD94"/>
  <c r="W36"/>
  <c i="2" r="F35"/>
  <c i="1" r="AZ95"/>
  <c r="AZ94"/>
  <c r="AV94"/>
  <c i="2" l="1" r="P283"/>
  <c r="P142"/>
  <c i="1" r="AU95"/>
  <c i="2" r="R143"/>
  <c r="R142"/>
  <c r="BK143"/>
  <c r="BK142"/>
  <c r="J142"/>
  <c r="J96"/>
  <c r="J30"/>
  <c r="BK283"/>
  <c r="J283"/>
  <c r="J106"/>
  <c i="1" r="AU94"/>
  <c r="W35"/>
  <c r="W34"/>
  <c i="2" r="J121"/>
  <c r="J115"/>
  <c r="J31"/>
  <c l="1" r="J143"/>
  <c r="J97"/>
  <c r="BF121"/>
  <c r="J32"/>
  <c i="1" r="AG95"/>
  <c r="AG94"/>
  <c r="AG100"/>
  <c r="CD100"/>
  <c i="2" r="J36"/>
  <c i="1" r="AW95"/>
  <c r="AT95"/>
  <c r="AN95"/>
  <c i="2" r="J123"/>
  <c l="1" r="J41"/>
  <c i="1" r="AV100"/>
  <c r="BY100"/>
  <c r="AK26"/>
  <c i="2" r="F36"/>
  <c i="1" r="BA95"/>
  <c r="BA94"/>
  <c r="W33"/>
  <c r="AG98"/>
  <c r="CD98"/>
  <c r="AG101"/>
  <c r="CD101"/>
  <c r="AG99"/>
  <c r="CD99"/>
  <c l="1" r="AN100"/>
  <c r="AV98"/>
  <c r="BY98"/>
  <c r="AV101"/>
  <c r="BY101"/>
  <c r="AV99"/>
  <c r="BY99"/>
  <c r="AG97"/>
  <c r="AK27"/>
  <c r="AK29"/>
  <c r="AW94"/>
  <c r="AK33"/>
  <c r="W32"/>
  <c l="1" r="AN98"/>
  <c r="AN99"/>
  <c r="AT94"/>
  <c r="AN94"/>
  <c r="AN101"/>
  <c r="AG103"/>
  <c r="AK32"/>
  <c r="AK38"/>
  <c l="1" r="AN97"/>
  <c l="1"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<sst xmlns="http://schemas.openxmlformats.org/spreadsheetml/2006/main">
  <si>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</si>
  <si>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</si>
  <si>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</si>
  <si>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</si>
  <si>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</si>
  <si>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{93a2e888-45ec-4da7-96dd-dfd64e862c53}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</si>
  <si>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</si>
  <si>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</si>
  <si>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</si>
  <si>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</si>
  <si>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</si>
  <si>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</si>
  <si>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</si>
  <si>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0525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</si>
  <si>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</si>
  <si>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</si>
  <si>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Vozovňa Petržálka</t>
  </si>
  <si>
    <t>JKSO:</t>
  </si>
  <si>
    <t>ČS:</t>
  </si>
  <si>
    <t>Miesto:</t>
  </si>
  <si>
    <t xml:space="preserve"> </t>
  </si>
  <si>
    <t>Dátum:</t>
  </si>
  <si>
    <t>24. 9. 2025</t>
  </si>
  <si>
    <t>Objednávateľ:</t>
  </si>
  <si>
    <t>IČO:</t>
  </si>
  <si>
    <t>00492736</t>
  </si>
  <si>
    <t>Dopravný podnik Bratislava, akciová spoločnosť</t>
  </si>
  <si>
    <t>IČ DPH:</t>
  </si>
  <si>
    <t>SK2020298786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</si>
  <si>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</si>
  <si>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</si>
  <si>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</si>
  <si>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</si>
  <si>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</si>
  <si>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</si>
  <si>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</si>
  <si>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</si>
  <si>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</si>
  <si>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</si>
  <si>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</si>
  <si>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</si>
  <si>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</si>
  <si>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</si>
  <si>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</si>
  <si>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</si>
  <si>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</si>
  <si>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</si>
  <si>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</si>
  <si>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</si>
  <si>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</si>
  <si>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</si>
  <si>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</si>
  <si>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</si>
  <si>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</si>
  <si>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</si>
  <si>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</si>
  <si>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</si>
  <si>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</si>
  <si>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</si>
  <si>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</si>
  <si>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</si>
  <si>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</si>
  <si>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</si>
  <si>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</si>
  <si>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</si>
  <si>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</si>
  <si>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</si>
  <si>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</si>
  <si>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</si>
  <si>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</si>
  <si>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</si>
  <si>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</si>
  <si>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</si>
  <si>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</si>
  <si>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</si>
  <si>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</si>
  <si>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</si>
  <si>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</si>
  <si>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</si>
  <si>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</si>
  <si>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</si>
  <si>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</si>
  <si>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</si>
  <si>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Reorganizácia vstupu a vjazdu do areálu DPB, a.s. Petržalka</t>
  </si>
  <si>
    <t>STA</t>
  </si>
  <si>
    <t>1</t>
  </si>
  <si>
    <t>{a9c6d926-05b0-4a65-b1a5-432aab06d95b}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</si>
  <si>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</si>
  <si>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</si>
  <si>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</si>
  <si>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</si>
  <si>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</si>
  <si>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</si>
  <si>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</si>
  <si>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</si>
  <si>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</si>
  <si>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plocha_deb_patiek</t>
  </si>
  <si>
    <t>8</t>
  </si>
  <si>
    <t>2</t>
  </si>
  <si>
    <t>plocha_povod_kryt</t>
  </si>
  <si>
    <t>aktual</t>
  </si>
  <si>
    <t>25,53</t>
  </si>
  <si>
    <t>KRYCÍ LIST ROZPOČTU</t>
  </si>
  <si>
    <t>plocha_upravy_plane</t>
  </si>
  <si>
    <t>41,363</t>
  </si>
  <si>
    <t>plocha_dlažba</t>
  </si>
  <si>
    <t>4,253</t>
  </si>
  <si>
    <t>dl_cet_obrubniky</t>
  </si>
  <si>
    <t>17</t>
  </si>
  <si>
    <t>objem_ornice</t>
  </si>
  <si>
    <t>1,737</t>
  </si>
  <si>
    <t>Objekt:</t>
  </si>
  <si>
    <t>vykopok</t>
  </si>
  <si>
    <t>5,79</t>
  </si>
  <si>
    <t>01 - Reorganizácia vstupu a vjazdu do areálu DPB, a.s. Petržalka</t>
  </si>
  <si>
    <t>dl_cyky</t>
  </si>
  <si>
    <t>252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</si>
  <si>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</si>
  <si>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</si>
  <si>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</si>
  <si>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</si>
  <si>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</si>
  <si>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</si>
  <si>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</si>
  <si>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</si>
  <si>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</si>
  <si>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</si>
  <si>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</si>
  <si>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</si>
  <si>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</si>
  <si>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</si>
  <si>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</si>
  <si>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</si>
  <si>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</si>
  <si>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</si>
  <si>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</si>
  <si>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VRN - Investičné náklady neobsiahnuté v cenách</t>
  </si>
  <si>
    <t>POZ - POZNÁMKY</t>
  </si>
  <si>
    <t xml:space="preserve"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</si>
  <si>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</si>
  <si>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</si>
  <si>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</si>
  <si>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</si>
  <si>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</si>
  <si>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</si>
  <si>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</si>
  <si>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</si>
  <si>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</si>
  <si>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</si>
  <si>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</si>
  <si>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</si>
  <si>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</si>
  <si>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</si>
  <si>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</si>
  <si>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</si>
  <si>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</si>
  <si>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</si>
  <si>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</si>
  <si>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</si>
  <si>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</si>
  <si>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</si>
  <si>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</si>
  <si>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</si>
  <si>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</si>
  <si>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</si>
  <si>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</si>
  <si>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 xml:space="preserve">Rozoberanie zámkovej dlažby všetkých druhov v ploche do 20 m2,  -0,2600 t</t>
  </si>
  <si>
    <t>m2</t>
  </si>
  <si>
    <t>4</t>
  </si>
  <si>
    <t>-605373174</t>
  </si>
  <si>
    <t>VV</t>
  </si>
  <si>
    <t>výmery prevzata od projektanta</t>
  </si>
  <si>
    <t>2,25*3*0,6*1,05"Rozobratie dlažby z betónu (hr. 6cm), podkladu - pieskový podsyp (4cm) a podkladných vrstiev (kamenivo hr. 20cm)</t>
  </si>
  <si>
    <t>Súčet</t>
  </si>
  <si>
    <t>113107132.S</t>
  </si>
  <si>
    <t xml:space="preserve">Odstránenie krytu v ploche do 200 m2 z betónu prostého, hr. vrstvy 150 do 300 mm,  -0,50000t</t>
  </si>
  <si>
    <t>-371331479</t>
  </si>
  <si>
    <t>(4*2+5,8+15+7+2,25*3)*0,6 "Vybúranie jestv. betónového krytu (hr. 20cm</t>
  </si>
  <si>
    <t>3</t>
  </si>
  <si>
    <t>113205121.S</t>
  </si>
  <si>
    <t xml:space="preserve">Vytrhanie obrúb betónových, cestných,  -0,08500t</t>
  </si>
  <si>
    <t>m</t>
  </si>
  <si>
    <t>-124612310</t>
  </si>
  <si>
    <t xml:space="preserve">13+1*4 "Vytrhanie obrúb (cestné obrubníky), vybúranie lôžka- okolo pôdovného ostrovčeka a 4 ks  pri cesta</t>
  </si>
  <si>
    <t>113208111.S</t>
  </si>
  <si>
    <t xml:space="preserve">Vytrhanie obrúb betonových, záhonových,  -0,02100t</t>
  </si>
  <si>
    <t>-1584661611</t>
  </si>
  <si>
    <t>2"Vytrhanie obrúb (záhonové obrubníky), vybúranie lôžka</t>
  </si>
  <si>
    <t>dl_zahon_obrubnik</t>
  </si>
  <si>
    <t>5</t>
  </si>
  <si>
    <t>113209025.S</t>
  </si>
  <si>
    <t xml:space="preserve">Vybúranie lôžka obrúb, obrubníkov a žľabov, hr. do 100 mm, šírky nad 150 do 300 mm z betónu prostého,  -0,06900t</t>
  </si>
  <si>
    <t>-853987527</t>
  </si>
  <si>
    <t>dl_cet_obrubniky+dl_zahon_obrubnik"Vytrhanie obrúb (cestné obrubníky), vybúranie lôžka+Vytrhanie obrúb (záhonové obrubníky), vybúranie lôžka</t>
  </si>
  <si>
    <t>6</t>
  </si>
  <si>
    <t>113307132.S</t>
  </si>
  <si>
    <t xml:space="preserve">Odstránenie podkladu v ploche do 200 m2 z betónu prostého, hr. vrstvy 150 do 300 mm,  -0,50000t</t>
  </si>
  <si>
    <t>527594146</t>
  </si>
  <si>
    <t>plocha_povod_kryt "podkladných vrstiev (kamenivo hr. 25cm)</t>
  </si>
  <si>
    <t>7</t>
  </si>
  <si>
    <t>119001412.S</t>
  </si>
  <si>
    <t>Dočasné zaistenie podzemného potrubia DN 200-500</t>
  </si>
  <si>
    <t>865545858</t>
  </si>
  <si>
    <t xml:space="preserve">10"Dočasné zaistenie podzemného potrubia DN do 300   </t>
  </si>
  <si>
    <t>119001422.S</t>
  </si>
  <si>
    <t>Dočasné zaistenie káblov a káblových tratí do 6 káblov</t>
  </si>
  <si>
    <t>1288749968</t>
  </si>
  <si>
    <t xml:space="preserve">20"Dočasné zaistenie káblov a káblových tratí do 6 káblov   </t>
  </si>
  <si>
    <t>9</t>
  </si>
  <si>
    <t>121101001.S</t>
  </si>
  <si>
    <t>Odstránenie ornice ručne s vodorov. premiest., na hromady do 50 m hr. do 150 mm</t>
  </si>
  <si>
    <t>m3</t>
  </si>
  <si>
    <t>147161130</t>
  </si>
  <si>
    <t>(6,2+9,25+3,85)*0,6*0,15 "Odhumusovanie - trávnatý povrch + 15cm humóznej zeminy</t>
  </si>
  <si>
    <t>10</t>
  </si>
  <si>
    <t>130201001.S</t>
  </si>
  <si>
    <t>Výkop jamy a ryhy v obmedzenom priestore horn. tr.3 ručne</t>
  </si>
  <si>
    <t>136832013</t>
  </si>
  <si>
    <t>objem_ornice/0,15*0,5"Výkop po úroveň zemnej pláne, výkop pre novo osadené šachty, výkop ryhy pre NN - ovládanie a napájanie rampy</t>
  </si>
  <si>
    <t>11</t>
  </si>
  <si>
    <t>162201102.S</t>
  </si>
  <si>
    <t>Vodorovné premiestnenie výkopku z horniny 1-4 nad 20-50m</t>
  </si>
  <si>
    <t>1665538528</t>
  </si>
  <si>
    <t>12</t>
  </si>
  <si>
    <t>167101100.S</t>
  </si>
  <si>
    <t>Nakladanie výkopku tr.1-4 ručne</t>
  </si>
  <si>
    <t>291082679</t>
  </si>
  <si>
    <t>vykopok "Nakladanie neuľahnutého výkopku z hornín tr.1-4</t>
  </si>
  <si>
    <t>13</t>
  </si>
  <si>
    <t>171101111.S</t>
  </si>
  <si>
    <t xml:space="preserve">Uloženie sypaniny do násypu  nesúdržnej horníny v aktívnej zóne</t>
  </si>
  <si>
    <t>435830573</t>
  </si>
  <si>
    <t>14</t>
  </si>
  <si>
    <t>174101001.S</t>
  </si>
  <si>
    <t>Zásyp sypaninou so zhutnením jám, šachiet, rýh, zárezov alebo okolo objektov do 100 m3</t>
  </si>
  <si>
    <t>534870489</t>
  </si>
  <si>
    <t>15</t>
  </si>
  <si>
    <t>181101102.S</t>
  </si>
  <si>
    <t>Úprava pláne v zárezoch v hornine 1-4 so zhutnením</t>
  </si>
  <si>
    <t>-1714207946</t>
  </si>
  <si>
    <t>objem_ornice/0,15+plocha_dlažba+plocha_povod_kryt</t>
  </si>
  <si>
    <t>16</t>
  </si>
  <si>
    <t>181301102.S</t>
  </si>
  <si>
    <t>Rozprestretie ornice v rovine, plocha do 500 m2, hr.do 150 mm</t>
  </si>
  <si>
    <t>1017170274</t>
  </si>
  <si>
    <t>objem_ornice/0,15 "Odhumusovanie - trávnatý povrch + 15cm humóznej zeminy</t>
  </si>
  <si>
    <t>Zakladanie</t>
  </si>
  <si>
    <t>215901101.S</t>
  </si>
  <si>
    <t>Zhutnenie podložia z rastlej horniny 1 až 4 pod násypy, z hornina súdržných do 92 % PS a nesúdržných</t>
  </si>
  <si>
    <t>-836833254</t>
  </si>
  <si>
    <t>18</t>
  </si>
  <si>
    <t>275313711.S</t>
  </si>
  <si>
    <t>Betón základových pätiek, prostý tr. C 25/30</t>
  </si>
  <si>
    <t>-1966505798</t>
  </si>
  <si>
    <t>výmera prevzata od projektanta</t>
  </si>
  <si>
    <t>2 "Základová konštrukcia pre rampy - Betónovanie základových pätiek, betón prostý</t>
  </si>
  <si>
    <t>19</t>
  </si>
  <si>
    <t>275351215.S</t>
  </si>
  <si>
    <t>Debnenie stien základových pätiek, zhotovenie-dielce</t>
  </si>
  <si>
    <t>-615718961</t>
  </si>
  <si>
    <t xml:space="preserve">8 "Základová konštrukcia pre rampy - Debnenie stien základových pätiek, zhotovenie-dielce   </t>
  </si>
  <si>
    <t>20</t>
  </si>
  <si>
    <t>275351216.S</t>
  </si>
  <si>
    <t>Debnenie stien základovýcb pätiek, odstránenie-dielce</t>
  </si>
  <si>
    <t>1899297828</t>
  </si>
  <si>
    <t>21</t>
  </si>
  <si>
    <t>289971212.S</t>
  </si>
  <si>
    <t>Zhotovenie vrstvy z geotextílie na upravenom povrchu sklon do 1 : 5 , šírky nad 3 do 6 m</t>
  </si>
  <si>
    <t>-1901940739</t>
  </si>
  <si>
    <t>22</t>
  </si>
  <si>
    <t>M</t>
  </si>
  <si>
    <t>693110003200.S</t>
  </si>
  <si>
    <t>Geotextília polypropylénová netkaná 500 g/m2</t>
  </si>
  <si>
    <t>468820126</t>
  </si>
  <si>
    <t>41,363*1,05 'Prepočítané koeficientom množstva</t>
  </si>
  <si>
    <t>Zvislé a kompletné konštrukcie</t>
  </si>
  <si>
    <t>311102001.S</t>
  </si>
  <si>
    <t>Prestup v múroch z vláknocem. rúr dĺžky do 250 mm, DN 80, potrubie vonk.pr. 20-40 mm (bez tesniacej sady)</t>
  </si>
  <si>
    <t>ks</t>
  </si>
  <si>
    <t>-163171476</t>
  </si>
  <si>
    <t>Komunikácie</t>
  </si>
  <si>
    <t>24</t>
  </si>
  <si>
    <t>567124315.S</t>
  </si>
  <si>
    <t>Podklad z podkladového betónu PB III tr. C 12/15 hr. 150 mm</t>
  </si>
  <si>
    <t>1177482560</t>
  </si>
  <si>
    <t>25</t>
  </si>
  <si>
    <t>582137111.S</t>
  </si>
  <si>
    <t xml:space="preserve">Kryt cementobetónový s kĺznymi tŕňami pre autobusové zastávky s povrchovou metličkovou úpravou hr. 200 mm, Betón STN EN 206-1-C 30/37-XC4, XD2, XF3, XA2 (PP) (SK)-1,0-Dmax 22 - S1 až S3 z cementu portlandského, pre vozovky skupiny III a IV   </t>
  </si>
  <si>
    <t>-41914767</t>
  </si>
  <si>
    <t>26</t>
  </si>
  <si>
    <t>596311003.S1</t>
  </si>
  <si>
    <t xml:space="preserve">Položenie dlažby - Predláždenie pôvodnej  rozobratej zámkovej dalžby</t>
  </si>
  <si>
    <t>-998355775</t>
  </si>
  <si>
    <t>27</t>
  </si>
  <si>
    <t>592460008500.S</t>
  </si>
  <si>
    <t>Dlažba betónová škárová, rozmer 200x165x80 mm, prírodná</t>
  </si>
  <si>
    <t>-2108549728</t>
  </si>
  <si>
    <t>0,952380952380952*1,05 'Prepočítané koeficientom množstva</t>
  </si>
  <si>
    <t>Úpravy povrchov, podlahy, osadenie</t>
  </si>
  <si>
    <t>28</t>
  </si>
  <si>
    <t>631316199.S</t>
  </si>
  <si>
    <t>Ochranný, vytvrdzujúci a ošetrujúci nástrek čerstvého betónu roztokom akrylátovej živice po úprave hladením</t>
  </si>
  <si>
    <t>1994102931</t>
  </si>
  <si>
    <t>plocha_povod_kryt"Ochranný, vytvrdzujúci a ošetrujúci nástrek čerstvého betónu roztokom akrylátovej živice po úprave hladením, metličkovaním</t>
  </si>
  <si>
    <t>29</t>
  </si>
  <si>
    <t>632001011.S</t>
  </si>
  <si>
    <t>Zhotovenie separačnej fólie v podlahových vrstvách z PE</t>
  </si>
  <si>
    <t>548735425</t>
  </si>
  <si>
    <t xml:space="preserve">plocha_povod_kryt"Ochranná a zakrývacia PE fólia - ochrana bet. povrchu po betonáži   </t>
  </si>
  <si>
    <t>30</t>
  </si>
  <si>
    <t>283230007500.S</t>
  </si>
  <si>
    <t>Oddeľovacia fólia na potery</t>
  </si>
  <si>
    <t>1042240687</t>
  </si>
  <si>
    <t>31</t>
  </si>
  <si>
    <t>632001070.S</t>
  </si>
  <si>
    <t>Polypropylénové vlákna pre poter hr. 100 mm</t>
  </si>
  <si>
    <t>1021830351</t>
  </si>
  <si>
    <t>plocha_povod_kryt*2</t>
  </si>
  <si>
    <t>Rúrové vedenie</t>
  </si>
  <si>
    <t>32</t>
  </si>
  <si>
    <t>893215121.S1</t>
  </si>
  <si>
    <t>Šachty z betónu s osadením liatin. poklopu veľ. 600x600 mm, obstavaného priestoru do 0,75 m3</t>
  </si>
  <si>
    <t>656091588</t>
  </si>
  <si>
    <t>1*0,6*0,6*1,2*1,15 "Zriadenie šachty káblovej 600x600mm, h=1,2m, s uzamykateľným poklopom D400, vrátane goliera a dna, vodotesné prestupy, obetónovaná</t>
  </si>
  <si>
    <t>Ostatné konštrukcie a práce-búranie</t>
  </si>
  <si>
    <t>33</t>
  </si>
  <si>
    <t>915930011.S1</t>
  </si>
  <si>
    <t>Osadenie parkovacej zábrany tvaru U + kotvenie</t>
  </si>
  <si>
    <t>-972810749</t>
  </si>
  <si>
    <t>34</t>
  </si>
  <si>
    <t>404490004100.S1</t>
  </si>
  <si>
    <t>Zábrana parkovacia U80 Oblúková bezpečnostná zábrana, šxv 800x510 mm</t>
  </si>
  <si>
    <t>-1781947041</t>
  </si>
  <si>
    <t>35</t>
  </si>
  <si>
    <t>916361112.S</t>
  </si>
  <si>
    <t>Osadenie cestného obrubníka betónového ležatého do lôžka z betónu prostého tr. C 16/20 s bočnou oporou</t>
  </si>
  <si>
    <t>1395472127</t>
  </si>
  <si>
    <t>36</t>
  </si>
  <si>
    <t>592170002100.S</t>
  </si>
  <si>
    <t>Obrubník cestný, lxšxv 1000x100x200 mm, skosenie 15/15 mm</t>
  </si>
  <si>
    <t>2062617614</t>
  </si>
  <si>
    <t>4,01922236784624*1,05 'Prepočítané koeficientom množstva</t>
  </si>
  <si>
    <t>37</t>
  </si>
  <si>
    <t>919726712.S</t>
  </si>
  <si>
    <t>Tesnenie dilatačných škár zálievkou za tepla pre komôrku s tesniacim profilom š. 10 mm hl. 25 mm</t>
  </si>
  <si>
    <t>1150213120</t>
  </si>
  <si>
    <t>16+15*2+5*2"Zarezanie jestv. betónového krytu pílou (hr. 20cm)</t>
  </si>
  <si>
    <t>38</t>
  </si>
  <si>
    <t>919735124.S</t>
  </si>
  <si>
    <t>Rezanie existujúceho betónového krytu alebo podkladu hĺbky nad 150 do 200 mm</t>
  </si>
  <si>
    <t>1316736120</t>
  </si>
  <si>
    <t>16+15+4"Zarezanie jestv. betónového krytu pílou (hr. 20cm)</t>
  </si>
  <si>
    <t>39</t>
  </si>
  <si>
    <t>961043111.S</t>
  </si>
  <si>
    <t xml:space="preserve">Búranie základov alebo vybúranie otvorov plochy nad 4 m2 z betónu prostého alebo preloženého kameňom,  -2,20000t</t>
  </si>
  <si>
    <t>-1572166221</t>
  </si>
  <si>
    <t>40</t>
  </si>
  <si>
    <t>971081311.S</t>
  </si>
  <si>
    <t xml:space="preserve">Vybúranie otvoru v priečkach heraklitových, rabicových a iných doskových, plochy do 0,09 m2,  -0,01000t</t>
  </si>
  <si>
    <t>-1545022058</t>
  </si>
  <si>
    <t>41</t>
  </si>
  <si>
    <t>972011311.S</t>
  </si>
  <si>
    <t xml:space="preserve">Vybúranie výplne otvoru z ľahkých betónov v prefabrikovaných stropoch plochy do 0,25 m2,  -0,01800t</t>
  </si>
  <si>
    <t>-1251297110</t>
  </si>
  <si>
    <t>42</t>
  </si>
  <si>
    <t>979082212.S</t>
  </si>
  <si>
    <t>Vodorovná doprava sutiny po suchu s naložením a so zložením na vzdialenosť do 50 m</t>
  </si>
  <si>
    <t>t</t>
  </si>
  <si>
    <t>-86632764</t>
  </si>
  <si>
    <t>43</t>
  </si>
  <si>
    <t>979087112.S</t>
  </si>
  <si>
    <t>Nakladanie na dopravný prostriedok pre vodorovnú dopravu sutiny</t>
  </si>
  <si>
    <t>1629787297</t>
  </si>
  <si>
    <t>44</t>
  </si>
  <si>
    <t>979093111.S</t>
  </si>
  <si>
    <t>Uloženie sutiny na skládku s hrubým urovnaním bez zhutnenia</t>
  </si>
  <si>
    <t>1893884158</t>
  </si>
  <si>
    <t>45</t>
  </si>
  <si>
    <t>979093512.S</t>
  </si>
  <si>
    <t>Drvenie stavebného odpadu (recyklácia bez kovového materiálu) z betónu prostého</t>
  </si>
  <si>
    <t>614459516</t>
  </si>
  <si>
    <t>99</t>
  </si>
  <si>
    <t>Presun hmôt HSV</t>
  </si>
  <si>
    <t>46</t>
  </si>
  <si>
    <t>998224111.S</t>
  </si>
  <si>
    <t>Presun hmôt pre pozemné komunikácie s krytom monolitickým betónovým akejkoľvek dĺžky objektu</t>
  </si>
  <si>
    <t>1089581386</t>
  </si>
  <si>
    <t>Práce a dodávky M</t>
  </si>
  <si>
    <t>21-M</t>
  </si>
  <si>
    <t>Elektromontáže</t>
  </si>
  <si>
    <t>47</t>
  </si>
  <si>
    <t>210010601.S1</t>
  </si>
  <si>
    <t>Chránička delená elektroinštalačná bezhalogénová z HDPE, D 110 uložená + obetonovana</t>
  </si>
  <si>
    <t>64</t>
  </si>
  <si>
    <t>-1136865485</t>
  </si>
  <si>
    <t>dl_cyky-4*2*2 "Chráničky pre el vedennie NN, korugované DN110, obetónované</t>
  </si>
  <si>
    <t>48</t>
  </si>
  <si>
    <t>286130071700.S</t>
  </si>
  <si>
    <t>Chránička delená DN 110, HDPE</t>
  </si>
  <si>
    <t>128</t>
  </si>
  <si>
    <t>-713483984</t>
  </si>
  <si>
    <t>49</t>
  </si>
  <si>
    <t>210100001.S</t>
  </si>
  <si>
    <t>Ukončenie vodičov v rozvádzač. vrátane zapojenia a vodičovej koncovky do 2,5 mm2</t>
  </si>
  <si>
    <t>713748245</t>
  </si>
  <si>
    <t>50</t>
  </si>
  <si>
    <t>354310017700.S1</t>
  </si>
  <si>
    <t>ukončenie CYKY 3x2,5</t>
  </si>
  <si>
    <t>280394876</t>
  </si>
  <si>
    <t>51</t>
  </si>
  <si>
    <t>210220257.S</t>
  </si>
  <si>
    <t>Svorka Fe armovacia</t>
  </si>
  <si>
    <t>518122781</t>
  </si>
  <si>
    <t>52</t>
  </si>
  <si>
    <t>354410006250.S</t>
  </si>
  <si>
    <t>Svorka armovacia guľová/pásová</t>
  </si>
  <si>
    <t>1885438133</t>
  </si>
  <si>
    <t>53</t>
  </si>
  <si>
    <t>210220280.S</t>
  </si>
  <si>
    <t>Uzemňovacia tyč FeZn ZT</t>
  </si>
  <si>
    <t>-966043807</t>
  </si>
  <si>
    <t>54</t>
  </si>
  <si>
    <t>354410055700.S</t>
  </si>
  <si>
    <t>Tyč uzemňovacia FeZn označenie ZT 2 m</t>
  </si>
  <si>
    <t>1690334178</t>
  </si>
  <si>
    <t>55</t>
  </si>
  <si>
    <t>210252437.S</t>
  </si>
  <si>
    <t>Montáž kábla CYKY 3x2,5 mm2</t>
  </si>
  <si>
    <t>-1033322170</t>
  </si>
  <si>
    <t>25*4+10*4+15*2+5*3*2+7*2+4*2+2*2+3*2+2*2+4*2*2"CYKY-J 3x2,5 ? - prispôsobiť použitému typu rámp +rezerva 4 m x 2 kable pri každej rampe</t>
  </si>
  <si>
    <t>56</t>
  </si>
  <si>
    <t>341110000800.S</t>
  </si>
  <si>
    <t>Kábel medený CYKY-O 3x2,5 mm2 - prispôsobiť použitému typu rámp</t>
  </si>
  <si>
    <t>563852898</t>
  </si>
  <si>
    <t>57</t>
  </si>
  <si>
    <t>210962996.S1</t>
  </si>
  <si>
    <t>napojenie v jrestv. Rozvodnici</t>
  </si>
  <si>
    <t>473980152</t>
  </si>
  <si>
    <t>22-M</t>
  </si>
  <si>
    <t>Montáže oznamovacích a zabezpečovacích zariadení</t>
  </si>
  <si>
    <t>58</t>
  </si>
  <si>
    <t>220111776.S</t>
  </si>
  <si>
    <t>Vedenie uzeňovacie z FeZn drôtu do 120 mm2 v zemi</t>
  </si>
  <si>
    <t>-2100425432</t>
  </si>
  <si>
    <t>59</t>
  </si>
  <si>
    <t>220511031.S</t>
  </si>
  <si>
    <t>Kábel v rúrkach</t>
  </si>
  <si>
    <t>-304707237</t>
  </si>
  <si>
    <t>15+10*2+15*2+5*3*2+7*2+4*2+2*2+3*2+2*2+4*2*2 "2xFTP cat.5e ? - prispôsobiť použitému typu rámp+rezerva 4 m x 2 kable pri každej rampe</t>
  </si>
  <si>
    <t>20*2 "v budove</t>
  </si>
  <si>
    <t>60</t>
  </si>
  <si>
    <t>341230001400.S1</t>
  </si>
  <si>
    <t>Kábel medený dátový FTP -1xFTP cat.6a ? - prispôsobiť použitému typu rámp</t>
  </si>
  <si>
    <t>681819880</t>
  </si>
  <si>
    <t>61</t>
  </si>
  <si>
    <t>460510271.S</t>
  </si>
  <si>
    <t xml:space="preserve">Žľab káblový z plast.,hmoty, zriad. a osadenie, </t>
  </si>
  <si>
    <t>1962510453</t>
  </si>
  <si>
    <t>"silnoprud" 3*2</t>
  </si>
  <si>
    <t>"slaboprud" 3*2</t>
  </si>
  <si>
    <t>62</t>
  </si>
  <si>
    <t>345750064610.S</t>
  </si>
  <si>
    <t>Lišta hranatá z PVC, 20x20 mm</t>
  </si>
  <si>
    <t>382647693</t>
  </si>
  <si>
    <t>HZS</t>
  </si>
  <si>
    <t>Hodinové zúčtovacie sadzby</t>
  </si>
  <si>
    <t>63</t>
  </si>
  <si>
    <t>HZS000113.S</t>
  </si>
  <si>
    <t>Stavebno montážne práce náročné ucelené - odborné, tvorivé remeselné (Tr. 3) v rozsahu viac ako 8 hodín</t>
  </si>
  <si>
    <t>hod</t>
  </si>
  <si>
    <t>512</t>
  </si>
  <si>
    <t>-1438307811</t>
  </si>
  <si>
    <t>"elektro pomocné práce" 20</t>
  </si>
  <si>
    <t>"elektro demontážne práce" 8</t>
  </si>
  <si>
    <t>HZS000114.S</t>
  </si>
  <si>
    <t>Stavebno montážne práce najnáročnejšie na odbornosť - prehliadky pracoviska a revízie (Tr. 4) v rozsahu viac ako 8 hodín</t>
  </si>
  <si>
    <t>-1547273203</t>
  </si>
  <si>
    <t>Investičné náklady neobsiahnuté v cenách</t>
  </si>
  <si>
    <t>65</t>
  </si>
  <si>
    <t>000300021.S</t>
  </si>
  <si>
    <t>Geodetické práce - vykonávané v priebehu výstavby výškové merania</t>
  </si>
  <si>
    <t>eur</t>
  </si>
  <si>
    <t>1024</t>
  </si>
  <si>
    <t>-752847326</t>
  </si>
  <si>
    <t>66</t>
  </si>
  <si>
    <t>000300031.S</t>
  </si>
  <si>
    <t>Geodetické práce - vykonávané po výstavbe zameranie skutočného vyhotovenia stavby</t>
  </si>
  <si>
    <t>-554282339</t>
  </si>
  <si>
    <t>67</t>
  </si>
  <si>
    <t>000400022.S</t>
  </si>
  <si>
    <t>Projektové práce - stavebná časť (stavebné objekty vrátane ich technického vybavenia). náklady na dokumentáciu skutočného zhotovenia stavby</t>
  </si>
  <si>
    <t>-1351841365</t>
  </si>
  <si>
    <t>POZ</t>
  </si>
  <si>
    <t>POZNÁMKY</t>
  </si>
  <si>
    <t>68</t>
  </si>
  <si>
    <t>POZNAMKA_2</t>
  </si>
  <si>
    <t xml:space="preserve">K správnemu naceneniu výkazu výmer je potrebné naštudovanie PD a obhliadka  stavby. Naceniť je potrebné jestvujúci výkaz výmer podľa pokynov tendrového  zadávateľa, resp. zmluvy o dielo. Rozdiely uviesť pod čiaru.</t>
  </si>
  <si>
    <t>631849917</t>
  </si>
  <si>
    <t>P</t>
  </si>
  <si>
    <t xml:space="preserve">Poznámka k položke:_x000d_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úpravy._x000d_
</t>
  </si>
  <si>
    <t>69</t>
  </si>
  <si>
    <t>POZNAMKA_5</t>
  </si>
  <si>
    <t xml:space="preserve">Vzhľadom na súčasnú nepredvídateľnú zmenu cien stavebných prác a materiálov, je možné tento rozpočet považovať za aktuálny iba v období približne 3 mesiace od jeho vyhotovenia. </t>
  </si>
  <si>
    <t>251953513</t>
  </si>
  <si>
    <t>VP</t>
  </si>
  <si>
    <t xml:space="preserve">  Práce naviac</t>
  </si>
  <si>
    <t>PN</t>
  </si>
  <si>
    <t>ZOZNAM FIGÚR</t>
  </si>
  <si>
    <t>Výmera</t>
  </si>
  <si>
    <t>Použitie figúry:</t>
  </si>
  <si>
    <t>plocha_stop_ciar</t>
  </si>
  <si>
    <t>NOVE</t>
  </si>
  <si>
    <t>pocet_zvislych_zanci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</si>
</sst>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7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7" fillId="4" borderId="0" xfId="0" applyNumberFormat="1" applyFont="1" applyFill="1" applyAlignment="1" applyProtection="1">
      <alignment vertical="center"/>
    </xf>
    <xf numFmtId="0" fontId="3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25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4" fontId="35" fillId="0" borderId="0" xfId="0" applyNumberFormat="1" applyFont="1" applyAlignment="1" applyProtection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3" xfId="0" applyFont="1" applyBorder="1" applyAlignment="1" applyProtection="1">
      <alignment horizontal="center" vertical="center"/>
    </xf>
    <xf numFmtId="49" fontId="25" fillId="0" borderId="23" xfId="0" applyNumberFormat="1" applyFont="1" applyBorder="1" applyAlignment="1" applyProtection="1">
      <alignment horizontal="left" vertical="center" wrapText="1"/>
    </xf>
    <xf numFmtId="0" fontId="25" fillId="0" borderId="23" xfId="0" applyFont="1" applyBorder="1" applyAlignment="1" applyProtection="1">
      <alignment horizontal="left" vertical="center" wrapText="1"/>
    </xf>
    <xf numFmtId="0" fontId="25" fillId="0" borderId="23" xfId="0" applyFont="1" applyBorder="1" applyAlignment="1" applyProtection="1">
      <alignment horizontal="center" vertical="center" wrapText="1"/>
    </xf>
    <xf numFmtId="167" fontId="25" fillId="2" borderId="23" xfId="0" applyNumberFormat="1" applyFont="1" applyFill="1" applyBorder="1" applyAlignment="1" applyProtection="1">
      <alignment vertical="center"/>
      <protection locked="0"/>
    </xf>
    <xf numFmtId="4" fontId="25" fillId="2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2" borderId="23" xfId="0" applyNumberFormat="1" applyFont="1" applyFill="1" applyBorder="1" applyAlignment="1" applyProtection="1">
      <alignment vertical="center"/>
      <protection locked="0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23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167" fontId="0" fillId="2" borderId="23" xfId="0" applyNumberFormat="1" applyFont="1" applyFill="1" applyBorder="1" applyAlignment="1" applyProtection="1">
      <alignment vertical="center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0" fontId="24" fillId="2" borderId="23" xfId="0" applyFont="1" applyFill="1" applyBorder="1" applyAlignment="1" applyProtection="1">
      <alignment horizontal="left" vertical="center"/>
      <protection locked="0"/>
    </xf>
    <xf numFmtId="0" fontId="24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28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35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36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ROUND(AG97,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37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38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39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40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41</v>
      </c>
      <c r="E32" s="49"/>
      <c r="F32" s="50" t="s">
        <v>42</v>
      </c>
      <c r="G32" s="49"/>
      <c r="H32" s="49"/>
      <c r="I32" s="49"/>
      <c r="J32" s="49"/>
      <c r="K32" s="49"/>
      <c r="L32" s="51">
        <v>0.23000000000000001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>
        <f>ROUND(AZ94 + SUM(CD97:CD101), 2)</f>
        <v>0</v>
      </c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>
        <f>ROUND(AV94 + SUM(BY97:BY101), 2)</f>
        <v>0</v>
      </c>
      <c r="AL32" s="52"/>
      <c r="AM32" s="52"/>
      <c r="AN32" s="52"/>
      <c r="AO32" s="52"/>
      <c r="AP32" s="52"/>
      <c r="AQ32" s="52"/>
      <c r="AR32" s="54"/>
      <c r="AS32" s="55"/>
      <c r="AT32" s="55"/>
      <c r="AU32" s="55"/>
      <c r="AV32" s="55"/>
      <c r="AW32" s="55"/>
      <c r="AX32" s="55"/>
      <c r="AY32" s="55"/>
      <c r="AZ32" s="55"/>
      <c r="BE32" s="56"/>
    </row>
    <row r="33" s="3" customFormat="1" ht="14.4" customHeight="1">
      <c r="A33" s="3"/>
      <c r="B33" s="48"/>
      <c r="C33" s="49"/>
      <c r="D33" s="49"/>
      <c r="E33" s="49"/>
      <c r="F33" s="50" t="s">
        <v>43</v>
      </c>
      <c r="G33" s="49"/>
      <c r="H33" s="49"/>
      <c r="I33" s="49"/>
      <c r="J33" s="49"/>
      <c r="K33" s="49"/>
      <c r="L33" s="57">
        <v>0.23000000000000001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8">
        <f>ROUND(BA94 + SUM(CE97:CE101),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8">
        <f>ROUND(AW94 + SUM(BZ97:BZ101), 2)</f>
        <v>0</v>
      </c>
      <c r="AL33" s="49"/>
      <c r="AM33" s="49"/>
      <c r="AN33" s="49"/>
      <c r="AO33" s="49"/>
      <c r="AP33" s="49"/>
      <c r="AQ33" s="49"/>
      <c r="AR33" s="59"/>
      <c r="BE33" s="56"/>
    </row>
    <row r="34" hidden="1" s="3" customFormat="1" ht="14.4" customHeight="1">
      <c r="A34" s="3"/>
      <c r="B34" s="48"/>
      <c r="C34" s="49"/>
      <c r="D34" s="49"/>
      <c r="E34" s="49"/>
      <c r="F34" s="32" t="s">
        <v>44</v>
      </c>
      <c r="G34" s="49"/>
      <c r="H34" s="49"/>
      <c r="I34" s="49"/>
      <c r="J34" s="49"/>
      <c r="K34" s="49"/>
      <c r="L34" s="57">
        <v>0.23000000000000001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8">
        <f>ROUND(BB94 + SUM(CF97:CF101),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8">
        <v>0</v>
      </c>
      <c r="AL34" s="49"/>
      <c r="AM34" s="49"/>
      <c r="AN34" s="49"/>
      <c r="AO34" s="49"/>
      <c r="AP34" s="49"/>
      <c r="AQ34" s="49"/>
      <c r="AR34" s="59"/>
      <c r="BE34" s="56"/>
    </row>
    <row r="35" hidden="1" s="3" customFormat="1" ht="14.4" customHeight="1">
      <c r="A35" s="3"/>
      <c r="B35" s="48"/>
      <c r="C35" s="49"/>
      <c r="D35" s="49"/>
      <c r="E35" s="49"/>
      <c r="F35" s="32" t="s">
        <v>45</v>
      </c>
      <c r="G35" s="49"/>
      <c r="H35" s="49"/>
      <c r="I35" s="49"/>
      <c r="J35" s="49"/>
      <c r="K35" s="49"/>
      <c r="L35" s="57">
        <v>0.23000000000000001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8">
        <f>ROUND(BC94 + SUM(CG97:CG101),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8">
        <v>0</v>
      </c>
      <c r="AL35" s="49"/>
      <c r="AM35" s="49"/>
      <c r="AN35" s="49"/>
      <c r="AO35" s="49"/>
      <c r="AP35" s="49"/>
      <c r="AQ35" s="49"/>
      <c r="AR35" s="59"/>
      <c r="BE35" s="3"/>
    </row>
    <row r="36" hidden="1" s="3" customFormat="1" ht="14.4" customHeight="1">
      <c r="A36" s="3"/>
      <c r="B36" s="48"/>
      <c r="C36" s="49"/>
      <c r="D36" s="49"/>
      <c r="E36" s="49"/>
      <c r="F36" s="50" t="s">
        <v>46</v>
      </c>
      <c r="G36" s="49"/>
      <c r="H36" s="49"/>
      <c r="I36" s="49"/>
      <c r="J36" s="49"/>
      <c r="K36" s="49"/>
      <c r="L36" s="51">
        <v>0</v>
      </c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>
        <f>ROUND(BD94 + SUM(CH97:CH101), 2)</f>
        <v>0</v>
      </c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>
        <v>0</v>
      </c>
      <c r="AL36" s="52"/>
      <c r="AM36" s="52"/>
      <c r="AN36" s="52"/>
      <c r="AO36" s="52"/>
      <c r="AP36" s="52"/>
      <c r="AQ36" s="52"/>
      <c r="AR36" s="54"/>
      <c r="AS36" s="55"/>
      <c r="AT36" s="55"/>
      <c r="AU36" s="55"/>
      <c r="AV36" s="55"/>
      <c r="AW36" s="55"/>
      <c r="AX36" s="55"/>
      <c r="AY36" s="55"/>
      <c r="AZ36" s="55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60"/>
      <c r="D38" s="61" t="s">
        <v>47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3" t="s">
        <v>48</v>
      </c>
      <c r="U38" s="62"/>
      <c r="V38" s="62"/>
      <c r="W38" s="62"/>
      <c r="X38" s="64" t="s">
        <v>49</v>
      </c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5">
        <f>SUM(AK29:AK36)</f>
        <v>0</v>
      </c>
      <c r="AL38" s="62"/>
      <c r="AM38" s="62"/>
      <c r="AN38" s="62"/>
      <c r="AO38" s="66"/>
      <c r="AP38" s="60"/>
      <c r="AQ38" s="60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7"/>
      <c r="C49" s="68"/>
      <c r="D49" s="69" t="s">
        <v>50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69" t="s">
        <v>51</v>
      </c>
      <c r="AI49" s="70"/>
      <c r="AJ49" s="70"/>
      <c r="AK49" s="70"/>
      <c r="AL49" s="70"/>
      <c r="AM49" s="70"/>
      <c r="AN49" s="70"/>
      <c r="AO49" s="70"/>
      <c r="AP49" s="68"/>
      <c r="AQ49" s="68"/>
      <c r="AR49" s="71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72" t="s">
        <v>52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72" t="s">
        <v>53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72" t="s">
        <v>52</v>
      </c>
      <c r="AI60" s="45"/>
      <c r="AJ60" s="45"/>
      <c r="AK60" s="45"/>
      <c r="AL60" s="45"/>
      <c r="AM60" s="72" t="s">
        <v>53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9" t="s">
        <v>54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69" t="s">
        <v>55</v>
      </c>
      <c r="AI64" s="73"/>
      <c r="AJ64" s="73"/>
      <c r="AK64" s="73"/>
      <c r="AL64" s="73"/>
      <c r="AM64" s="73"/>
      <c r="AN64" s="73"/>
      <c r="AO64" s="73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72" t="s">
        <v>52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72" t="s">
        <v>53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72" t="s">
        <v>52</v>
      </c>
      <c r="AI75" s="45"/>
      <c r="AJ75" s="45"/>
      <c r="AK75" s="45"/>
      <c r="AL75" s="45"/>
      <c r="AM75" s="72" t="s">
        <v>53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74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43"/>
      <c r="BE77" s="40"/>
    </row>
    <row r="81" s="2" customFormat="1" ht="6.96" customHeight="1">
      <c r="A81" s="40"/>
      <c r="B81" s="76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43"/>
      <c r="BE81" s="40"/>
    </row>
    <row r="82" s="2" customFormat="1" ht="24.96" customHeight="1">
      <c r="A82" s="40"/>
      <c r="B82" s="41"/>
      <c r="C82" s="23" t="s">
        <v>56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8"/>
      <c r="C84" s="32" t="s">
        <v>12</v>
      </c>
      <c r="D84" s="79"/>
      <c r="E84" s="79"/>
      <c r="F84" s="79"/>
      <c r="G84" s="79"/>
      <c r="H84" s="79"/>
      <c r="I84" s="79"/>
      <c r="J84" s="79"/>
      <c r="K84" s="79"/>
      <c r="L84" s="79" t="str">
        <f>K5</f>
        <v>0525</v>
      </c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80"/>
      <c r="BE84" s="4"/>
    </row>
    <row r="85" s="5" customFormat="1" ht="36.96" customHeight="1">
      <c r="A85" s="5"/>
      <c r="B85" s="81"/>
      <c r="C85" s="82" t="s">
        <v>15</v>
      </c>
      <c r="D85" s="83"/>
      <c r="E85" s="83"/>
      <c r="F85" s="83"/>
      <c r="G85" s="83"/>
      <c r="H85" s="83"/>
      <c r="I85" s="83"/>
      <c r="J85" s="83"/>
      <c r="K85" s="83"/>
      <c r="L85" s="84" t="str">
        <f>K6</f>
        <v>Vozovňa Petržálka</v>
      </c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5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19</v>
      </c>
      <c r="D87" s="42"/>
      <c r="E87" s="42"/>
      <c r="F87" s="42"/>
      <c r="G87" s="42"/>
      <c r="H87" s="42"/>
      <c r="I87" s="42"/>
      <c r="J87" s="42"/>
      <c r="K87" s="42"/>
      <c r="L87" s="86" t="str">
        <f>IF(K8="","",K8)</f>
        <v xml:space="preserve"> 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21</v>
      </c>
      <c r="AJ87" s="42"/>
      <c r="AK87" s="42"/>
      <c r="AL87" s="42"/>
      <c r="AM87" s="87" t="str">
        <f>IF(AN8= "","",AN8)</f>
        <v>24. 9. 2025</v>
      </c>
      <c r="AN87" s="87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23</v>
      </c>
      <c r="D89" s="42"/>
      <c r="E89" s="42"/>
      <c r="F89" s="42"/>
      <c r="G89" s="42"/>
      <c r="H89" s="42"/>
      <c r="I89" s="42"/>
      <c r="J89" s="42"/>
      <c r="K89" s="42"/>
      <c r="L89" s="79" t="str">
        <f>IF(E11= "","",E11)</f>
        <v>Dopravný podnik Bratislava, akciová spoločnosť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31</v>
      </c>
      <c r="AJ89" s="42"/>
      <c r="AK89" s="42"/>
      <c r="AL89" s="42"/>
      <c r="AM89" s="88" t="str">
        <f>IF(E17="","",E17)</f>
        <v xml:space="preserve"> </v>
      </c>
      <c r="AN89" s="79"/>
      <c r="AO89" s="79"/>
      <c r="AP89" s="79"/>
      <c r="AQ89" s="42"/>
      <c r="AR89" s="43"/>
      <c r="AS89" s="89" t="s">
        <v>57</v>
      </c>
      <c r="AT89" s="90"/>
      <c r="AU89" s="91"/>
      <c r="AV89" s="91"/>
      <c r="AW89" s="91"/>
      <c r="AX89" s="91"/>
      <c r="AY89" s="91"/>
      <c r="AZ89" s="91"/>
      <c r="BA89" s="91"/>
      <c r="BB89" s="91"/>
      <c r="BC89" s="91"/>
      <c r="BD89" s="92"/>
      <c r="BE89" s="40"/>
    </row>
    <row r="90" s="2" customFormat="1" ht="15.15" customHeight="1">
      <c r="A90" s="40"/>
      <c r="B90" s="41"/>
      <c r="C90" s="32" t="s">
        <v>29</v>
      </c>
      <c r="D90" s="42"/>
      <c r="E90" s="42"/>
      <c r="F90" s="42"/>
      <c r="G90" s="42"/>
      <c r="H90" s="42"/>
      <c r="I90" s="42"/>
      <c r="J90" s="42"/>
      <c r="K90" s="42"/>
      <c r="L90" s="79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33</v>
      </c>
      <c r="AJ90" s="42"/>
      <c r="AK90" s="42"/>
      <c r="AL90" s="42"/>
      <c r="AM90" s="88" t="str">
        <f>IF(E20="","",E20)</f>
        <v xml:space="preserve"> </v>
      </c>
      <c r="AN90" s="79"/>
      <c r="AO90" s="79"/>
      <c r="AP90" s="79"/>
      <c r="AQ90" s="42"/>
      <c r="AR90" s="43"/>
      <c r="AS90" s="93"/>
      <c r="AT90" s="94"/>
      <c r="AU90" s="95"/>
      <c r="AV90" s="95"/>
      <c r="AW90" s="95"/>
      <c r="AX90" s="95"/>
      <c r="AY90" s="95"/>
      <c r="AZ90" s="95"/>
      <c r="BA90" s="95"/>
      <c r="BB90" s="95"/>
      <c r="BC90" s="95"/>
      <c r="BD90" s="96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7"/>
      <c r="AT91" s="98"/>
      <c r="AU91" s="99"/>
      <c r="AV91" s="99"/>
      <c r="AW91" s="99"/>
      <c r="AX91" s="99"/>
      <c r="AY91" s="99"/>
      <c r="AZ91" s="99"/>
      <c r="BA91" s="99"/>
      <c r="BB91" s="99"/>
      <c r="BC91" s="99"/>
      <c r="BD91" s="100"/>
      <c r="BE91" s="40"/>
    </row>
    <row r="92" s="2" customFormat="1" ht="29.28" customHeight="1">
      <c r="A92" s="40"/>
      <c r="B92" s="41"/>
      <c r="C92" s="101" t="s">
        <v>58</v>
      </c>
      <c r="D92" s="102"/>
      <c r="E92" s="102"/>
      <c r="F92" s="102"/>
      <c r="G92" s="102"/>
      <c r="H92" s="103"/>
      <c r="I92" s="104" t="s">
        <v>59</v>
      </c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5" t="s">
        <v>60</v>
      </c>
      <c r="AH92" s="102"/>
      <c r="AI92" s="102"/>
      <c r="AJ92" s="102"/>
      <c r="AK92" s="102"/>
      <c r="AL92" s="102"/>
      <c r="AM92" s="102"/>
      <c r="AN92" s="104" t="s">
        <v>61</v>
      </c>
      <c r="AO92" s="102"/>
      <c r="AP92" s="106"/>
      <c r="AQ92" s="107" t="s">
        <v>62</v>
      </c>
      <c r="AR92" s="43"/>
      <c r="AS92" s="108" t="s">
        <v>63</v>
      </c>
      <c r="AT92" s="109" t="s">
        <v>64</v>
      </c>
      <c r="AU92" s="109" t="s">
        <v>65</v>
      </c>
      <c r="AV92" s="109" t="s">
        <v>66</v>
      </c>
      <c r="AW92" s="109" t="s">
        <v>67</v>
      </c>
      <c r="AX92" s="109" t="s">
        <v>68</v>
      </c>
      <c r="AY92" s="109" t="s">
        <v>69</v>
      </c>
      <c r="AZ92" s="109" t="s">
        <v>70</v>
      </c>
      <c r="BA92" s="109" t="s">
        <v>71</v>
      </c>
      <c r="BB92" s="109" t="s">
        <v>72</v>
      </c>
      <c r="BC92" s="109" t="s">
        <v>73</v>
      </c>
      <c r="BD92" s="110" t="s">
        <v>74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11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3"/>
      <c r="BE93" s="40"/>
    </row>
    <row r="94" s="6" customFormat="1" ht="32.4" customHeight="1">
      <c r="A94" s="6"/>
      <c r="B94" s="114"/>
      <c r="C94" s="115" t="s">
        <v>75</v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7">
        <f>ROUND(AG95,2)</f>
        <v>0</v>
      </c>
      <c r="AH94" s="117"/>
      <c r="AI94" s="117"/>
      <c r="AJ94" s="117"/>
      <c r="AK94" s="117"/>
      <c r="AL94" s="117"/>
      <c r="AM94" s="117"/>
      <c r="AN94" s="118">
        <f>SUM(AG94,AT94)</f>
        <v>0</v>
      </c>
      <c r="AO94" s="118"/>
      <c r="AP94" s="118"/>
      <c r="AQ94" s="119" t="s">
        <v>1</v>
      </c>
      <c r="AR94" s="120"/>
      <c r="AS94" s="121">
        <f>ROUND(AS95,2)</f>
        <v>0</v>
      </c>
      <c r="AT94" s="122">
        <f>ROUND(SUM(AV94:AW94),2)</f>
        <v>0</v>
      </c>
      <c r="AU94" s="123">
        <f>ROUND(AU95,5)</f>
        <v>0</v>
      </c>
      <c r="AV94" s="122">
        <f>ROUND(AZ94*L32,2)</f>
        <v>0</v>
      </c>
      <c r="AW94" s="122">
        <f>ROUND(BA94*L33,2)</f>
        <v>0</v>
      </c>
      <c r="AX94" s="122">
        <f>ROUND(BB94*L32,2)</f>
        <v>0</v>
      </c>
      <c r="AY94" s="122">
        <f>ROUND(BC94*L33,2)</f>
        <v>0</v>
      </c>
      <c r="AZ94" s="122">
        <f>ROUND(AZ95,2)</f>
        <v>0</v>
      </c>
      <c r="BA94" s="122">
        <f>ROUND(BA95,2)</f>
        <v>0</v>
      </c>
      <c r="BB94" s="122">
        <f>ROUND(BB95,2)</f>
        <v>0</v>
      </c>
      <c r="BC94" s="122">
        <f>ROUND(BC95,2)</f>
        <v>0</v>
      </c>
      <c r="BD94" s="124">
        <f>ROUND(BD95,2)</f>
        <v>0</v>
      </c>
      <c r="BE94" s="6"/>
      <c r="BS94" s="125" t="s">
        <v>76</v>
      </c>
      <c r="BT94" s="125" t="s">
        <v>77</v>
      </c>
      <c r="BU94" s="126" t="s">
        <v>78</v>
      </c>
      <c r="BV94" s="125" t="s">
        <v>79</v>
      </c>
      <c r="BW94" s="125" t="s">
        <v>5</v>
      </c>
      <c r="BX94" s="125" t="s">
        <v>80</v>
      </c>
      <c r="CL94" s="125" t="s">
        <v>1</v>
      </c>
    </row>
    <row r="95" s="7" customFormat="1" ht="24.75" customHeight="1">
      <c r="A95" s="127" t="s">
        <v>81</v>
      </c>
      <c r="B95" s="128"/>
      <c r="C95" s="129"/>
      <c r="D95" s="130" t="s">
        <v>82</v>
      </c>
      <c r="E95" s="130"/>
      <c r="F95" s="130"/>
      <c r="G95" s="130"/>
      <c r="H95" s="130"/>
      <c r="I95" s="131"/>
      <c r="J95" s="130" t="s">
        <v>83</v>
      </c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2">
        <f>'01 - Reorganizácia vstupu...'!J32</f>
        <v>0</v>
      </c>
      <c r="AH95" s="131"/>
      <c r="AI95" s="131"/>
      <c r="AJ95" s="131"/>
      <c r="AK95" s="131"/>
      <c r="AL95" s="131"/>
      <c r="AM95" s="131"/>
      <c r="AN95" s="132">
        <f>SUM(AG95,AT95)</f>
        <v>0</v>
      </c>
      <c r="AO95" s="131"/>
      <c r="AP95" s="131"/>
      <c r="AQ95" s="133" t="s">
        <v>84</v>
      </c>
      <c r="AR95" s="134"/>
      <c r="AS95" s="135">
        <v>0</v>
      </c>
      <c r="AT95" s="136">
        <f>ROUND(SUM(AV95:AW95),2)</f>
        <v>0</v>
      </c>
      <c r="AU95" s="137">
        <f>'01 - Reorganizácia vstupu...'!P142</f>
        <v>0</v>
      </c>
      <c r="AV95" s="136">
        <f>'01 - Reorganizácia vstupu...'!J35</f>
        <v>0</v>
      </c>
      <c r="AW95" s="136">
        <f>'01 - Reorganizácia vstupu...'!J36</f>
        <v>0</v>
      </c>
      <c r="AX95" s="136">
        <f>'01 - Reorganizácia vstupu...'!J37</f>
        <v>0</v>
      </c>
      <c r="AY95" s="136">
        <f>'01 - Reorganizácia vstupu...'!J38</f>
        <v>0</v>
      </c>
      <c r="AZ95" s="136">
        <f>'01 - Reorganizácia vstupu...'!F35</f>
        <v>0</v>
      </c>
      <c r="BA95" s="136">
        <f>'01 - Reorganizácia vstupu...'!F36</f>
        <v>0</v>
      </c>
      <c r="BB95" s="136">
        <f>'01 - Reorganizácia vstupu...'!F37</f>
        <v>0</v>
      </c>
      <c r="BC95" s="136">
        <f>'01 - Reorganizácia vstupu...'!F38</f>
        <v>0</v>
      </c>
      <c r="BD95" s="138">
        <f>'01 - Reorganizácia vstupu...'!F39</f>
        <v>0</v>
      </c>
      <c r="BE95" s="7"/>
      <c r="BT95" s="139" t="s">
        <v>85</v>
      </c>
      <c r="BV95" s="139" t="s">
        <v>79</v>
      </c>
      <c r="BW95" s="139" t="s">
        <v>86</v>
      </c>
      <c r="BX95" s="139" t="s">
        <v>5</v>
      </c>
      <c r="CL95" s="139" t="s">
        <v>1</v>
      </c>
      <c r="CM95" s="139" t="s">
        <v>77</v>
      </c>
    </row>
    <row r="96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0"/>
    </row>
    <row r="97" s="2" customFormat="1" ht="30" customHeight="1">
      <c r="A97" s="40"/>
      <c r="B97" s="41"/>
      <c r="C97" s="115" t="s">
        <v>87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118">
        <f>ROUND(SUM(AG98:AG101), 2)</f>
        <v>0</v>
      </c>
      <c r="AH97" s="118"/>
      <c r="AI97" s="118"/>
      <c r="AJ97" s="118"/>
      <c r="AK97" s="118"/>
      <c r="AL97" s="118"/>
      <c r="AM97" s="118"/>
      <c r="AN97" s="118">
        <f>ROUND(SUM(AN98:AN101), 2)</f>
        <v>0</v>
      </c>
      <c r="AO97" s="118"/>
      <c r="AP97" s="118"/>
      <c r="AQ97" s="140"/>
      <c r="AR97" s="43"/>
      <c r="AS97" s="108" t="s">
        <v>88</v>
      </c>
      <c r="AT97" s="109" t="s">
        <v>89</v>
      </c>
      <c r="AU97" s="109" t="s">
        <v>41</v>
      </c>
      <c r="AV97" s="110" t="s">
        <v>64</v>
      </c>
      <c r="AW97" s="40"/>
      <c r="AX97" s="40"/>
      <c r="AY97" s="40"/>
      <c r="AZ97" s="40"/>
      <c r="BA97" s="40"/>
      <c r="BB97" s="40"/>
      <c r="BC97" s="40"/>
      <c r="BD97" s="40"/>
      <c r="BE97" s="40"/>
    </row>
    <row r="98" s="2" customFormat="1" ht="19.92" customHeight="1">
      <c r="A98" s="40"/>
      <c r="B98" s="41"/>
      <c r="C98" s="42"/>
      <c r="D98" s="141" t="s">
        <v>90</v>
      </c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42"/>
      <c r="AD98" s="42"/>
      <c r="AE98" s="42"/>
      <c r="AF98" s="42"/>
      <c r="AG98" s="142">
        <f>ROUND(AG94 * AS98, 2)</f>
        <v>0</v>
      </c>
      <c r="AH98" s="143"/>
      <c r="AI98" s="143"/>
      <c r="AJ98" s="143"/>
      <c r="AK98" s="143"/>
      <c r="AL98" s="143"/>
      <c r="AM98" s="143"/>
      <c r="AN98" s="143">
        <f>ROUND(AG98 + AV98, 2)</f>
        <v>0</v>
      </c>
      <c r="AO98" s="143"/>
      <c r="AP98" s="143"/>
      <c r="AQ98" s="42"/>
      <c r="AR98" s="43"/>
      <c r="AS98" s="144">
        <v>0</v>
      </c>
      <c r="AT98" s="145" t="s">
        <v>91</v>
      </c>
      <c r="AU98" s="145" t="s">
        <v>42</v>
      </c>
      <c r="AV98" s="146">
        <f>ROUND(IF(AU98="základná",AG98*L32,IF(AU98="znížená",AG98*L33,0)), 2)</f>
        <v>0</v>
      </c>
      <c r="AW98" s="40"/>
      <c r="AX98" s="40"/>
      <c r="AY98" s="40"/>
      <c r="AZ98" s="40"/>
      <c r="BA98" s="40"/>
      <c r="BB98" s="40"/>
      <c r="BC98" s="40"/>
      <c r="BD98" s="40"/>
      <c r="BE98" s="40"/>
      <c r="BV98" s="17" t="s">
        <v>92</v>
      </c>
      <c r="BY98" s="147">
        <f>IF(AU98="základná",AV98,0)</f>
        <v>0</v>
      </c>
      <c r="BZ98" s="147">
        <f>IF(AU98="znížená",AV98,0)</f>
        <v>0</v>
      </c>
      <c r="CA98" s="147">
        <v>0</v>
      </c>
      <c r="CB98" s="147">
        <v>0</v>
      </c>
      <c r="CC98" s="147">
        <v>0</v>
      </c>
      <c r="CD98" s="147">
        <f>IF(AU98="základná",AG98,0)</f>
        <v>0</v>
      </c>
      <c r="CE98" s="147">
        <f>IF(AU98="znížená",AG98,0)</f>
        <v>0</v>
      </c>
      <c r="CF98" s="147">
        <f>IF(AU98="zákl. prenesená",AG98,0)</f>
        <v>0</v>
      </c>
      <c r="CG98" s="147">
        <f>IF(AU98="zníž. prenesená",AG98,0)</f>
        <v>0</v>
      </c>
      <c r="CH98" s="147">
        <f>IF(AU98="nulová",AG98,0)</f>
        <v>0</v>
      </c>
      <c r="CI98" s="17">
        <f>IF(AU98="základná",1,IF(AU98="znížená",2,IF(AU98="zákl. prenesená",4,IF(AU98="zníž. prenesená",5,3))))</f>
        <v>1</v>
      </c>
      <c r="CJ98" s="17">
        <f>IF(AT98="stavebná časť",1,IF(AT98="investičná časť",2,3))</f>
        <v>1</v>
      </c>
      <c r="CK98" s="17" t="str">
        <f>IF(D98="Vyplň vlastné","","x")</f>
        <v>x</v>
      </c>
    </row>
    <row r="99" s="2" customFormat="1" ht="19.92" customHeight="1">
      <c r="A99" s="40"/>
      <c r="B99" s="41"/>
      <c r="C99" s="42"/>
      <c r="D99" s="148" t="s">
        <v>93</v>
      </c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42"/>
      <c r="AD99" s="42"/>
      <c r="AE99" s="42"/>
      <c r="AF99" s="42"/>
      <c r="AG99" s="142">
        <f>ROUND(AG94 * AS99, 2)</f>
        <v>0</v>
      </c>
      <c r="AH99" s="143"/>
      <c r="AI99" s="143"/>
      <c r="AJ99" s="143"/>
      <c r="AK99" s="143"/>
      <c r="AL99" s="143"/>
      <c r="AM99" s="143"/>
      <c r="AN99" s="143">
        <f>ROUND(AG99 + AV99, 2)</f>
        <v>0</v>
      </c>
      <c r="AO99" s="143"/>
      <c r="AP99" s="143"/>
      <c r="AQ99" s="42"/>
      <c r="AR99" s="43"/>
      <c r="AS99" s="144">
        <v>0</v>
      </c>
      <c r="AT99" s="145" t="s">
        <v>91</v>
      </c>
      <c r="AU99" s="145" t="s">
        <v>42</v>
      </c>
      <c r="AV99" s="146">
        <f>ROUND(IF(AU99="základná",AG99*L32,IF(AU99="znížená",AG99*L33,0)), 2)</f>
        <v>0</v>
      </c>
      <c r="AW99" s="40"/>
      <c r="AX99" s="40"/>
      <c r="AY99" s="40"/>
      <c r="AZ99" s="40"/>
      <c r="BA99" s="40"/>
      <c r="BB99" s="40"/>
      <c r="BC99" s="40"/>
      <c r="BD99" s="40"/>
      <c r="BE99" s="40"/>
      <c r="BV99" s="17" t="s">
        <v>94</v>
      </c>
      <c r="BY99" s="147">
        <f>IF(AU99="základná",AV99,0)</f>
        <v>0</v>
      </c>
      <c r="BZ99" s="147">
        <f>IF(AU99="znížená",AV99,0)</f>
        <v>0</v>
      </c>
      <c r="CA99" s="147">
        <v>0</v>
      </c>
      <c r="CB99" s="147">
        <v>0</v>
      </c>
      <c r="CC99" s="147">
        <v>0</v>
      </c>
      <c r="CD99" s="147">
        <f>IF(AU99="základná",AG99,0)</f>
        <v>0</v>
      </c>
      <c r="CE99" s="147">
        <f>IF(AU99="znížená",AG99,0)</f>
        <v>0</v>
      </c>
      <c r="CF99" s="147">
        <f>IF(AU99="zákl. prenesená",AG99,0)</f>
        <v>0</v>
      </c>
      <c r="CG99" s="147">
        <f>IF(AU99="zníž. prenesená",AG99,0)</f>
        <v>0</v>
      </c>
      <c r="CH99" s="147">
        <f>IF(AU99="nulová",AG99,0)</f>
        <v>0</v>
      </c>
      <c r="CI99" s="17">
        <f>IF(AU99="základná",1,IF(AU99="znížená",2,IF(AU99="zákl. prenesená",4,IF(AU99="zníž. prenesená",5,3))))</f>
        <v>1</v>
      </c>
      <c r="CJ99" s="17">
        <f>IF(AT99="stavebná časť",1,IF(AT99="investičná časť",2,3))</f>
        <v>1</v>
      </c>
      <c r="CK99" s="17" t="str">
        <f>IF(D99="Vyplň vlastné","","x")</f>
        <v/>
      </c>
    </row>
    <row r="100" s="2" customFormat="1" ht="19.92" customHeight="1">
      <c r="A100" s="40"/>
      <c r="B100" s="41"/>
      <c r="C100" s="42"/>
      <c r="D100" s="148" t="s">
        <v>93</v>
      </c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42"/>
      <c r="AD100" s="42"/>
      <c r="AE100" s="42"/>
      <c r="AF100" s="42"/>
      <c r="AG100" s="142">
        <f>ROUND(AG94 * AS100, 2)</f>
        <v>0</v>
      </c>
      <c r="AH100" s="143"/>
      <c r="AI100" s="143"/>
      <c r="AJ100" s="143"/>
      <c r="AK100" s="143"/>
      <c r="AL100" s="143"/>
      <c r="AM100" s="143"/>
      <c r="AN100" s="143">
        <f>ROUND(AG100 + AV100, 2)</f>
        <v>0</v>
      </c>
      <c r="AO100" s="143"/>
      <c r="AP100" s="143"/>
      <c r="AQ100" s="42"/>
      <c r="AR100" s="43"/>
      <c r="AS100" s="144">
        <v>0</v>
      </c>
      <c r="AT100" s="145" t="s">
        <v>91</v>
      </c>
      <c r="AU100" s="145" t="s">
        <v>42</v>
      </c>
      <c r="AV100" s="146">
        <f>ROUND(IF(AU100="základná",AG100*L32,IF(AU100="znížená",AG100*L33,0)), 2)</f>
        <v>0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V100" s="17" t="s">
        <v>94</v>
      </c>
      <c r="BY100" s="147">
        <f>IF(AU100="základná",AV100,0)</f>
        <v>0</v>
      </c>
      <c r="BZ100" s="147">
        <f>IF(AU100="znížená",AV100,0)</f>
        <v>0</v>
      </c>
      <c r="CA100" s="147">
        <v>0</v>
      </c>
      <c r="CB100" s="147">
        <v>0</v>
      </c>
      <c r="CC100" s="147">
        <v>0</v>
      </c>
      <c r="CD100" s="147">
        <f>IF(AU100="základná",AG100,0)</f>
        <v>0</v>
      </c>
      <c r="CE100" s="147">
        <f>IF(AU100="znížená",AG100,0)</f>
        <v>0</v>
      </c>
      <c r="CF100" s="147">
        <f>IF(AU100="zákl. prenesená",AG100,0)</f>
        <v>0</v>
      </c>
      <c r="CG100" s="147">
        <f>IF(AU100="zníž. prenesená",AG100,0)</f>
        <v>0</v>
      </c>
      <c r="CH100" s="147">
        <f>IF(AU100="nulová",AG100,0)</f>
        <v>0</v>
      </c>
      <c r="CI100" s="17">
        <f>IF(AU100="základná",1,IF(AU100="znížená",2,IF(AU100="zákl. prenesená",4,IF(AU100="zníž. prenesená",5,3))))</f>
        <v>1</v>
      </c>
      <c r="CJ100" s="17">
        <f>IF(AT100="stavebná časť",1,IF(AT100="investičná časť",2,3))</f>
        <v>1</v>
      </c>
      <c r="CK100" s="17" t="str">
        <f>IF(D100="Vyplň vlastné","","x")</f>
        <v/>
      </c>
    </row>
    <row r="101" s="2" customFormat="1" ht="19.92" customHeight="1">
      <c r="A101" s="40"/>
      <c r="B101" s="41"/>
      <c r="C101" s="42"/>
      <c r="D101" s="148" t="s">
        <v>93</v>
      </c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42"/>
      <c r="AD101" s="42"/>
      <c r="AE101" s="42"/>
      <c r="AF101" s="42"/>
      <c r="AG101" s="142">
        <f>ROUND(AG94 * AS101, 2)</f>
        <v>0</v>
      </c>
      <c r="AH101" s="143"/>
      <c r="AI101" s="143"/>
      <c r="AJ101" s="143"/>
      <c r="AK101" s="143"/>
      <c r="AL101" s="143"/>
      <c r="AM101" s="143"/>
      <c r="AN101" s="143">
        <f>ROUND(AG101 + AV101, 2)</f>
        <v>0</v>
      </c>
      <c r="AO101" s="143"/>
      <c r="AP101" s="143"/>
      <c r="AQ101" s="42"/>
      <c r="AR101" s="43"/>
      <c r="AS101" s="149">
        <v>0</v>
      </c>
      <c r="AT101" s="150" t="s">
        <v>91</v>
      </c>
      <c r="AU101" s="150" t="s">
        <v>42</v>
      </c>
      <c r="AV101" s="151">
        <f>ROUND(IF(AU101="základná",AG101*L32,IF(AU101="znížená",AG101*L33,0)),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94</v>
      </c>
      <c r="BY101" s="147">
        <f>IF(AU101="základná",AV101,0)</f>
        <v>0</v>
      </c>
      <c r="BZ101" s="147">
        <f>IF(AU101="znížená",AV101,0)</f>
        <v>0</v>
      </c>
      <c r="CA101" s="147">
        <v>0</v>
      </c>
      <c r="CB101" s="147">
        <v>0</v>
      </c>
      <c r="CC101" s="147">
        <v>0</v>
      </c>
      <c r="CD101" s="147">
        <f>IF(AU101="základná",AG101,0)</f>
        <v>0</v>
      </c>
      <c r="CE101" s="147">
        <f>IF(AU101="znížená",AG101,0)</f>
        <v>0</v>
      </c>
      <c r="CF101" s="147">
        <f>IF(AU101="zákl. prenesená",AG101,0)</f>
        <v>0</v>
      </c>
      <c r="CG101" s="147">
        <f>IF(AU101="zníž. prenesená",AG101,0)</f>
        <v>0</v>
      </c>
      <c r="CH101" s="147">
        <f>IF(AU101="nulová",AG101,0)</f>
        <v>0</v>
      </c>
      <c r="CI101" s="17">
        <f>IF(AU101="základná",1,IF(AU101="znížená",2,IF(AU101="zákl. prenesená",4,IF(AU101="zníž. prenesená",5,3))))</f>
        <v>1</v>
      </c>
      <c r="CJ101" s="17">
        <f>IF(AT101="stavebná časť",1,IF(AT101="investičná časť",2,3))</f>
        <v>1</v>
      </c>
      <c r="CK101" s="17" t="str">
        <f>IF(D101="Vyplň vlastné","","x")</f>
        <v/>
      </c>
    </row>
    <row r="102" s="2" customFormat="1" ht="10.8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3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="2" customFormat="1" ht="30" customHeight="1">
      <c r="A103" s="40"/>
      <c r="B103" s="41"/>
      <c r="C103" s="152" t="s">
        <v>95</v>
      </c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4">
        <f>ROUND(AG94 + AG97, 2)</f>
        <v>0</v>
      </c>
      <c r="AH103" s="154"/>
      <c r="AI103" s="154"/>
      <c r="AJ103" s="154"/>
      <c r="AK103" s="154"/>
      <c r="AL103" s="154"/>
      <c r="AM103" s="154"/>
      <c r="AN103" s="154">
        <f>ROUND(AN94 + AN97, 2)</f>
        <v>0</v>
      </c>
      <c r="AO103" s="154"/>
      <c r="AP103" s="154"/>
      <c r="AQ103" s="153"/>
      <c r="AR103" s="43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="2" customFormat="1" ht="6.96" customHeight="1">
      <c r="A104" s="40"/>
      <c r="B104" s="74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43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</sheetData>
  <sheetProtection sheet="1" formatColumns="0" formatRows="0" objects="1" scenarios="1" spinCount="100000" saltValue="ekHmkAjCRlTupv8FklaH5qAEvx2qT6mo3em/H+fL53RJEeRvN+tf94eneL8zIJUNUWzz+43qjtBeWA4/FqS2pg==" hashValue="MFtimYdcvkvVMyNU4lTDMuiUafFqRi05Y6s5KbVKIswFDGkSEmkGTti7EtIQwzP0xFnvUtTQl7gEFveQUbWYxA==" algorithmName="SHA-512" password="C549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é sú hodnoty základná, znížená, nulová." sqref="AU97:AU101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>
      <formula1>"stavebná časť, technologická časť, investičná časť"</formula1>
    </dataValidation>
  </dataValidations>
  <hyperlinks>
    <hyperlink ref="A95" location="'01 - Reorganizácia vstup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  <c r="AZ2" s="155" t="s">
        <v>96</v>
      </c>
      <c r="BA2" s="155" t="s">
        <v>1</v>
      </c>
      <c r="BB2" s="155" t="s">
        <v>1</v>
      </c>
      <c r="BC2" s="155" t="s">
        <v>97</v>
      </c>
      <c r="BD2" s="155" t="s">
        <v>98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20"/>
      <c r="AT3" s="17" t="s">
        <v>77</v>
      </c>
      <c r="AZ3" s="155" t="s">
        <v>99</v>
      </c>
      <c r="BA3" s="155" t="s">
        <v>100</v>
      </c>
      <c r="BB3" s="155" t="s">
        <v>1</v>
      </c>
      <c r="BC3" s="155" t="s">
        <v>101</v>
      </c>
      <c r="BD3" s="155" t="s">
        <v>98</v>
      </c>
    </row>
    <row r="4" s="1" customFormat="1" ht="24.96" customHeight="1">
      <c r="B4" s="20"/>
      <c r="D4" s="158" t="s">
        <v>102</v>
      </c>
      <c r="L4" s="20"/>
      <c r="M4" s="159" t="s">
        <v>9</v>
      </c>
      <c r="AT4" s="17" t="s">
        <v>4</v>
      </c>
      <c r="AZ4" s="155" t="s">
        <v>103</v>
      </c>
      <c r="BA4" s="155" t="s">
        <v>1</v>
      </c>
      <c r="BB4" s="155" t="s">
        <v>1</v>
      </c>
      <c r="BC4" s="155" t="s">
        <v>104</v>
      </c>
      <c r="BD4" s="155" t="s">
        <v>98</v>
      </c>
    </row>
    <row r="5" s="1" customFormat="1" ht="6.96" customHeight="1">
      <c r="B5" s="20"/>
      <c r="L5" s="20"/>
      <c r="AZ5" s="155" t="s">
        <v>105</v>
      </c>
      <c r="BA5" s="155" t="s">
        <v>100</v>
      </c>
      <c r="BB5" s="155" t="s">
        <v>1</v>
      </c>
      <c r="BC5" s="155" t="s">
        <v>106</v>
      </c>
      <c r="BD5" s="155" t="s">
        <v>98</v>
      </c>
    </row>
    <row r="6" s="1" customFormat="1" ht="12" customHeight="1">
      <c r="B6" s="20"/>
      <c r="D6" s="160" t="s">
        <v>15</v>
      </c>
      <c r="L6" s="20"/>
      <c r="AZ6" s="155" t="s">
        <v>107</v>
      </c>
      <c r="BA6" s="155" t="s">
        <v>100</v>
      </c>
      <c r="BB6" s="155" t="s">
        <v>1</v>
      </c>
      <c r="BC6" s="155" t="s">
        <v>108</v>
      </c>
      <c r="BD6" s="155" t="s">
        <v>98</v>
      </c>
    </row>
    <row r="7" s="1" customFormat="1" ht="16.5" customHeight="1">
      <c r="B7" s="20"/>
      <c r="E7" s="161" t="str">
        <f>'Rekapitulácia stavby'!K6</f>
        <v>Vozovňa Petržálka</v>
      </c>
      <c r="F7" s="160"/>
      <c r="G7" s="160"/>
      <c r="H7" s="160"/>
      <c r="L7" s="20"/>
      <c r="AZ7" s="155" t="s">
        <v>109</v>
      </c>
      <c r="BA7" s="155" t="s">
        <v>100</v>
      </c>
      <c r="BB7" s="155" t="s">
        <v>1</v>
      </c>
      <c r="BC7" s="155" t="s">
        <v>110</v>
      </c>
      <c r="BD7" s="155" t="s">
        <v>98</v>
      </c>
    </row>
    <row r="8" s="2" customFormat="1" ht="12" customHeight="1">
      <c r="A8" s="40"/>
      <c r="B8" s="43"/>
      <c r="C8" s="40"/>
      <c r="D8" s="160" t="s">
        <v>111</v>
      </c>
      <c r="E8" s="40"/>
      <c r="F8" s="40"/>
      <c r="G8" s="40"/>
      <c r="H8" s="40"/>
      <c r="I8" s="40"/>
      <c r="J8" s="40"/>
      <c r="K8" s="40"/>
      <c r="L8" s="71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55" t="s">
        <v>112</v>
      </c>
      <c r="BA8" s="155" t="s">
        <v>100</v>
      </c>
      <c r="BB8" s="155" t="s">
        <v>1</v>
      </c>
      <c r="BC8" s="155" t="s">
        <v>113</v>
      </c>
      <c r="BD8" s="155" t="s">
        <v>98</v>
      </c>
    </row>
    <row r="9" s="2" customFormat="1" ht="30" customHeight="1">
      <c r="A9" s="40"/>
      <c r="B9" s="43"/>
      <c r="C9" s="40"/>
      <c r="D9" s="40"/>
      <c r="E9" s="162" t="s">
        <v>114</v>
      </c>
      <c r="F9" s="40"/>
      <c r="G9" s="40"/>
      <c r="H9" s="40"/>
      <c r="I9" s="40"/>
      <c r="J9" s="40"/>
      <c r="K9" s="40"/>
      <c r="L9" s="71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55" t="s">
        <v>115</v>
      </c>
      <c r="BA9" s="155" t="s">
        <v>1</v>
      </c>
      <c r="BB9" s="155" t="s">
        <v>1</v>
      </c>
      <c r="BC9" s="155" t="s">
        <v>116</v>
      </c>
      <c r="BD9" s="155" t="s">
        <v>98</v>
      </c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71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60" t="s">
        <v>17</v>
      </c>
      <c r="E11" s="40"/>
      <c r="F11" s="163" t="s">
        <v>1</v>
      </c>
      <c r="G11" s="40"/>
      <c r="H11" s="40"/>
      <c r="I11" s="160" t="s">
        <v>18</v>
      </c>
      <c r="J11" s="163" t="s">
        <v>1</v>
      </c>
      <c r="K11" s="40"/>
      <c r="L11" s="71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60" t="s">
        <v>19</v>
      </c>
      <c r="E12" s="40"/>
      <c r="F12" s="163" t="s">
        <v>20</v>
      </c>
      <c r="G12" s="40"/>
      <c r="H12" s="40"/>
      <c r="I12" s="160" t="s">
        <v>21</v>
      </c>
      <c r="J12" s="164" t="str">
        <f>'Rekapitulácia stavby'!AN8</f>
        <v>24. 9. 2025</v>
      </c>
      <c r="K12" s="40"/>
      <c r="L12" s="71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71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60" t="s">
        <v>23</v>
      </c>
      <c r="E14" s="40"/>
      <c r="F14" s="40"/>
      <c r="G14" s="40"/>
      <c r="H14" s="40"/>
      <c r="I14" s="160" t="s">
        <v>24</v>
      </c>
      <c r="J14" s="163" t="s">
        <v>25</v>
      </c>
      <c r="K14" s="40"/>
      <c r="L14" s="71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3" t="s">
        <v>26</v>
      </c>
      <c r="F15" s="40"/>
      <c r="G15" s="40"/>
      <c r="H15" s="40"/>
      <c r="I15" s="160" t="s">
        <v>27</v>
      </c>
      <c r="J15" s="163" t="s">
        <v>28</v>
      </c>
      <c r="K15" s="40"/>
      <c r="L15" s="71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71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60" t="s">
        <v>29</v>
      </c>
      <c r="E17" s="40"/>
      <c r="F17" s="40"/>
      <c r="G17" s="40"/>
      <c r="H17" s="40"/>
      <c r="I17" s="160" t="s">
        <v>24</v>
      </c>
      <c r="J17" s="33" t="str">
        <f>'Rekapitulácia stavby'!AN13</f>
        <v>Vyplň údaj</v>
      </c>
      <c r="K17" s="40"/>
      <c r="L17" s="71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'Rekapitulácia stavby'!E14</f>
        <v>Vyplň údaj</v>
      </c>
      <c r="F18" s="163"/>
      <c r="G18" s="163"/>
      <c r="H18" s="163"/>
      <c r="I18" s="160" t="s">
        <v>27</v>
      </c>
      <c r="J18" s="33" t="str">
        <f>'Rekapitulácia stavby'!AN14</f>
        <v>Vyplň údaj</v>
      </c>
      <c r="K18" s="40"/>
      <c r="L18" s="71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71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60" t="s">
        <v>31</v>
      </c>
      <c r="E20" s="40"/>
      <c r="F20" s="40"/>
      <c r="G20" s="40"/>
      <c r="H20" s="40"/>
      <c r="I20" s="160" t="s">
        <v>24</v>
      </c>
      <c r="J20" s="163" t="str">
        <f>IF('Rekapitulácia stavby'!AN16="","",'Rekapitulácia stavby'!AN16)</f>
        <v/>
      </c>
      <c r="K20" s="40"/>
      <c r="L20" s="71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3" t="str">
        <f>IF('Rekapitulácia stavby'!E17="","",'Rekapitulácia stavby'!E17)</f>
        <v xml:space="preserve"> </v>
      </c>
      <c r="F21" s="40"/>
      <c r="G21" s="40"/>
      <c r="H21" s="40"/>
      <c r="I21" s="160" t="s">
        <v>27</v>
      </c>
      <c r="J21" s="163" t="str">
        <f>IF('Rekapitulácia stavby'!AN17="","",'Rekapitulácia stavby'!AN17)</f>
        <v/>
      </c>
      <c r="K21" s="40"/>
      <c r="L21" s="71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71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60" t="s">
        <v>33</v>
      </c>
      <c r="E23" s="40"/>
      <c r="F23" s="40"/>
      <c r="G23" s="40"/>
      <c r="H23" s="40"/>
      <c r="I23" s="160" t="s">
        <v>24</v>
      </c>
      <c r="J23" s="163" t="str">
        <f>IF('Rekapitulácia stavby'!AN19="","",'Rekapitulácia stavby'!AN19)</f>
        <v/>
      </c>
      <c r="K23" s="40"/>
      <c r="L23" s="71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3" t="str">
        <f>IF('Rekapitulácia stavby'!E20="","",'Rekapitulácia stavby'!E20)</f>
        <v xml:space="preserve"> </v>
      </c>
      <c r="F24" s="40"/>
      <c r="G24" s="40"/>
      <c r="H24" s="40"/>
      <c r="I24" s="160" t="s">
        <v>27</v>
      </c>
      <c r="J24" s="163" t="str">
        <f>IF('Rekapitulácia stavby'!AN20="","",'Rekapitulácia stavby'!AN20)</f>
        <v/>
      </c>
      <c r="K24" s="40"/>
      <c r="L24" s="71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71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60" t="s">
        <v>34</v>
      </c>
      <c r="E26" s="40"/>
      <c r="F26" s="40"/>
      <c r="G26" s="40"/>
      <c r="H26" s="40"/>
      <c r="I26" s="40"/>
      <c r="J26" s="40"/>
      <c r="K26" s="40"/>
      <c r="L26" s="71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71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9"/>
      <c r="E29" s="169"/>
      <c r="F29" s="169"/>
      <c r="G29" s="169"/>
      <c r="H29" s="169"/>
      <c r="I29" s="169"/>
      <c r="J29" s="169"/>
      <c r="K29" s="169"/>
      <c r="L29" s="71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3" t="s">
        <v>117</v>
      </c>
      <c r="E30" s="40"/>
      <c r="F30" s="40"/>
      <c r="G30" s="40"/>
      <c r="H30" s="40"/>
      <c r="I30" s="40"/>
      <c r="J30" s="170">
        <f>J96</f>
        <v>0</v>
      </c>
      <c r="K30" s="40"/>
      <c r="L30" s="71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71" t="s">
        <v>90</v>
      </c>
      <c r="E31" s="40"/>
      <c r="F31" s="40"/>
      <c r="G31" s="40"/>
      <c r="H31" s="40"/>
      <c r="I31" s="40"/>
      <c r="J31" s="170">
        <f>J115</f>
        <v>0</v>
      </c>
      <c r="K31" s="40"/>
      <c r="L31" s="71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72" t="s">
        <v>37</v>
      </c>
      <c r="E32" s="40"/>
      <c r="F32" s="40"/>
      <c r="G32" s="40"/>
      <c r="H32" s="40"/>
      <c r="I32" s="40"/>
      <c r="J32" s="173">
        <f>ROUND(J30 + J31, 2)</f>
        <v>0</v>
      </c>
      <c r="K32" s="40"/>
      <c r="L32" s="71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9"/>
      <c r="E33" s="169"/>
      <c r="F33" s="169"/>
      <c r="G33" s="169"/>
      <c r="H33" s="169"/>
      <c r="I33" s="169"/>
      <c r="J33" s="169"/>
      <c r="K33" s="169"/>
      <c r="L33" s="71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4" t="s">
        <v>39</v>
      </c>
      <c r="G34" s="40"/>
      <c r="H34" s="40"/>
      <c r="I34" s="174" t="s">
        <v>38</v>
      </c>
      <c r="J34" s="174" t="s">
        <v>40</v>
      </c>
      <c r="K34" s="40"/>
      <c r="L34" s="71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5" t="s">
        <v>41</v>
      </c>
      <c r="E35" s="176" t="s">
        <v>42</v>
      </c>
      <c r="F35" s="177">
        <f>ROUND((ROUND((SUM(BE115:BE122) + SUM(BE142:BE327)),  2) + SUM(BE329:BE333)), 2)</f>
        <v>0</v>
      </c>
      <c r="G35" s="178"/>
      <c r="H35" s="178"/>
      <c r="I35" s="179">
        <v>0.23000000000000001</v>
      </c>
      <c r="J35" s="177">
        <f>ROUND((ROUND(((SUM(BE115:BE122) + SUM(BE142:BE327))*I35),  2) + (SUM(BE329:BE333)*I35)), 2)</f>
        <v>0</v>
      </c>
      <c r="K35" s="40"/>
      <c r="L35" s="71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76" t="s">
        <v>43</v>
      </c>
      <c r="F36" s="180">
        <f>ROUND((ROUND((SUM(BF115:BF122) + SUM(BF142:BF327)),  2) + SUM(BF329:BF333)), 2)</f>
        <v>0</v>
      </c>
      <c r="G36" s="40"/>
      <c r="H36" s="40"/>
      <c r="I36" s="181">
        <v>0.23000000000000001</v>
      </c>
      <c r="J36" s="180">
        <f>ROUND((ROUND(((SUM(BF115:BF122) + SUM(BF142:BF327))*I36),  2) + (SUM(BF329:BF333)*I36)), 2)</f>
        <v>0</v>
      </c>
      <c r="K36" s="40"/>
      <c r="L36" s="71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60" t="s">
        <v>44</v>
      </c>
      <c r="F37" s="180">
        <f>ROUND((ROUND((SUM(BG115:BG122) + SUM(BG142:BG327)),  2) + SUM(BG329:BG333)), 2)</f>
        <v>0</v>
      </c>
      <c r="G37" s="40"/>
      <c r="H37" s="40"/>
      <c r="I37" s="181">
        <v>0.23000000000000001</v>
      </c>
      <c r="J37" s="180">
        <f>0</f>
        <v>0</v>
      </c>
      <c r="K37" s="40"/>
      <c r="L37" s="7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60" t="s">
        <v>45</v>
      </c>
      <c r="F38" s="180">
        <f>ROUND((ROUND((SUM(BH115:BH122) + SUM(BH142:BH327)),  2) + SUM(BH329:BH333)), 2)</f>
        <v>0</v>
      </c>
      <c r="G38" s="40"/>
      <c r="H38" s="40"/>
      <c r="I38" s="181">
        <v>0.23000000000000001</v>
      </c>
      <c r="J38" s="180">
        <f>0</f>
        <v>0</v>
      </c>
      <c r="K38" s="40"/>
      <c r="L38" s="71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76" t="s">
        <v>46</v>
      </c>
      <c r="F39" s="177">
        <f>ROUND((ROUND((SUM(BI115:BI122) + SUM(BI142:BI327)),  2) + SUM(BI329:BI333)), 2)</f>
        <v>0</v>
      </c>
      <c r="G39" s="178"/>
      <c r="H39" s="178"/>
      <c r="I39" s="179">
        <v>0</v>
      </c>
      <c r="J39" s="177">
        <f>0</f>
        <v>0</v>
      </c>
      <c r="K39" s="40"/>
      <c r="L39" s="7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7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82"/>
      <c r="D41" s="183" t="s">
        <v>47</v>
      </c>
      <c r="E41" s="184"/>
      <c r="F41" s="184"/>
      <c r="G41" s="185" t="s">
        <v>48</v>
      </c>
      <c r="H41" s="186" t="s">
        <v>49</v>
      </c>
      <c r="I41" s="184"/>
      <c r="J41" s="187">
        <f>SUM(J32:J39)</f>
        <v>0</v>
      </c>
      <c r="K41" s="188"/>
      <c r="L41" s="7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7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71"/>
      <c r="D50" s="189" t="s">
        <v>50</v>
      </c>
      <c r="E50" s="190"/>
      <c r="F50" s="190"/>
      <c r="G50" s="189" t="s">
        <v>51</v>
      </c>
      <c r="H50" s="190"/>
      <c r="I50" s="190"/>
      <c r="J50" s="190"/>
      <c r="K50" s="190"/>
      <c r="L50" s="71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91" t="s">
        <v>52</v>
      </c>
      <c r="E61" s="192"/>
      <c r="F61" s="193" t="s">
        <v>53</v>
      </c>
      <c r="G61" s="191" t="s">
        <v>52</v>
      </c>
      <c r="H61" s="192"/>
      <c r="I61" s="192"/>
      <c r="J61" s="194" t="s">
        <v>53</v>
      </c>
      <c r="K61" s="192"/>
      <c r="L61" s="71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9" t="s">
        <v>54</v>
      </c>
      <c r="E65" s="195"/>
      <c r="F65" s="195"/>
      <c r="G65" s="189" t="s">
        <v>55</v>
      </c>
      <c r="H65" s="195"/>
      <c r="I65" s="195"/>
      <c r="J65" s="195"/>
      <c r="K65" s="195"/>
      <c r="L65" s="71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91" t="s">
        <v>52</v>
      </c>
      <c r="E76" s="192"/>
      <c r="F76" s="193" t="s">
        <v>53</v>
      </c>
      <c r="G76" s="191" t="s">
        <v>52</v>
      </c>
      <c r="H76" s="192"/>
      <c r="I76" s="192"/>
      <c r="J76" s="194" t="s">
        <v>53</v>
      </c>
      <c r="K76" s="192"/>
      <c r="L76" s="71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96"/>
      <c r="C77" s="197"/>
      <c r="D77" s="197"/>
      <c r="E77" s="197"/>
      <c r="F77" s="197"/>
      <c r="G77" s="197"/>
      <c r="H77" s="197"/>
      <c r="I77" s="197"/>
      <c r="J77" s="197"/>
      <c r="K77" s="197"/>
      <c r="L77" s="71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71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118</v>
      </c>
      <c r="D82" s="42"/>
      <c r="E82" s="42"/>
      <c r="F82" s="42"/>
      <c r="G82" s="42"/>
      <c r="H82" s="42"/>
      <c r="I82" s="42"/>
      <c r="J82" s="42"/>
      <c r="K82" s="42"/>
      <c r="L82" s="7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7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15</v>
      </c>
      <c r="D84" s="42"/>
      <c r="E84" s="42"/>
      <c r="F84" s="42"/>
      <c r="G84" s="42"/>
      <c r="H84" s="42"/>
      <c r="I84" s="42"/>
      <c r="J84" s="42"/>
      <c r="K84" s="42"/>
      <c r="L84" s="7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200" t="str">
        <f>E7</f>
        <v>Vozovňa Petržálka</v>
      </c>
      <c r="F85" s="32"/>
      <c r="G85" s="32"/>
      <c r="H85" s="32"/>
      <c r="I85" s="42"/>
      <c r="J85" s="42"/>
      <c r="K85" s="42"/>
      <c r="L85" s="7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111</v>
      </c>
      <c r="D86" s="42"/>
      <c r="E86" s="42"/>
      <c r="F86" s="42"/>
      <c r="G86" s="42"/>
      <c r="H86" s="42"/>
      <c r="I86" s="42"/>
      <c r="J86" s="42"/>
      <c r="K86" s="42"/>
      <c r="L86" s="7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30" customHeight="1">
      <c r="A87" s="40"/>
      <c r="B87" s="41"/>
      <c r="C87" s="42"/>
      <c r="D87" s="42"/>
      <c r="E87" s="84" t="str">
        <f>E9</f>
        <v>01 - Reorganizácia vstupu a vjazdu do areálu DPB, a.s. Petržalka</v>
      </c>
      <c r="F87" s="42"/>
      <c r="G87" s="42"/>
      <c r="H87" s="42"/>
      <c r="I87" s="42"/>
      <c r="J87" s="42"/>
      <c r="K87" s="42"/>
      <c r="L87" s="7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7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19</v>
      </c>
      <c r="D89" s="42"/>
      <c r="E89" s="42"/>
      <c r="F89" s="27" t="str">
        <f>F12</f>
        <v xml:space="preserve"> </v>
      </c>
      <c r="G89" s="42"/>
      <c r="H89" s="42"/>
      <c r="I89" s="32" t="s">
        <v>21</v>
      </c>
      <c r="J89" s="87" t="str">
        <f>IF(J12="","",J12)</f>
        <v>24. 9. 2025</v>
      </c>
      <c r="K89" s="42"/>
      <c r="L89" s="7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7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23</v>
      </c>
      <c r="D91" s="42"/>
      <c r="E91" s="42"/>
      <c r="F91" s="27" t="str">
        <f>E15</f>
        <v>Dopravný podnik Bratislava, akciová spoločnosť</v>
      </c>
      <c r="G91" s="42"/>
      <c r="H91" s="42"/>
      <c r="I91" s="32" t="s">
        <v>31</v>
      </c>
      <c r="J91" s="36" t="str">
        <f>E21</f>
        <v xml:space="preserve"> </v>
      </c>
      <c r="K91" s="42"/>
      <c r="L91" s="7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29</v>
      </c>
      <c r="D92" s="42"/>
      <c r="E92" s="42"/>
      <c r="F92" s="27" t="str">
        <f>IF(E18="","",E18)</f>
        <v>Vyplň údaj</v>
      </c>
      <c r="G92" s="42"/>
      <c r="H92" s="42"/>
      <c r="I92" s="32" t="s">
        <v>33</v>
      </c>
      <c r="J92" s="36" t="str">
        <f>E24</f>
        <v xml:space="preserve"> </v>
      </c>
      <c r="K92" s="42"/>
      <c r="L92" s="7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7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201" t="s">
        <v>119</v>
      </c>
      <c r="D94" s="153"/>
      <c r="E94" s="153"/>
      <c r="F94" s="153"/>
      <c r="G94" s="153"/>
      <c r="H94" s="153"/>
      <c r="I94" s="153"/>
      <c r="J94" s="202" t="s">
        <v>120</v>
      </c>
      <c r="K94" s="153"/>
      <c r="L94" s="7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71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203" t="s">
        <v>121</v>
      </c>
      <c r="D96" s="42"/>
      <c r="E96" s="42"/>
      <c r="F96" s="42"/>
      <c r="G96" s="42"/>
      <c r="H96" s="42"/>
      <c r="I96" s="42"/>
      <c r="J96" s="118">
        <f>J142</f>
        <v>0</v>
      </c>
      <c r="K96" s="42"/>
      <c r="L96" s="71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122</v>
      </c>
    </row>
    <row r="97" s="9" customFormat="1" ht="24.96" customHeight="1">
      <c r="A97" s="9"/>
      <c r="B97" s="204"/>
      <c r="C97" s="205"/>
      <c r="D97" s="206" t="s">
        <v>123</v>
      </c>
      <c r="E97" s="207"/>
      <c r="F97" s="207"/>
      <c r="G97" s="207"/>
      <c r="H97" s="207"/>
      <c r="I97" s="207"/>
      <c r="J97" s="208">
        <f>J143</f>
        <v>0</v>
      </c>
      <c r="K97" s="205"/>
      <c r="L97" s="20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0"/>
      <c r="C98" s="211"/>
      <c r="D98" s="212" t="s">
        <v>124</v>
      </c>
      <c r="E98" s="213"/>
      <c r="F98" s="213"/>
      <c r="G98" s="213"/>
      <c r="H98" s="213"/>
      <c r="I98" s="213"/>
      <c r="J98" s="214">
        <f>J144</f>
        <v>0</v>
      </c>
      <c r="K98" s="211"/>
      <c r="L98" s="21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0"/>
      <c r="C99" s="211"/>
      <c r="D99" s="212" t="s">
        <v>125</v>
      </c>
      <c r="E99" s="213"/>
      <c r="F99" s="213"/>
      <c r="G99" s="213"/>
      <c r="H99" s="213"/>
      <c r="I99" s="213"/>
      <c r="J99" s="214">
        <f>J202</f>
        <v>0</v>
      </c>
      <c r="K99" s="211"/>
      <c r="L99" s="21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0"/>
      <c r="C100" s="211"/>
      <c r="D100" s="212" t="s">
        <v>126</v>
      </c>
      <c r="E100" s="213"/>
      <c r="F100" s="213"/>
      <c r="G100" s="213"/>
      <c r="H100" s="213"/>
      <c r="I100" s="213"/>
      <c r="J100" s="214">
        <f>J219</f>
        <v>0</v>
      </c>
      <c r="K100" s="211"/>
      <c r="L100" s="21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10"/>
      <c r="C101" s="211"/>
      <c r="D101" s="212" t="s">
        <v>127</v>
      </c>
      <c r="E101" s="213"/>
      <c r="F101" s="213"/>
      <c r="G101" s="213"/>
      <c r="H101" s="213"/>
      <c r="I101" s="213"/>
      <c r="J101" s="214">
        <f>J221</f>
        <v>0</v>
      </c>
      <c r="K101" s="211"/>
      <c r="L101" s="21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10"/>
      <c r="C102" s="211"/>
      <c r="D102" s="212" t="s">
        <v>128</v>
      </c>
      <c r="E102" s="213"/>
      <c r="F102" s="213"/>
      <c r="G102" s="213"/>
      <c r="H102" s="213"/>
      <c r="I102" s="213"/>
      <c r="J102" s="214">
        <f>J236</f>
        <v>0</v>
      </c>
      <c r="K102" s="211"/>
      <c r="L102" s="21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10"/>
      <c r="C103" s="211"/>
      <c r="D103" s="212" t="s">
        <v>129</v>
      </c>
      <c r="E103" s="213"/>
      <c r="F103" s="213"/>
      <c r="G103" s="213"/>
      <c r="H103" s="213"/>
      <c r="I103" s="213"/>
      <c r="J103" s="214">
        <f>J250</f>
        <v>0</v>
      </c>
      <c r="K103" s="211"/>
      <c r="L103" s="21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10"/>
      <c r="C104" s="211"/>
      <c r="D104" s="212" t="s">
        <v>130</v>
      </c>
      <c r="E104" s="213"/>
      <c r="F104" s="213"/>
      <c r="G104" s="213"/>
      <c r="H104" s="213"/>
      <c r="I104" s="213"/>
      <c r="J104" s="214">
        <f>J255</f>
        <v>0</v>
      </c>
      <c r="K104" s="211"/>
      <c r="L104" s="21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10"/>
      <c r="C105" s="211"/>
      <c r="D105" s="212" t="s">
        <v>131</v>
      </c>
      <c r="E105" s="213"/>
      <c r="F105" s="213"/>
      <c r="G105" s="213"/>
      <c r="H105" s="213"/>
      <c r="I105" s="213"/>
      <c r="J105" s="214">
        <f>J281</f>
        <v>0</v>
      </c>
      <c r="K105" s="211"/>
      <c r="L105" s="21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204"/>
      <c r="C106" s="205"/>
      <c r="D106" s="206" t="s">
        <v>132</v>
      </c>
      <c r="E106" s="207"/>
      <c r="F106" s="207"/>
      <c r="G106" s="207"/>
      <c r="H106" s="207"/>
      <c r="I106" s="207"/>
      <c r="J106" s="208">
        <f>J283</f>
        <v>0</v>
      </c>
      <c r="K106" s="205"/>
      <c r="L106" s="20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10"/>
      <c r="C107" s="211"/>
      <c r="D107" s="212" t="s">
        <v>133</v>
      </c>
      <c r="E107" s="213"/>
      <c r="F107" s="213"/>
      <c r="G107" s="213"/>
      <c r="H107" s="213"/>
      <c r="I107" s="213"/>
      <c r="J107" s="214">
        <f>J284</f>
        <v>0</v>
      </c>
      <c r="K107" s="211"/>
      <c r="L107" s="21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10"/>
      <c r="C108" s="211"/>
      <c r="D108" s="212" t="s">
        <v>134</v>
      </c>
      <c r="E108" s="213"/>
      <c r="F108" s="213"/>
      <c r="G108" s="213"/>
      <c r="H108" s="213"/>
      <c r="I108" s="213"/>
      <c r="J108" s="214">
        <f>J302</f>
        <v>0</v>
      </c>
      <c r="K108" s="211"/>
      <c r="L108" s="21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204"/>
      <c r="C109" s="205"/>
      <c r="D109" s="206" t="s">
        <v>135</v>
      </c>
      <c r="E109" s="207"/>
      <c r="F109" s="207"/>
      <c r="G109" s="207"/>
      <c r="H109" s="207"/>
      <c r="I109" s="207"/>
      <c r="J109" s="208">
        <f>J314</f>
        <v>0</v>
      </c>
      <c r="K109" s="205"/>
      <c r="L109" s="20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204"/>
      <c r="C110" s="205"/>
      <c r="D110" s="206" t="s">
        <v>136</v>
      </c>
      <c r="E110" s="207"/>
      <c r="F110" s="207"/>
      <c r="G110" s="207"/>
      <c r="H110" s="207"/>
      <c r="I110" s="207"/>
      <c r="J110" s="208">
        <f>J320</f>
        <v>0</v>
      </c>
      <c r="K110" s="205"/>
      <c r="L110" s="20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204"/>
      <c r="C111" s="205"/>
      <c r="D111" s="206" t="s">
        <v>137</v>
      </c>
      <c r="E111" s="207"/>
      <c r="F111" s="207"/>
      <c r="G111" s="207"/>
      <c r="H111" s="207"/>
      <c r="I111" s="207"/>
      <c r="J111" s="208">
        <f>J324</f>
        <v>0</v>
      </c>
      <c r="K111" s="205"/>
      <c r="L111" s="20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1.84" customHeight="1">
      <c r="A112" s="9"/>
      <c r="B112" s="204"/>
      <c r="C112" s="205"/>
      <c r="D112" s="216" t="s">
        <v>138</v>
      </c>
      <c r="E112" s="205"/>
      <c r="F112" s="205"/>
      <c r="G112" s="205"/>
      <c r="H112" s="205"/>
      <c r="I112" s="205"/>
      <c r="J112" s="217">
        <f>J328</f>
        <v>0</v>
      </c>
      <c r="K112" s="205"/>
      <c r="L112" s="20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71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71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29.28" customHeight="1">
      <c r="A115" s="40"/>
      <c r="B115" s="41"/>
      <c r="C115" s="203" t="s">
        <v>139</v>
      </c>
      <c r="D115" s="42"/>
      <c r="E115" s="42"/>
      <c r="F115" s="42"/>
      <c r="G115" s="42"/>
      <c r="H115" s="42"/>
      <c r="I115" s="42"/>
      <c r="J115" s="218">
        <f>ROUND(J116 + J117 + J118 + J119 + J120 + J121,2)</f>
        <v>0</v>
      </c>
      <c r="K115" s="42"/>
      <c r="L115" s="71"/>
      <c r="N115" s="219" t="s">
        <v>41</v>
      </c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8" customHeight="1">
      <c r="A116" s="40"/>
      <c r="B116" s="41"/>
      <c r="C116" s="42"/>
      <c r="D116" s="148" t="s">
        <v>140</v>
      </c>
      <c r="E116" s="141"/>
      <c r="F116" s="141"/>
      <c r="G116" s="42"/>
      <c r="H116" s="42"/>
      <c r="I116" s="42"/>
      <c r="J116" s="142">
        <v>0</v>
      </c>
      <c r="K116" s="42"/>
      <c r="L116" s="220"/>
      <c r="M116" s="221"/>
      <c r="N116" s="222" t="s">
        <v>43</v>
      </c>
      <c r="O116" s="221"/>
      <c r="P116" s="221"/>
      <c r="Q116" s="221"/>
      <c r="R116" s="221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4" t="s">
        <v>141</v>
      </c>
      <c r="AZ116" s="221"/>
      <c r="BA116" s="221"/>
      <c r="BB116" s="221"/>
      <c r="BC116" s="221"/>
      <c r="BD116" s="221"/>
      <c r="BE116" s="225">
        <f>IF(N116="základná",J116,0)</f>
        <v>0</v>
      </c>
      <c r="BF116" s="225">
        <f>IF(N116="znížená",J116,0)</f>
        <v>0</v>
      </c>
      <c r="BG116" s="225">
        <f>IF(N116="zákl. prenesená",J116,0)</f>
        <v>0</v>
      </c>
      <c r="BH116" s="225">
        <f>IF(N116="zníž. prenesená",J116,0)</f>
        <v>0</v>
      </c>
      <c r="BI116" s="225">
        <f>IF(N116="nulová",J116,0)</f>
        <v>0</v>
      </c>
      <c r="BJ116" s="224" t="s">
        <v>98</v>
      </c>
      <c r="BK116" s="221"/>
      <c r="BL116" s="221"/>
      <c r="BM116" s="221"/>
    </row>
    <row r="117" s="2" customFormat="1" ht="18" customHeight="1">
      <c r="A117" s="40"/>
      <c r="B117" s="41"/>
      <c r="C117" s="42"/>
      <c r="D117" s="148" t="s">
        <v>142</v>
      </c>
      <c r="E117" s="141"/>
      <c r="F117" s="141"/>
      <c r="G117" s="42"/>
      <c r="H117" s="42"/>
      <c r="I117" s="42"/>
      <c r="J117" s="142">
        <v>0</v>
      </c>
      <c r="K117" s="42"/>
      <c r="L117" s="220"/>
      <c r="M117" s="221"/>
      <c r="N117" s="222" t="s">
        <v>43</v>
      </c>
      <c r="O117" s="221"/>
      <c r="P117" s="221"/>
      <c r="Q117" s="221"/>
      <c r="R117" s="221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4" t="s">
        <v>141</v>
      </c>
      <c r="AZ117" s="221"/>
      <c r="BA117" s="221"/>
      <c r="BB117" s="221"/>
      <c r="BC117" s="221"/>
      <c r="BD117" s="221"/>
      <c r="BE117" s="225">
        <f>IF(N117="základná",J117,0)</f>
        <v>0</v>
      </c>
      <c r="BF117" s="225">
        <f>IF(N117="znížená",J117,0)</f>
        <v>0</v>
      </c>
      <c r="BG117" s="225">
        <f>IF(N117="zákl. prenesená",J117,0)</f>
        <v>0</v>
      </c>
      <c r="BH117" s="225">
        <f>IF(N117="zníž. prenesená",J117,0)</f>
        <v>0</v>
      </c>
      <c r="BI117" s="225">
        <f>IF(N117="nulová",J117,0)</f>
        <v>0</v>
      </c>
      <c r="BJ117" s="224" t="s">
        <v>98</v>
      </c>
      <c r="BK117" s="221"/>
      <c r="BL117" s="221"/>
      <c r="BM117" s="221"/>
    </row>
    <row r="118" s="2" customFormat="1" ht="18" customHeight="1">
      <c r="A118" s="40"/>
      <c r="B118" s="41"/>
      <c r="C118" s="42"/>
      <c r="D118" s="148" t="s">
        <v>143</v>
      </c>
      <c r="E118" s="141"/>
      <c r="F118" s="141"/>
      <c r="G118" s="42"/>
      <c r="H118" s="42"/>
      <c r="I118" s="42"/>
      <c r="J118" s="142">
        <v>0</v>
      </c>
      <c r="K118" s="42"/>
      <c r="L118" s="220"/>
      <c r="M118" s="221"/>
      <c r="N118" s="222" t="s">
        <v>43</v>
      </c>
      <c r="O118" s="221"/>
      <c r="P118" s="221"/>
      <c r="Q118" s="221"/>
      <c r="R118" s="221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4" t="s">
        <v>141</v>
      </c>
      <c r="AZ118" s="221"/>
      <c r="BA118" s="221"/>
      <c r="BB118" s="221"/>
      <c r="BC118" s="221"/>
      <c r="BD118" s="221"/>
      <c r="BE118" s="225">
        <f>IF(N118="základná",J118,0)</f>
        <v>0</v>
      </c>
      <c r="BF118" s="225">
        <f>IF(N118="znížená",J118,0)</f>
        <v>0</v>
      </c>
      <c r="BG118" s="225">
        <f>IF(N118="zákl. prenesená",J118,0)</f>
        <v>0</v>
      </c>
      <c r="BH118" s="225">
        <f>IF(N118="zníž. prenesená",J118,0)</f>
        <v>0</v>
      </c>
      <c r="BI118" s="225">
        <f>IF(N118="nulová",J118,0)</f>
        <v>0</v>
      </c>
      <c r="BJ118" s="224" t="s">
        <v>98</v>
      </c>
      <c r="BK118" s="221"/>
      <c r="BL118" s="221"/>
      <c r="BM118" s="221"/>
    </row>
    <row r="119" s="2" customFormat="1" ht="18" customHeight="1">
      <c r="A119" s="40"/>
      <c r="B119" s="41"/>
      <c r="C119" s="42"/>
      <c r="D119" s="148" t="s">
        <v>144</v>
      </c>
      <c r="E119" s="141"/>
      <c r="F119" s="141"/>
      <c r="G119" s="42"/>
      <c r="H119" s="42"/>
      <c r="I119" s="42"/>
      <c r="J119" s="142">
        <v>0</v>
      </c>
      <c r="K119" s="42"/>
      <c r="L119" s="220"/>
      <c r="M119" s="221"/>
      <c r="N119" s="222" t="s">
        <v>43</v>
      </c>
      <c r="O119" s="221"/>
      <c r="P119" s="221"/>
      <c r="Q119" s="221"/>
      <c r="R119" s="221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4" t="s">
        <v>141</v>
      </c>
      <c r="AZ119" s="221"/>
      <c r="BA119" s="221"/>
      <c r="BB119" s="221"/>
      <c r="BC119" s="221"/>
      <c r="BD119" s="221"/>
      <c r="BE119" s="225">
        <f>IF(N119="základná",J119,0)</f>
        <v>0</v>
      </c>
      <c r="BF119" s="225">
        <f>IF(N119="znížená",J119,0)</f>
        <v>0</v>
      </c>
      <c r="BG119" s="225">
        <f>IF(N119="zákl. prenesená",J119,0)</f>
        <v>0</v>
      </c>
      <c r="BH119" s="225">
        <f>IF(N119="zníž. prenesená",J119,0)</f>
        <v>0</v>
      </c>
      <c r="BI119" s="225">
        <f>IF(N119="nulová",J119,0)</f>
        <v>0</v>
      </c>
      <c r="BJ119" s="224" t="s">
        <v>98</v>
      </c>
      <c r="BK119" s="221"/>
      <c r="BL119" s="221"/>
      <c r="BM119" s="221"/>
    </row>
    <row r="120" s="2" customFormat="1" ht="18" customHeight="1">
      <c r="A120" s="40"/>
      <c r="B120" s="41"/>
      <c r="C120" s="42"/>
      <c r="D120" s="148" t="s">
        <v>145</v>
      </c>
      <c r="E120" s="141"/>
      <c r="F120" s="141"/>
      <c r="G120" s="42"/>
      <c r="H120" s="42"/>
      <c r="I120" s="42"/>
      <c r="J120" s="142">
        <v>0</v>
      </c>
      <c r="K120" s="42"/>
      <c r="L120" s="220"/>
      <c r="M120" s="221"/>
      <c r="N120" s="222" t="s">
        <v>43</v>
      </c>
      <c r="O120" s="221"/>
      <c r="P120" s="221"/>
      <c r="Q120" s="221"/>
      <c r="R120" s="221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4" t="s">
        <v>141</v>
      </c>
      <c r="AZ120" s="221"/>
      <c r="BA120" s="221"/>
      <c r="BB120" s="221"/>
      <c r="BC120" s="221"/>
      <c r="BD120" s="221"/>
      <c r="BE120" s="225">
        <f>IF(N120="základná",J120,0)</f>
        <v>0</v>
      </c>
      <c r="BF120" s="225">
        <f>IF(N120="znížená",J120,0)</f>
        <v>0</v>
      </c>
      <c r="BG120" s="225">
        <f>IF(N120="zákl. prenesená",J120,0)</f>
        <v>0</v>
      </c>
      <c r="BH120" s="225">
        <f>IF(N120="zníž. prenesená",J120,0)</f>
        <v>0</v>
      </c>
      <c r="BI120" s="225">
        <f>IF(N120="nulová",J120,0)</f>
        <v>0</v>
      </c>
      <c r="BJ120" s="224" t="s">
        <v>98</v>
      </c>
      <c r="BK120" s="221"/>
      <c r="BL120" s="221"/>
      <c r="BM120" s="221"/>
    </row>
    <row r="121" s="2" customFormat="1" ht="18" customHeight="1">
      <c r="A121" s="40"/>
      <c r="B121" s="41"/>
      <c r="C121" s="42"/>
      <c r="D121" s="141" t="s">
        <v>146</v>
      </c>
      <c r="E121" s="42"/>
      <c r="F121" s="42"/>
      <c r="G121" s="42"/>
      <c r="H121" s="42"/>
      <c r="I121" s="42"/>
      <c r="J121" s="142">
        <f>ROUND(J30*T121,2)</f>
        <v>0</v>
      </c>
      <c r="K121" s="42"/>
      <c r="L121" s="220"/>
      <c r="M121" s="221"/>
      <c r="N121" s="222" t="s">
        <v>43</v>
      </c>
      <c r="O121" s="221"/>
      <c r="P121" s="221"/>
      <c r="Q121" s="221"/>
      <c r="R121" s="221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4" t="s">
        <v>147</v>
      </c>
      <c r="AZ121" s="221"/>
      <c r="BA121" s="221"/>
      <c r="BB121" s="221"/>
      <c r="BC121" s="221"/>
      <c r="BD121" s="221"/>
      <c r="BE121" s="225">
        <f>IF(N121="základná",J121,0)</f>
        <v>0</v>
      </c>
      <c r="BF121" s="225">
        <f>IF(N121="znížená",J121,0)</f>
        <v>0</v>
      </c>
      <c r="BG121" s="225">
        <f>IF(N121="zákl. prenesená",J121,0)</f>
        <v>0</v>
      </c>
      <c r="BH121" s="225">
        <f>IF(N121="zníž. prenesená",J121,0)</f>
        <v>0</v>
      </c>
      <c r="BI121" s="225">
        <f>IF(N121="nulová",J121,0)</f>
        <v>0</v>
      </c>
      <c r="BJ121" s="224" t="s">
        <v>98</v>
      </c>
      <c r="BK121" s="221"/>
      <c r="BL121" s="221"/>
      <c r="BM121" s="221"/>
    </row>
    <row r="122" s="2" customFormat="1">
      <c r="A122" s="40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71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29.28" customHeight="1">
      <c r="A123" s="40"/>
      <c r="B123" s="41"/>
      <c r="C123" s="152" t="s">
        <v>95</v>
      </c>
      <c r="D123" s="153"/>
      <c r="E123" s="153"/>
      <c r="F123" s="153"/>
      <c r="G123" s="153"/>
      <c r="H123" s="153"/>
      <c r="I123" s="153"/>
      <c r="J123" s="154">
        <f>ROUND(J96+J115,2)</f>
        <v>0</v>
      </c>
      <c r="K123" s="153"/>
      <c r="L123" s="7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74"/>
      <c r="C124" s="75"/>
      <c r="D124" s="75"/>
      <c r="E124" s="75"/>
      <c r="F124" s="75"/>
      <c r="G124" s="75"/>
      <c r="H124" s="75"/>
      <c r="I124" s="75"/>
      <c r="J124" s="75"/>
      <c r="K124" s="75"/>
      <c r="L124" s="71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8" s="2" customFormat="1" ht="6.96" customHeight="1">
      <c r="A128" s="40"/>
      <c r="B128" s="76"/>
      <c r="C128" s="77"/>
      <c r="D128" s="77"/>
      <c r="E128" s="77"/>
      <c r="F128" s="77"/>
      <c r="G128" s="77"/>
      <c r="H128" s="77"/>
      <c r="I128" s="77"/>
      <c r="J128" s="77"/>
      <c r="K128" s="77"/>
      <c r="L128" s="7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24.96" customHeight="1">
      <c r="A129" s="40"/>
      <c r="B129" s="41"/>
      <c r="C129" s="23" t="s">
        <v>148</v>
      </c>
      <c r="D129" s="42"/>
      <c r="E129" s="42"/>
      <c r="F129" s="42"/>
      <c r="G129" s="42"/>
      <c r="H129" s="42"/>
      <c r="I129" s="42"/>
      <c r="J129" s="42"/>
      <c r="K129" s="42"/>
      <c r="L129" s="7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6.96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7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2" customHeight="1">
      <c r="A131" s="40"/>
      <c r="B131" s="41"/>
      <c r="C131" s="32" t="s">
        <v>15</v>
      </c>
      <c r="D131" s="42"/>
      <c r="E131" s="42"/>
      <c r="F131" s="42"/>
      <c r="G131" s="42"/>
      <c r="H131" s="42"/>
      <c r="I131" s="42"/>
      <c r="J131" s="42"/>
      <c r="K131" s="42"/>
      <c r="L131" s="7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6.5" customHeight="1">
      <c r="A132" s="40"/>
      <c r="B132" s="41"/>
      <c r="C132" s="42"/>
      <c r="D132" s="42"/>
      <c r="E132" s="200" t="str">
        <f>E7</f>
        <v>Vozovňa Petržálka</v>
      </c>
      <c r="F132" s="32"/>
      <c r="G132" s="32"/>
      <c r="H132" s="32"/>
      <c r="I132" s="42"/>
      <c r="J132" s="42"/>
      <c r="K132" s="42"/>
      <c r="L132" s="7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2" customHeight="1">
      <c r="A133" s="40"/>
      <c r="B133" s="41"/>
      <c r="C133" s="32" t="s">
        <v>111</v>
      </c>
      <c r="D133" s="42"/>
      <c r="E133" s="42"/>
      <c r="F133" s="42"/>
      <c r="G133" s="42"/>
      <c r="H133" s="42"/>
      <c r="I133" s="42"/>
      <c r="J133" s="42"/>
      <c r="K133" s="42"/>
      <c r="L133" s="7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30" customHeight="1">
      <c r="A134" s="40"/>
      <c r="B134" s="41"/>
      <c r="C134" s="42"/>
      <c r="D134" s="42"/>
      <c r="E134" s="84" t="str">
        <f>E9</f>
        <v>01 - Reorganizácia vstupu a vjazdu do areálu DPB, a.s. Petržalka</v>
      </c>
      <c r="F134" s="42"/>
      <c r="G134" s="42"/>
      <c r="H134" s="42"/>
      <c r="I134" s="42"/>
      <c r="J134" s="42"/>
      <c r="K134" s="42"/>
      <c r="L134" s="7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6.96" customHeight="1">
      <c r="A135" s="40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7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12" customHeight="1">
      <c r="A136" s="40"/>
      <c r="B136" s="41"/>
      <c r="C136" s="32" t="s">
        <v>19</v>
      </c>
      <c r="D136" s="42"/>
      <c r="E136" s="42"/>
      <c r="F136" s="27" t="str">
        <f>F12</f>
        <v xml:space="preserve"> </v>
      </c>
      <c r="G136" s="42"/>
      <c r="H136" s="42"/>
      <c r="I136" s="32" t="s">
        <v>21</v>
      </c>
      <c r="J136" s="87" t="str">
        <f>IF(J12="","",J12)</f>
        <v>24. 9. 2025</v>
      </c>
      <c r="K136" s="42"/>
      <c r="L136" s="7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6.96" customHeight="1">
      <c r="A137" s="40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7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2" customFormat="1" ht="15.15" customHeight="1">
      <c r="A138" s="40"/>
      <c r="B138" s="41"/>
      <c r="C138" s="32" t="s">
        <v>23</v>
      </c>
      <c r="D138" s="42"/>
      <c r="E138" s="42"/>
      <c r="F138" s="27" t="str">
        <f>E15</f>
        <v>Dopravný podnik Bratislava, akciová spoločnosť</v>
      </c>
      <c r="G138" s="42"/>
      <c r="H138" s="42"/>
      <c r="I138" s="32" t="s">
        <v>31</v>
      </c>
      <c r="J138" s="36" t="str">
        <f>E21</f>
        <v xml:space="preserve"> </v>
      </c>
      <c r="K138" s="42"/>
      <c r="L138" s="71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="2" customFormat="1" ht="15.15" customHeight="1">
      <c r="A139" s="40"/>
      <c r="B139" s="41"/>
      <c r="C139" s="32" t="s">
        <v>29</v>
      </c>
      <c r="D139" s="42"/>
      <c r="E139" s="42"/>
      <c r="F139" s="27" t="str">
        <f>IF(E18="","",E18)</f>
        <v>Vyplň údaj</v>
      </c>
      <c r="G139" s="42"/>
      <c r="H139" s="42"/>
      <c r="I139" s="32" t="s">
        <v>33</v>
      </c>
      <c r="J139" s="36" t="str">
        <f>E24</f>
        <v xml:space="preserve"> </v>
      </c>
      <c r="K139" s="42"/>
      <c r="L139" s="71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  <row r="140" s="2" customFormat="1" ht="10.32" customHeight="1">
      <c r="A140" s="40"/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71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</row>
    <row r="141" s="11" customFormat="1" ht="29.28" customHeight="1">
      <c r="A141" s="226"/>
      <c r="B141" s="227"/>
      <c r="C141" s="228" t="s">
        <v>149</v>
      </c>
      <c r="D141" s="229" t="s">
        <v>62</v>
      </c>
      <c r="E141" s="229" t="s">
        <v>58</v>
      </c>
      <c r="F141" s="229" t="s">
        <v>59</v>
      </c>
      <c r="G141" s="229" t="s">
        <v>150</v>
      </c>
      <c r="H141" s="229" t="s">
        <v>151</v>
      </c>
      <c r="I141" s="229" t="s">
        <v>152</v>
      </c>
      <c r="J141" s="230" t="s">
        <v>120</v>
      </c>
      <c r="K141" s="231" t="s">
        <v>153</v>
      </c>
      <c r="L141" s="232"/>
      <c r="M141" s="108" t="s">
        <v>1</v>
      </c>
      <c r="N141" s="109" t="s">
        <v>41</v>
      </c>
      <c r="O141" s="109" t="s">
        <v>154</v>
      </c>
      <c r="P141" s="109" t="s">
        <v>155</v>
      </c>
      <c r="Q141" s="109" t="s">
        <v>156</v>
      </c>
      <c r="R141" s="109" t="s">
        <v>157</v>
      </c>
      <c r="S141" s="109" t="s">
        <v>158</v>
      </c>
      <c r="T141" s="110" t="s">
        <v>159</v>
      </c>
      <c r="U141" s="226"/>
      <c r="V141" s="226"/>
      <c r="W141" s="226"/>
      <c r="X141" s="226"/>
      <c r="Y141" s="226"/>
      <c r="Z141" s="226"/>
      <c r="AA141" s="226"/>
      <c r="AB141" s="226"/>
      <c r="AC141" s="226"/>
      <c r="AD141" s="226"/>
      <c r="AE141" s="226"/>
    </row>
    <row r="142" s="2" customFormat="1" ht="22.8" customHeight="1">
      <c r="A142" s="40"/>
      <c r="B142" s="41"/>
      <c r="C142" s="115" t="s">
        <v>117</v>
      </c>
      <c r="D142" s="42"/>
      <c r="E142" s="42"/>
      <c r="F142" s="42"/>
      <c r="G142" s="42"/>
      <c r="H142" s="42"/>
      <c r="I142" s="42"/>
      <c r="J142" s="233">
        <f>BK142</f>
        <v>0</v>
      </c>
      <c r="K142" s="42"/>
      <c r="L142" s="43"/>
      <c r="M142" s="111"/>
      <c r="N142" s="234"/>
      <c r="O142" s="112"/>
      <c r="P142" s="235">
        <f>P143+P283+P314+P320+P324+P328</f>
        <v>0</v>
      </c>
      <c r="Q142" s="112"/>
      <c r="R142" s="235">
        <f>R143+R283+R314+R320+R324+R328</f>
        <v>31.046311189000001</v>
      </c>
      <c r="S142" s="112"/>
      <c r="T142" s="236">
        <f>T143+T283+T314+T320+T324+T328</f>
        <v>38.301780000000001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7" t="s">
        <v>76</v>
      </c>
      <c r="AU142" s="17" t="s">
        <v>122</v>
      </c>
      <c r="BK142" s="237">
        <f>BK143+BK283+BK314+BK320+BK324+BK328</f>
        <v>0</v>
      </c>
    </row>
    <row r="143" s="12" customFormat="1" ht="25.92" customHeight="1">
      <c r="A143" s="12"/>
      <c r="B143" s="238"/>
      <c r="C143" s="239"/>
      <c r="D143" s="240" t="s">
        <v>76</v>
      </c>
      <c r="E143" s="241" t="s">
        <v>160</v>
      </c>
      <c r="F143" s="241" t="s">
        <v>161</v>
      </c>
      <c r="G143" s="239"/>
      <c r="H143" s="239"/>
      <c r="I143" s="242"/>
      <c r="J143" s="217">
        <f>BK143</f>
        <v>0</v>
      </c>
      <c r="K143" s="239"/>
      <c r="L143" s="243"/>
      <c r="M143" s="244"/>
      <c r="N143" s="245"/>
      <c r="O143" s="245"/>
      <c r="P143" s="246">
        <f>P144+P202+P219+P221+P236+P250+P255+P281</f>
        <v>0</v>
      </c>
      <c r="Q143" s="245"/>
      <c r="R143" s="246">
        <f>R144+R202+R219+R221+R236+R250+R255+R281</f>
        <v>30.318151189000002</v>
      </c>
      <c r="S143" s="245"/>
      <c r="T143" s="247">
        <f>T144+T202+T219+T221+T236+T250+T255+T281</f>
        <v>38.301780000000001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48" t="s">
        <v>85</v>
      </c>
      <c r="AT143" s="249" t="s">
        <v>76</v>
      </c>
      <c r="AU143" s="249" t="s">
        <v>77</v>
      </c>
      <c r="AY143" s="248" t="s">
        <v>162</v>
      </c>
      <c r="BK143" s="250">
        <f>BK144+BK202+BK219+BK221+BK236+BK250+BK255+BK281</f>
        <v>0</v>
      </c>
    </row>
    <row r="144" s="12" customFormat="1" ht="22.8" customHeight="1">
      <c r="A144" s="12"/>
      <c r="B144" s="238"/>
      <c r="C144" s="239"/>
      <c r="D144" s="240" t="s">
        <v>76</v>
      </c>
      <c r="E144" s="251" t="s">
        <v>85</v>
      </c>
      <c r="F144" s="251" t="s">
        <v>163</v>
      </c>
      <c r="G144" s="239"/>
      <c r="H144" s="239"/>
      <c r="I144" s="242"/>
      <c r="J144" s="252">
        <f>BK144</f>
        <v>0</v>
      </c>
      <c r="K144" s="239"/>
      <c r="L144" s="243"/>
      <c r="M144" s="244"/>
      <c r="N144" s="245"/>
      <c r="O144" s="245"/>
      <c r="P144" s="246">
        <f>SUM(P145:P201)</f>
        <v>0</v>
      </c>
      <c r="Q144" s="245"/>
      <c r="R144" s="246">
        <f>SUM(R145:R201)</f>
        <v>1.3031200000000001</v>
      </c>
      <c r="S144" s="245"/>
      <c r="T144" s="247">
        <f>SUM(T145:T201)</f>
        <v>29.433779999999999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48" t="s">
        <v>85</v>
      </c>
      <c r="AT144" s="249" t="s">
        <v>76</v>
      </c>
      <c r="AU144" s="249" t="s">
        <v>85</v>
      </c>
      <c r="AY144" s="248" t="s">
        <v>162</v>
      </c>
      <c r="BK144" s="250">
        <f>SUM(BK145:BK201)</f>
        <v>0</v>
      </c>
    </row>
    <row r="145" s="2" customFormat="1" ht="24.15" customHeight="1">
      <c r="A145" s="40"/>
      <c r="B145" s="41"/>
      <c r="C145" s="253" t="s">
        <v>85</v>
      </c>
      <c r="D145" s="253" t="s">
        <v>164</v>
      </c>
      <c r="E145" s="254" t="s">
        <v>165</v>
      </c>
      <c r="F145" s="255" t="s">
        <v>166</v>
      </c>
      <c r="G145" s="256" t="s">
        <v>167</v>
      </c>
      <c r="H145" s="257">
        <v>4.2530000000000001</v>
      </c>
      <c r="I145" s="258"/>
      <c r="J145" s="259">
        <f>ROUND(I145*H145,2)</f>
        <v>0</v>
      </c>
      <c r="K145" s="260"/>
      <c r="L145" s="43"/>
      <c r="M145" s="261" t="s">
        <v>1</v>
      </c>
      <c r="N145" s="262" t="s">
        <v>43</v>
      </c>
      <c r="O145" s="99"/>
      <c r="P145" s="263">
        <f>O145*H145</f>
        <v>0</v>
      </c>
      <c r="Q145" s="263">
        <v>0</v>
      </c>
      <c r="R145" s="263">
        <f>Q145*H145</f>
        <v>0</v>
      </c>
      <c r="S145" s="263">
        <v>0.26000000000000001</v>
      </c>
      <c r="T145" s="264">
        <f>S145*H145</f>
        <v>1.10578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65" t="s">
        <v>168</v>
      </c>
      <c r="AT145" s="265" t="s">
        <v>164</v>
      </c>
      <c r="AU145" s="265" t="s">
        <v>98</v>
      </c>
      <c r="AY145" s="17" t="s">
        <v>162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7" t="s">
        <v>98</v>
      </c>
      <c r="BK145" s="147">
        <f>ROUND(I145*H145,2)</f>
        <v>0</v>
      </c>
      <c r="BL145" s="17" t="s">
        <v>168</v>
      </c>
      <c r="BM145" s="265" t="s">
        <v>169</v>
      </c>
    </row>
    <row r="146" s="13" customFormat="1">
      <c r="A146" s="13"/>
      <c r="B146" s="266"/>
      <c r="C146" s="267"/>
      <c r="D146" s="268" t="s">
        <v>170</v>
      </c>
      <c r="E146" s="269" t="s">
        <v>1</v>
      </c>
      <c r="F146" s="270" t="s">
        <v>171</v>
      </c>
      <c r="G146" s="267"/>
      <c r="H146" s="269" t="s">
        <v>1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76" t="s">
        <v>170</v>
      </c>
      <c r="AU146" s="276" t="s">
        <v>98</v>
      </c>
      <c r="AV146" s="13" t="s">
        <v>85</v>
      </c>
      <c r="AW146" s="13" t="s">
        <v>32</v>
      </c>
      <c r="AX146" s="13" t="s">
        <v>77</v>
      </c>
      <c r="AY146" s="276" t="s">
        <v>162</v>
      </c>
    </row>
    <row r="147" s="14" customFormat="1">
      <c r="A147" s="14"/>
      <c r="B147" s="277"/>
      <c r="C147" s="278"/>
      <c r="D147" s="268" t="s">
        <v>170</v>
      </c>
      <c r="E147" s="279" t="s">
        <v>1</v>
      </c>
      <c r="F147" s="280" t="s">
        <v>172</v>
      </c>
      <c r="G147" s="278"/>
      <c r="H147" s="281">
        <v>4.2530000000000001</v>
      </c>
      <c r="I147" s="282"/>
      <c r="J147" s="278"/>
      <c r="K147" s="278"/>
      <c r="L147" s="283"/>
      <c r="M147" s="284"/>
      <c r="N147" s="285"/>
      <c r="O147" s="285"/>
      <c r="P147" s="285"/>
      <c r="Q147" s="285"/>
      <c r="R147" s="285"/>
      <c r="S147" s="285"/>
      <c r="T147" s="28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87" t="s">
        <v>170</v>
      </c>
      <c r="AU147" s="287" t="s">
        <v>98</v>
      </c>
      <c r="AV147" s="14" t="s">
        <v>98</v>
      </c>
      <c r="AW147" s="14" t="s">
        <v>32</v>
      </c>
      <c r="AX147" s="14" t="s">
        <v>77</v>
      </c>
      <c r="AY147" s="287" t="s">
        <v>162</v>
      </c>
    </row>
    <row r="148" s="15" customFormat="1">
      <c r="A148" s="15"/>
      <c r="B148" s="288"/>
      <c r="C148" s="289"/>
      <c r="D148" s="268" t="s">
        <v>170</v>
      </c>
      <c r="E148" s="290" t="s">
        <v>105</v>
      </c>
      <c r="F148" s="291" t="s">
        <v>173</v>
      </c>
      <c r="G148" s="289"/>
      <c r="H148" s="292">
        <v>4.2530000000000001</v>
      </c>
      <c r="I148" s="293"/>
      <c r="J148" s="289"/>
      <c r="K148" s="289"/>
      <c r="L148" s="294"/>
      <c r="M148" s="295"/>
      <c r="N148" s="296"/>
      <c r="O148" s="296"/>
      <c r="P148" s="296"/>
      <c r="Q148" s="296"/>
      <c r="R148" s="296"/>
      <c r="S148" s="296"/>
      <c r="T148" s="29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98" t="s">
        <v>170</v>
      </c>
      <c r="AU148" s="298" t="s">
        <v>98</v>
      </c>
      <c r="AV148" s="15" t="s">
        <v>168</v>
      </c>
      <c r="AW148" s="15" t="s">
        <v>32</v>
      </c>
      <c r="AX148" s="15" t="s">
        <v>85</v>
      </c>
      <c r="AY148" s="298" t="s">
        <v>162</v>
      </c>
    </row>
    <row r="149" s="2" customFormat="1" ht="33" customHeight="1">
      <c r="A149" s="40"/>
      <c r="B149" s="41"/>
      <c r="C149" s="253" t="s">
        <v>98</v>
      </c>
      <c r="D149" s="253" t="s">
        <v>164</v>
      </c>
      <c r="E149" s="254" t="s">
        <v>174</v>
      </c>
      <c r="F149" s="255" t="s">
        <v>175</v>
      </c>
      <c r="G149" s="256" t="s">
        <v>167</v>
      </c>
      <c r="H149" s="257">
        <v>25.530000000000001</v>
      </c>
      <c r="I149" s="258"/>
      <c r="J149" s="259">
        <f>ROUND(I149*H149,2)</f>
        <v>0</v>
      </c>
      <c r="K149" s="260"/>
      <c r="L149" s="43"/>
      <c r="M149" s="261" t="s">
        <v>1</v>
      </c>
      <c r="N149" s="262" t="s">
        <v>43</v>
      </c>
      <c r="O149" s="99"/>
      <c r="P149" s="263">
        <f>O149*H149</f>
        <v>0</v>
      </c>
      <c r="Q149" s="263">
        <v>0</v>
      </c>
      <c r="R149" s="263">
        <f>Q149*H149</f>
        <v>0</v>
      </c>
      <c r="S149" s="263">
        <v>0.5</v>
      </c>
      <c r="T149" s="264">
        <f>S149*H149</f>
        <v>12.765000000000001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65" t="s">
        <v>168</v>
      </c>
      <c r="AT149" s="265" t="s">
        <v>164</v>
      </c>
      <c r="AU149" s="265" t="s">
        <v>98</v>
      </c>
      <c r="AY149" s="17" t="s">
        <v>162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7" t="s">
        <v>98</v>
      </c>
      <c r="BK149" s="147">
        <f>ROUND(I149*H149,2)</f>
        <v>0</v>
      </c>
      <c r="BL149" s="17" t="s">
        <v>168</v>
      </c>
      <c r="BM149" s="265" t="s">
        <v>176</v>
      </c>
    </row>
    <row r="150" s="13" customFormat="1">
      <c r="A150" s="13"/>
      <c r="B150" s="266"/>
      <c r="C150" s="267"/>
      <c r="D150" s="268" t="s">
        <v>170</v>
      </c>
      <c r="E150" s="269" t="s">
        <v>1</v>
      </c>
      <c r="F150" s="270" t="s">
        <v>171</v>
      </c>
      <c r="G150" s="267"/>
      <c r="H150" s="269" t="s">
        <v>1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6" t="s">
        <v>170</v>
      </c>
      <c r="AU150" s="276" t="s">
        <v>98</v>
      </c>
      <c r="AV150" s="13" t="s">
        <v>85</v>
      </c>
      <c r="AW150" s="13" t="s">
        <v>32</v>
      </c>
      <c r="AX150" s="13" t="s">
        <v>77</v>
      </c>
      <c r="AY150" s="276" t="s">
        <v>162</v>
      </c>
    </row>
    <row r="151" s="14" customFormat="1">
      <c r="A151" s="14"/>
      <c r="B151" s="277"/>
      <c r="C151" s="278"/>
      <c r="D151" s="268" t="s">
        <v>170</v>
      </c>
      <c r="E151" s="279" t="s">
        <v>1</v>
      </c>
      <c r="F151" s="280" t="s">
        <v>177</v>
      </c>
      <c r="G151" s="278"/>
      <c r="H151" s="281">
        <v>25.530000000000001</v>
      </c>
      <c r="I151" s="282"/>
      <c r="J151" s="278"/>
      <c r="K151" s="278"/>
      <c r="L151" s="283"/>
      <c r="M151" s="284"/>
      <c r="N151" s="285"/>
      <c r="O151" s="285"/>
      <c r="P151" s="285"/>
      <c r="Q151" s="285"/>
      <c r="R151" s="285"/>
      <c r="S151" s="285"/>
      <c r="T151" s="28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7" t="s">
        <v>170</v>
      </c>
      <c r="AU151" s="287" t="s">
        <v>98</v>
      </c>
      <c r="AV151" s="14" t="s">
        <v>98</v>
      </c>
      <c r="AW151" s="14" t="s">
        <v>32</v>
      </c>
      <c r="AX151" s="14" t="s">
        <v>77</v>
      </c>
      <c r="AY151" s="287" t="s">
        <v>162</v>
      </c>
    </row>
    <row r="152" s="15" customFormat="1">
      <c r="A152" s="15"/>
      <c r="B152" s="288"/>
      <c r="C152" s="289"/>
      <c r="D152" s="268" t="s">
        <v>170</v>
      </c>
      <c r="E152" s="290" t="s">
        <v>99</v>
      </c>
      <c r="F152" s="291" t="s">
        <v>173</v>
      </c>
      <c r="G152" s="289"/>
      <c r="H152" s="292">
        <v>25.530000000000001</v>
      </c>
      <c r="I152" s="293"/>
      <c r="J152" s="289"/>
      <c r="K152" s="289"/>
      <c r="L152" s="294"/>
      <c r="M152" s="295"/>
      <c r="N152" s="296"/>
      <c r="O152" s="296"/>
      <c r="P152" s="296"/>
      <c r="Q152" s="296"/>
      <c r="R152" s="296"/>
      <c r="S152" s="296"/>
      <c r="T152" s="29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98" t="s">
        <v>170</v>
      </c>
      <c r="AU152" s="298" t="s">
        <v>98</v>
      </c>
      <c r="AV152" s="15" t="s">
        <v>168</v>
      </c>
      <c r="AW152" s="15" t="s">
        <v>32</v>
      </c>
      <c r="AX152" s="15" t="s">
        <v>85</v>
      </c>
      <c r="AY152" s="298" t="s">
        <v>162</v>
      </c>
    </row>
    <row r="153" s="2" customFormat="1" ht="16.5" customHeight="1">
      <c r="A153" s="40"/>
      <c r="B153" s="41"/>
      <c r="C153" s="253" t="s">
        <v>178</v>
      </c>
      <c r="D153" s="253" t="s">
        <v>164</v>
      </c>
      <c r="E153" s="254" t="s">
        <v>179</v>
      </c>
      <c r="F153" s="255" t="s">
        <v>180</v>
      </c>
      <c r="G153" s="256" t="s">
        <v>181</v>
      </c>
      <c r="H153" s="257">
        <v>17</v>
      </c>
      <c r="I153" s="258"/>
      <c r="J153" s="259">
        <f>ROUND(I153*H153,2)</f>
        <v>0</v>
      </c>
      <c r="K153" s="260"/>
      <c r="L153" s="43"/>
      <c r="M153" s="261" t="s">
        <v>1</v>
      </c>
      <c r="N153" s="262" t="s">
        <v>43</v>
      </c>
      <c r="O153" s="99"/>
      <c r="P153" s="263">
        <f>O153*H153</f>
        <v>0</v>
      </c>
      <c r="Q153" s="263">
        <v>0</v>
      </c>
      <c r="R153" s="263">
        <f>Q153*H153</f>
        <v>0</v>
      </c>
      <c r="S153" s="263">
        <v>0.085000000000000006</v>
      </c>
      <c r="T153" s="264">
        <f>S153*H153</f>
        <v>1.4450000000000001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65" t="s">
        <v>168</v>
      </c>
      <c r="AT153" s="265" t="s">
        <v>164</v>
      </c>
      <c r="AU153" s="265" t="s">
        <v>98</v>
      </c>
      <c r="AY153" s="17" t="s">
        <v>162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7" t="s">
        <v>98</v>
      </c>
      <c r="BK153" s="147">
        <f>ROUND(I153*H153,2)</f>
        <v>0</v>
      </c>
      <c r="BL153" s="17" t="s">
        <v>168</v>
      </c>
      <c r="BM153" s="265" t="s">
        <v>182</v>
      </c>
    </row>
    <row r="154" s="13" customFormat="1">
      <c r="A154" s="13"/>
      <c r="B154" s="266"/>
      <c r="C154" s="267"/>
      <c r="D154" s="268" t="s">
        <v>170</v>
      </c>
      <c r="E154" s="269" t="s">
        <v>1</v>
      </c>
      <c r="F154" s="270" t="s">
        <v>171</v>
      </c>
      <c r="G154" s="267"/>
      <c r="H154" s="269" t="s">
        <v>1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6" t="s">
        <v>170</v>
      </c>
      <c r="AU154" s="276" t="s">
        <v>98</v>
      </c>
      <c r="AV154" s="13" t="s">
        <v>85</v>
      </c>
      <c r="AW154" s="13" t="s">
        <v>32</v>
      </c>
      <c r="AX154" s="13" t="s">
        <v>77</v>
      </c>
      <c r="AY154" s="276" t="s">
        <v>162</v>
      </c>
    </row>
    <row r="155" s="14" customFormat="1">
      <c r="A155" s="14"/>
      <c r="B155" s="277"/>
      <c r="C155" s="278"/>
      <c r="D155" s="268" t="s">
        <v>170</v>
      </c>
      <c r="E155" s="279" t="s">
        <v>1</v>
      </c>
      <c r="F155" s="280" t="s">
        <v>183</v>
      </c>
      <c r="G155" s="278"/>
      <c r="H155" s="281">
        <v>17</v>
      </c>
      <c r="I155" s="282"/>
      <c r="J155" s="278"/>
      <c r="K155" s="278"/>
      <c r="L155" s="283"/>
      <c r="M155" s="284"/>
      <c r="N155" s="285"/>
      <c r="O155" s="285"/>
      <c r="P155" s="285"/>
      <c r="Q155" s="285"/>
      <c r="R155" s="285"/>
      <c r="S155" s="285"/>
      <c r="T155" s="28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87" t="s">
        <v>170</v>
      </c>
      <c r="AU155" s="287" t="s">
        <v>98</v>
      </c>
      <c r="AV155" s="14" t="s">
        <v>98</v>
      </c>
      <c r="AW155" s="14" t="s">
        <v>32</v>
      </c>
      <c r="AX155" s="14" t="s">
        <v>77</v>
      </c>
      <c r="AY155" s="287" t="s">
        <v>162</v>
      </c>
    </row>
    <row r="156" s="15" customFormat="1">
      <c r="A156" s="15"/>
      <c r="B156" s="288"/>
      <c r="C156" s="289"/>
      <c r="D156" s="268" t="s">
        <v>170</v>
      </c>
      <c r="E156" s="290" t="s">
        <v>107</v>
      </c>
      <c r="F156" s="291" t="s">
        <v>173</v>
      </c>
      <c r="G156" s="289"/>
      <c r="H156" s="292">
        <v>17</v>
      </c>
      <c r="I156" s="293"/>
      <c r="J156" s="289"/>
      <c r="K156" s="289"/>
      <c r="L156" s="294"/>
      <c r="M156" s="295"/>
      <c r="N156" s="296"/>
      <c r="O156" s="296"/>
      <c r="P156" s="296"/>
      <c r="Q156" s="296"/>
      <c r="R156" s="296"/>
      <c r="S156" s="296"/>
      <c r="T156" s="29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98" t="s">
        <v>170</v>
      </c>
      <c r="AU156" s="298" t="s">
        <v>98</v>
      </c>
      <c r="AV156" s="15" t="s">
        <v>168</v>
      </c>
      <c r="AW156" s="15" t="s">
        <v>32</v>
      </c>
      <c r="AX156" s="15" t="s">
        <v>85</v>
      </c>
      <c r="AY156" s="298" t="s">
        <v>162</v>
      </c>
    </row>
    <row r="157" s="2" customFormat="1" ht="21.75" customHeight="1">
      <c r="A157" s="40"/>
      <c r="B157" s="41"/>
      <c r="C157" s="253" t="s">
        <v>168</v>
      </c>
      <c r="D157" s="253" t="s">
        <v>164</v>
      </c>
      <c r="E157" s="254" t="s">
        <v>184</v>
      </c>
      <c r="F157" s="255" t="s">
        <v>185</v>
      </c>
      <c r="G157" s="256" t="s">
        <v>181</v>
      </c>
      <c r="H157" s="257">
        <v>2</v>
      </c>
      <c r="I157" s="258"/>
      <c r="J157" s="259">
        <f>ROUND(I157*H157,2)</f>
        <v>0</v>
      </c>
      <c r="K157" s="260"/>
      <c r="L157" s="43"/>
      <c r="M157" s="261" t="s">
        <v>1</v>
      </c>
      <c r="N157" s="262" t="s">
        <v>43</v>
      </c>
      <c r="O157" s="99"/>
      <c r="P157" s="263">
        <f>O157*H157</f>
        <v>0</v>
      </c>
      <c r="Q157" s="263">
        <v>0</v>
      </c>
      <c r="R157" s="263">
        <f>Q157*H157</f>
        <v>0</v>
      </c>
      <c r="S157" s="263">
        <v>0.021000000000000001</v>
      </c>
      <c r="T157" s="264">
        <f>S157*H157</f>
        <v>0.042000000000000003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65" t="s">
        <v>168</v>
      </c>
      <c r="AT157" s="265" t="s">
        <v>164</v>
      </c>
      <c r="AU157" s="265" t="s">
        <v>98</v>
      </c>
      <c r="AY157" s="17" t="s">
        <v>162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7" t="s">
        <v>98</v>
      </c>
      <c r="BK157" s="147">
        <f>ROUND(I157*H157,2)</f>
        <v>0</v>
      </c>
      <c r="BL157" s="17" t="s">
        <v>168</v>
      </c>
      <c r="BM157" s="265" t="s">
        <v>186</v>
      </c>
    </row>
    <row r="158" s="13" customFormat="1">
      <c r="A158" s="13"/>
      <c r="B158" s="266"/>
      <c r="C158" s="267"/>
      <c r="D158" s="268" t="s">
        <v>170</v>
      </c>
      <c r="E158" s="269" t="s">
        <v>1</v>
      </c>
      <c r="F158" s="270" t="s">
        <v>171</v>
      </c>
      <c r="G158" s="267"/>
      <c r="H158" s="269" t="s">
        <v>1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6" t="s">
        <v>170</v>
      </c>
      <c r="AU158" s="276" t="s">
        <v>98</v>
      </c>
      <c r="AV158" s="13" t="s">
        <v>85</v>
      </c>
      <c r="AW158" s="13" t="s">
        <v>32</v>
      </c>
      <c r="AX158" s="13" t="s">
        <v>77</v>
      </c>
      <c r="AY158" s="276" t="s">
        <v>162</v>
      </c>
    </row>
    <row r="159" s="14" customFormat="1">
      <c r="A159" s="14"/>
      <c r="B159" s="277"/>
      <c r="C159" s="278"/>
      <c r="D159" s="268" t="s">
        <v>170</v>
      </c>
      <c r="E159" s="279" t="s">
        <v>1</v>
      </c>
      <c r="F159" s="280" t="s">
        <v>187</v>
      </c>
      <c r="G159" s="278"/>
      <c r="H159" s="281">
        <v>2</v>
      </c>
      <c r="I159" s="282"/>
      <c r="J159" s="278"/>
      <c r="K159" s="278"/>
      <c r="L159" s="283"/>
      <c r="M159" s="284"/>
      <c r="N159" s="285"/>
      <c r="O159" s="285"/>
      <c r="P159" s="285"/>
      <c r="Q159" s="285"/>
      <c r="R159" s="285"/>
      <c r="S159" s="285"/>
      <c r="T159" s="28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7" t="s">
        <v>170</v>
      </c>
      <c r="AU159" s="287" t="s">
        <v>98</v>
      </c>
      <c r="AV159" s="14" t="s">
        <v>98</v>
      </c>
      <c r="AW159" s="14" t="s">
        <v>32</v>
      </c>
      <c r="AX159" s="14" t="s">
        <v>77</v>
      </c>
      <c r="AY159" s="287" t="s">
        <v>162</v>
      </c>
    </row>
    <row r="160" s="15" customFormat="1">
      <c r="A160" s="15"/>
      <c r="B160" s="288"/>
      <c r="C160" s="289"/>
      <c r="D160" s="268" t="s">
        <v>170</v>
      </c>
      <c r="E160" s="290" t="s">
        <v>188</v>
      </c>
      <c r="F160" s="291" t="s">
        <v>173</v>
      </c>
      <c r="G160" s="289"/>
      <c r="H160" s="292">
        <v>2</v>
      </c>
      <c r="I160" s="293"/>
      <c r="J160" s="289"/>
      <c r="K160" s="289"/>
      <c r="L160" s="294"/>
      <c r="M160" s="295"/>
      <c r="N160" s="296"/>
      <c r="O160" s="296"/>
      <c r="P160" s="296"/>
      <c r="Q160" s="296"/>
      <c r="R160" s="296"/>
      <c r="S160" s="296"/>
      <c r="T160" s="29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98" t="s">
        <v>170</v>
      </c>
      <c r="AU160" s="298" t="s">
        <v>98</v>
      </c>
      <c r="AV160" s="15" t="s">
        <v>168</v>
      </c>
      <c r="AW160" s="15" t="s">
        <v>32</v>
      </c>
      <c r="AX160" s="15" t="s">
        <v>85</v>
      </c>
      <c r="AY160" s="298" t="s">
        <v>162</v>
      </c>
    </row>
    <row r="161" s="2" customFormat="1" ht="37.8" customHeight="1">
      <c r="A161" s="40"/>
      <c r="B161" s="41"/>
      <c r="C161" s="253" t="s">
        <v>189</v>
      </c>
      <c r="D161" s="253" t="s">
        <v>164</v>
      </c>
      <c r="E161" s="254" t="s">
        <v>190</v>
      </c>
      <c r="F161" s="255" t="s">
        <v>191</v>
      </c>
      <c r="G161" s="256" t="s">
        <v>181</v>
      </c>
      <c r="H161" s="257">
        <v>19</v>
      </c>
      <c r="I161" s="258"/>
      <c r="J161" s="259">
        <f>ROUND(I161*H161,2)</f>
        <v>0</v>
      </c>
      <c r="K161" s="260"/>
      <c r="L161" s="43"/>
      <c r="M161" s="261" t="s">
        <v>1</v>
      </c>
      <c r="N161" s="262" t="s">
        <v>43</v>
      </c>
      <c r="O161" s="99"/>
      <c r="P161" s="263">
        <f>O161*H161</f>
        <v>0</v>
      </c>
      <c r="Q161" s="263">
        <v>0</v>
      </c>
      <c r="R161" s="263">
        <f>Q161*H161</f>
        <v>0</v>
      </c>
      <c r="S161" s="263">
        <v>0.069000000000000006</v>
      </c>
      <c r="T161" s="264">
        <f>S161*H161</f>
        <v>1.3110000000000002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65" t="s">
        <v>168</v>
      </c>
      <c r="AT161" s="265" t="s">
        <v>164</v>
      </c>
      <c r="AU161" s="265" t="s">
        <v>98</v>
      </c>
      <c r="AY161" s="17" t="s">
        <v>162</v>
      </c>
      <c r="BE161" s="147">
        <f>IF(N161="základná",J161,0)</f>
        <v>0</v>
      </c>
      <c r="BF161" s="147">
        <f>IF(N161="znížená",J161,0)</f>
        <v>0</v>
      </c>
      <c r="BG161" s="147">
        <f>IF(N161="zákl. prenesená",J161,0)</f>
        <v>0</v>
      </c>
      <c r="BH161" s="147">
        <f>IF(N161="zníž. prenesená",J161,0)</f>
        <v>0</v>
      </c>
      <c r="BI161" s="147">
        <f>IF(N161="nulová",J161,0)</f>
        <v>0</v>
      </c>
      <c r="BJ161" s="17" t="s">
        <v>98</v>
      </c>
      <c r="BK161" s="147">
        <f>ROUND(I161*H161,2)</f>
        <v>0</v>
      </c>
      <c r="BL161" s="17" t="s">
        <v>168</v>
      </c>
      <c r="BM161" s="265" t="s">
        <v>192</v>
      </c>
    </row>
    <row r="162" s="13" customFormat="1">
      <c r="A162" s="13"/>
      <c r="B162" s="266"/>
      <c r="C162" s="267"/>
      <c r="D162" s="268" t="s">
        <v>170</v>
      </c>
      <c r="E162" s="269" t="s">
        <v>1</v>
      </c>
      <c r="F162" s="270" t="s">
        <v>171</v>
      </c>
      <c r="G162" s="267"/>
      <c r="H162" s="269" t="s">
        <v>1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6" t="s">
        <v>170</v>
      </c>
      <c r="AU162" s="276" t="s">
        <v>98</v>
      </c>
      <c r="AV162" s="13" t="s">
        <v>85</v>
      </c>
      <c r="AW162" s="13" t="s">
        <v>32</v>
      </c>
      <c r="AX162" s="13" t="s">
        <v>77</v>
      </c>
      <c r="AY162" s="276" t="s">
        <v>162</v>
      </c>
    </row>
    <row r="163" s="14" customFormat="1">
      <c r="A163" s="14"/>
      <c r="B163" s="277"/>
      <c r="C163" s="278"/>
      <c r="D163" s="268" t="s">
        <v>170</v>
      </c>
      <c r="E163" s="279" t="s">
        <v>1</v>
      </c>
      <c r="F163" s="280" t="s">
        <v>193</v>
      </c>
      <c r="G163" s="278"/>
      <c r="H163" s="281">
        <v>19</v>
      </c>
      <c r="I163" s="282"/>
      <c r="J163" s="278"/>
      <c r="K163" s="278"/>
      <c r="L163" s="283"/>
      <c r="M163" s="284"/>
      <c r="N163" s="285"/>
      <c r="O163" s="285"/>
      <c r="P163" s="285"/>
      <c r="Q163" s="285"/>
      <c r="R163" s="285"/>
      <c r="S163" s="285"/>
      <c r="T163" s="28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7" t="s">
        <v>170</v>
      </c>
      <c r="AU163" s="287" t="s">
        <v>98</v>
      </c>
      <c r="AV163" s="14" t="s">
        <v>98</v>
      </c>
      <c r="AW163" s="14" t="s">
        <v>32</v>
      </c>
      <c r="AX163" s="14" t="s">
        <v>77</v>
      </c>
      <c r="AY163" s="287" t="s">
        <v>162</v>
      </c>
    </row>
    <row r="164" s="15" customFormat="1">
      <c r="A164" s="15"/>
      <c r="B164" s="288"/>
      <c r="C164" s="289"/>
      <c r="D164" s="268" t="s">
        <v>170</v>
      </c>
      <c r="E164" s="290" t="s">
        <v>1</v>
      </c>
      <c r="F164" s="291" t="s">
        <v>173</v>
      </c>
      <c r="G164" s="289"/>
      <c r="H164" s="292">
        <v>19</v>
      </c>
      <c r="I164" s="293"/>
      <c r="J164" s="289"/>
      <c r="K164" s="289"/>
      <c r="L164" s="294"/>
      <c r="M164" s="295"/>
      <c r="N164" s="296"/>
      <c r="O164" s="296"/>
      <c r="P164" s="296"/>
      <c r="Q164" s="296"/>
      <c r="R164" s="296"/>
      <c r="S164" s="296"/>
      <c r="T164" s="29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98" t="s">
        <v>170</v>
      </c>
      <c r="AU164" s="298" t="s">
        <v>98</v>
      </c>
      <c r="AV164" s="15" t="s">
        <v>168</v>
      </c>
      <c r="AW164" s="15" t="s">
        <v>32</v>
      </c>
      <c r="AX164" s="15" t="s">
        <v>85</v>
      </c>
      <c r="AY164" s="298" t="s">
        <v>162</v>
      </c>
    </row>
    <row r="165" s="2" customFormat="1" ht="33" customHeight="1">
      <c r="A165" s="40"/>
      <c r="B165" s="41"/>
      <c r="C165" s="253" t="s">
        <v>194</v>
      </c>
      <c r="D165" s="253" t="s">
        <v>164</v>
      </c>
      <c r="E165" s="254" t="s">
        <v>195</v>
      </c>
      <c r="F165" s="255" t="s">
        <v>196</v>
      </c>
      <c r="G165" s="256" t="s">
        <v>167</v>
      </c>
      <c r="H165" s="257">
        <v>25.530000000000001</v>
      </c>
      <c r="I165" s="258"/>
      <c r="J165" s="259">
        <f>ROUND(I165*H165,2)</f>
        <v>0</v>
      </c>
      <c r="K165" s="260"/>
      <c r="L165" s="43"/>
      <c r="M165" s="261" t="s">
        <v>1</v>
      </c>
      <c r="N165" s="262" t="s">
        <v>43</v>
      </c>
      <c r="O165" s="99"/>
      <c r="P165" s="263">
        <f>O165*H165</f>
        <v>0</v>
      </c>
      <c r="Q165" s="263">
        <v>0</v>
      </c>
      <c r="R165" s="263">
        <f>Q165*H165</f>
        <v>0</v>
      </c>
      <c r="S165" s="263">
        <v>0.5</v>
      </c>
      <c r="T165" s="264">
        <f>S165*H165</f>
        <v>12.765000000000001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65" t="s">
        <v>168</v>
      </c>
      <c r="AT165" s="265" t="s">
        <v>164</v>
      </c>
      <c r="AU165" s="265" t="s">
        <v>98</v>
      </c>
      <c r="AY165" s="17" t="s">
        <v>162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7" t="s">
        <v>98</v>
      </c>
      <c r="BK165" s="147">
        <f>ROUND(I165*H165,2)</f>
        <v>0</v>
      </c>
      <c r="BL165" s="17" t="s">
        <v>168</v>
      </c>
      <c r="BM165" s="265" t="s">
        <v>197</v>
      </c>
    </row>
    <row r="166" s="14" customFormat="1">
      <c r="A166" s="14"/>
      <c r="B166" s="277"/>
      <c r="C166" s="278"/>
      <c r="D166" s="268" t="s">
        <v>170</v>
      </c>
      <c r="E166" s="279" t="s">
        <v>1</v>
      </c>
      <c r="F166" s="280" t="s">
        <v>198</v>
      </c>
      <c r="G166" s="278"/>
      <c r="H166" s="281">
        <v>25.530000000000001</v>
      </c>
      <c r="I166" s="282"/>
      <c r="J166" s="278"/>
      <c r="K166" s="278"/>
      <c r="L166" s="283"/>
      <c r="M166" s="284"/>
      <c r="N166" s="285"/>
      <c r="O166" s="285"/>
      <c r="P166" s="285"/>
      <c r="Q166" s="285"/>
      <c r="R166" s="285"/>
      <c r="S166" s="285"/>
      <c r="T166" s="28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7" t="s">
        <v>170</v>
      </c>
      <c r="AU166" s="287" t="s">
        <v>98</v>
      </c>
      <c r="AV166" s="14" t="s">
        <v>98</v>
      </c>
      <c r="AW166" s="14" t="s">
        <v>32</v>
      </c>
      <c r="AX166" s="14" t="s">
        <v>77</v>
      </c>
      <c r="AY166" s="287" t="s">
        <v>162</v>
      </c>
    </row>
    <row r="167" s="15" customFormat="1">
      <c r="A167" s="15"/>
      <c r="B167" s="288"/>
      <c r="C167" s="289"/>
      <c r="D167" s="268" t="s">
        <v>170</v>
      </c>
      <c r="E167" s="290" t="s">
        <v>1</v>
      </c>
      <c r="F167" s="291" t="s">
        <v>173</v>
      </c>
      <c r="G167" s="289"/>
      <c r="H167" s="292">
        <v>25.530000000000001</v>
      </c>
      <c r="I167" s="293"/>
      <c r="J167" s="289"/>
      <c r="K167" s="289"/>
      <c r="L167" s="294"/>
      <c r="M167" s="295"/>
      <c r="N167" s="296"/>
      <c r="O167" s="296"/>
      <c r="P167" s="296"/>
      <c r="Q167" s="296"/>
      <c r="R167" s="296"/>
      <c r="S167" s="296"/>
      <c r="T167" s="29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98" t="s">
        <v>170</v>
      </c>
      <c r="AU167" s="298" t="s">
        <v>98</v>
      </c>
      <c r="AV167" s="15" t="s">
        <v>168</v>
      </c>
      <c r="AW167" s="15" t="s">
        <v>32</v>
      </c>
      <c r="AX167" s="15" t="s">
        <v>85</v>
      </c>
      <c r="AY167" s="298" t="s">
        <v>162</v>
      </c>
    </row>
    <row r="168" s="2" customFormat="1" ht="21.75" customHeight="1">
      <c r="A168" s="40"/>
      <c r="B168" s="41"/>
      <c r="C168" s="253" t="s">
        <v>199</v>
      </c>
      <c r="D168" s="253" t="s">
        <v>164</v>
      </c>
      <c r="E168" s="254" t="s">
        <v>200</v>
      </c>
      <c r="F168" s="255" t="s">
        <v>201</v>
      </c>
      <c r="G168" s="256" t="s">
        <v>181</v>
      </c>
      <c r="H168" s="257">
        <v>10</v>
      </c>
      <c r="I168" s="258"/>
      <c r="J168" s="259">
        <f>ROUND(I168*H168,2)</f>
        <v>0</v>
      </c>
      <c r="K168" s="260"/>
      <c r="L168" s="43"/>
      <c r="M168" s="261" t="s">
        <v>1</v>
      </c>
      <c r="N168" s="262" t="s">
        <v>43</v>
      </c>
      <c r="O168" s="99"/>
      <c r="P168" s="263">
        <f>O168*H168</f>
        <v>0</v>
      </c>
      <c r="Q168" s="263">
        <v>0.0119965</v>
      </c>
      <c r="R168" s="263">
        <f>Q168*H168</f>
        <v>0.119965</v>
      </c>
      <c r="S168" s="263">
        <v>0</v>
      </c>
      <c r="T168" s="26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65" t="s">
        <v>168</v>
      </c>
      <c r="AT168" s="265" t="s">
        <v>164</v>
      </c>
      <c r="AU168" s="265" t="s">
        <v>98</v>
      </c>
      <c r="AY168" s="17" t="s">
        <v>162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7" t="s">
        <v>98</v>
      </c>
      <c r="BK168" s="147">
        <f>ROUND(I168*H168,2)</f>
        <v>0</v>
      </c>
      <c r="BL168" s="17" t="s">
        <v>168</v>
      </c>
      <c r="BM168" s="265" t="s">
        <v>202</v>
      </c>
    </row>
    <row r="169" s="13" customFormat="1">
      <c r="A169" s="13"/>
      <c r="B169" s="266"/>
      <c r="C169" s="267"/>
      <c r="D169" s="268" t="s">
        <v>170</v>
      </c>
      <c r="E169" s="269" t="s">
        <v>1</v>
      </c>
      <c r="F169" s="270" t="s">
        <v>171</v>
      </c>
      <c r="G169" s="267"/>
      <c r="H169" s="269" t="s">
        <v>1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6" t="s">
        <v>170</v>
      </c>
      <c r="AU169" s="276" t="s">
        <v>98</v>
      </c>
      <c r="AV169" s="13" t="s">
        <v>85</v>
      </c>
      <c r="AW169" s="13" t="s">
        <v>32</v>
      </c>
      <c r="AX169" s="13" t="s">
        <v>77</v>
      </c>
      <c r="AY169" s="276" t="s">
        <v>162</v>
      </c>
    </row>
    <row r="170" s="14" customFormat="1">
      <c r="A170" s="14"/>
      <c r="B170" s="277"/>
      <c r="C170" s="278"/>
      <c r="D170" s="268" t="s">
        <v>170</v>
      </c>
      <c r="E170" s="279" t="s">
        <v>1</v>
      </c>
      <c r="F170" s="280" t="s">
        <v>203</v>
      </c>
      <c r="G170" s="278"/>
      <c r="H170" s="281">
        <v>10</v>
      </c>
      <c r="I170" s="282"/>
      <c r="J170" s="278"/>
      <c r="K170" s="278"/>
      <c r="L170" s="283"/>
      <c r="M170" s="284"/>
      <c r="N170" s="285"/>
      <c r="O170" s="285"/>
      <c r="P170" s="285"/>
      <c r="Q170" s="285"/>
      <c r="R170" s="285"/>
      <c r="S170" s="285"/>
      <c r="T170" s="28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7" t="s">
        <v>170</v>
      </c>
      <c r="AU170" s="287" t="s">
        <v>98</v>
      </c>
      <c r="AV170" s="14" t="s">
        <v>98</v>
      </c>
      <c r="AW170" s="14" t="s">
        <v>32</v>
      </c>
      <c r="AX170" s="14" t="s">
        <v>77</v>
      </c>
      <c r="AY170" s="287" t="s">
        <v>162</v>
      </c>
    </row>
    <row r="171" s="15" customFormat="1">
      <c r="A171" s="15"/>
      <c r="B171" s="288"/>
      <c r="C171" s="289"/>
      <c r="D171" s="268" t="s">
        <v>170</v>
      </c>
      <c r="E171" s="290" t="s">
        <v>1</v>
      </c>
      <c r="F171" s="291" t="s">
        <v>173</v>
      </c>
      <c r="G171" s="289"/>
      <c r="H171" s="292">
        <v>10</v>
      </c>
      <c r="I171" s="293"/>
      <c r="J171" s="289"/>
      <c r="K171" s="289"/>
      <c r="L171" s="294"/>
      <c r="M171" s="295"/>
      <c r="N171" s="296"/>
      <c r="O171" s="296"/>
      <c r="P171" s="296"/>
      <c r="Q171" s="296"/>
      <c r="R171" s="296"/>
      <c r="S171" s="296"/>
      <c r="T171" s="29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98" t="s">
        <v>170</v>
      </c>
      <c r="AU171" s="298" t="s">
        <v>98</v>
      </c>
      <c r="AV171" s="15" t="s">
        <v>168</v>
      </c>
      <c r="AW171" s="15" t="s">
        <v>32</v>
      </c>
      <c r="AX171" s="15" t="s">
        <v>85</v>
      </c>
      <c r="AY171" s="298" t="s">
        <v>162</v>
      </c>
    </row>
    <row r="172" s="2" customFormat="1" ht="21.75" customHeight="1">
      <c r="A172" s="40"/>
      <c r="B172" s="41"/>
      <c r="C172" s="253" t="s">
        <v>97</v>
      </c>
      <c r="D172" s="253" t="s">
        <v>164</v>
      </c>
      <c r="E172" s="254" t="s">
        <v>204</v>
      </c>
      <c r="F172" s="255" t="s">
        <v>205</v>
      </c>
      <c r="G172" s="256" t="s">
        <v>181</v>
      </c>
      <c r="H172" s="257">
        <v>20</v>
      </c>
      <c r="I172" s="258"/>
      <c r="J172" s="259">
        <f>ROUND(I172*H172,2)</f>
        <v>0</v>
      </c>
      <c r="K172" s="260"/>
      <c r="L172" s="43"/>
      <c r="M172" s="261" t="s">
        <v>1</v>
      </c>
      <c r="N172" s="262" t="s">
        <v>43</v>
      </c>
      <c r="O172" s="99"/>
      <c r="P172" s="263">
        <f>O172*H172</f>
        <v>0</v>
      </c>
      <c r="Q172" s="263">
        <v>0.059157750000000002</v>
      </c>
      <c r="R172" s="263">
        <f>Q172*H172</f>
        <v>1.183155</v>
      </c>
      <c r="S172" s="263">
        <v>0</v>
      </c>
      <c r="T172" s="26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65" t="s">
        <v>168</v>
      </c>
      <c r="AT172" s="265" t="s">
        <v>164</v>
      </c>
      <c r="AU172" s="265" t="s">
        <v>98</v>
      </c>
      <c r="AY172" s="17" t="s">
        <v>162</v>
      </c>
      <c r="BE172" s="147">
        <f>IF(N172="základná",J172,0)</f>
        <v>0</v>
      </c>
      <c r="BF172" s="147">
        <f>IF(N172="znížená",J172,0)</f>
        <v>0</v>
      </c>
      <c r="BG172" s="147">
        <f>IF(N172="zákl. prenesená",J172,0)</f>
        <v>0</v>
      </c>
      <c r="BH172" s="147">
        <f>IF(N172="zníž. prenesená",J172,0)</f>
        <v>0</v>
      </c>
      <c r="BI172" s="147">
        <f>IF(N172="nulová",J172,0)</f>
        <v>0</v>
      </c>
      <c r="BJ172" s="17" t="s">
        <v>98</v>
      </c>
      <c r="BK172" s="147">
        <f>ROUND(I172*H172,2)</f>
        <v>0</v>
      </c>
      <c r="BL172" s="17" t="s">
        <v>168</v>
      </c>
      <c r="BM172" s="265" t="s">
        <v>206</v>
      </c>
    </row>
    <row r="173" s="13" customFormat="1">
      <c r="A173" s="13"/>
      <c r="B173" s="266"/>
      <c r="C173" s="267"/>
      <c r="D173" s="268" t="s">
        <v>170</v>
      </c>
      <c r="E173" s="269" t="s">
        <v>1</v>
      </c>
      <c r="F173" s="270" t="s">
        <v>171</v>
      </c>
      <c r="G173" s="267"/>
      <c r="H173" s="269" t="s">
        <v>1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76" t="s">
        <v>170</v>
      </c>
      <c r="AU173" s="276" t="s">
        <v>98</v>
      </c>
      <c r="AV173" s="13" t="s">
        <v>85</v>
      </c>
      <c r="AW173" s="13" t="s">
        <v>32</v>
      </c>
      <c r="AX173" s="13" t="s">
        <v>77</v>
      </c>
      <c r="AY173" s="276" t="s">
        <v>162</v>
      </c>
    </row>
    <row r="174" s="14" customFormat="1">
      <c r="A174" s="14"/>
      <c r="B174" s="277"/>
      <c r="C174" s="278"/>
      <c r="D174" s="268" t="s">
        <v>170</v>
      </c>
      <c r="E174" s="279" t="s">
        <v>1</v>
      </c>
      <c r="F174" s="280" t="s">
        <v>207</v>
      </c>
      <c r="G174" s="278"/>
      <c r="H174" s="281">
        <v>20</v>
      </c>
      <c r="I174" s="282"/>
      <c r="J174" s="278"/>
      <c r="K174" s="278"/>
      <c r="L174" s="283"/>
      <c r="M174" s="284"/>
      <c r="N174" s="285"/>
      <c r="O174" s="285"/>
      <c r="P174" s="285"/>
      <c r="Q174" s="285"/>
      <c r="R174" s="285"/>
      <c r="S174" s="285"/>
      <c r="T174" s="28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7" t="s">
        <v>170</v>
      </c>
      <c r="AU174" s="287" t="s">
        <v>98</v>
      </c>
      <c r="AV174" s="14" t="s">
        <v>98</v>
      </c>
      <c r="AW174" s="14" t="s">
        <v>32</v>
      </c>
      <c r="AX174" s="14" t="s">
        <v>77</v>
      </c>
      <c r="AY174" s="287" t="s">
        <v>162</v>
      </c>
    </row>
    <row r="175" s="15" customFormat="1">
      <c r="A175" s="15"/>
      <c r="B175" s="288"/>
      <c r="C175" s="289"/>
      <c r="D175" s="268" t="s">
        <v>170</v>
      </c>
      <c r="E175" s="290" t="s">
        <v>1</v>
      </c>
      <c r="F175" s="291" t="s">
        <v>173</v>
      </c>
      <c r="G175" s="289"/>
      <c r="H175" s="292">
        <v>20</v>
      </c>
      <c r="I175" s="293"/>
      <c r="J175" s="289"/>
      <c r="K175" s="289"/>
      <c r="L175" s="294"/>
      <c r="M175" s="295"/>
      <c r="N175" s="296"/>
      <c r="O175" s="296"/>
      <c r="P175" s="296"/>
      <c r="Q175" s="296"/>
      <c r="R175" s="296"/>
      <c r="S175" s="296"/>
      <c r="T175" s="29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98" t="s">
        <v>170</v>
      </c>
      <c r="AU175" s="298" t="s">
        <v>98</v>
      </c>
      <c r="AV175" s="15" t="s">
        <v>168</v>
      </c>
      <c r="AW175" s="15" t="s">
        <v>32</v>
      </c>
      <c r="AX175" s="15" t="s">
        <v>85</v>
      </c>
      <c r="AY175" s="298" t="s">
        <v>162</v>
      </c>
    </row>
    <row r="176" s="2" customFormat="1" ht="24.15" customHeight="1">
      <c r="A176" s="40"/>
      <c r="B176" s="41"/>
      <c r="C176" s="253" t="s">
        <v>208</v>
      </c>
      <c r="D176" s="253" t="s">
        <v>164</v>
      </c>
      <c r="E176" s="254" t="s">
        <v>209</v>
      </c>
      <c r="F176" s="255" t="s">
        <v>210</v>
      </c>
      <c r="G176" s="256" t="s">
        <v>211</v>
      </c>
      <c r="H176" s="257">
        <v>1.7370000000000001</v>
      </c>
      <c r="I176" s="258"/>
      <c r="J176" s="259">
        <f>ROUND(I176*H176,2)</f>
        <v>0</v>
      </c>
      <c r="K176" s="260"/>
      <c r="L176" s="43"/>
      <c r="M176" s="261" t="s">
        <v>1</v>
      </c>
      <c r="N176" s="262" t="s">
        <v>43</v>
      </c>
      <c r="O176" s="99"/>
      <c r="P176" s="263">
        <f>O176*H176</f>
        <v>0</v>
      </c>
      <c r="Q176" s="263">
        <v>0</v>
      </c>
      <c r="R176" s="263">
        <f>Q176*H176</f>
        <v>0</v>
      </c>
      <c r="S176" s="263">
        <v>0</v>
      </c>
      <c r="T176" s="26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65" t="s">
        <v>168</v>
      </c>
      <c r="AT176" s="265" t="s">
        <v>164</v>
      </c>
      <c r="AU176" s="265" t="s">
        <v>98</v>
      </c>
      <c r="AY176" s="17" t="s">
        <v>162</v>
      </c>
      <c r="BE176" s="147">
        <f>IF(N176="základná",J176,0)</f>
        <v>0</v>
      </c>
      <c r="BF176" s="147">
        <f>IF(N176="znížená",J176,0)</f>
        <v>0</v>
      </c>
      <c r="BG176" s="147">
        <f>IF(N176="zákl. prenesená",J176,0)</f>
        <v>0</v>
      </c>
      <c r="BH176" s="147">
        <f>IF(N176="zníž. prenesená",J176,0)</f>
        <v>0</v>
      </c>
      <c r="BI176" s="147">
        <f>IF(N176="nulová",J176,0)</f>
        <v>0</v>
      </c>
      <c r="BJ176" s="17" t="s">
        <v>98</v>
      </c>
      <c r="BK176" s="147">
        <f>ROUND(I176*H176,2)</f>
        <v>0</v>
      </c>
      <c r="BL176" s="17" t="s">
        <v>168</v>
      </c>
      <c r="BM176" s="265" t="s">
        <v>212</v>
      </c>
    </row>
    <row r="177" s="13" customFormat="1">
      <c r="A177" s="13"/>
      <c r="B177" s="266"/>
      <c r="C177" s="267"/>
      <c r="D177" s="268" t="s">
        <v>170</v>
      </c>
      <c r="E177" s="269" t="s">
        <v>1</v>
      </c>
      <c r="F177" s="270" t="s">
        <v>171</v>
      </c>
      <c r="G177" s="267"/>
      <c r="H177" s="269" t="s">
        <v>1</v>
      </c>
      <c r="I177" s="271"/>
      <c r="J177" s="267"/>
      <c r="K177" s="267"/>
      <c r="L177" s="272"/>
      <c r="M177" s="273"/>
      <c r="N177" s="274"/>
      <c r="O177" s="274"/>
      <c r="P177" s="274"/>
      <c r="Q177" s="274"/>
      <c r="R177" s="274"/>
      <c r="S177" s="274"/>
      <c r="T177" s="27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76" t="s">
        <v>170</v>
      </c>
      <c r="AU177" s="276" t="s">
        <v>98</v>
      </c>
      <c r="AV177" s="13" t="s">
        <v>85</v>
      </c>
      <c r="AW177" s="13" t="s">
        <v>32</v>
      </c>
      <c r="AX177" s="13" t="s">
        <v>77</v>
      </c>
      <c r="AY177" s="276" t="s">
        <v>162</v>
      </c>
    </row>
    <row r="178" s="14" customFormat="1">
      <c r="A178" s="14"/>
      <c r="B178" s="277"/>
      <c r="C178" s="278"/>
      <c r="D178" s="268" t="s">
        <v>170</v>
      </c>
      <c r="E178" s="279" t="s">
        <v>1</v>
      </c>
      <c r="F178" s="280" t="s">
        <v>213</v>
      </c>
      <c r="G178" s="278"/>
      <c r="H178" s="281">
        <v>1.7370000000000001</v>
      </c>
      <c r="I178" s="282"/>
      <c r="J178" s="278"/>
      <c r="K178" s="278"/>
      <c r="L178" s="283"/>
      <c r="M178" s="284"/>
      <c r="N178" s="285"/>
      <c r="O178" s="285"/>
      <c r="P178" s="285"/>
      <c r="Q178" s="285"/>
      <c r="R178" s="285"/>
      <c r="S178" s="285"/>
      <c r="T178" s="28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7" t="s">
        <v>170</v>
      </c>
      <c r="AU178" s="287" t="s">
        <v>98</v>
      </c>
      <c r="AV178" s="14" t="s">
        <v>98</v>
      </c>
      <c r="AW178" s="14" t="s">
        <v>32</v>
      </c>
      <c r="AX178" s="14" t="s">
        <v>77</v>
      </c>
      <c r="AY178" s="287" t="s">
        <v>162</v>
      </c>
    </row>
    <row r="179" s="15" customFormat="1">
      <c r="A179" s="15"/>
      <c r="B179" s="288"/>
      <c r="C179" s="289"/>
      <c r="D179" s="268" t="s">
        <v>170</v>
      </c>
      <c r="E179" s="290" t="s">
        <v>109</v>
      </c>
      <c r="F179" s="291" t="s">
        <v>173</v>
      </c>
      <c r="G179" s="289"/>
      <c r="H179" s="292">
        <v>1.7370000000000001</v>
      </c>
      <c r="I179" s="293"/>
      <c r="J179" s="289"/>
      <c r="K179" s="289"/>
      <c r="L179" s="294"/>
      <c r="M179" s="295"/>
      <c r="N179" s="296"/>
      <c r="O179" s="296"/>
      <c r="P179" s="296"/>
      <c r="Q179" s="296"/>
      <c r="R179" s="296"/>
      <c r="S179" s="296"/>
      <c r="T179" s="297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98" t="s">
        <v>170</v>
      </c>
      <c r="AU179" s="298" t="s">
        <v>98</v>
      </c>
      <c r="AV179" s="15" t="s">
        <v>168</v>
      </c>
      <c r="AW179" s="15" t="s">
        <v>32</v>
      </c>
      <c r="AX179" s="15" t="s">
        <v>85</v>
      </c>
      <c r="AY179" s="298" t="s">
        <v>162</v>
      </c>
    </row>
    <row r="180" s="2" customFormat="1" ht="24.15" customHeight="1">
      <c r="A180" s="40"/>
      <c r="B180" s="41"/>
      <c r="C180" s="253" t="s">
        <v>214</v>
      </c>
      <c r="D180" s="253" t="s">
        <v>164</v>
      </c>
      <c r="E180" s="254" t="s">
        <v>215</v>
      </c>
      <c r="F180" s="255" t="s">
        <v>216</v>
      </c>
      <c r="G180" s="256" t="s">
        <v>211</v>
      </c>
      <c r="H180" s="257">
        <v>5.79</v>
      </c>
      <c r="I180" s="258"/>
      <c r="J180" s="259">
        <f>ROUND(I180*H180,2)</f>
        <v>0</v>
      </c>
      <c r="K180" s="260"/>
      <c r="L180" s="43"/>
      <c r="M180" s="261" t="s">
        <v>1</v>
      </c>
      <c r="N180" s="262" t="s">
        <v>43</v>
      </c>
      <c r="O180" s="99"/>
      <c r="P180" s="263">
        <f>O180*H180</f>
        <v>0</v>
      </c>
      <c r="Q180" s="263">
        <v>0</v>
      </c>
      <c r="R180" s="263">
        <f>Q180*H180</f>
        <v>0</v>
      </c>
      <c r="S180" s="263">
        <v>0</v>
      </c>
      <c r="T180" s="26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65" t="s">
        <v>168</v>
      </c>
      <c r="AT180" s="265" t="s">
        <v>164</v>
      </c>
      <c r="AU180" s="265" t="s">
        <v>98</v>
      </c>
      <c r="AY180" s="17" t="s">
        <v>162</v>
      </c>
      <c r="BE180" s="147">
        <f>IF(N180="základná",J180,0)</f>
        <v>0</v>
      </c>
      <c r="BF180" s="147">
        <f>IF(N180="znížená",J180,0)</f>
        <v>0</v>
      </c>
      <c r="BG180" s="147">
        <f>IF(N180="zákl. prenesená",J180,0)</f>
        <v>0</v>
      </c>
      <c r="BH180" s="147">
        <f>IF(N180="zníž. prenesená",J180,0)</f>
        <v>0</v>
      </c>
      <c r="BI180" s="147">
        <f>IF(N180="nulová",J180,0)</f>
        <v>0</v>
      </c>
      <c r="BJ180" s="17" t="s">
        <v>98</v>
      </c>
      <c r="BK180" s="147">
        <f>ROUND(I180*H180,2)</f>
        <v>0</v>
      </c>
      <c r="BL180" s="17" t="s">
        <v>168</v>
      </c>
      <c r="BM180" s="265" t="s">
        <v>217</v>
      </c>
    </row>
    <row r="181" s="13" customFormat="1">
      <c r="A181" s="13"/>
      <c r="B181" s="266"/>
      <c r="C181" s="267"/>
      <c r="D181" s="268" t="s">
        <v>170</v>
      </c>
      <c r="E181" s="269" t="s">
        <v>1</v>
      </c>
      <c r="F181" s="270" t="s">
        <v>171</v>
      </c>
      <c r="G181" s="267"/>
      <c r="H181" s="269" t="s">
        <v>1</v>
      </c>
      <c r="I181" s="271"/>
      <c r="J181" s="267"/>
      <c r="K181" s="267"/>
      <c r="L181" s="272"/>
      <c r="M181" s="273"/>
      <c r="N181" s="274"/>
      <c r="O181" s="274"/>
      <c r="P181" s="274"/>
      <c r="Q181" s="274"/>
      <c r="R181" s="274"/>
      <c r="S181" s="274"/>
      <c r="T181" s="27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6" t="s">
        <v>170</v>
      </c>
      <c r="AU181" s="276" t="s">
        <v>98</v>
      </c>
      <c r="AV181" s="13" t="s">
        <v>85</v>
      </c>
      <c r="AW181" s="13" t="s">
        <v>32</v>
      </c>
      <c r="AX181" s="13" t="s">
        <v>77</v>
      </c>
      <c r="AY181" s="276" t="s">
        <v>162</v>
      </c>
    </row>
    <row r="182" s="14" customFormat="1">
      <c r="A182" s="14"/>
      <c r="B182" s="277"/>
      <c r="C182" s="278"/>
      <c r="D182" s="268" t="s">
        <v>170</v>
      </c>
      <c r="E182" s="279" t="s">
        <v>1</v>
      </c>
      <c r="F182" s="280" t="s">
        <v>218</v>
      </c>
      <c r="G182" s="278"/>
      <c r="H182" s="281">
        <v>5.79</v>
      </c>
      <c r="I182" s="282"/>
      <c r="J182" s="278"/>
      <c r="K182" s="278"/>
      <c r="L182" s="283"/>
      <c r="M182" s="284"/>
      <c r="N182" s="285"/>
      <c r="O182" s="285"/>
      <c r="P182" s="285"/>
      <c r="Q182" s="285"/>
      <c r="R182" s="285"/>
      <c r="S182" s="285"/>
      <c r="T182" s="28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7" t="s">
        <v>170</v>
      </c>
      <c r="AU182" s="287" t="s">
        <v>98</v>
      </c>
      <c r="AV182" s="14" t="s">
        <v>98</v>
      </c>
      <c r="AW182" s="14" t="s">
        <v>32</v>
      </c>
      <c r="AX182" s="14" t="s">
        <v>77</v>
      </c>
      <c r="AY182" s="287" t="s">
        <v>162</v>
      </c>
    </row>
    <row r="183" s="15" customFormat="1">
      <c r="A183" s="15"/>
      <c r="B183" s="288"/>
      <c r="C183" s="289"/>
      <c r="D183" s="268" t="s">
        <v>170</v>
      </c>
      <c r="E183" s="290" t="s">
        <v>112</v>
      </c>
      <c r="F183" s="291" t="s">
        <v>173</v>
      </c>
      <c r="G183" s="289"/>
      <c r="H183" s="292">
        <v>5.79</v>
      </c>
      <c r="I183" s="293"/>
      <c r="J183" s="289"/>
      <c r="K183" s="289"/>
      <c r="L183" s="294"/>
      <c r="M183" s="295"/>
      <c r="N183" s="296"/>
      <c r="O183" s="296"/>
      <c r="P183" s="296"/>
      <c r="Q183" s="296"/>
      <c r="R183" s="296"/>
      <c r="S183" s="296"/>
      <c r="T183" s="29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98" t="s">
        <v>170</v>
      </c>
      <c r="AU183" s="298" t="s">
        <v>98</v>
      </c>
      <c r="AV183" s="15" t="s">
        <v>168</v>
      </c>
      <c r="AW183" s="15" t="s">
        <v>32</v>
      </c>
      <c r="AX183" s="15" t="s">
        <v>85</v>
      </c>
      <c r="AY183" s="298" t="s">
        <v>162</v>
      </c>
    </row>
    <row r="184" s="2" customFormat="1" ht="24.15" customHeight="1">
      <c r="A184" s="40"/>
      <c r="B184" s="41"/>
      <c r="C184" s="253" t="s">
        <v>219</v>
      </c>
      <c r="D184" s="253" t="s">
        <v>164</v>
      </c>
      <c r="E184" s="254" t="s">
        <v>220</v>
      </c>
      <c r="F184" s="255" t="s">
        <v>221</v>
      </c>
      <c r="G184" s="256" t="s">
        <v>211</v>
      </c>
      <c r="H184" s="257">
        <v>5.79</v>
      </c>
      <c r="I184" s="258"/>
      <c r="J184" s="259">
        <f>ROUND(I184*H184,2)</f>
        <v>0</v>
      </c>
      <c r="K184" s="260"/>
      <c r="L184" s="43"/>
      <c r="M184" s="261" t="s">
        <v>1</v>
      </c>
      <c r="N184" s="262" t="s">
        <v>43</v>
      </c>
      <c r="O184" s="99"/>
      <c r="P184" s="263">
        <f>O184*H184</f>
        <v>0</v>
      </c>
      <c r="Q184" s="263">
        <v>0</v>
      </c>
      <c r="R184" s="263">
        <f>Q184*H184</f>
        <v>0</v>
      </c>
      <c r="S184" s="263">
        <v>0</v>
      </c>
      <c r="T184" s="26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65" t="s">
        <v>168</v>
      </c>
      <c r="AT184" s="265" t="s">
        <v>164</v>
      </c>
      <c r="AU184" s="265" t="s">
        <v>98</v>
      </c>
      <c r="AY184" s="17" t="s">
        <v>162</v>
      </c>
      <c r="BE184" s="147">
        <f>IF(N184="základná",J184,0)</f>
        <v>0</v>
      </c>
      <c r="BF184" s="147">
        <f>IF(N184="znížená",J184,0)</f>
        <v>0</v>
      </c>
      <c r="BG184" s="147">
        <f>IF(N184="zákl. prenesená",J184,0)</f>
        <v>0</v>
      </c>
      <c r="BH184" s="147">
        <f>IF(N184="zníž. prenesená",J184,0)</f>
        <v>0</v>
      </c>
      <c r="BI184" s="147">
        <f>IF(N184="nulová",J184,0)</f>
        <v>0</v>
      </c>
      <c r="BJ184" s="17" t="s">
        <v>98</v>
      </c>
      <c r="BK184" s="147">
        <f>ROUND(I184*H184,2)</f>
        <v>0</v>
      </c>
      <c r="BL184" s="17" t="s">
        <v>168</v>
      </c>
      <c r="BM184" s="265" t="s">
        <v>222</v>
      </c>
    </row>
    <row r="185" s="14" customFormat="1">
      <c r="A185" s="14"/>
      <c r="B185" s="277"/>
      <c r="C185" s="278"/>
      <c r="D185" s="268" t="s">
        <v>170</v>
      </c>
      <c r="E185" s="279" t="s">
        <v>1</v>
      </c>
      <c r="F185" s="280" t="s">
        <v>112</v>
      </c>
      <c r="G185" s="278"/>
      <c r="H185" s="281">
        <v>5.79</v>
      </c>
      <c r="I185" s="282"/>
      <c r="J185" s="278"/>
      <c r="K185" s="278"/>
      <c r="L185" s="283"/>
      <c r="M185" s="284"/>
      <c r="N185" s="285"/>
      <c r="O185" s="285"/>
      <c r="P185" s="285"/>
      <c r="Q185" s="285"/>
      <c r="R185" s="285"/>
      <c r="S185" s="285"/>
      <c r="T185" s="28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87" t="s">
        <v>170</v>
      </c>
      <c r="AU185" s="287" t="s">
        <v>98</v>
      </c>
      <c r="AV185" s="14" t="s">
        <v>98</v>
      </c>
      <c r="AW185" s="14" t="s">
        <v>32</v>
      </c>
      <c r="AX185" s="14" t="s">
        <v>85</v>
      </c>
      <c r="AY185" s="287" t="s">
        <v>162</v>
      </c>
    </row>
    <row r="186" s="2" customFormat="1" ht="16.5" customHeight="1">
      <c r="A186" s="40"/>
      <c r="B186" s="41"/>
      <c r="C186" s="253" t="s">
        <v>223</v>
      </c>
      <c r="D186" s="253" t="s">
        <v>164</v>
      </c>
      <c r="E186" s="254" t="s">
        <v>224</v>
      </c>
      <c r="F186" s="255" t="s">
        <v>225</v>
      </c>
      <c r="G186" s="256" t="s">
        <v>211</v>
      </c>
      <c r="H186" s="257">
        <v>5.79</v>
      </c>
      <c r="I186" s="258"/>
      <c r="J186" s="259">
        <f>ROUND(I186*H186,2)</f>
        <v>0</v>
      </c>
      <c r="K186" s="260"/>
      <c r="L186" s="43"/>
      <c r="M186" s="261" t="s">
        <v>1</v>
      </c>
      <c r="N186" s="262" t="s">
        <v>43</v>
      </c>
      <c r="O186" s="99"/>
      <c r="P186" s="263">
        <f>O186*H186</f>
        <v>0</v>
      </c>
      <c r="Q186" s="263">
        <v>0</v>
      </c>
      <c r="R186" s="263">
        <f>Q186*H186</f>
        <v>0</v>
      </c>
      <c r="S186" s="263">
        <v>0</v>
      </c>
      <c r="T186" s="26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65" t="s">
        <v>168</v>
      </c>
      <c r="AT186" s="265" t="s">
        <v>164</v>
      </c>
      <c r="AU186" s="265" t="s">
        <v>98</v>
      </c>
      <c r="AY186" s="17" t="s">
        <v>162</v>
      </c>
      <c r="BE186" s="147">
        <f>IF(N186="základná",J186,0)</f>
        <v>0</v>
      </c>
      <c r="BF186" s="147">
        <f>IF(N186="znížená",J186,0)</f>
        <v>0</v>
      </c>
      <c r="BG186" s="147">
        <f>IF(N186="zákl. prenesená",J186,0)</f>
        <v>0</v>
      </c>
      <c r="BH186" s="147">
        <f>IF(N186="zníž. prenesená",J186,0)</f>
        <v>0</v>
      </c>
      <c r="BI186" s="147">
        <f>IF(N186="nulová",J186,0)</f>
        <v>0</v>
      </c>
      <c r="BJ186" s="17" t="s">
        <v>98</v>
      </c>
      <c r="BK186" s="147">
        <f>ROUND(I186*H186,2)</f>
        <v>0</v>
      </c>
      <c r="BL186" s="17" t="s">
        <v>168</v>
      </c>
      <c r="BM186" s="265" t="s">
        <v>226</v>
      </c>
    </row>
    <row r="187" s="13" customFormat="1">
      <c r="A187" s="13"/>
      <c r="B187" s="266"/>
      <c r="C187" s="267"/>
      <c r="D187" s="268" t="s">
        <v>170</v>
      </c>
      <c r="E187" s="269" t="s">
        <v>1</v>
      </c>
      <c r="F187" s="270" t="s">
        <v>171</v>
      </c>
      <c r="G187" s="267"/>
      <c r="H187" s="269" t="s">
        <v>1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6" t="s">
        <v>170</v>
      </c>
      <c r="AU187" s="276" t="s">
        <v>98</v>
      </c>
      <c r="AV187" s="13" t="s">
        <v>85</v>
      </c>
      <c r="AW187" s="13" t="s">
        <v>32</v>
      </c>
      <c r="AX187" s="13" t="s">
        <v>77</v>
      </c>
      <c r="AY187" s="276" t="s">
        <v>162</v>
      </c>
    </row>
    <row r="188" s="14" customFormat="1">
      <c r="A188" s="14"/>
      <c r="B188" s="277"/>
      <c r="C188" s="278"/>
      <c r="D188" s="268" t="s">
        <v>170</v>
      </c>
      <c r="E188" s="279" t="s">
        <v>1</v>
      </c>
      <c r="F188" s="280" t="s">
        <v>227</v>
      </c>
      <c r="G188" s="278"/>
      <c r="H188" s="281">
        <v>5.79</v>
      </c>
      <c r="I188" s="282"/>
      <c r="J188" s="278"/>
      <c r="K188" s="278"/>
      <c r="L188" s="283"/>
      <c r="M188" s="284"/>
      <c r="N188" s="285"/>
      <c r="O188" s="285"/>
      <c r="P188" s="285"/>
      <c r="Q188" s="285"/>
      <c r="R188" s="285"/>
      <c r="S188" s="285"/>
      <c r="T188" s="28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7" t="s">
        <v>170</v>
      </c>
      <c r="AU188" s="287" t="s">
        <v>98</v>
      </c>
      <c r="AV188" s="14" t="s">
        <v>98</v>
      </c>
      <c r="AW188" s="14" t="s">
        <v>32</v>
      </c>
      <c r="AX188" s="14" t="s">
        <v>77</v>
      </c>
      <c r="AY188" s="287" t="s">
        <v>162</v>
      </c>
    </row>
    <row r="189" s="15" customFormat="1">
      <c r="A189" s="15"/>
      <c r="B189" s="288"/>
      <c r="C189" s="289"/>
      <c r="D189" s="268" t="s">
        <v>170</v>
      </c>
      <c r="E189" s="290" t="s">
        <v>1</v>
      </c>
      <c r="F189" s="291" t="s">
        <v>173</v>
      </c>
      <c r="G189" s="289"/>
      <c r="H189" s="292">
        <v>5.79</v>
      </c>
      <c r="I189" s="293"/>
      <c r="J189" s="289"/>
      <c r="K189" s="289"/>
      <c r="L189" s="294"/>
      <c r="M189" s="295"/>
      <c r="N189" s="296"/>
      <c r="O189" s="296"/>
      <c r="P189" s="296"/>
      <c r="Q189" s="296"/>
      <c r="R189" s="296"/>
      <c r="S189" s="296"/>
      <c r="T189" s="29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98" t="s">
        <v>170</v>
      </c>
      <c r="AU189" s="298" t="s">
        <v>98</v>
      </c>
      <c r="AV189" s="15" t="s">
        <v>168</v>
      </c>
      <c r="AW189" s="15" t="s">
        <v>32</v>
      </c>
      <c r="AX189" s="15" t="s">
        <v>85</v>
      </c>
      <c r="AY189" s="298" t="s">
        <v>162</v>
      </c>
    </row>
    <row r="190" s="2" customFormat="1" ht="24.15" customHeight="1">
      <c r="A190" s="40"/>
      <c r="B190" s="41"/>
      <c r="C190" s="253" t="s">
        <v>228</v>
      </c>
      <c r="D190" s="253" t="s">
        <v>164</v>
      </c>
      <c r="E190" s="254" t="s">
        <v>229</v>
      </c>
      <c r="F190" s="255" t="s">
        <v>230</v>
      </c>
      <c r="G190" s="256" t="s">
        <v>211</v>
      </c>
      <c r="H190" s="257">
        <v>5.79</v>
      </c>
      <c r="I190" s="258"/>
      <c r="J190" s="259">
        <f>ROUND(I190*H190,2)</f>
        <v>0</v>
      </c>
      <c r="K190" s="260"/>
      <c r="L190" s="43"/>
      <c r="M190" s="261" t="s">
        <v>1</v>
      </c>
      <c r="N190" s="262" t="s">
        <v>43</v>
      </c>
      <c r="O190" s="99"/>
      <c r="P190" s="263">
        <f>O190*H190</f>
        <v>0</v>
      </c>
      <c r="Q190" s="263">
        <v>0</v>
      </c>
      <c r="R190" s="263">
        <f>Q190*H190</f>
        <v>0</v>
      </c>
      <c r="S190" s="263">
        <v>0</v>
      </c>
      <c r="T190" s="26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65" t="s">
        <v>168</v>
      </c>
      <c r="AT190" s="265" t="s">
        <v>164</v>
      </c>
      <c r="AU190" s="265" t="s">
        <v>98</v>
      </c>
      <c r="AY190" s="17" t="s">
        <v>162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7" t="s">
        <v>98</v>
      </c>
      <c r="BK190" s="147">
        <f>ROUND(I190*H190,2)</f>
        <v>0</v>
      </c>
      <c r="BL190" s="17" t="s">
        <v>168</v>
      </c>
      <c r="BM190" s="265" t="s">
        <v>231</v>
      </c>
    </row>
    <row r="191" s="14" customFormat="1">
      <c r="A191" s="14"/>
      <c r="B191" s="277"/>
      <c r="C191" s="278"/>
      <c r="D191" s="268" t="s">
        <v>170</v>
      </c>
      <c r="E191" s="279" t="s">
        <v>1</v>
      </c>
      <c r="F191" s="280" t="s">
        <v>112</v>
      </c>
      <c r="G191" s="278"/>
      <c r="H191" s="281">
        <v>5.79</v>
      </c>
      <c r="I191" s="282"/>
      <c r="J191" s="278"/>
      <c r="K191" s="278"/>
      <c r="L191" s="283"/>
      <c r="M191" s="284"/>
      <c r="N191" s="285"/>
      <c r="O191" s="285"/>
      <c r="P191" s="285"/>
      <c r="Q191" s="285"/>
      <c r="R191" s="285"/>
      <c r="S191" s="285"/>
      <c r="T191" s="28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87" t="s">
        <v>170</v>
      </c>
      <c r="AU191" s="287" t="s">
        <v>98</v>
      </c>
      <c r="AV191" s="14" t="s">
        <v>98</v>
      </c>
      <c r="AW191" s="14" t="s">
        <v>32</v>
      </c>
      <c r="AX191" s="14" t="s">
        <v>85</v>
      </c>
      <c r="AY191" s="287" t="s">
        <v>162</v>
      </c>
    </row>
    <row r="192" s="2" customFormat="1" ht="24.15" customHeight="1">
      <c r="A192" s="40"/>
      <c r="B192" s="41"/>
      <c r="C192" s="253" t="s">
        <v>232</v>
      </c>
      <c r="D192" s="253" t="s">
        <v>164</v>
      </c>
      <c r="E192" s="254" t="s">
        <v>233</v>
      </c>
      <c r="F192" s="255" t="s">
        <v>234</v>
      </c>
      <c r="G192" s="256" t="s">
        <v>211</v>
      </c>
      <c r="H192" s="257">
        <v>5.79</v>
      </c>
      <c r="I192" s="258"/>
      <c r="J192" s="259">
        <f>ROUND(I192*H192,2)</f>
        <v>0</v>
      </c>
      <c r="K192" s="260"/>
      <c r="L192" s="43"/>
      <c r="M192" s="261" t="s">
        <v>1</v>
      </c>
      <c r="N192" s="262" t="s">
        <v>43</v>
      </c>
      <c r="O192" s="99"/>
      <c r="P192" s="263">
        <f>O192*H192</f>
        <v>0</v>
      </c>
      <c r="Q192" s="263">
        <v>0</v>
      </c>
      <c r="R192" s="263">
        <f>Q192*H192</f>
        <v>0</v>
      </c>
      <c r="S192" s="263">
        <v>0</v>
      </c>
      <c r="T192" s="26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65" t="s">
        <v>168</v>
      </c>
      <c r="AT192" s="265" t="s">
        <v>164</v>
      </c>
      <c r="AU192" s="265" t="s">
        <v>98</v>
      </c>
      <c r="AY192" s="17" t="s">
        <v>162</v>
      </c>
      <c r="BE192" s="147">
        <f>IF(N192="základná",J192,0)</f>
        <v>0</v>
      </c>
      <c r="BF192" s="147">
        <f>IF(N192="znížená",J192,0)</f>
        <v>0</v>
      </c>
      <c r="BG192" s="147">
        <f>IF(N192="zákl. prenesená",J192,0)</f>
        <v>0</v>
      </c>
      <c r="BH192" s="147">
        <f>IF(N192="zníž. prenesená",J192,0)</f>
        <v>0</v>
      </c>
      <c r="BI192" s="147">
        <f>IF(N192="nulová",J192,0)</f>
        <v>0</v>
      </c>
      <c r="BJ192" s="17" t="s">
        <v>98</v>
      </c>
      <c r="BK192" s="147">
        <f>ROUND(I192*H192,2)</f>
        <v>0</v>
      </c>
      <c r="BL192" s="17" t="s">
        <v>168</v>
      </c>
      <c r="BM192" s="265" t="s">
        <v>235</v>
      </c>
    </row>
    <row r="193" s="14" customFormat="1">
      <c r="A193" s="14"/>
      <c r="B193" s="277"/>
      <c r="C193" s="278"/>
      <c r="D193" s="268" t="s">
        <v>170</v>
      </c>
      <c r="E193" s="279" t="s">
        <v>1</v>
      </c>
      <c r="F193" s="280" t="s">
        <v>112</v>
      </c>
      <c r="G193" s="278"/>
      <c r="H193" s="281">
        <v>5.79</v>
      </c>
      <c r="I193" s="282"/>
      <c r="J193" s="278"/>
      <c r="K193" s="278"/>
      <c r="L193" s="283"/>
      <c r="M193" s="284"/>
      <c r="N193" s="285"/>
      <c r="O193" s="285"/>
      <c r="P193" s="285"/>
      <c r="Q193" s="285"/>
      <c r="R193" s="285"/>
      <c r="S193" s="285"/>
      <c r="T193" s="28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7" t="s">
        <v>170</v>
      </c>
      <c r="AU193" s="287" t="s">
        <v>98</v>
      </c>
      <c r="AV193" s="14" t="s">
        <v>98</v>
      </c>
      <c r="AW193" s="14" t="s">
        <v>32</v>
      </c>
      <c r="AX193" s="14" t="s">
        <v>85</v>
      </c>
      <c r="AY193" s="287" t="s">
        <v>162</v>
      </c>
    </row>
    <row r="194" s="2" customFormat="1" ht="21.75" customHeight="1">
      <c r="A194" s="40"/>
      <c r="B194" s="41"/>
      <c r="C194" s="253" t="s">
        <v>236</v>
      </c>
      <c r="D194" s="253" t="s">
        <v>164</v>
      </c>
      <c r="E194" s="254" t="s">
        <v>237</v>
      </c>
      <c r="F194" s="255" t="s">
        <v>238</v>
      </c>
      <c r="G194" s="256" t="s">
        <v>167</v>
      </c>
      <c r="H194" s="257">
        <v>41.363</v>
      </c>
      <c r="I194" s="258"/>
      <c r="J194" s="259">
        <f>ROUND(I194*H194,2)</f>
        <v>0</v>
      </c>
      <c r="K194" s="260"/>
      <c r="L194" s="43"/>
      <c r="M194" s="261" t="s">
        <v>1</v>
      </c>
      <c r="N194" s="262" t="s">
        <v>43</v>
      </c>
      <c r="O194" s="99"/>
      <c r="P194" s="263">
        <f>O194*H194</f>
        <v>0</v>
      </c>
      <c r="Q194" s="263">
        <v>0</v>
      </c>
      <c r="R194" s="263">
        <f>Q194*H194</f>
        <v>0</v>
      </c>
      <c r="S194" s="263">
        <v>0</v>
      </c>
      <c r="T194" s="26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65" t="s">
        <v>168</v>
      </c>
      <c r="AT194" s="265" t="s">
        <v>164</v>
      </c>
      <c r="AU194" s="265" t="s">
        <v>98</v>
      </c>
      <c r="AY194" s="17" t="s">
        <v>162</v>
      </c>
      <c r="BE194" s="147">
        <f>IF(N194="základná",J194,0)</f>
        <v>0</v>
      </c>
      <c r="BF194" s="147">
        <f>IF(N194="znížená",J194,0)</f>
        <v>0</v>
      </c>
      <c r="BG194" s="147">
        <f>IF(N194="zákl. prenesená",J194,0)</f>
        <v>0</v>
      </c>
      <c r="BH194" s="147">
        <f>IF(N194="zníž. prenesená",J194,0)</f>
        <v>0</v>
      </c>
      <c r="BI194" s="147">
        <f>IF(N194="nulová",J194,0)</f>
        <v>0</v>
      </c>
      <c r="BJ194" s="17" t="s">
        <v>98</v>
      </c>
      <c r="BK194" s="147">
        <f>ROUND(I194*H194,2)</f>
        <v>0</v>
      </c>
      <c r="BL194" s="17" t="s">
        <v>168</v>
      </c>
      <c r="BM194" s="265" t="s">
        <v>239</v>
      </c>
    </row>
    <row r="195" s="13" customFormat="1">
      <c r="A195" s="13"/>
      <c r="B195" s="266"/>
      <c r="C195" s="267"/>
      <c r="D195" s="268" t="s">
        <v>170</v>
      </c>
      <c r="E195" s="269" t="s">
        <v>1</v>
      </c>
      <c r="F195" s="270" t="s">
        <v>171</v>
      </c>
      <c r="G195" s="267"/>
      <c r="H195" s="269" t="s">
        <v>1</v>
      </c>
      <c r="I195" s="271"/>
      <c r="J195" s="267"/>
      <c r="K195" s="267"/>
      <c r="L195" s="272"/>
      <c r="M195" s="273"/>
      <c r="N195" s="274"/>
      <c r="O195" s="274"/>
      <c r="P195" s="274"/>
      <c r="Q195" s="274"/>
      <c r="R195" s="274"/>
      <c r="S195" s="274"/>
      <c r="T195" s="27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6" t="s">
        <v>170</v>
      </c>
      <c r="AU195" s="276" t="s">
        <v>98</v>
      </c>
      <c r="AV195" s="13" t="s">
        <v>85</v>
      </c>
      <c r="AW195" s="13" t="s">
        <v>32</v>
      </c>
      <c r="AX195" s="13" t="s">
        <v>77</v>
      </c>
      <c r="AY195" s="276" t="s">
        <v>162</v>
      </c>
    </row>
    <row r="196" s="14" customFormat="1">
      <c r="A196" s="14"/>
      <c r="B196" s="277"/>
      <c r="C196" s="278"/>
      <c r="D196" s="268" t="s">
        <v>170</v>
      </c>
      <c r="E196" s="279" t="s">
        <v>1</v>
      </c>
      <c r="F196" s="280" t="s">
        <v>240</v>
      </c>
      <c r="G196" s="278"/>
      <c r="H196" s="281">
        <v>41.363</v>
      </c>
      <c r="I196" s="282"/>
      <c r="J196" s="278"/>
      <c r="K196" s="278"/>
      <c r="L196" s="283"/>
      <c r="M196" s="284"/>
      <c r="N196" s="285"/>
      <c r="O196" s="285"/>
      <c r="P196" s="285"/>
      <c r="Q196" s="285"/>
      <c r="R196" s="285"/>
      <c r="S196" s="285"/>
      <c r="T196" s="28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7" t="s">
        <v>170</v>
      </c>
      <c r="AU196" s="287" t="s">
        <v>98</v>
      </c>
      <c r="AV196" s="14" t="s">
        <v>98</v>
      </c>
      <c r="AW196" s="14" t="s">
        <v>32</v>
      </c>
      <c r="AX196" s="14" t="s">
        <v>77</v>
      </c>
      <c r="AY196" s="287" t="s">
        <v>162</v>
      </c>
    </row>
    <row r="197" s="15" customFormat="1">
      <c r="A197" s="15"/>
      <c r="B197" s="288"/>
      <c r="C197" s="289"/>
      <c r="D197" s="268" t="s">
        <v>170</v>
      </c>
      <c r="E197" s="290" t="s">
        <v>103</v>
      </c>
      <c r="F197" s="291" t="s">
        <v>173</v>
      </c>
      <c r="G197" s="289"/>
      <c r="H197" s="292">
        <v>41.363</v>
      </c>
      <c r="I197" s="293"/>
      <c r="J197" s="289"/>
      <c r="K197" s="289"/>
      <c r="L197" s="294"/>
      <c r="M197" s="295"/>
      <c r="N197" s="296"/>
      <c r="O197" s="296"/>
      <c r="P197" s="296"/>
      <c r="Q197" s="296"/>
      <c r="R197" s="296"/>
      <c r="S197" s="296"/>
      <c r="T197" s="297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98" t="s">
        <v>170</v>
      </c>
      <c r="AU197" s="298" t="s">
        <v>98</v>
      </c>
      <c r="AV197" s="15" t="s">
        <v>168</v>
      </c>
      <c r="AW197" s="15" t="s">
        <v>32</v>
      </c>
      <c r="AX197" s="15" t="s">
        <v>85</v>
      </c>
      <c r="AY197" s="298" t="s">
        <v>162</v>
      </c>
    </row>
    <row r="198" s="2" customFormat="1" ht="24.15" customHeight="1">
      <c r="A198" s="40"/>
      <c r="B198" s="41"/>
      <c r="C198" s="253" t="s">
        <v>241</v>
      </c>
      <c r="D198" s="253" t="s">
        <v>164</v>
      </c>
      <c r="E198" s="254" t="s">
        <v>242</v>
      </c>
      <c r="F198" s="255" t="s">
        <v>243</v>
      </c>
      <c r="G198" s="256" t="s">
        <v>167</v>
      </c>
      <c r="H198" s="257">
        <v>11.58</v>
      </c>
      <c r="I198" s="258"/>
      <c r="J198" s="259">
        <f>ROUND(I198*H198,2)</f>
        <v>0</v>
      </c>
      <c r="K198" s="260"/>
      <c r="L198" s="43"/>
      <c r="M198" s="261" t="s">
        <v>1</v>
      </c>
      <c r="N198" s="262" t="s">
        <v>43</v>
      </c>
      <c r="O198" s="99"/>
      <c r="P198" s="263">
        <f>O198*H198</f>
        <v>0</v>
      </c>
      <c r="Q198" s="263">
        <v>0</v>
      </c>
      <c r="R198" s="263">
        <f>Q198*H198</f>
        <v>0</v>
      </c>
      <c r="S198" s="263">
        <v>0</v>
      </c>
      <c r="T198" s="26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65" t="s">
        <v>168</v>
      </c>
      <c r="AT198" s="265" t="s">
        <v>164</v>
      </c>
      <c r="AU198" s="265" t="s">
        <v>98</v>
      </c>
      <c r="AY198" s="17" t="s">
        <v>162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7" t="s">
        <v>98</v>
      </c>
      <c r="BK198" s="147">
        <f>ROUND(I198*H198,2)</f>
        <v>0</v>
      </c>
      <c r="BL198" s="17" t="s">
        <v>168</v>
      </c>
      <c r="BM198" s="265" t="s">
        <v>244</v>
      </c>
    </row>
    <row r="199" s="13" customFormat="1">
      <c r="A199" s="13"/>
      <c r="B199" s="266"/>
      <c r="C199" s="267"/>
      <c r="D199" s="268" t="s">
        <v>170</v>
      </c>
      <c r="E199" s="269" t="s">
        <v>1</v>
      </c>
      <c r="F199" s="270" t="s">
        <v>171</v>
      </c>
      <c r="G199" s="267"/>
      <c r="H199" s="269" t="s">
        <v>1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6" t="s">
        <v>170</v>
      </c>
      <c r="AU199" s="276" t="s">
        <v>98</v>
      </c>
      <c r="AV199" s="13" t="s">
        <v>85</v>
      </c>
      <c r="AW199" s="13" t="s">
        <v>32</v>
      </c>
      <c r="AX199" s="13" t="s">
        <v>77</v>
      </c>
      <c r="AY199" s="276" t="s">
        <v>162</v>
      </c>
    </row>
    <row r="200" s="14" customFormat="1">
      <c r="A200" s="14"/>
      <c r="B200" s="277"/>
      <c r="C200" s="278"/>
      <c r="D200" s="268" t="s">
        <v>170</v>
      </c>
      <c r="E200" s="279" t="s">
        <v>1</v>
      </c>
      <c r="F200" s="280" t="s">
        <v>245</v>
      </c>
      <c r="G200" s="278"/>
      <c r="H200" s="281">
        <v>11.58</v>
      </c>
      <c r="I200" s="282"/>
      <c r="J200" s="278"/>
      <c r="K200" s="278"/>
      <c r="L200" s="283"/>
      <c r="M200" s="284"/>
      <c r="N200" s="285"/>
      <c r="O200" s="285"/>
      <c r="P200" s="285"/>
      <c r="Q200" s="285"/>
      <c r="R200" s="285"/>
      <c r="S200" s="285"/>
      <c r="T200" s="28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7" t="s">
        <v>170</v>
      </c>
      <c r="AU200" s="287" t="s">
        <v>98</v>
      </c>
      <c r="AV200" s="14" t="s">
        <v>98</v>
      </c>
      <c r="AW200" s="14" t="s">
        <v>32</v>
      </c>
      <c r="AX200" s="14" t="s">
        <v>77</v>
      </c>
      <c r="AY200" s="287" t="s">
        <v>162</v>
      </c>
    </row>
    <row r="201" s="15" customFormat="1">
      <c r="A201" s="15"/>
      <c r="B201" s="288"/>
      <c r="C201" s="289"/>
      <c r="D201" s="268" t="s">
        <v>170</v>
      </c>
      <c r="E201" s="290" t="s">
        <v>1</v>
      </c>
      <c r="F201" s="291" t="s">
        <v>173</v>
      </c>
      <c r="G201" s="289"/>
      <c r="H201" s="292">
        <v>11.58</v>
      </c>
      <c r="I201" s="293"/>
      <c r="J201" s="289"/>
      <c r="K201" s="289"/>
      <c r="L201" s="294"/>
      <c r="M201" s="295"/>
      <c r="N201" s="296"/>
      <c r="O201" s="296"/>
      <c r="P201" s="296"/>
      <c r="Q201" s="296"/>
      <c r="R201" s="296"/>
      <c r="S201" s="296"/>
      <c r="T201" s="29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98" t="s">
        <v>170</v>
      </c>
      <c r="AU201" s="298" t="s">
        <v>98</v>
      </c>
      <c r="AV201" s="15" t="s">
        <v>168</v>
      </c>
      <c r="AW201" s="15" t="s">
        <v>32</v>
      </c>
      <c r="AX201" s="15" t="s">
        <v>85</v>
      </c>
      <c r="AY201" s="298" t="s">
        <v>162</v>
      </c>
    </row>
    <row r="202" s="12" customFormat="1" ht="22.8" customHeight="1">
      <c r="A202" s="12"/>
      <c r="B202" s="238"/>
      <c r="C202" s="239"/>
      <c r="D202" s="240" t="s">
        <v>76</v>
      </c>
      <c r="E202" s="251" t="s">
        <v>98</v>
      </c>
      <c r="F202" s="251" t="s">
        <v>246</v>
      </c>
      <c r="G202" s="239"/>
      <c r="H202" s="239"/>
      <c r="I202" s="242"/>
      <c r="J202" s="252">
        <f>BK202</f>
        <v>0</v>
      </c>
      <c r="K202" s="239"/>
      <c r="L202" s="243"/>
      <c r="M202" s="244"/>
      <c r="N202" s="245"/>
      <c r="O202" s="245"/>
      <c r="P202" s="246">
        <f>SUM(P203:P218)</f>
        <v>0</v>
      </c>
      <c r="Q202" s="245"/>
      <c r="R202" s="246">
        <f>SUM(R203:R218)</f>
        <v>4.9629507990000006</v>
      </c>
      <c r="S202" s="245"/>
      <c r="T202" s="247">
        <f>SUM(T203:T218)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48" t="s">
        <v>85</v>
      </c>
      <c r="AT202" s="249" t="s">
        <v>76</v>
      </c>
      <c r="AU202" s="249" t="s">
        <v>85</v>
      </c>
      <c r="AY202" s="248" t="s">
        <v>162</v>
      </c>
      <c r="BK202" s="250">
        <f>SUM(BK203:BK218)</f>
        <v>0</v>
      </c>
    </row>
    <row r="203" s="2" customFormat="1" ht="33" customHeight="1">
      <c r="A203" s="40"/>
      <c r="B203" s="41"/>
      <c r="C203" s="253" t="s">
        <v>108</v>
      </c>
      <c r="D203" s="253" t="s">
        <v>164</v>
      </c>
      <c r="E203" s="254" t="s">
        <v>247</v>
      </c>
      <c r="F203" s="255" t="s">
        <v>248</v>
      </c>
      <c r="G203" s="256" t="s">
        <v>167</v>
      </c>
      <c r="H203" s="257">
        <v>41.363</v>
      </c>
      <c r="I203" s="258"/>
      <c r="J203" s="259">
        <f>ROUND(I203*H203,2)</f>
        <v>0</v>
      </c>
      <c r="K203" s="260"/>
      <c r="L203" s="43"/>
      <c r="M203" s="261" t="s">
        <v>1</v>
      </c>
      <c r="N203" s="262" t="s">
        <v>43</v>
      </c>
      <c r="O203" s="99"/>
      <c r="P203" s="263">
        <f>O203*H203</f>
        <v>0</v>
      </c>
      <c r="Q203" s="263">
        <v>0</v>
      </c>
      <c r="R203" s="263">
        <f>Q203*H203</f>
        <v>0</v>
      </c>
      <c r="S203" s="263">
        <v>0</v>
      </c>
      <c r="T203" s="26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65" t="s">
        <v>168</v>
      </c>
      <c r="AT203" s="265" t="s">
        <v>164</v>
      </c>
      <c r="AU203" s="265" t="s">
        <v>98</v>
      </c>
      <c r="AY203" s="17" t="s">
        <v>162</v>
      </c>
      <c r="BE203" s="147">
        <f>IF(N203="základná",J203,0)</f>
        <v>0</v>
      </c>
      <c r="BF203" s="147">
        <f>IF(N203="znížená",J203,0)</f>
        <v>0</v>
      </c>
      <c r="BG203" s="147">
        <f>IF(N203="zákl. prenesená",J203,0)</f>
        <v>0</v>
      </c>
      <c r="BH203" s="147">
        <f>IF(N203="zníž. prenesená",J203,0)</f>
        <v>0</v>
      </c>
      <c r="BI203" s="147">
        <f>IF(N203="nulová",J203,0)</f>
        <v>0</v>
      </c>
      <c r="BJ203" s="17" t="s">
        <v>98</v>
      </c>
      <c r="BK203" s="147">
        <f>ROUND(I203*H203,2)</f>
        <v>0</v>
      </c>
      <c r="BL203" s="17" t="s">
        <v>168</v>
      </c>
      <c r="BM203" s="265" t="s">
        <v>249</v>
      </c>
    </row>
    <row r="204" s="14" customFormat="1">
      <c r="A204" s="14"/>
      <c r="B204" s="277"/>
      <c r="C204" s="278"/>
      <c r="D204" s="268" t="s">
        <v>170</v>
      </c>
      <c r="E204" s="279" t="s">
        <v>1</v>
      </c>
      <c r="F204" s="280" t="s">
        <v>103</v>
      </c>
      <c r="G204" s="278"/>
      <c r="H204" s="281">
        <v>41.363</v>
      </c>
      <c r="I204" s="282"/>
      <c r="J204" s="278"/>
      <c r="K204" s="278"/>
      <c r="L204" s="283"/>
      <c r="M204" s="284"/>
      <c r="N204" s="285"/>
      <c r="O204" s="285"/>
      <c r="P204" s="285"/>
      <c r="Q204" s="285"/>
      <c r="R204" s="285"/>
      <c r="S204" s="285"/>
      <c r="T204" s="28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7" t="s">
        <v>170</v>
      </c>
      <c r="AU204" s="287" t="s">
        <v>98</v>
      </c>
      <c r="AV204" s="14" t="s">
        <v>98</v>
      </c>
      <c r="AW204" s="14" t="s">
        <v>32</v>
      </c>
      <c r="AX204" s="14" t="s">
        <v>85</v>
      </c>
      <c r="AY204" s="287" t="s">
        <v>162</v>
      </c>
    </row>
    <row r="205" s="2" customFormat="1" ht="16.5" customHeight="1">
      <c r="A205" s="40"/>
      <c r="B205" s="41"/>
      <c r="C205" s="253" t="s">
        <v>250</v>
      </c>
      <c r="D205" s="253" t="s">
        <v>164</v>
      </c>
      <c r="E205" s="254" t="s">
        <v>251</v>
      </c>
      <c r="F205" s="255" t="s">
        <v>252</v>
      </c>
      <c r="G205" s="256" t="s">
        <v>211</v>
      </c>
      <c r="H205" s="257">
        <v>2</v>
      </c>
      <c r="I205" s="258"/>
      <c r="J205" s="259">
        <f>ROUND(I205*H205,2)</f>
        <v>0</v>
      </c>
      <c r="K205" s="260"/>
      <c r="L205" s="43"/>
      <c r="M205" s="261" t="s">
        <v>1</v>
      </c>
      <c r="N205" s="262" t="s">
        <v>43</v>
      </c>
      <c r="O205" s="99"/>
      <c r="P205" s="263">
        <f>O205*H205</f>
        <v>0</v>
      </c>
      <c r="Q205" s="263">
        <v>2.4635562000000002</v>
      </c>
      <c r="R205" s="263">
        <f>Q205*H205</f>
        <v>4.9271124000000004</v>
      </c>
      <c r="S205" s="263">
        <v>0</v>
      </c>
      <c r="T205" s="26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65" t="s">
        <v>168</v>
      </c>
      <c r="AT205" s="265" t="s">
        <v>164</v>
      </c>
      <c r="AU205" s="265" t="s">
        <v>98</v>
      </c>
      <c r="AY205" s="17" t="s">
        <v>162</v>
      </c>
      <c r="BE205" s="147">
        <f>IF(N205="základná",J205,0)</f>
        <v>0</v>
      </c>
      <c r="BF205" s="147">
        <f>IF(N205="znížená",J205,0)</f>
        <v>0</v>
      </c>
      <c r="BG205" s="147">
        <f>IF(N205="zákl. prenesená",J205,0)</f>
        <v>0</v>
      </c>
      <c r="BH205" s="147">
        <f>IF(N205="zníž. prenesená",J205,0)</f>
        <v>0</v>
      </c>
      <c r="BI205" s="147">
        <f>IF(N205="nulová",J205,0)</f>
        <v>0</v>
      </c>
      <c r="BJ205" s="17" t="s">
        <v>98</v>
      </c>
      <c r="BK205" s="147">
        <f>ROUND(I205*H205,2)</f>
        <v>0</v>
      </c>
      <c r="BL205" s="17" t="s">
        <v>168</v>
      </c>
      <c r="BM205" s="265" t="s">
        <v>253</v>
      </c>
    </row>
    <row r="206" s="13" customFormat="1">
      <c r="A206" s="13"/>
      <c r="B206" s="266"/>
      <c r="C206" s="267"/>
      <c r="D206" s="268" t="s">
        <v>170</v>
      </c>
      <c r="E206" s="269" t="s">
        <v>1</v>
      </c>
      <c r="F206" s="270" t="s">
        <v>254</v>
      </c>
      <c r="G206" s="267"/>
      <c r="H206" s="269" t="s">
        <v>1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6" t="s">
        <v>170</v>
      </c>
      <c r="AU206" s="276" t="s">
        <v>98</v>
      </c>
      <c r="AV206" s="13" t="s">
        <v>85</v>
      </c>
      <c r="AW206" s="13" t="s">
        <v>32</v>
      </c>
      <c r="AX206" s="13" t="s">
        <v>77</v>
      </c>
      <c r="AY206" s="276" t="s">
        <v>162</v>
      </c>
    </row>
    <row r="207" s="14" customFormat="1">
      <c r="A207" s="14"/>
      <c r="B207" s="277"/>
      <c r="C207" s="278"/>
      <c r="D207" s="268" t="s">
        <v>170</v>
      </c>
      <c r="E207" s="279" t="s">
        <v>1</v>
      </c>
      <c r="F207" s="280" t="s">
        <v>255</v>
      </c>
      <c r="G207" s="278"/>
      <c r="H207" s="281">
        <v>2</v>
      </c>
      <c r="I207" s="282"/>
      <c r="J207" s="278"/>
      <c r="K207" s="278"/>
      <c r="L207" s="283"/>
      <c r="M207" s="284"/>
      <c r="N207" s="285"/>
      <c r="O207" s="285"/>
      <c r="P207" s="285"/>
      <c r="Q207" s="285"/>
      <c r="R207" s="285"/>
      <c r="S207" s="285"/>
      <c r="T207" s="28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87" t="s">
        <v>170</v>
      </c>
      <c r="AU207" s="287" t="s">
        <v>98</v>
      </c>
      <c r="AV207" s="14" t="s">
        <v>98</v>
      </c>
      <c r="AW207" s="14" t="s">
        <v>32</v>
      </c>
      <c r="AX207" s="14" t="s">
        <v>77</v>
      </c>
      <c r="AY207" s="287" t="s">
        <v>162</v>
      </c>
    </row>
    <row r="208" s="15" customFormat="1">
      <c r="A208" s="15"/>
      <c r="B208" s="288"/>
      <c r="C208" s="289"/>
      <c r="D208" s="268" t="s">
        <v>170</v>
      </c>
      <c r="E208" s="290" t="s">
        <v>1</v>
      </c>
      <c r="F208" s="291" t="s">
        <v>173</v>
      </c>
      <c r="G208" s="289"/>
      <c r="H208" s="292">
        <v>2</v>
      </c>
      <c r="I208" s="293"/>
      <c r="J208" s="289"/>
      <c r="K208" s="289"/>
      <c r="L208" s="294"/>
      <c r="M208" s="295"/>
      <c r="N208" s="296"/>
      <c r="O208" s="296"/>
      <c r="P208" s="296"/>
      <c r="Q208" s="296"/>
      <c r="R208" s="296"/>
      <c r="S208" s="296"/>
      <c r="T208" s="29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98" t="s">
        <v>170</v>
      </c>
      <c r="AU208" s="298" t="s">
        <v>98</v>
      </c>
      <c r="AV208" s="15" t="s">
        <v>168</v>
      </c>
      <c r="AW208" s="15" t="s">
        <v>32</v>
      </c>
      <c r="AX208" s="15" t="s">
        <v>85</v>
      </c>
      <c r="AY208" s="298" t="s">
        <v>162</v>
      </c>
    </row>
    <row r="209" s="2" customFormat="1" ht="21.75" customHeight="1">
      <c r="A209" s="40"/>
      <c r="B209" s="41"/>
      <c r="C209" s="253" t="s">
        <v>256</v>
      </c>
      <c r="D209" s="253" t="s">
        <v>164</v>
      </c>
      <c r="E209" s="254" t="s">
        <v>257</v>
      </c>
      <c r="F209" s="255" t="s">
        <v>258</v>
      </c>
      <c r="G209" s="256" t="s">
        <v>167</v>
      </c>
      <c r="H209" s="257">
        <v>8</v>
      </c>
      <c r="I209" s="258"/>
      <c r="J209" s="259">
        <f>ROUND(I209*H209,2)</f>
        <v>0</v>
      </c>
      <c r="K209" s="260"/>
      <c r="L209" s="43"/>
      <c r="M209" s="261" t="s">
        <v>1</v>
      </c>
      <c r="N209" s="262" t="s">
        <v>43</v>
      </c>
      <c r="O209" s="99"/>
      <c r="P209" s="263">
        <f>O209*H209</f>
        <v>0</v>
      </c>
      <c r="Q209" s="263">
        <v>0.0015947400000000001</v>
      </c>
      <c r="R209" s="263">
        <f>Q209*H209</f>
        <v>0.012757920000000001</v>
      </c>
      <c r="S209" s="263">
        <v>0</v>
      </c>
      <c r="T209" s="26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65" t="s">
        <v>168</v>
      </c>
      <c r="AT209" s="265" t="s">
        <v>164</v>
      </c>
      <c r="AU209" s="265" t="s">
        <v>98</v>
      </c>
      <c r="AY209" s="17" t="s">
        <v>162</v>
      </c>
      <c r="BE209" s="147">
        <f>IF(N209="základná",J209,0)</f>
        <v>0</v>
      </c>
      <c r="BF209" s="147">
        <f>IF(N209="znížená",J209,0)</f>
        <v>0</v>
      </c>
      <c r="BG209" s="147">
        <f>IF(N209="zákl. prenesená",J209,0)</f>
        <v>0</v>
      </c>
      <c r="BH209" s="147">
        <f>IF(N209="zníž. prenesená",J209,0)</f>
        <v>0</v>
      </c>
      <c r="BI209" s="147">
        <f>IF(N209="nulová",J209,0)</f>
        <v>0</v>
      </c>
      <c r="BJ209" s="17" t="s">
        <v>98</v>
      </c>
      <c r="BK209" s="147">
        <f>ROUND(I209*H209,2)</f>
        <v>0</v>
      </c>
      <c r="BL209" s="17" t="s">
        <v>168</v>
      </c>
      <c r="BM209" s="265" t="s">
        <v>259</v>
      </c>
    </row>
    <row r="210" s="13" customFormat="1">
      <c r="A210" s="13"/>
      <c r="B210" s="266"/>
      <c r="C210" s="267"/>
      <c r="D210" s="268" t="s">
        <v>170</v>
      </c>
      <c r="E210" s="269" t="s">
        <v>1</v>
      </c>
      <c r="F210" s="270" t="s">
        <v>254</v>
      </c>
      <c r="G210" s="267"/>
      <c r="H210" s="269" t="s">
        <v>1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6" t="s">
        <v>170</v>
      </c>
      <c r="AU210" s="276" t="s">
        <v>98</v>
      </c>
      <c r="AV210" s="13" t="s">
        <v>85</v>
      </c>
      <c r="AW210" s="13" t="s">
        <v>32</v>
      </c>
      <c r="AX210" s="13" t="s">
        <v>77</v>
      </c>
      <c r="AY210" s="276" t="s">
        <v>162</v>
      </c>
    </row>
    <row r="211" s="14" customFormat="1">
      <c r="A211" s="14"/>
      <c r="B211" s="277"/>
      <c r="C211" s="278"/>
      <c r="D211" s="268" t="s">
        <v>170</v>
      </c>
      <c r="E211" s="279" t="s">
        <v>1</v>
      </c>
      <c r="F211" s="280" t="s">
        <v>260</v>
      </c>
      <c r="G211" s="278"/>
      <c r="H211" s="281">
        <v>8</v>
      </c>
      <c r="I211" s="282"/>
      <c r="J211" s="278"/>
      <c r="K211" s="278"/>
      <c r="L211" s="283"/>
      <c r="M211" s="284"/>
      <c r="N211" s="285"/>
      <c r="O211" s="285"/>
      <c r="P211" s="285"/>
      <c r="Q211" s="285"/>
      <c r="R211" s="285"/>
      <c r="S211" s="285"/>
      <c r="T211" s="28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7" t="s">
        <v>170</v>
      </c>
      <c r="AU211" s="287" t="s">
        <v>98</v>
      </c>
      <c r="AV211" s="14" t="s">
        <v>98</v>
      </c>
      <c r="AW211" s="14" t="s">
        <v>32</v>
      </c>
      <c r="AX211" s="14" t="s">
        <v>77</v>
      </c>
      <c r="AY211" s="287" t="s">
        <v>162</v>
      </c>
    </row>
    <row r="212" s="15" customFormat="1">
      <c r="A212" s="15"/>
      <c r="B212" s="288"/>
      <c r="C212" s="289"/>
      <c r="D212" s="268" t="s">
        <v>170</v>
      </c>
      <c r="E212" s="290" t="s">
        <v>96</v>
      </c>
      <c r="F212" s="291" t="s">
        <v>173</v>
      </c>
      <c r="G212" s="289"/>
      <c r="H212" s="292">
        <v>8</v>
      </c>
      <c r="I212" s="293"/>
      <c r="J212" s="289"/>
      <c r="K212" s="289"/>
      <c r="L212" s="294"/>
      <c r="M212" s="295"/>
      <c r="N212" s="296"/>
      <c r="O212" s="296"/>
      <c r="P212" s="296"/>
      <c r="Q212" s="296"/>
      <c r="R212" s="296"/>
      <c r="S212" s="296"/>
      <c r="T212" s="29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98" t="s">
        <v>170</v>
      </c>
      <c r="AU212" s="298" t="s">
        <v>98</v>
      </c>
      <c r="AV212" s="15" t="s">
        <v>168</v>
      </c>
      <c r="AW212" s="15" t="s">
        <v>32</v>
      </c>
      <c r="AX212" s="15" t="s">
        <v>85</v>
      </c>
      <c r="AY212" s="298" t="s">
        <v>162</v>
      </c>
    </row>
    <row r="213" s="2" customFormat="1" ht="21.75" customHeight="1">
      <c r="A213" s="40"/>
      <c r="B213" s="41"/>
      <c r="C213" s="253" t="s">
        <v>261</v>
      </c>
      <c r="D213" s="253" t="s">
        <v>164</v>
      </c>
      <c r="E213" s="254" t="s">
        <v>262</v>
      </c>
      <c r="F213" s="255" t="s">
        <v>263</v>
      </c>
      <c r="G213" s="256" t="s">
        <v>167</v>
      </c>
      <c r="H213" s="257">
        <v>8</v>
      </c>
      <c r="I213" s="258"/>
      <c r="J213" s="259">
        <f>ROUND(I213*H213,2)</f>
        <v>0</v>
      </c>
      <c r="K213" s="260"/>
      <c r="L213" s="43"/>
      <c r="M213" s="261" t="s">
        <v>1</v>
      </c>
      <c r="N213" s="262" t="s">
        <v>43</v>
      </c>
      <c r="O213" s="99"/>
      <c r="P213" s="263">
        <f>O213*H213</f>
        <v>0</v>
      </c>
      <c r="Q213" s="263">
        <v>0</v>
      </c>
      <c r="R213" s="263">
        <f>Q213*H213</f>
        <v>0</v>
      </c>
      <c r="S213" s="263">
        <v>0</v>
      </c>
      <c r="T213" s="26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65" t="s">
        <v>168</v>
      </c>
      <c r="AT213" s="265" t="s">
        <v>164</v>
      </c>
      <c r="AU213" s="265" t="s">
        <v>98</v>
      </c>
      <c r="AY213" s="17" t="s">
        <v>162</v>
      </c>
      <c r="BE213" s="147">
        <f>IF(N213="základná",J213,0)</f>
        <v>0</v>
      </c>
      <c r="BF213" s="147">
        <f>IF(N213="znížená",J213,0)</f>
        <v>0</v>
      </c>
      <c r="BG213" s="147">
        <f>IF(N213="zákl. prenesená",J213,0)</f>
        <v>0</v>
      </c>
      <c r="BH213" s="147">
        <f>IF(N213="zníž. prenesená",J213,0)</f>
        <v>0</v>
      </c>
      <c r="BI213" s="147">
        <f>IF(N213="nulová",J213,0)</f>
        <v>0</v>
      </c>
      <c r="BJ213" s="17" t="s">
        <v>98</v>
      </c>
      <c r="BK213" s="147">
        <f>ROUND(I213*H213,2)</f>
        <v>0</v>
      </c>
      <c r="BL213" s="17" t="s">
        <v>168</v>
      </c>
      <c r="BM213" s="265" t="s">
        <v>264</v>
      </c>
    </row>
    <row r="214" s="14" customFormat="1">
      <c r="A214" s="14"/>
      <c r="B214" s="277"/>
      <c r="C214" s="278"/>
      <c r="D214" s="268" t="s">
        <v>170</v>
      </c>
      <c r="E214" s="279" t="s">
        <v>1</v>
      </c>
      <c r="F214" s="280" t="s">
        <v>96</v>
      </c>
      <c r="G214" s="278"/>
      <c r="H214" s="281">
        <v>8</v>
      </c>
      <c r="I214" s="282"/>
      <c r="J214" s="278"/>
      <c r="K214" s="278"/>
      <c r="L214" s="283"/>
      <c r="M214" s="284"/>
      <c r="N214" s="285"/>
      <c r="O214" s="285"/>
      <c r="P214" s="285"/>
      <c r="Q214" s="285"/>
      <c r="R214" s="285"/>
      <c r="S214" s="285"/>
      <c r="T214" s="28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87" t="s">
        <v>170</v>
      </c>
      <c r="AU214" s="287" t="s">
        <v>98</v>
      </c>
      <c r="AV214" s="14" t="s">
        <v>98</v>
      </c>
      <c r="AW214" s="14" t="s">
        <v>32</v>
      </c>
      <c r="AX214" s="14" t="s">
        <v>85</v>
      </c>
      <c r="AY214" s="287" t="s">
        <v>162</v>
      </c>
    </row>
    <row r="215" s="2" customFormat="1" ht="24.15" customHeight="1">
      <c r="A215" s="40"/>
      <c r="B215" s="41"/>
      <c r="C215" s="253" t="s">
        <v>265</v>
      </c>
      <c r="D215" s="253" t="s">
        <v>164</v>
      </c>
      <c r="E215" s="254" t="s">
        <v>266</v>
      </c>
      <c r="F215" s="255" t="s">
        <v>267</v>
      </c>
      <c r="G215" s="256" t="s">
        <v>167</v>
      </c>
      <c r="H215" s="257">
        <v>41.363</v>
      </c>
      <c r="I215" s="258"/>
      <c r="J215" s="259">
        <f>ROUND(I215*H215,2)</f>
        <v>0</v>
      </c>
      <c r="K215" s="260"/>
      <c r="L215" s="43"/>
      <c r="M215" s="261" t="s">
        <v>1</v>
      </c>
      <c r="N215" s="262" t="s">
        <v>43</v>
      </c>
      <c r="O215" s="99"/>
      <c r="P215" s="263">
        <f>O215*H215</f>
        <v>0</v>
      </c>
      <c r="Q215" s="263">
        <v>3.3000000000000003E-05</v>
      </c>
      <c r="R215" s="263">
        <f>Q215*H215</f>
        <v>0.0013649790000000001</v>
      </c>
      <c r="S215" s="263">
        <v>0</v>
      </c>
      <c r="T215" s="26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65" t="s">
        <v>168</v>
      </c>
      <c r="AT215" s="265" t="s">
        <v>164</v>
      </c>
      <c r="AU215" s="265" t="s">
        <v>98</v>
      </c>
      <c r="AY215" s="17" t="s">
        <v>162</v>
      </c>
      <c r="BE215" s="147">
        <f>IF(N215="základná",J215,0)</f>
        <v>0</v>
      </c>
      <c r="BF215" s="147">
        <f>IF(N215="znížená",J215,0)</f>
        <v>0</v>
      </c>
      <c r="BG215" s="147">
        <f>IF(N215="zákl. prenesená",J215,0)</f>
        <v>0</v>
      </c>
      <c r="BH215" s="147">
        <f>IF(N215="zníž. prenesená",J215,0)</f>
        <v>0</v>
      </c>
      <c r="BI215" s="147">
        <f>IF(N215="nulová",J215,0)</f>
        <v>0</v>
      </c>
      <c r="BJ215" s="17" t="s">
        <v>98</v>
      </c>
      <c r="BK215" s="147">
        <f>ROUND(I215*H215,2)</f>
        <v>0</v>
      </c>
      <c r="BL215" s="17" t="s">
        <v>168</v>
      </c>
      <c r="BM215" s="265" t="s">
        <v>268</v>
      </c>
    </row>
    <row r="216" s="14" customFormat="1">
      <c r="A216" s="14"/>
      <c r="B216" s="277"/>
      <c r="C216" s="278"/>
      <c r="D216" s="268" t="s">
        <v>170</v>
      </c>
      <c r="E216" s="279" t="s">
        <v>1</v>
      </c>
      <c r="F216" s="280" t="s">
        <v>103</v>
      </c>
      <c r="G216" s="278"/>
      <c r="H216" s="281">
        <v>41.363</v>
      </c>
      <c r="I216" s="282"/>
      <c r="J216" s="278"/>
      <c r="K216" s="278"/>
      <c r="L216" s="283"/>
      <c r="M216" s="284"/>
      <c r="N216" s="285"/>
      <c r="O216" s="285"/>
      <c r="P216" s="285"/>
      <c r="Q216" s="285"/>
      <c r="R216" s="285"/>
      <c r="S216" s="285"/>
      <c r="T216" s="28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7" t="s">
        <v>170</v>
      </c>
      <c r="AU216" s="287" t="s">
        <v>98</v>
      </c>
      <c r="AV216" s="14" t="s">
        <v>98</v>
      </c>
      <c r="AW216" s="14" t="s">
        <v>32</v>
      </c>
      <c r="AX216" s="14" t="s">
        <v>85</v>
      </c>
      <c r="AY216" s="287" t="s">
        <v>162</v>
      </c>
    </row>
    <row r="217" s="2" customFormat="1" ht="16.5" customHeight="1">
      <c r="A217" s="40"/>
      <c r="B217" s="41"/>
      <c r="C217" s="299" t="s">
        <v>269</v>
      </c>
      <c r="D217" s="299" t="s">
        <v>270</v>
      </c>
      <c r="E217" s="300" t="s">
        <v>271</v>
      </c>
      <c r="F217" s="301" t="s">
        <v>272</v>
      </c>
      <c r="G217" s="302" t="s">
        <v>167</v>
      </c>
      <c r="H217" s="303">
        <v>43.430999999999997</v>
      </c>
      <c r="I217" s="304"/>
      <c r="J217" s="305">
        <f>ROUND(I217*H217,2)</f>
        <v>0</v>
      </c>
      <c r="K217" s="306"/>
      <c r="L217" s="307"/>
      <c r="M217" s="308" t="s">
        <v>1</v>
      </c>
      <c r="N217" s="309" t="s">
        <v>43</v>
      </c>
      <c r="O217" s="99"/>
      <c r="P217" s="263">
        <f>O217*H217</f>
        <v>0</v>
      </c>
      <c r="Q217" s="263">
        <v>0.00050000000000000001</v>
      </c>
      <c r="R217" s="263">
        <f>Q217*H217</f>
        <v>0.021715499999999999</v>
      </c>
      <c r="S217" s="263">
        <v>0</v>
      </c>
      <c r="T217" s="26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65" t="s">
        <v>97</v>
      </c>
      <c r="AT217" s="265" t="s">
        <v>270</v>
      </c>
      <c r="AU217" s="265" t="s">
        <v>98</v>
      </c>
      <c r="AY217" s="17" t="s">
        <v>162</v>
      </c>
      <c r="BE217" s="147">
        <f>IF(N217="základná",J217,0)</f>
        <v>0</v>
      </c>
      <c r="BF217" s="147">
        <f>IF(N217="znížená",J217,0)</f>
        <v>0</v>
      </c>
      <c r="BG217" s="147">
        <f>IF(N217="zákl. prenesená",J217,0)</f>
        <v>0</v>
      </c>
      <c r="BH217" s="147">
        <f>IF(N217="zníž. prenesená",J217,0)</f>
        <v>0</v>
      </c>
      <c r="BI217" s="147">
        <f>IF(N217="nulová",J217,0)</f>
        <v>0</v>
      </c>
      <c r="BJ217" s="17" t="s">
        <v>98</v>
      </c>
      <c r="BK217" s="147">
        <f>ROUND(I217*H217,2)</f>
        <v>0</v>
      </c>
      <c r="BL217" s="17" t="s">
        <v>168</v>
      </c>
      <c r="BM217" s="265" t="s">
        <v>273</v>
      </c>
    </row>
    <row r="218" s="14" customFormat="1">
      <c r="A218" s="14"/>
      <c r="B218" s="277"/>
      <c r="C218" s="278"/>
      <c r="D218" s="268" t="s">
        <v>170</v>
      </c>
      <c r="E218" s="278"/>
      <c r="F218" s="280" t="s">
        <v>274</v>
      </c>
      <c r="G218" s="278"/>
      <c r="H218" s="281">
        <v>43.430999999999997</v>
      </c>
      <c r="I218" s="282"/>
      <c r="J218" s="278"/>
      <c r="K218" s="278"/>
      <c r="L218" s="283"/>
      <c r="M218" s="284"/>
      <c r="N218" s="285"/>
      <c r="O218" s="285"/>
      <c r="P218" s="285"/>
      <c r="Q218" s="285"/>
      <c r="R218" s="285"/>
      <c r="S218" s="285"/>
      <c r="T218" s="28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7" t="s">
        <v>170</v>
      </c>
      <c r="AU218" s="287" t="s">
        <v>98</v>
      </c>
      <c r="AV218" s="14" t="s">
        <v>98</v>
      </c>
      <c r="AW218" s="14" t="s">
        <v>4</v>
      </c>
      <c r="AX218" s="14" t="s">
        <v>85</v>
      </c>
      <c r="AY218" s="287" t="s">
        <v>162</v>
      </c>
    </row>
    <row r="219" s="12" customFormat="1" ht="22.8" customHeight="1">
      <c r="A219" s="12"/>
      <c r="B219" s="238"/>
      <c r="C219" s="239"/>
      <c r="D219" s="240" t="s">
        <v>76</v>
      </c>
      <c r="E219" s="251" t="s">
        <v>178</v>
      </c>
      <c r="F219" s="251" t="s">
        <v>275</v>
      </c>
      <c r="G219" s="239"/>
      <c r="H219" s="239"/>
      <c r="I219" s="242"/>
      <c r="J219" s="252">
        <f>BK219</f>
        <v>0</v>
      </c>
      <c r="K219" s="239"/>
      <c r="L219" s="243"/>
      <c r="M219" s="244"/>
      <c r="N219" s="245"/>
      <c r="O219" s="245"/>
      <c r="P219" s="246">
        <f>P220</f>
        <v>0</v>
      </c>
      <c r="Q219" s="245"/>
      <c r="R219" s="246">
        <f>R220</f>
        <v>0.0091564999999999997</v>
      </c>
      <c r="S219" s="245"/>
      <c r="T219" s="247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48" t="s">
        <v>85</v>
      </c>
      <c r="AT219" s="249" t="s">
        <v>76</v>
      </c>
      <c r="AU219" s="249" t="s">
        <v>85</v>
      </c>
      <c r="AY219" s="248" t="s">
        <v>162</v>
      </c>
      <c r="BK219" s="250">
        <f>BK220</f>
        <v>0</v>
      </c>
    </row>
    <row r="220" s="2" customFormat="1" ht="37.8" customHeight="1">
      <c r="A220" s="40"/>
      <c r="B220" s="41"/>
      <c r="C220" s="253" t="s">
        <v>7</v>
      </c>
      <c r="D220" s="253" t="s">
        <v>164</v>
      </c>
      <c r="E220" s="254" t="s">
        <v>276</v>
      </c>
      <c r="F220" s="255" t="s">
        <v>277</v>
      </c>
      <c r="G220" s="256" t="s">
        <v>278</v>
      </c>
      <c r="H220" s="257">
        <v>1</v>
      </c>
      <c r="I220" s="258"/>
      <c r="J220" s="259">
        <f>ROUND(I220*H220,2)</f>
        <v>0</v>
      </c>
      <c r="K220" s="260"/>
      <c r="L220" s="43"/>
      <c r="M220" s="261" t="s">
        <v>1</v>
      </c>
      <c r="N220" s="262" t="s">
        <v>43</v>
      </c>
      <c r="O220" s="99"/>
      <c r="P220" s="263">
        <f>O220*H220</f>
        <v>0</v>
      </c>
      <c r="Q220" s="263">
        <v>0.0091564999999999997</v>
      </c>
      <c r="R220" s="263">
        <f>Q220*H220</f>
        <v>0.0091564999999999997</v>
      </c>
      <c r="S220" s="263">
        <v>0</v>
      </c>
      <c r="T220" s="26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65" t="s">
        <v>168</v>
      </c>
      <c r="AT220" s="265" t="s">
        <v>164</v>
      </c>
      <c r="AU220" s="265" t="s">
        <v>98</v>
      </c>
      <c r="AY220" s="17" t="s">
        <v>162</v>
      </c>
      <c r="BE220" s="147">
        <f>IF(N220="základná",J220,0)</f>
        <v>0</v>
      </c>
      <c r="BF220" s="147">
        <f>IF(N220="znížená",J220,0)</f>
        <v>0</v>
      </c>
      <c r="BG220" s="147">
        <f>IF(N220="zákl. prenesená",J220,0)</f>
        <v>0</v>
      </c>
      <c r="BH220" s="147">
        <f>IF(N220="zníž. prenesená",J220,0)</f>
        <v>0</v>
      </c>
      <c r="BI220" s="147">
        <f>IF(N220="nulová",J220,0)</f>
        <v>0</v>
      </c>
      <c r="BJ220" s="17" t="s">
        <v>98</v>
      </c>
      <c r="BK220" s="147">
        <f>ROUND(I220*H220,2)</f>
        <v>0</v>
      </c>
      <c r="BL220" s="17" t="s">
        <v>168</v>
      </c>
      <c r="BM220" s="265" t="s">
        <v>279</v>
      </c>
    </row>
    <row r="221" s="12" customFormat="1" ht="22.8" customHeight="1">
      <c r="A221" s="12"/>
      <c r="B221" s="238"/>
      <c r="C221" s="239"/>
      <c r="D221" s="240" t="s">
        <v>76</v>
      </c>
      <c r="E221" s="251" t="s">
        <v>189</v>
      </c>
      <c r="F221" s="251" t="s">
        <v>280</v>
      </c>
      <c r="G221" s="239"/>
      <c r="H221" s="239"/>
      <c r="I221" s="242"/>
      <c r="J221" s="252">
        <f>BK221</f>
        <v>0</v>
      </c>
      <c r="K221" s="239"/>
      <c r="L221" s="243"/>
      <c r="M221" s="244"/>
      <c r="N221" s="245"/>
      <c r="O221" s="245"/>
      <c r="P221" s="246">
        <f>SUM(P222:P235)</f>
        <v>0</v>
      </c>
      <c r="Q221" s="245"/>
      <c r="R221" s="246">
        <f>SUM(R222:R235)</f>
        <v>22.277923699999999</v>
      </c>
      <c r="S221" s="245"/>
      <c r="T221" s="247">
        <f>SUM(T222:T235)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48" t="s">
        <v>85</v>
      </c>
      <c r="AT221" s="249" t="s">
        <v>76</v>
      </c>
      <c r="AU221" s="249" t="s">
        <v>85</v>
      </c>
      <c r="AY221" s="248" t="s">
        <v>162</v>
      </c>
      <c r="BK221" s="250">
        <f>SUM(BK222:BK235)</f>
        <v>0</v>
      </c>
    </row>
    <row r="222" s="2" customFormat="1" ht="24.15" customHeight="1">
      <c r="A222" s="40"/>
      <c r="B222" s="41"/>
      <c r="C222" s="253" t="s">
        <v>281</v>
      </c>
      <c r="D222" s="253" t="s">
        <v>164</v>
      </c>
      <c r="E222" s="254" t="s">
        <v>282</v>
      </c>
      <c r="F222" s="255" t="s">
        <v>283</v>
      </c>
      <c r="G222" s="256" t="s">
        <v>167</v>
      </c>
      <c r="H222" s="257">
        <v>25.530000000000001</v>
      </c>
      <c r="I222" s="258"/>
      <c r="J222" s="259">
        <f>ROUND(I222*H222,2)</f>
        <v>0</v>
      </c>
      <c r="K222" s="260"/>
      <c r="L222" s="43"/>
      <c r="M222" s="261" t="s">
        <v>1</v>
      </c>
      <c r="N222" s="262" t="s">
        <v>43</v>
      </c>
      <c r="O222" s="99"/>
      <c r="P222" s="263">
        <f>O222*H222</f>
        <v>0</v>
      </c>
      <c r="Q222" s="263">
        <v>0.34205999999999998</v>
      </c>
      <c r="R222" s="263">
        <f>Q222*H222</f>
        <v>8.7327917999999993</v>
      </c>
      <c r="S222" s="263">
        <v>0</v>
      </c>
      <c r="T222" s="26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65" t="s">
        <v>168</v>
      </c>
      <c r="AT222" s="265" t="s">
        <v>164</v>
      </c>
      <c r="AU222" s="265" t="s">
        <v>98</v>
      </c>
      <c r="AY222" s="17" t="s">
        <v>162</v>
      </c>
      <c r="BE222" s="147">
        <f>IF(N222="základná",J222,0)</f>
        <v>0</v>
      </c>
      <c r="BF222" s="147">
        <f>IF(N222="znížená",J222,0)</f>
        <v>0</v>
      </c>
      <c r="BG222" s="147">
        <f>IF(N222="zákl. prenesená",J222,0)</f>
        <v>0</v>
      </c>
      <c r="BH222" s="147">
        <f>IF(N222="zníž. prenesená",J222,0)</f>
        <v>0</v>
      </c>
      <c r="BI222" s="147">
        <f>IF(N222="nulová",J222,0)</f>
        <v>0</v>
      </c>
      <c r="BJ222" s="17" t="s">
        <v>98</v>
      </c>
      <c r="BK222" s="147">
        <f>ROUND(I222*H222,2)</f>
        <v>0</v>
      </c>
      <c r="BL222" s="17" t="s">
        <v>168</v>
      </c>
      <c r="BM222" s="265" t="s">
        <v>284</v>
      </c>
    </row>
    <row r="223" s="13" customFormat="1">
      <c r="A223" s="13"/>
      <c r="B223" s="266"/>
      <c r="C223" s="267"/>
      <c r="D223" s="268" t="s">
        <v>170</v>
      </c>
      <c r="E223" s="269" t="s">
        <v>1</v>
      </c>
      <c r="F223" s="270" t="s">
        <v>254</v>
      </c>
      <c r="G223" s="267"/>
      <c r="H223" s="269" t="s">
        <v>1</v>
      </c>
      <c r="I223" s="271"/>
      <c r="J223" s="267"/>
      <c r="K223" s="267"/>
      <c r="L223" s="272"/>
      <c r="M223" s="273"/>
      <c r="N223" s="274"/>
      <c r="O223" s="274"/>
      <c r="P223" s="274"/>
      <c r="Q223" s="274"/>
      <c r="R223" s="274"/>
      <c r="S223" s="274"/>
      <c r="T223" s="27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6" t="s">
        <v>170</v>
      </c>
      <c r="AU223" s="276" t="s">
        <v>98</v>
      </c>
      <c r="AV223" s="13" t="s">
        <v>85</v>
      </c>
      <c r="AW223" s="13" t="s">
        <v>32</v>
      </c>
      <c r="AX223" s="13" t="s">
        <v>77</v>
      </c>
      <c r="AY223" s="276" t="s">
        <v>162</v>
      </c>
    </row>
    <row r="224" s="14" customFormat="1">
      <c r="A224" s="14"/>
      <c r="B224" s="277"/>
      <c r="C224" s="278"/>
      <c r="D224" s="268" t="s">
        <v>170</v>
      </c>
      <c r="E224" s="279" t="s">
        <v>1</v>
      </c>
      <c r="F224" s="280" t="s">
        <v>99</v>
      </c>
      <c r="G224" s="278"/>
      <c r="H224" s="281">
        <v>25.530000000000001</v>
      </c>
      <c r="I224" s="282"/>
      <c r="J224" s="278"/>
      <c r="K224" s="278"/>
      <c r="L224" s="283"/>
      <c r="M224" s="284"/>
      <c r="N224" s="285"/>
      <c r="O224" s="285"/>
      <c r="P224" s="285"/>
      <c r="Q224" s="285"/>
      <c r="R224" s="285"/>
      <c r="S224" s="285"/>
      <c r="T224" s="28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7" t="s">
        <v>170</v>
      </c>
      <c r="AU224" s="287" t="s">
        <v>98</v>
      </c>
      <c r="AV224" s="14" t="s">
        <v>98</v>
      </c>
      <c r="AW224" s="14" t="s">
        <v>32</v>
      </c>
      <c r="AX224" s="14" t="s">
        <v>77</v>
      </c>
      <c r="AY224" s="287" t="s">
        <v>162</v>
      </c>
    </row>
    <row r="225" s="15" customFormat="1">
      <c r="A225" s="15"/>
      <c r="B225" s="288"/>
      <c r="C225" s="289"/>
      <c r="D225" s="268" t="s">
        <v>170</v>
      </c>
      <c r="E225" s="290" t="s">
        <v>1</v>
      </c>
      <c r="F225" s="291" t="s">
        <v>173</v>
      </c>
      <c r="G225" s="289"/>
      <c r="H225" s="292">
        <v>25.530000000000001</v>
      </c>
      <c r="I225" s="293"/>
      <c r="J225" s="289"/>
      <c r="K225" s="289"/>
      <c r="L225" s="294"/>
      <c r="M225" s="295"/>
      <c r="N225" s="296"/>
      <c r="O225" s="296"/>
      <c r="P225" s="296"/>
      <c r="Q225" s="296"/>
      <c r="R225" s="296"/>
      <c r="S225" s="296"/>
      <c r="T225" s="29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98" t="s">
        <v>170</v>
      </c>
      <c r="AU225" s="298" t="s">
        <v>98</v>
      </c>
      <c r="AV225" s="15" t="s">
        <v>168</v>
      </c>
      <c r="AW225" s="15" t="s">
        <v>32</v>
      </c>
      <c r="AX225" s="15" t="s">
        <v>85</v>
      </c>
      <c r="AY225" s="298" t="s">
        <v>162</v>
      </c>
    </row>
    <row r="226" s="2" customFormat="1" ht="66.75" customHeight="1">
      <c r="A226" s="40"/>
      <c r="B226" s="41"/>
      <c r="C226" s="253" t="s">
        <v>285</v>
      </c>
      <c r="D226" s="253" t="s">
        <v>164</v>
      </c>
      <c r="E226" s="254" t="s">
        <v>286</v>
      </c>
      <c r="F226" s="255" t="s">
        <v>287</v>
      </c>
      <c r="G226" s="256" t="s">
        <v>167</v>
      </c>
      <c r="H226" s="257">
        <v>25.530000000000001</v>
      </c>
      <c r="I226" s="258"/>
      <c r="J226" s="259">
        <f>ROUND(I226*H226,2)</f>
        <v>0</v>
      </c>
      <c r="K226" s="260"/>
      <c r="L226" s="43"/>
      <c r="M226" s="261" t="s">
        <v>1</v>
      </c>
      <c r="N226" s="262" t="s">
        <v>43</v>
      </c>
      <c r="O226" s="99"/>
      <c r="P226" s="263">
        <f>O226*H226</f>
        <v>0</v>
      </c>
      <c r="Q226" s="263">
        <v>0.49553000000000003</v>
      </c>
      <c r="R226" s="263">
        <f>Q226*H226</f>
        <v>12.650880900000001</v>
      </c>
      <c r="S226" s="263">
        <v>0</v>
      </c>
      <c r="T226" s="26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65" t="s">
        <v>168</v>
      </c>
      <c r="AT226" s="265" t="s">
        <v>164</v>
      </c>
      <c r="AU226" s="265" t="s">
        <v>98</v>
      </c>
      <c r="AY226" s="17" t="s">
        <v>162</v>
      </c>
      <c r="BE226" s="147">
        <f>IF(N226="základná",J226,0)</f>
        <v>0</v>
      </c>
      <c r="BF226" s="147">
        <f>IF(N226="znížená",J226,0)</f>
        <v>0</v>
      </c>
      <c r="BG226" s="147">
        <f>IF(N226="zákl. prenesená",J226,0)</f>
        <v>0</v>
      </c>
      <c r="BH226" s="147">
        <f>IF(N226="zníž. prenesená",J226,0)</f>
        <v>0</v>
      </c>
      <c r="BI226" s="147">
        <f>IF(N226="nulová",J226,0)</f>
        <v>0</v>
      </c>
      <c r="BJ226" s="17" t="s">
        <v>98</v>
      </c>
      <c r="BK226" s="147">
        <f>ROUND(I226*H226,2)</f>
        <v>0</v>
      </c>
      <c r="BL226" s="17" t="s">
        <v>168</v>
      </c>
      <c r="BM226" s="265" t="s">
        <v>288</v>
      </c>
    </row>
    <row r="227" s="13" customFormat="1">
      <c r="A227" s="13"/>
      <c r="B227" s="266"/>
      <c r="C227" s="267"/>
      <c r="D227" s="268" t="s">
        <v>170</v>
      </c>
      <c r="E227" s="269" t="s">
        <v>1</v>
      </c>
      <c r="F227" s="270" t="s">
        <v>254</v>
      </c>
      <c r="G227" s="267"/>
      <c r="H227" s="269" t="s">
        <v>1</v>
      </c>
      <c r="I227" s="271"/>
      <c r="J227" s="267"/>
      <c r="K227" s="267"/>
      <c r="L227" s="272"/>
      <c r="M227" s="273"/>
      <c r="N227" s="274"/>
      <c r="O227" s="274"/>
      <c r="P227" s="274"/>
      <c r="Q227" s="274"/>
      <c r="R227" s="274"/>
      <c r="S227" s="274"/>
      <c r="T227" s="27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76" t="s">
        <v>170</v>
      </c>
      <c r="AU227" s="276" t="s">
        <v>98</v>
      </c>
      <c r="AV227" s="13" t="s">
        <v>85</v>
      </c>
      <c r="AW227" s="13" t="s">
        <v>32</v>
      </c>
      <c r="AX227" s="13" t="s">
        <v>77</v>
      </c>
      <c r="AY227" s="276" t="s">
        <v>162</v>
      </c>
    </row>
    <row r="228" s="14" customFormat="1">
      <c r="A228" s="14"/>
      <c r="B228" s="277"/>
      <c r="C228" s="278"/>
      <c r="D228" s="268" t="s">
        <v>170</v>
      </c>
      <c r="E228" s="279" t="s">
        <v>1</v>
      </c>
      <c r="F228" s="280" t="s">
        <v>99</v>
      </c>
      <c r="G228" s="278"/>
      <c r="H228" s="281">
        <v>25.530000000000001</v>
      </c>
      <c r="I228" s="282"/>
      <c r="J228" s="278"/>
      <c r="K228" s="278"/>
      <c r="L228" s="283"/>
      <c r="M228" s="284"/>
      <c r="N228" s="285"/>
      <c r="O228" s="285"/>
      <c r="P228" s="285"/>
      <c r="Q228" s="285"/>
      <c r="R228" s="285"/>
      <c r="S228" s="285"/>
      <c r="T228" s="28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87" t="s">
        <v>170</v>
      </c>
      <c r="AU228" s="287" t="s">
        <v>98</v>
      </c>
      <c r="AV228" s="14" t="s">
        <v>98</v>
      </c>
      <c r="AW228" s="14" t="s">
        <v>32</v>
      </c>
      <c r="AX228" s="14" t="s">
        <v>77</v>
      </c>
      <c r="AY228" s="287" t="s">
        <v>162</v>
      </c>
    </row>
    <row r="229" s="15" customFormat="1">
      <c r="A229" s="15"/>
      <c r="B229" s="288"/>
      <c r="C229" s="289"/>
      <c r="D229" s="268" t="s">
        <v>170</v>
      </c>
      <c r="E229" s="290" t="s">
        <v>1</v>
      </c>
      <c r="F229" s="291" t="s">
        <v>173</v>
      </c>
      <c r="G229" s="289"/>
      <c r="H229" s="292">
        <v>25.530000000000001</v>
      </c>
      <c r="I229" s="293"/>
      <c r="J229" s="289"/>
      <c r="K229" s="289"/>
      <c r="L229" s="294"/>
      <c r="M229" s="295"/>
      <c r="N229" s="296"/>
      <c r="O229" s="296"/>
      <c r="P229" s="296"/>
      <c r="Q229" s="296"/>
      <c r="R229" s="296"/>
      <c r="S229" s="296"/>
      <c r="T229" s="29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98" t="s">
        <v>170</v>
      </c>
      <c r="AU229" s="298" t="s">
        <v>98</v>
      </c>
      <c r="AV229" s="15" t="s">
        <v>168</v>
      </c>
      <c r="AW229" s="15" t="s">
        <v>32</v>
      </c>
      <c r="AX229" s="15" t="s">
        <v>85</v>
      </c>
      <c r="AY229" s="298" t="s">
        <v>162</v>
      </c>
    </row>
    <row r="230" s="2" customFormat="1" ht="24.15" customHeight="1">
      <c r="A230" s="40"/>
      <c r="B230" s="41"/>
      <c r="C230" s="253" t="s">
        <v>289</v>
      </c>
      <c r="D230" s="253" t="s">
        <v>164</v>
      </c>
      <c r="E230" s="254" t="s">
        <v>290</v>
      </c>
      <c r="F230" s="255" t="s">
        <v>291</v>
      </c>
      <c r="G230" s="256" t="s">
        <v>167</v>
      </c>
      <c r="H230" s="257">
        <v>4.2530000000000001</v>
      </c>
      <c r="I230" s="258"/>
      <c r="J230" s="259">
        <f>ROUND(I230*H230,2)</f>
        <v>0</v>
      </c>
      <c r="K230" s="260"/>
      <c r="L230" s="43"/>
      <c r="M230" s="261" t="s">
        <v>1</v>
      </c>
      <c r="N230" s="262" t="s">
        <v>43</v>
      </c>
      <c r="O230" s="99"/>
      <c r="P230" s="263">
        <f>O230*H230</f>
        <v>0</v>
      </c>
      <c r="Q230" s="263">
        <v>0.16700000000000001</v>
      </c>
      <c r="R230" s="263">
        <f>Q230*H230</f>
        <v>0.71025100000000008</v>
      </c>
      <c r="S230" s="263">
        <v>0</v>
      </c>
      <c r="T230" s="26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65" t="s">
        <v>168</v>
      </c>
      <c r="AT230" s="265" t="s">
        <v>164</v>
      </c>
      <c r="AU230" s="265" t="s">
        <v>98</v>
      </c>
      <c r="AY230" s="17" t="s">
        <v>162</v>
      </c>
      <c r="BE230" s="147">
        <f>IF(N230="základná",J230,0)</f>
        <v>0</v>
      </c>
      <c r="BF230" s="147">
        <f>IF(N230="znížená",J230,0)</f>
        <v>0</v>
      </c>
      <c r="BG230" s="147">
        <f>IF(N230="zákl. prenesená",J230,0)</f>
        <v>0</v>
      </c>
      <c r="BH230" s="147">
        <f>IF(N230="zníž. prenesená",J230,0)</f>
        <v>0</v>
      </c>
      <c r="BI230" s="147">
        <f>IF(N230="nulová",J230,0)</f>
        <v>0</v>
      </c>
      <c r="BJ230" s="17" t="s">
        <v>98</v>
      </c>
      <c r="BK230" s="147">
        <f>ROUND(I230*H230,2)</f>
        <v>0</v>
      </c>
      <c r="BL230" s="17" t="s">
        <v>168</v>
      </c>
      <c r="BM230" s="265" t="s">
        <v>292</v>
      </c>
    </row>
    <row r="231" s="13" customFormat="1">
      <c r="A231" s="13"/>
      <c r="B231" s="266"/>
      <c r="C231" s="267"/>
      <c r="D231" s="268" t="s">
        <v>170</v>
      </c>
      <c r="E231" s="269" t="s">
        <v>1</v>
      </c>
      <c r="F231" s="270" t="s">
        <v>254</v>
      </c>
      <c r="G231" s="267"/>
      <c r="H231" s="269" t="s">
        <v>1</v>
      </c>
      <c r="I231" s="271"/>
      <c r="J231" s="267"/>
      <c r="K231" s="267"/>
      <c r="L231" s="272"/>
      <c r="M231" s="273"/>
      <c r="N231" s="274"/>
      <c r="O231" s="274"/>
      <c r="P231" s="274"/>
      <c r="Q231" s="274"/>
      <c r="R231" s="274"/>
      <c r="S231" s="274"/>
      <c r="T231" s="27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76" t="s">
        <v>170</v>
      </c>
      <c r="AU231" s="276" t="s">
        <v>98</v>
      </c>
      <c r="AV231" s="13" t="s">
        <v>85</v>
      </c>
      <c r="AW231" s="13" t="s">
        <v>32</v>
      </c>
      <c r="AX231" s="13" t="s">
        <v>77</v>
      </c>
      <c r="AY231" s="276" t="s">
        <v>162</v>
      </c>
    </row>
    <row r="232" s="14" customFormat="1">
      <c r="A232" s="14"/>
      <c r="B232" s="277"/>
      <c r="C232" s="278"/>
      <c r="D232" s="268" t="s">
        <v>170</v>
      </c>
      <c r="E232" s="279" t="s">
        <v>1</v>
      </c>
      <c r="F232" s="280" t="s">
        <v>105</v>
      </c>
      <c r="G232" s="278"/>
      <c r="H232" s="281">
        <v>4.2530000000000001</v>
      </c>
      <c r="I232" s="282"/>
      <c r="J232" s="278"/>
      <c r="K232" s="278"/>
      <c r="L232" s="283"/>
      <c r="M232" s="284"/>
      <c r="N232" s="285"/>
      <c r="O232" s="285"/>
      <c r="P232" s="285"/>
      <c r="Q232" s="285"/>
      <c r="R232" s="285"/>
      <c r="S232" s="285"/>
      <c r="T232" s="28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87" t="s">
        <v>170</v>
      </c>
      <c r="AU232" s="287" t="s">
        <v>98</v>
      </c>
      <c r="AV232" s="14" t="s">
        <v>98</v>
      </c>
      <c r="AW232" s="14" t="s">
        <v>32</v>
      </c>
      <c r="AX232" s="14" t="s">
        <v>77</v>
      </c>
      <c r="AY232" s="287" t="s">
        <v>162</v>
      </c>
    </row>
    <row r="233" s="15" customFormat="1">
      <c r="A233" s="15"/>
      <c r="B233" s="288"/>
      <c r="C233" s="289"/>
      <c r="D233" s="268" t="s">
        <v>170</v>
      </c>
      <c r="E233" s="290" t="s">
        <v>1</v>
      </c>
      <c r="F233" s="291" t="s">
        <v>173</v>
      </c>
      <c r="G233" s="289"/>
      <c r="H233" s="292">
        <v>4.2530000000000001</v>
      </c>
      <c r="I233" s="293"/>
      <c r="J233" s="289"/>
      <c r="K233" s="289"/>
      <c r="L233" s="294"/>
      <c r="M233" s="295"/>
      <c r="N233" s="296"/>
      <c r="O233" s="296"/>
      <c r="P233" s="296"/>
      <c r="Q233" s="296"/>
      <c r="R233" s="296"/>
      <c r="S233" s="296"/>
      <c r="T233" s="29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98" t="s">
        <v>170</v>
      </c>
      <c r="AU233" s="298" t="s">
        <v>98</v>
      </c>
      <c r="AV233" s="15" t="s">
        <v>168</v>
      </c>
      <c r="AW233" s="15" t="s">
        <v>32</v>
      </c>
      <c r="AX233" s="15" t="s">
        <v>85</v>
      </c>
      <c r="AY233" s="298" t="s">
        <v>162</v>
      </c>
    </row>
    <row r="234" s="2" customFormat="1" ht="24.15" customHeight="1">
      <c r="A234" s="40"/>
      <c r="B234" s="41"/>
      <c r="C234" s="299" t="s">
        <v>293</v>
      </c>
      <c r="D234" s="299" t="s">
        <v>270</v>
      </c>
      <c r="E234" s="300" t="s">
        <v>294</v>
      </c>
      <c r="F234" s="301" t="s">
        <v>295</v>
      </c>
      <c r="G234" s="302" t="s">
        <v>167</v>
      </c>
      <c r="H234" s="303">
        <v>1</v>
      </c>
      <c r="I234" s="304"/>
      <c r="J234" s="305">
        <f>ROUND(I234*H234,2)</f>
        <v>0</v>
      </c>
      <c r="K234" s="306"/>
      <c r="L234" s="307"/>
      <c r="M234" s="308" t="s">
        <v>1</v>
      </c>
      <c r="N234" s="309" t="s">
        <v>43</v>
      </c>
      <c r="O234" s="99"/>
      <c r="P234" s="263">
        <f>O234*H234</f>
        <v>0</v>
      </c>
      <c r="Q234" s="263">
        <v>0.184</v>
      </c>
      <c r="R234" s="263">
        <f>Q234*H234</f>
        <v>0.184</v>
      </c>
      <c r="S234" s="263">
        <v>0</v>
      </c>
      <c r="T234" s="26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65" t="s">
        <v>97</v>
      </c>
      <c r="AT234" s="265" t="s">
        <v>270</v>
      </c>
      <c r="AU234" s="265" t="s">
        <v>98</v>
      </c>
      <c r="AY234" s="17" t="s">
        <v>162</v>
      </c>
      <c r="BE234" s="147">
        <f>IF(N234="základná",J234,0)</f>
        <v>0</v>
      </c>
      <c r="BF234" s="147">
        <f>IF(N234="znížená",J234,0)</f>
        <v>0</v>
      </c>
      <c r="BG234" s="147">
        <f>IF(N234="zákl. prenesená",J234,0)</f>
        <v>0</v>
      </c>
      <c r="BH234" s="147">
        <f>IF(N234="zníž. prenesená",J234,0)</f>
        <v>0</v>
      </c>
      <c r="BI234" s="147">
        <f>IF(N234="nulová",J234,0)</f>
        <v>0</v>
      </c>
      <c r="BJ234" s="17" t="s">
        <v>98</v>
      </c>
      <c r="BK234" s="147">
        <f>ROUND(I234*H234,2)</f>
        <v>0</v>
      </c>
      <c r="BL234" s="17" t="s">
        <v>168</v>
      </c>
      <c r="BM234" s="265" t="s">
        <v>296</v>
      </c>
    </row>
    <row r="235" s="14" customFormat="1">
      <c r="A235" s="14"/>
      <c r="B235" s="277"/>
      <c r="C235" s="278"/>
      <c r="D235" s="268" t="s">
        <v>170</v>
      </c>
      <c r="E235" s="278"/>
      <c r="F235" s="280" t="s">
        <v>297</v>
      </c>
      <c r="G235" s="278"/>
      <c r="H235" s="281">
        <v>1</v>
      </c>
      <c r="I235" s="282"/>
      <c r="J235" s="278"/>
      <c r="K235" s="278"/>
      <c r="L235" s="283"/>
      <c r="M235" s="284"/>
      <c r="N235" s="285"/>
      <c r="O235" s="285"/>
      <c r="P235" s="285"/>
      <c r="Q235" s="285"/>
      <c r="R235" s="285"/>
      <c r="S235" s="285"/>
      <c r="T235" s="28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87" t="s">
        <v>170</v>
      </c>
      <c r="AU235" s="287" t="s">
        <v>98</v>
      </c>
      <c r="AV235" s="14" t="s">
        <v>98</v>
      </c>
      <c r="AW235" s="14" t="s">
        <v>4</v>
      </c>
      <c r="AX235" s="14" t="s">
        <v>85</v>
      </c>
      <c r="AY235" s="287" t="s">
        <v>162</v>
      </c>
    </row>
    <row r="236" s="12" customFormat="1" ht="22.8" customHeight="1">
      <c r="A236" s="12"/>
      <c r="B236" s="238"/>
      <c r="C236" s="239"/>
      <c r="D236" s="240" t="s">
        <v>76</v>
      </c>
      <c r="E236" s="251" t="s">
        <v>194</v>
      </c>
      <c r="F236" s="251" t="s">
        <v>298</v>
      </c>
      <c r="G236" s="239"/>
      <c r="H236" s="239"/>
      <c r="I236" s="242"/>
      <c r="J236" s="252">
        <f>BK236</f>
        <v>0</v>
      </c>
      <c r="K236" s="239"/>
      <c r="L236" s="243"/>
      <c r="M236" s="244"/>
      <c r="N236" s="245"/>
      <c r="O236" s="245"/>
      <c r="P236" s="246">
        <f>SUM(P237:P249)</f>
        <v>0</v>
      </c>
      <c r="Q236" s="245"/>
      <c r="R236" s="246">
        <f>SUM(R237:R249)</f>
        <v>0.0141692</v>
      </c>
      <c r="S236" s="245"/>
      <c r="T236" s="247">
        <f>SUM(T237:T249)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48" t="s">
        <v>85</v>
      </c>
      <c r="AT236" s="249" t="s">
        <v>76</v>
      </c>
      <c r="AU236" s="249" t="s">
        <v>85</v>
      </c>
      <c r="AY236" s="248" t="s">
        <v>162</v>
      </c>
      <c r="BK236" s="250">
        <f>SUM(BK237:BK249)</f>
        <v>0</v>
      </c>
    </row>
    <row r="237" s="2" customFormat="1" ht="33" customHeight="1">
      <c r="A237" s="40"/>
      <c r="B237" s="41"/>
      <c r="C237" s="253" t="s">
        <v>299</v>
      </c>
      <c r="D237" s="253" t="s">
        <v>164</v>
      </c>
      <c r="E237" s="254" t="s">
        <v>300</v>
      </c>
      <c r="F237" s="255" t="s">
        <v>301</v>
      </c>
      <c r="G237" s="256" t="s">
        <v>167</v>
      </c>
      <c r="H237" s="257">
        <v>25.530000000000001</v>
      </c>
      <c r="I237" s="258"/>
      <c r="J237" s="259">
        <f>ROUND(I237*H237,2)</f>
        <v>0</v>
      </c>
      <c r="K237" s="260"/>
      <c r="L237" s="43"/>
      <c r="M237" s="261" t="s">
        <v>1</v>
      </c>
      <c r="N237" s="262" t="s">
        <v>43</v>
      </c>
      <c r="O237" s="99"/>
      <c r="P237" s="263">
        <f>O237*H237</f>
        <v>0</v>
      </c>
      <c r="Q237" s="263">
        <v>0.00020000000000000001</v>
      </c>
      <c r="R237" s="263">
        <f>Q237*H237</f>
        <v>0.0051060000000000003</v>
      </c>
      <c r="S237" s="263">
        <v>0</v>
      </c>
      <c r="T237" s="26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65" t="s">
        <v>168</v>
      </c>
      <c r="AT237" s="265" t="s">
        <v>164</v>
      </c>
      <c r="AU237" s="265" t="s">
        <v>98</v>
      </c>
      <c r="AY237" s="17" t="s">
        <v>162</v>
      </c>
      <c r="BE237" s="147">
        <f>IF(N237="základná",J237,0)</f>
        <v>0</v>
      </c>
      <c r="BF237" s="147">
        <f>IF(N237="znížená",J237,0)</f>
        <v>0</v>
      </c>
      <c r="BG237" s="147">
        <f>IF(N237="zákl. prenesená",J237,0)</f>
        <v>0</v>
      </c>
      <c r="BH237" s="147">
        <f>IF(N237="zníž. prenesená",J237,0)</f>
        <v>0</v>
      </c>
      <c r="BI237" s="147">
        <f>IF(N237="nulová",J237,0)</f>
        <v>0</v>
      </c>
      <c r="BJ237" s="17" t="s">
        <v>98</v>
      </c>
      <c r="BK237" s="147">
        <f>ROUND(I237*H237,2)</f>
        <v>0</v>
      </c>
      <c r="BL237" s="17" t="s">
        <v>168</v>
      </c>
      <c r="BM237" s="265" t="s">
        <v>302</v>
      </c>
    </row>
    <row r="238" s="13" customFormat="1">
      <c r="A238" s="13"/>
      <c r="B238" s="266"/>
      <c r="C238" s="267"/>
      <c r="D238" s="268" t="s">
        <v>170</v>
      </c>
      <c r="E238" s="269" t="s">
        <v>1</v>
      </c>
      <c r="F238" s="270" t="s">
        <v>254</v>
      </c>
      <c r="G238" s="267"/>
      <c r="H238" s="269" t="s">
        <v>1</v>
      </c>
      <c r="I238" s="271"/>
      <c r="J238" s="267"/>
      <c r="K238" s="267"/>
      <c r="L238" s="272"/>
      <c r="M238" s="273"/>
      <c r="N238" s="274"/>
      <c r="O238" s="274"/>
      <c r="P238" s="274"/>
      <c r="Q238" s="274"/>
      <c r="R238" s="274"/>
      <c r="S238" s="274"/>
      <c r="T238" s="27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6" t="s">
        <v>170</v>
      </c>
      <c r="AU238" s="276" t="s">
        <v>98</v>
      </c>
      <c r="AV238" s="13" t="s">
        <v>85</v>
      </c>
      <c r="AW238" s="13" t="s">
        <v>32</v>
      </c>
      <c r="AX238" s="13" t="s">
        <v>77</v>
      </c>
      <c r="AY238" s="276" t="s">
        <v>162</v>
      </c>
    </row>
    <row r="239" s="14" customFormat="1">
      <c r="A239" s="14"/>
      <c r="B239" s="277"/>
      <c r="C239" s="278"/>
      <c r="D239" s="268" t="s">
        <v>170</v>
      </c>
      <c r="E239" s="279" t="s">
        <v>1</v>
      </c>
      <c r="F239" s="280" t="s">
        <v>303</v>
      </c>
      <c r="G239" s="278"/>
      <c r="H239" s="281">
        <v>25.530000000000001</v>
      </c>
      <c r="I239" s="282"/>
      <c r="J239" s="278"/>
      <c r="K239" s="278"/>
      <c r="L239" s="283"/>
      <c r="M239" s="284"/>
      <c r="N239" s="285"/>
      <c r="O239" s="285"/>
      <c r="P239" s="285"/>
      <c r="Q239" s="285"/>
      <c r="R239" s="285"/>
      <c r="S239" s="285"/>
      <c r="T239" s="28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87" t="s">
        <v>170</v>
      </c>
      <c r="AU239" s="287" t="s">
        <v>98</v>
      </c>
      <c r="AV239" s="14" t="s">
        <v>98</v>
      </c>
      <c r="AW239" s="14" t="s">
        <v>32</v>
      </c>
      <c r="AX239" s="14" t="s">
        <v>77</v>
      </c>
      <c r="AY239" s="287" t="s">
        <v>162</v>
      </c>
    </row>
    <row r="240" s="15" customFormat="1">
      <c r="A240" s="15"/>
      <c r="B240" s="288"/>
      <c r="C240" s="289"/>
      <c r="D240" s="268" t="s">
        <v>170</v>
      </c>
      <c r="E240" s="290" t="s">
        <v>1</v>
      </c>
      <c r="F240" s="291" t="s">
        <v>173</v>
      </c>
      <c r="G240" s="289"/>
      <c r="H240" s="292">
        <v>25.530000000000001</v>
      </c>
      <c r="I240" s="293"/>
      <c r="J240" s="289"/>
      <c r="K240" s="289"/>
      <c r="L240" s="294"/>
      <c r="M240" s="295"/>
      <c r="N240" s="296"/>
      <c r="O240" s="296"/>
      <c r="P240" s="296"/>
      <c r="Q240" s="296"/>
      <c r="R240" s="296"/>
      <c r="S240" s="296"/>
      <c r="T240" s="29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98" t="s">
        <v>170</v>
      </c>
      <c r="AU240" s="298" t="s">
        <v>98</v>
      </c>
      <c r="AV240" s="15" t="s">
        <v>168</v>
      </c>
      <c r="AW240" s="15" t="s">
        <v>32</v>
      </c>
      <c r="AX240" s="15" t="s">
        <v>85</v>
      </c>
      <c r="AY240" s="298" t="s">
        <v>162</v>
      </c>
    </row>
    <row r="241" s="2" customFormat="1" ht="24.15" customHeight="1">
      <c r="A241" s="40"/>
      <c r="B241" s="41"/>
      <c r="C241" s="253" t="s">
        <v>304</v>
      </c>
      <c r="D241" s="253" t="s">
        <v>164</v>
      </c>
      <c r="E241" s="254" t="s">
        <v>305</v>
      </c>
      <c r="F241" s="255" t="s">
        <v>306</v>
      </c>
      <c r="G241" s="256" t="s">
        <v>167</v>
      </c>
      <c r="H241" s="257">
        <v>25.530000000000001</v>
      </c>
      <c r="I241" s="258"/>
      <c r="J241" s="259">
        <f>ROUND(I241*H241,2)</f>
        <v>0</v>
      </c>
      <c r="K241" s="260"/>
      <c r="L241" s="43"/>
      <c r="M241" s="261" t="s">
        <v>1</v>
      </c>
      <c r="N241" s="262" t="s">
        <v>43</v>
      </c>
      <c r="O241" s="99"/>
      <c r="P241" s="263">
        <f>O241*H241</f>
        <v>0</v>
      </c>
      <c r="Q241" s="263">
        <v>0</v>
      </c>
      <c r="R241" s="263">
        <f>Q241*H241</f>
        <v>0</v>
      </c>
      <c r="S241" s="263">
        <v>0</v>
      </c>
      <c r="T241" s="26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65" t="s">
        <v>168</v>
      </c>
      <c r="AT241" s="265" t="s">
        <v>164</v>
      </c>
      <c r="AU241" s="265" t="s">
        <v>98</v>
      </c>
      <c r="AY241" s="17" t="s">
        <v>162</v>
      </c>
      <c r="BE241" s="147">
        <f>IF(N241="základná",J241,0)</f>
        <v>0</v>
      </c>
      <c r="BF241" s="147">
        <f>IF(N241="znížená",J241,0)</f>
        <v>0</v>
      </c>
      <c r="BG241" s="147">
        <f>IF(N241="zákl. prenesená",J241,0)</f>
        <v>0</v>
      </c>
      <c r="BH241" s="147">
        <f>IF(N241="zníž. prenesená",J241,0)</f>
        <v>0</v>
      </c>
      <c r="BI241" s="147">
        <f>IF(N241="nulová",J241,0)</f>
        <v>0</v>
      </c>
      <c r="BJ241" s="17" t="s">
        <v>98</v>
      </c>
      <c r="BK241" s="147">
        <f>ROUND(I241*H241,2)</f>
        <v>0</v>
      </c>
      <c r="BL241" s="17" t="s">
        <v>168</v>
      </c>
      <c r="BM241" s="265" t="s">
        <v>307</v>
      </c>
    </row>
    <row r="242" s="13" customFormat="1">
      <c r="A242" s="13"/>
      <c r="B242" s="266"/>
      <c r="C242" s="267"/>
      <c r="D242" s="268" t="s">
        <v>170</v>
      </c>
      <c r="E242" s="269" t="s">
        <v>1</v>
      </c>
      <c r="F242" s="270" t="s">
        <v>254</v>
      </c>
      <c r="G242" s="267"/>
      <c r="H242" s="269" t="s">
        <v>1</v>
      </c>
      <c r="I242" s="271"/>
      <c r="J242" s="267"/>
      <c r="K242" s="267"/>
      <c r="L242" s="272"/>
      <c r="M242" s="273"/>
      <c r="N242" s="274"/>
      <c r="O242" s="274"/>
      <c r="P242" s="274"/>
      <c r="Q242" s="274"/>
      <c r="R242" s="274"/>
      <c r="S242" s="274"/>
      <c r="T242" s="27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76" t="s">
        <v>170</v>
      </c>
      <c r="AU242" s="276" t="s">
        <v>98</v>
      </c>
      <c r="AV242" s="13" t="s">
        <v>85</v>
      </c>
      <c r="AW242" s="13" t="s">
        <v>32</v>
      </c>
      <c r="AX242" s="13" t="s">
        <v>77</v>
      </c>
      <c r="AY242" s="276" t="s">
        <v>162</v>
      </c>
    </row>
    <row r="243" s="14" customFormat="1">
      <c r="A243" s="14"/>
      <c r="B243" s="277"/>
      <c r="C243" s="278"/>
      <c r="D243" s="268" t="s">
        <v>170</v>
      </c>
      <c r="E243" s="279" t="s">
        <v>1</v>
      </c>
      <c r="F243" s="280" t="s">
        <v>308</v>
      </c>
      <c r="G243" s="278"/>
      <c r="H243" s="281">
        <v>25.530000000000001</v>
      </c>
      <c r="I243" s="282"/>
      <c r="J243" s="278"/>
      <c r="K243" s="278"/>
      <c r="L243" s="283"/>
      <c r="M243" s="284"/>
      <c r="N243" s="285"/>
      <c r="O243" s="285"/>
      <c r="P243" s="285"/>
      <c r="Q243" s="285"/>
      <c r="R243" s="285"/>
      <c r="S243" s="285"/>
      <c r="T243" s="28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87" t="s">
        <v>170</v>
      </c>
      <c r="AU243" s="287" t="s">
        <v>98</v>
      </c>
      <c r="AV243" s="14" t="s">
        <v>98</v>
      </c>
      <c r="AW243" s="14" t="s">
        <v>32</v>
      </c>
      <c r="AX243" s="14" t="s">
        <v>77</v>
      </c>
      <c r="AY243" s="287" t="s">
        <v>162</v>
      </c>
    </row>
    <row r="244" s="15" customFormat="1">
      <c r="A244" s="15"/>
      <c r="B244" s="288"/>
      <c r="C244" s="289"/>
      <c r="D244" s="268" t="s">
        <v>170</v>
      </c>
      <c r="E244" s="290" t="s">
        <v>1</v>
      </c>
      <c r="F244" s="291" t="s">
        <v>173</v>
      </c>
      <c r="G244" s="289"/>
      <c r="H244" s="292">
        <v>25.530000000000001</v>
      </c>
      <c r="I244" s="293"/>
      <c r="J244" s="289"/>
      <c r="K244" s="289"/>
      <c r="L244" s="294"/>
      <c r="M244" s="295"/>
      <c r="N244" s="296"/>
      <c r="O244" s="296"/>
      <c r="P244" s="296"/>
      <c r="Q244" s="296"/>
      <c r="R244" s="296"/>
      <c r="S244" s="296"/>
      <c r="T244" s="29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98" t="s">
        <v>170</v>
      </c>
      <c r="AU244" s="298" t="s">
        <v>98</v>
      </c>
      <c r="AV244" s="15" t="s">
        <v>168</v>
      </c>
      <c r="AW244" s="15" t="s">
        <v>32</v>
      </c>
      <c r="AX244" s="15" t="s">
        <v>85</v>
      </c>
      <c r="AY244" s="298" t="s">
        <v>162</v>
      </c>
    </row>
    <row r="245" s="2" customFormat="1" ht="16.5" customHeight="1">
      <c r="A245" s="40"/>
      <c r="B245" s="41"/>
      <c r="C245" s="299" t="s">
        <v>309</v>
      </c>
      <c r="D245" s="299" t="s">
        <v>270</v>
      </c>
      <c r="E245" s="300" t="s">
        <v>310</v>
      </c>
      <c r="F245" s="301" t="s">
        <v>311</v>
      </c>
      <c r="G245" s="302" t="s">
        <v>167</v>
      </c>
      <c r="H245" s="303">
        <v>29.359999999999999</v>
      </c>
      <c r="I245" s="304"/>
      <c r="J245" s="305">
        <f>ROUND(I245*H245,2)</f>
        <v>0</v>
      </c>
      <c r="K245" s="306"/>
      <c r="L245" s="307"/>
      <c r="M245" s="308" t="s">
        <v>1</v>
      </c>
      <c r="N245" s="309" t="s">
        <v>43</v>
      </c>
      <c r="O245" s="99"/>
      <c r="P245" s="263">
        <f>O245*H245</f>
        <v>0</v>
      </c>
      <c r="Q245" s="263">
        <v>0.00010000000000000001</v>
      </c>
      <c r="R245" s="263">
        <f>Q245*H245</f>
        <v>0.0029360000000000002</v>
      </c>
      <c r="S245" s="263">
        <v>0</v>
      </c>
      <c r="T245" s="26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65" t="s">
        <v>97</v>
      </c>
      <c r="AT245" s="265" t="s">
        <v>270</v>
      </c>
      <c r="AU245" s="265" t="s">
        <v>98</v>
      </c>
      <c r="AY245" s="17" t="s">
        <v>162</v>
      </c>
      <c r="BE245" s="147">
        <f>IF(N245="základná",J245,0)</f>
        <v>0</v>
      </c>
      <c r="BF245" s="147">
        <f>IF(N245="znížená",J245,0)</f>
        <v>0</v>
      </c>
      <c r="BG245" s="147">
        <f>IF(N245="zákl. prenesená",J245,0)</f>
        <v>0</v>
      </c>
      <c r="BH245" s="147">
        <f>IF(N245="zníž. prenesená",J245,0)</f>
        <v>0</v>
      </c>
      <c r="BI245" s="147">
        <f>IF(N245="nulová",J245,0)</f>
        <v>0</v>
      </c>
      <c r="BJ245" s="17" t="s">
        <v>98</v>
      </c>
      <c r="BK245" s="147">
        <f>ROUND(I245*H245,2)</f>
        <v>0</v>
      </c>
      <c r="BL245" s="17" t="s">
        <v>168</v>
      </c>
      <c r="BM245" s="265" t="s">
        <v>312</v>
      </c>
    </row>
    <row r="246" s="2" customFormat="1" ht="16.5" customHeight="1">
      <c r="A246" s="40"/>
      <c r="B246" s="41"/>
      <c r="C246" s="253" t="s">
        <v>313</v>
      </c>
      <c r="D246" s="253" t="s">
        <v>164</v>
      </c>
      <c r="E246" s="254" t="s">
        <v>314</v>
      </c>
      <c r="F246" s="255" t="s">
        <v>315</v>
      </c>
      <c r="G246" s="256" t="s">
        <v>167</v>
      </c>
      <c r="H246" s="257">
        <v>51.060000000000002</v>
      </c>
      <c r="I246" s="258"/>
      <c r="J246" s="259">
        <f>ROUND(I246*H246,2)</f>
        <v>0</v>
      </c>
      <c r="K246" s="260"/>
      <c r="L246" s="43"/>
      <c r="M246" s="261" t="s">
        <v>1</v>
      </c>
      <c r="N246" s="262" t="s">
        <v>43</v>
      </c>
      <c r="O246" s="99"/>
      <c r="P246" s="263">
        <f>O246*H246</f>
        <v>0</v>
      </c>
      <c r="Q246" s="263">
        <v>0.00012</v>
      </c>
      <c r="R246" s="263">
        <f>Q246*H246</f>
        <v>0.0061272000000000002</v>
      </c>
      <c r="S246" s="263">
        <v>0</v>
      </c>
      <c r="T246" s="26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65" t="s">
        <v>168</v>
      </c>
      <c r="AT246" s="265" t="s">
        <v>164</v>
      </c>
      <c r="AU246" s="265" t="s">
        <v>98</v>
      </c>
      <c r="AY246" s="17" t="s">
        <v>162</v>
      </c>
      <c r="BE246" s="147">
        <f>IF(N246="základná",J246,0)</f>
        <v>0</v>
      </c>
      <c r="BF246" s="147">
        <f>IF(N246="znížená",J246,0)</f>
        <v>0</v>
      </c>
      <c r="BG246" s="147">
        <f>IF(N246="zákl. prenesená",J246,0)</f>
        <v>0</v>
      </c>
      <c r="BH246" s="147">
        <f>IF(N246="zníž. prenesená",J246,0)</f>
        <v>0</v>
      </c>
      <c r="BI246" s="147">
        <f>IF(N246="nulová",J246,0)</f>
        <v>0</v>
      </c>
      <c r="BJ246" s="17" t="s">
        <v>98</v>
      </c>
      <c r="BK246" s="147">
        <f>ROUND(I246*H246,2)</f>
        <v>0</v>
      </c>
      <c r="BL246" s="17" t="s">
        <v>168</v>
      </c>
      <c r="BM246" s="265" t="s">
        <v>316</v>
      </c>
    </row>
    <row r="247" s="13" customFormat="1">
      <c r="A247" s="13"/>
      <c r="B247" s="266"/>
      <c r="C247" s="267"/>
      <c r="D247" s="268" t="s">
        <v>170</v>
      </c>
      <c r="E247" s="269" t="s">
        <v>1</v>
      </c>
      <c r="F247" s="270" t="s">
        <v>254</v>
      </c>
      <c r="G247" s="267"/>
      <c r="H247" s="269" t="s">
        <v>1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6" t="s">
        <v>170</v>
      </c>
      <c r="AU247" s="276" t="s">
        <v>98</v>
      </c>
      <c r="AV247" s="13" t="s">
        <v>85</v>
      </c>
      <c r="AW247" s="13" t="s">
        <v>32</v>
      </c>
      <c r="AX247" s="13" t="s">
        <v>77</v>
      </c>
      <c r="AY247" s="276" t="s">
        <v>162</v>
      </c>
    </row>
    <row r="248" s="14" customFormat="1">
      <c r="A248" s="14"/>
      <c r="B248" s="277"/>
      <c r="C248" s="278"/>
      <c r="D248" s="268" t="s">
        <v>170</v>
      </c>
      <c r="E248" s="279" t="s">
        <v>1</v>
      </c>
      <c r="F248" s="280" t="s">
        <v>317</v>
      </c>
      <c r="G248" s="278"/>
      <c r="H248" s="281">
        <v>51.060000000000002</v>
      </c>
      <c r="I248" s="282"/>
      <c r="J248" s="278"/>
      <c r="K248" s="278"/>
      <c r="L248" s="283"/>
      <c r="M248" s="284"/>
      <c r="N248" s="285"/>
      <c r="O248" s="285"/>
      <c r="P248" s="285"/>
      <c r="Q248" s="285"/>
      <c r="R248" s="285"/>
      <c r="S248" s="285"/>
      <c r="T248" s="28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7" t="s">
        <v>170</v>
      </c>
      <c r="AU248" s="287" t="s">
        <v>98</v>
      </c>
      <c r="AV248" s="14" t="s">
        <v>98</v>
      </c>
      <c r="AW248" s="14" t="s">
        <v>32</v>
      </c>
      <c r="AX248" s="14" t="s">
        <v>77</v>
      </c>
      <c r="AY248" s="287" t="s">
        <v>162</v>
      </c>
    </row>
    <row r="249" s="15" customFormat="1">
      <c r="A249" s="15"/>
      <c r="B249" s="288"/>
      <c r="C249" s="289"/>
      <c r="D249" s="268" t="s">
        <v>170</v>
      </c>
      <c r="E249" s="290" t="s">
        <v>1</v>
      </c>
      <c r="F249" s="291" t="s">
        <v>173</v>
      </c>
      <c r="G249" s="289"/>
      <c r="H249" s="292">
        <v>51.060000000000002</v>
      </c>
      <c r="I249" s="293"/>
      <c r="J249" s="289"/>
      <c r="K249" s="289"/>
      <c r="L249" s="294"/>
      <c r="M249" s="295"/>
      <c r="N249" s="296"/>
      <c r="O249" s="296"/>
      <c r="P249" s="296"/>
      <c r="Q249" s="296"/>
      <c r="R249" s="296"/>
      <c r="S249" s="296"/>
      <c r="T249" s="29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98" t="s">
        <v>170</v>
      </c>
      <c r="AU249" s="298" t="s">
        <v>98</v>
      </c>
      <c r="AV249" s="15" t="s">
        <v>168</v>
      </c>
      <c r="AW249" s="15" t="s">
        <v>32</v>
      </c>
      <c r="AX249" s="15" t="s">
        <v>85</v>
      </c>
      <c r="AY249" s="298" t="s">
        <v>162</v>
      </c>
    </row>
    <row r="250" s="12" customFormat="1" ht="22.8" customHeight="1">
      <c r="A250" s="12"/>
      <c r="B250" s="238"/>
      <c r="C250" s="239"/>
      <c r="D250" s="240" t="s">
        <v>76</v>
      </c>
      <c r="E250" s="251" t="s">
        <v>97</v>
      </c>
      <c r="F250" s="251" t="s">
        <v>318</v>
      </c>
      <c r="G250" s="239"/>
      <c r="H250" s="239"/>
      <c r="I250" s="242"/>
      <c r="J250" s="252">
        <f>BK250</f>
        <v>0</v>
      </c>
      <c r="K250" s="239"/>
      <c r="L250" s="243"/>
      <c r="M250" s="244"/>
      <c r="N250" s="245"/>
      <c r="O250" s="245"/>
      <c r="P250" s="246">
        <f>SUM(P251:P254)</f>
        <v>0</v>
      </c>
      <c r="Q250" s="245"/>
      <c r="R250" s="246">
        <f>SUM(R251:R254)</f>
        <v>0.70456211000000002</v>
      </c>
      <c r="S250" s="245"/>
      <c r="T250" s="247">
        <f>SUM(T251:T254)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48" t="s">
        <v>85</v>
      </c>
      <c r="AT250" s="249" t="s">
        <v>76</v>
      </c>
      <c r="AU250" s="249" t="s">
        <v>85</v>
      </c>
      <c r="AY250" s="248" t="s">
        <v>162</v>
      </c>
      <c r="BK250" s="250">
        <f>SUM(BK251:BK254)</f>
        <v>0</v>
      </c>
    </row>
    <row r="251" s="2" customFormat="1" ht="33" customHeight="1">
      <c r="A251" s="40"/>
      <c r="B251" s="41"/>
      <c r="C251" s="253" t="s">
        <v>319</v>
      </c>
      <c r="D251" s="253" t="s">
        <v>164</v>
      </c>
      <c r="E251" s="254" t="s">
        <v>320</v>
      </c>
      <c r="F251" s="255" t="s">
        <v>321</v>
      </c>
      <c r="G251" s="256" t="s">
        <v>211</v>
      </c>
      <c r="H251" s="257">
        <v>0.497</v>
      </c>
      <c r="I251" s="258"/>
      <c r="J251" s="259">
        <f>ROUND(I251*H251,2)</f>
        <v>0</v>
      </c>
      <c r="K251" s="260"/>
      <c r="L251" s="43"/>
      <c r="M251" s="261" t="s">
        <v>1</v>
      </c>
      <c r="N251" s="262" t="s">
        <v>43</v>
      </c>
      <c r="O251" s="99"/>
      <c r="P251" s="263">
        <f>O251*H251</f>
        <v>0</v>
      </c>
      <c r="Q251" s="263">
        <v>1.41763</v>
      </c>
      <c r="R251" s="263">
        <f>Q251*H251</f>
        <v>0.70456211000000002</v>
      </c>
      <c r="S251" s="263">
        <v>0</v>
      </c>
      <c r="T251" s="26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65" t="s">
        <v>168</v>
      </c>
      <c r="AT251" s="265" t="s">
        <v>164</v>
      </c>
      <c r="AU251" s="265" t="s">
        <v>98</v>
      </c>
      <c r="AY251" s="17" t="s">
        <v>162</v>
      </c>
      <c r="BE251" s="147">
        <f>IF(N251="základná",J251,0)</f>
        <v>0</v>
      </c>
      <c r="BF251" s="147">
        <f>IF(N251="znížená",J251,0)</f>
        <v>0</v>
      </c>
      <c r="BG251" s="147">
        <f>IF(N251="zákl. prenesená",J251,0)</f>
        <v>0</v>
      </c>
      <c r="BH251" s="147">
        <f>IF(N251="zníž. prenesená",J251,0)</f>
        <v>0</v>
      </c>
      <c r="BI251" s="147">
        <f>IF(N251="nulová",J251,0)</f>
        <v>0</v>
      </c>
      <c r="BJ251" s="17" t="s">
        <v>98</v>
      </c>
      <c r="BK251" s="147">
        <f>ROUND(I251*H251,2)</f>
        <v>0</v>
      </c>
      <c r="BL251" s="17" t="s">
        <v>168</v>
      </c>
      <c r="BM251" s="265" t="s">
        <v>322</v>
      </c>
    </row>
    <row r="252" s="13" customFormat="1">
      <c r="A252" s="13"/>
      <c r="B252" s="266"/>
      <c r="C252" s="267"/>
      <c r="D252" s="268" t="s">
        <v>170</v>
      </c>
      <c r="E252" s="269" t="s">
        <v>1</v>
      </c>
      <c r="F252" s="270" t="s">
        <v>171</v>
      </c>
      <c r="G252" s="267"/>
      <c r="H252" s="269" t="s">
        <v>1</v>
      </c>
      <c r="I252" s="271"/>
      <c r="J252" s="267"/>
      <c r="K252" s="267"/>
      <c r="L252" s="272"/>
      <c r="M252" s="273"/>
      <c r="N252" s="274"/>
      <c r="O252" s="274"/>
      <c r="P252" s="274"/>
      <c r="Q252" s="274"/>
      <c r="R252" s="274"/>
      <c r="S252" s="274"/>
      <c r="T252" s="27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76" t="s">
        <v>170</v>
      </c>
      <c r="AU252" s="276" t="s">
        <v>98</v>
      </c>
      <c r="AV252" s="13" t="s">
        <v>85</v>
      </c>
      <c r="AW252" s="13" t="s">
        <v>32</v>
      </c>
      <c r="AX252" s="13" t="s">
        <v>77</v>
      </c>
      <c r="AY252" s="276" t="s">
        <v>162</v>
      </c>
    </row>
    <row r="253" s="14" customFormat="1">
      <c r="A253" s="14"/>
      <c r="B253" s="277"/>
      <c r="C253" s="278"/>
      <c r="D253" s="268" t="s">
        <v>170</v>
      </c>
      <c r="E253" s="279" t="s">
        <v>1</v>
      </c>
      <c r="F253" s="280" t="s">
        <v>323</v>
      </c>
      <c r="G253" s="278"/>
      <c r="H253" s="281">
        <v>0.497</v>
      </c>
      <c r="I253" s="282"/>
      <c r="J253" s="278"/>
      <c r="K253" s="278"/>
      <c r="L253" s="283"/>
      <c r="M253" s="284"/>
      <c r="N253" s="285"/>
      <c r="O253" s="285"/>
      <c r="P253" s="285"/>
      <c r="Q253" s="285"/>
      <c r="R253" s="285"/>
      <c r="S253" s="285"/>
      <c r="T253" s="28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87" t="s">
        <v>170</v>
      </c>
      <c r="AU253" s="287" t="s">
        <v>98</v>
      </c>
      <c r="AV253" s="14" t="s">
        <v>98</v>
      </c>
      <c r="AW253" s="14" t="s">
        <v>32</v>
      </c>
      <c r="AX253" s="14" t="s">
        <v>77</v>
      </c>
      <c r="AY253" s="287" t="s">
        <v>162</v>
      </c>
    </row>
    <row r="254" s="15" customFormat="1">
      <c r="A254" s="15"/>
      <c r="B254" s="288"/>
      <c r="C254" s="289"/>
      <c r="D254" s="268" t="s">
        <v>170</v>
      </c>
      <c r="E254" s="290" t="s">
        <v>1</v>
      </c>
      <c r="F254" s="291" t="s">
        <v>173</v>
      </c>
      <c r="G254" s="289"/>
      <c r="H254" s="292">
        <v>0.497</v>
      </c>
      <c r="I254" s="293"/>
      <c r="J254" s="289"/>
      <c r="K254" s="289"/>
      <c r="L254" s="294"/>
      <c r="M254" s="295"/>
      <c r="N254" s="296"/>
      <c r="O254" s="296"/>
      <c r="P254" s="296"/>
      <c r="Q254" s="296"/>
      <c r="R254" s="296"/>
      <c r="S254" s="296"/>
      <c r="T254" s="29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98" t="s">
        <v>170</v>
      </c>
      <c r="AU254" s="298" t="s">
        <v>98</v>
      </c>
      <c r="AV254" s="15" t="s">
        <v>168</v>
      </c>
      <c r="AW254" s="15" t="s">
        <v>32</v>
      </c>
      <c r="AX254" s="15" t="s">
        <v>85</v>
      </c>
      <c r="AY254" s="298" t="s">
        <v>162</v>
      </c>
    </row>
    <row r="255" s="12" customFormat="1" ht="22.8" customHeight="1">
      <c r="A255" s="12"/>
      <c r="B255" s="238"/>
      <c r="C255" s="239"/>
      <c r="D255" s="240" t="s">
        <v>76</v>
      </c>
      <c r="E255" s="251" t="s">
        <v>208</v>
      </c>
      <c r="F255" s="251" t="s">
        <v>324</v>
      </c>
      <c r="G255" s="239"/>
      <c r="H255" s="239"/>
      <c r="I255" s="242"/>
      <c r="J255" s="252">
        <f>BK255</f>
        <v>0</v>
      </c>
      <c r="K255" s="239"/>
      <c r="L255" s="243"/>
      <c r="M255" s="244"/>
      <c r="N255" s="245"/>
      <c r="O255" s="245"/>
      <c r="P255" s="246">
        <f>SUM(P256:P280)</f>
        <v>0</v>
      </c>
      <c r="Q255" s="245"/>
      <c r="R255" s="246">
        <f>SUM(R256:R280)</f>
        <v>1.0462688800000002</v>
      </c>
      <c r="S255" s="245"/>
      <c r="T255" s="247">
        <f>SUM(T256:T280)</f>
        <v>8.8680000000000003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48" t="s">
        <v>85</v>
      </c>
      <c r="AT255" s="249" t="s">
        <v>76</v>
      </c>
      <c r="AU255" s="249" t="s">
        <v>85</v>
      </c>
      <c r="AY255" s="248" t="s">
        <v>162</v>
      </c>
      <c r="BK255" s="250">
        <f>SUM(BK256:BK280)</f>
        <v>0</v>
      </c>
    </row>
    <row r="256" s="2" customFormat="1" ht="16.5" customHeight="1">
      <c r="A256" s="40"/>
      <c r="B256" s="41"/>
      <c r="C256" s="253" t="s">
        <v>325</v>
      </c>
      <c r="D256" s="253" t="s">
        <v>164</v>
      </c>
      <c r="E256" s="254" t="s">
        <v>326</v>
      </c>
      <c r="F256" s="255" t="s">
        <v>327</v>
      </c>
      <c r="G256" s="256" t="s">
        <v>278</v>
      </c>
      <c r="H256" s="257">
        <v>4</v>
      </c>
      <c r="I256" s="258"/>
      <c r="J256" s="259">
        <f>ROUND(I256*H256,2)</f>
        <v>0</v>
      </c>
      <c r="K256" s="260"/>
      <c r="L256" s="43"/>
      <c r="M256" s="261" t="s">
        <v>1</v>
      </c>
      <c r="N256" s="262" t="s">
        <v>43</v>
      </c>
      <c r="O256" s="99"/>
      <c r="P256" s="263">
        <f>O256*H256</f>
        <v>0</v>
      </c>
      <c r="Q256" s="263">
        <v>3.9719999999999999E-05</v>
      </c>
      <c r="R256" s="263">
        <f>Q256*H256</f>
        <v>0.00015888</v>
      </c>
      <c r="S256" s="263">
        <v>0</v>
      </c>
      <c r="T256" s="26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65" t="s">
        <v>168</v>
      </c>
      <c r="AT256" s="265" t="s">
        <v>164</v>
      </c>
      <c r="AU256" s="265" t="s">
        <v>98</v>
      </c>
      <c r="AY256" s="17" t="s">
        <v>162</v>
      </c>
      <c r="BE256" s="147">
        <f>IF(N256="základná",J256,0)</f>
        <v>0</v>
      </c>
      <c r="BF256" s="147">
        <f>IF(N256="znížená",J256,0)</f>
        <v>0</v>
      </c>
      <c r="BG256" s="147">
        <f>IF(N256="zákl. prenesená",J256,0)</f>
        <v>0</v>
      </c>
      <c r="BH256" s="147">
        <f>IF(N256="zníž. prenesená",J256,0)</f>
        <v>0</v>
      </c>
      <c r="BI256" s="147">
        <f>IF(N256="nulová",J256,0)</f>
        <v>0</v>
      </c>
      <c r="BJ256" s="17" t="s">
        <v>98</v>
      </c>
      <c r="BK256" s="147">
        <f>ROUND(I256*H256,2)</f>
        <v>0</v>
      </c>
      <c r="BL256" s="17" t="s">
        <v>168</v>
      </c>
      <c r="BM256" s="265" t="s">
        <v>328</v>
      </c>
    </row>
    <row r="257" s="2" customFormat="1" ht="24.15" customHeight="1">
      <c r="A257" s="40"/>
      <c r="B257" s="41"/>
      <c r="C257" s="299" t="s">
        <v>329</v>
      </c>
      <c r="D257" s="299" t="s">
        <v>270</v>
      </c>
      <c r="E257" s="300" t="s">
        <v>330</v>
      </c>
      <c r="F257" s="301" t="s">
        <v>331</v>
      </c>
      <c r="G257" s="302" t="s">
        <v>278</v>
      </c>
      <c r="H257" s="303">
        <v>4</v>
      </c>
      <c r="I257" s="304"/>
      <c r="J257" s="305">
        <f>ROUND(I257*H257,2)</f>
        <v>0</v>
      </c>
      <c r="K257" s="306"/>
      <c r="L257" s="307"/>
      <c r="M257" s="308" t="s">
        <v>1</v>
      </c>
      <c r="N257" s="309" t="s">
        <v>43</v>
      </c>
      <c r="O257" s="99"/>
      <c r="P257" s="263">
        <f>O257*H257</f>
        <v>0</v>
      </c>
      <c r="Q257" s="263">
        <v>0.011299999999999999</v>
      </c>
      <c r="R257" s="263">
        <f>Q257*H257</f>
        <v>0.045199999999999997</v>
      </c>
      <c r="S257" s="263">
        <v>0</v>
      </c>
      <c r="T257" s="26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65" t="s">
        <v>97</v>
      </c>
      <c r="AT257" s="265" t="s">
        <v>270</v>
      </c>
      <c r="AU257" s="265" t="s">
        <v>98</v>
      </c>
      <c r="AY257" s="17" t="s">
        <v>162</v>
      </c>
      <c r="BE257" s="147">
        <f>IF(N257="základná",J257,0)</f>
        <v>0</v>
      </c>
      <c r="BF257" s="147">
        <f>IF(N257="znížená",J257,0)</f>
        <v>0</v>
      </c>
      <c r="BG257" s="147">
        <f>IF(N257="zákl. prenesená",J257,0)</f>
        <v>0</v>
      </c>
      <c r="BH257" s="147">
        <f>IF(N257="zníž. prenesená",J257,0)</f>
        <v>0</v>
      </c>
      <c r="BI257" s="147">
        <f>IF(N257="nulová",J257,0)</f>
        <v>0</v>
      </c>
      <c r="BJ257" s="17" t="s">
        <v>98</v>
      </c>
      <c r="BK257" s="147">
        <f>ROUND(I257*H257,2)</f>
        <v>0</v>
      </c>
      <c r="BL257" s="17" t="s">
        <v>168</v>
      </c>
      <c r="BM257" s="265" t="s">
        <v>332</v>
      </c>
    </row>
    <row r="258" s="2" customFormat="1" ht="33" customHeight="1">
      <c r="A258" s="40"/>
      <c r="B258" s="41"/>
      <c r="C258" s="253" t="s">
        <v>333</v>
      </c>
      <c r="D258" s="253" t="s">
        <v>164</v>
      </c>
      <c r="E258" s="254" t="s">
        <v>334</v>
      </c>
      <c r="F258" s="255" t="s">
        <v>335</v>
      </c>
      <c r="G258" s="256" t="s">
        <v>181</v>
      </c>
      <c r="H258" s="257">
        <v>4</v>
      </c>
      <c r="I258" s="258"/>
      <c r="J258" s="259">
        <f>ROUND(I258*H258,2)</f>
        <v>0</v>
      </c>
      <c r="K258" s="260"/>
      <c r="L258" s="43"/>
      <c r="M258" s="261" t="s">
        <v>1</v>
      </c>
      <c r="N258" s="262" t="s">
        <v>43</v>
      </c>
      <c r="O258" s="99"/>
      <c r="P258" s="263">
        <f>O258*H258</f>
        <v>0</v>
      </c>
      <c r="Q258" s="263">
        <v>0.19697999999999999</v>
      </c>
      <c r="R258" s="263">
        <f>Q258*H258</f>
        <v>0.78791999999999995</v>
      </c>
      <c r="S258" s="263">
        <v>0</v>
      </c>
      <c r="T258" s="26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65" t="s">
        <v>168</v>
      </c>
      <c r="AT258" s="265" t="s">
        <v>164</v>
      </c>
      <c r="AU258" s="265" t="s">
        <v>98</v>
      </c>
      <c r="AY258" s="17" t="s">
        <v>162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7" t="s">
        <v>98</v>
      </c>
      <c r="BK258" s="147">
        <f>ROUND(I258*H258,2)</f>
        <v>0</v>
      </c>
      <c r="BL258" s="17" t="s">
        <v>168</v>
      </c>
      <c r="BM258" s="265" t="s">
        <v>336</v>
      </c>
    </row>
    <row r="259" s="13" customFormat="1">
      <c r="A259" s="13"/>
      <c r="B259" s="266"/>
      <c r="C259" s="267"/>
      <c r="D259" s="268" t="s">
        <v>170</v>
      </c>
      <c r="E259" s="269" t="s">
        <v>1</v>
      </c>
      <c r="F259" s="270" t="s">
        <v>254</v>
      </c>
      <c r="G259" s="267"/>
      <c r="H259" s="269" t="s">
        <v>1</v>
      </c>
      <c r="I259" s="271"/>
      <c r="J259" s="267"/>
      <c r="K259" s="267"/>
      <c r="L259" s="272"/>
      <c r="M259" s="273"/>
      <c r="N259" s="274"/>
      <c r="O259" s="274"/>
      <c r="P259" s="274"/>
      <c r="Q259" s="274"/>
      <c r="R259" s="274"/>
      <c r="S259" s="274"/>
      <c r="T259" s="27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76" t="s">
        <v>170</v>
      </c>
      <c r="AU259" s="276" t="s">
        <v>98</v>
      </c>
      <c r="AV259" s="13" t="s">
        <v>85</v>
      </c>
      <c r="AW259" s="13" t="s">
        <v>32</v>
      </c>
      <c r="AX259" s="13" t="s">
        <v>77</v>
      </c>
      <c r="AY259" s="276" t="s">
        <v>162</v>
      </c>
    </row>
    <row r="260" s="14" customFormat="1">
      <c r="A260" s="14"/>
      <c r="B260" s="277"/>
      <c r="C260" s="278"/>
      <c r="D260" s="268" t="s">
        <v>170</v>
      </c>
      <c r="E260" s="279" t="s">
        <v>1</v>
      </c>
      <c r="F260" s="280" t="s">
        <v>168</v>
      </c>
      <c r="G260" s="278"/>
      <c r="H260" s="281">
        <v>4</v>
      </c>
      <c r="I260" s="282"/>
      <c r="J260" s="278"/>
      <c r="K260" s="278"/>
      <c r="L260" s="283"/>
      <c r="M260" s="284"/>
      <c r="N260" s="285"/>
      <c r="O260" s="285"/>
      <c r="P260" s="285"/>
      <c r="Q260" s="285"/>
      <c r="R260" s="285"/>
      <c r="S260" s="285"/>
      <c r="T260" s="28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87" t="s">
        <v>170</v>
      </c>
      <c r="AU260" s="287" t="s">
        <v>98</v>
      </c>
      <c r="AV260" s="14" t="s">
        <v>98</v>
      </c>
      <c r="AW260" s="14" t="s">
        <v>32</v>
      </c>
      <c r="AX260" s="14" t="s">
        <v>77</v>
      </c>
      <c r="AY260" s="287" t="s">
        <v>162</v>
      </c>
    </row>
    <row r="261" s="15" customFormat="1">
      <c r="A261" s="15"/>
      <c r="B261" s="288"/>
      <c r="C261" s="289"/>
      <c r="D261" s="268" t="s">
        <v>170</v>
      </c>
      <c r="E261" s="290" t="s">
        <v>1</v>
      </c>
      <c r="F261" s="291" t="s">
        <v>173</v>
      </c>
      <c r="G261" s="289"/>
      <c r="H261" s="292">
        <v>4</v>
      </c>
      <c r="I261" s="293"/>
      <c r="J261" s="289"/>
      <c r="K261" s="289"/>
      <c r="L261" s="294"/>
      <c r="M261" s="295"/>
      <c r="N261" s="296"/>
      <c r="O261" s="296"/>
      <c r="P261" s="296"/>
      <c r="Q261" s="296"/>
      <c r="R261" s="296"/>
      <c r="S261" s="296"/>
      <c r="T261" s="297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98" t="s">
        <v>170</v>
      </c>
      <c r="AU261" s="298" t="s">
        <v>98</v>
      </c>
      <c r="AV261" s="15" t="s">
        <v>168</v>
      </c>
      <c r="AW261" s="15" t="s">
        <v>32</v>
      </c>
      <c r="AX261" s="15" t="s">
        <v>85</v>
      </c>
      <c r="AY261" s="298" t="s">
        <v>162</v>
      </c>
    </row>
    <row r="262" s="2" customFormat="1" ht="24.15" customHeight="1">
      <c r="A262" s="40"/>
      <c r="B262" s="41"/>
      <c r="C262" s="299" t="s">
        <v>337</v>
      </c>
      <c r="D262" s="299" t="s">
        <v>270</v>
      </c>
      <c r="E262" s="300" t="s">
        <v>338</v>
      </c>
      <c r="F262" s="301" t="s">
        <v>339</v>
      </c>
      <c r="G262" s="302" t="s">
        <v>278</v>
      </c>
      <c r="H262" s="303">
        <v>4.2199999999999998</v>
      </c>
      <c r="I262" s="304"/>
      <c r="J262" s="305">
        <f>ROUND(I262*H262,2)</f>
        <v>0</v>
      </c>
      <c r="K262" s="306"/>
      <c r="L262" s="307"/>
      <c r="M262" s="308" t="s">
        <v>1</v>
      </c>
      <c r="N262" s="309" t="s">
        <v>43</v>
      </c>
      <c r="O262" s="99"/>
      <c r="P262" s="263">
        <f>O262*H262</f>
        <v>0</v>
      </c>
      <c r="Q262" s="263">
        <v>0.048000000000000001</v>
      </c>
      <c r="R262" s="263">
        <f>Q262*H262</f>
        <v>0.20255999999999999</v>
      </c>
      <c r="S262" s="263">
        <v>0</v>
      </c>
      <c r="T262" s="26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65" t="s">
        <v>97</v>
      </c>
      <c r="AT262" s="265" t="s">
        <v>270</v>
      </c>
      <c r="AU262" s="265" t="s">
        <v>98</v>
      </c>
      <c r="AY262" s="17" t="s">
        <v>162</v>
      </c>
      <c r="BE262" s="147">
        <f>IF(N262="základná",J262,0)</f>
        <v>0</v>
      </c>
      <c r="BF262" s="147">
        <f>IF(N262="znížená",J262,0)</f>
        <v>0</v>
      </c>
      <c r="BG262" s="147">
        <f>IF(N262="zákl. prenesená",J262,0)</f>
        <v>0</v>
      </c>
      <c r="BH262" s="147">
        <f>IF(N262="zníž. prenesená",J262,0)</f>
        <v>0</v>
      </c>
      <c r="BI262" s="147">
        <f>IF(N262="nulová",J262,0)</f>
        <v>0</v>
      </c>
      <c r="BJ262" s="17" t="s">
        <v>98</v>
      </c>
      <c r="BK262" s="147">
        <f>ROUND(I262*H262,2)</f>
        <v>0</v>
      </c>
      <c r="BL262" s="17" t="s">
        <v>168</v>
      </c>
      <c r="BM262" s="265" t="s">
        <v>340</v>
      </c>
    </row>
    <row r="263" s="14" customFormat="1">
      <c r="A263" s="14"/>
      <c r="B263" s="277"/>
      <c r="C263" s="278"/>
      <c r="D263" s="268" t="s">
        <v>170</v>
      </c>
      <c r="E263" s="278"/>
      <c r="F263" s="280" t="s">
        <v>341</v>
      </c>
      <c r="G263" s="278"/>
      <c r="H263" s="281">
        <v>4.2199999999999998</v>
      </c>
      <c r="I263" s="282"/>
      <c r="J263" s="278"/>
      <c r="K263" s="278"/>
      <c r="L263" s="283"/>
      <c r="M263" s="284"/>
      <c r="N263" s="285"/>
      <c r="O263" s="285"/>
      <c r="P263" s="285"/>
      <c r="Q263" s="285"/>
      <c r="R263" s="285"/>
      <c r="S263" s="285"/>
      <c r="T263" s="28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87" t="s">
        <v>170</v>
      </c>
      <c r="AU263" s="287" t="s">
        <v>98</v>
      </c>
      <c r="AV263" s="14" t="s">
        <v>98</v>
      </c>
      <c r="AW263" s="14" t="s">
        <v>4</v>
      </c>
      <c r="AX263" s="14" t="s">
        <v>85</v>
      </c>
      <c r="AY263" s="287" t="s">
        <v>162</v>
      </c>
    </row>
    <row r="264" s="2" customFormat="1" ht="33" customHeight="1">
      <c r="A264" s="40"/>
      <c r="B264" s="41"/>
      <c r="C264" s="253" t="s">
        <v>342</v>
      </c>
      <c r="D264" s="253" t="s">
        <v>164</v>
      </c>
      <c r="E264" s="254" t="s">
        <v>343</v>
      </c>
      <c r="F264" s="255" t="s">
        <v>344</v>
      </c>
      <c r="G264" s="256" t="s">
        <v>181</v>
      </c>
      <c r="H264" s="257">
        <v>56</v>
      </c>
      <c r="I264" s="258"/>
      <c r="J264" s="259">
        <f>ROUND(I264*H264,2)</f>
        <v>0</v>
      </c>
      <c r="K264" s="260"/>
      <c r="L264" s="43"/>
      <c r="M264" s="261" t="s">
        <v>1</v>
      </c>
      <c r="N264" s="262" t="s">
        <v>43</v>
      </c>
      <c r="O264" s="99"/>
      <c r="P264" s="263">
        <f>O264*H264</f>
        <v>0</v>
      </c>
      <c r="Q264" s="263">
        <v>0.00018000000000000001</v>
      </c>
      <c r="R264" s="263">
        <f>Q264*H264</f>
        <v>0.01008</v>
      </c>
      <c r="S264" s="263">
        <v>0</v>
      </c>
      <c r="T264" s="26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65" t="s">
        <v>168</v>
      </c>
      <c r="AT264" s="265" t="s">
        <v>164</v>
      </c>
      <c r="AU264" s="265" t="s">
        <v>98</v>
      </c>
      <c r="AY264" s="17" t="s">
        <v>162</v>
      </c>
      <c r="BE264" s="147">
        <f>IF(N264="základná",J264,0)</f>
        <v>0</v>
      </c>
      <c r="BF264" s="147">
        <f>IF(N264="znížená",J264,0)</f>
        <v>0</v>
      </c>
      <c r="BG264" s="147">
        <f>IF(N264="zákl. prenesená",J264,0)</f>
        <v>0</v>
      </c>
      <c r="BH264" s="147">
        <f>IF(N264="zníž. prenesená",J264,0)</f>
        <v>0</v>
      </c>
      <c r="BI264" s="147">
        <f>IF(N264="nulová",J264,0)</f>
        <v>0</v>
      </c>
      <c r="BJ264" s="17" t="s">
        <v>98</v>
      </c>
      <c r="BK264" s="147">
        <f>ROUND(I264*H264,2)</f>
        <v>0</v>
      </c>
      <c r="BL264" s="17" t="s">
        <v>168</v>
      </c>
      <c r="BM264" s="265" t="s">
        <v>345</v>
      </c>
    </row>
    <row r="265" s="14" customFormat="1">
      <c r="A265" s="14"/>
      <c r="B265" s="277"/>
      <c r="C265" s="278"/>
      <c r="D265" s="268" t="s">
        <v>170</v>
      </c>
      <c r="E265" s="279" t="s">
        <v>1</v>
      </c>
      <c r="F265" s="280" t="s">
        <v>346</v>
      </c>
      <c r="G265" s="278"/>
      <c r="H265" s="281">
        <v>56</v>
      </c>
      <c r="I265" s="282"/>
      <c r="J265" s="278"/>
      <c r="K265" s="278"/>
      <c r="L265" s="283"/>
      <c r="M265" s="284"/>
      <c r="N265" s="285"/>
      <c r="O265" s="285"/>
      <c r="P265" s="285"/>
      <c r="Q265" s="285"/>
      <c r="R265" s="285"/>
      <c r="S265" s="285"/>
      <c r="T265" s="28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87" t="s">
        <v>170</v>
      </c>
      <c r="AU265" s="287" t="s">
        <v>98</v>
      </c>
      <c r="AV265" s="14" t="s">
        <v>98</v>
      </c>
      <c r="AW265" s="14" t="s">
        <v>32</v>
      </c>
      <c r="AX265" s="14" t="s">
        <v>77</v>
      </c>
      <c r="AY265" s="287" t="s">
        <v>162</v>
      </c>
    </row>
    <row r="266" s="15" customFormat="1">
      <c r="A266" s="15"/>
      <c r="B266" s="288"/>
      <c r="C266" s="289"/>
      <c r="D266" s="268" t="s">
        <v>170</v>
      </c>
      <c r="E266" s="290" t="s">
        <v>1</v>
      </c>
      <c r="F266" s="291" t="s">
        <v>173</v>
      </c>
      <c r="G266" s="289"/>
      <c r="H266" s="292">
        <v>56</v>
      </c>
      <c r="I266" s="293"/>
      <c r="J266" s="289"/>
      <c r="K266" s="289"/>
      <c r="L266" s="294"/>
      <c r="M266" s="295"/>
      <c r="N266" s="296"/>
      <c r="O266" s="296"/>
      <c r="P266" s="296"/>
      <c r="Q266" s="296"/>
      <c r="R266" s="296"/>
      <c r="S266" s="296"/>
      <c r="T266" s="297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98" t="s">
        <v>170</v>
      </c>
      <c r="AU266" s="298" t="s">
        <v>98</v>
      </c>
      <c r="AV266" s="15" t="s">
        <v>168</v>
      </c>
      <c r="AW266" s="15" t="s">
        <v>32</v>
      </c>
      <c r="AX266" s="15" t="s">
        <v>85</v>
      </c>
      <c r="AY266" s="298" t="s">
        <v>162</v>
      </c>
    </row>
    <row r="267" s="2" customFormat="1" ht="24.15" customHeight="1">
      <c r="A267" s="40"/>
      <c r="B267" s="41"/>
      <c r="C267" s="253" t="s">
        <v>347</v>
      </c>
      <c r="D267" s="253" t="s">
        <v>164</v>
      </c>
      <c r="E267" s="254" t="s">
        <v>348</v>
      </c>
      <c r="F267" s="255" t="s">
        <v>349</v>
      </c>
      <c r="G267" s="256" t="s">
        <v>181</v>
      </c>
      <c r="H267" s="257">
        <v>35</v>
      </c>
      <c r="I267" s="258"/>
      <c r="J267" s="259">
        <f>ROUND(I267*H267,2)</f>
        <v>0</v>
      </c>
      <c r="K267" s="260"/>
      <c r="L267" s="43"/>
      <c r="M267" s="261" t="s">
        <v>1</v>
      </c>
      <c r="N267" s="262" t="s">
        <v>43</v>
      </c>
      <c r="O267" s="99"/>
      <c r="P267" s="263">
        <f>O267*H267</f>
        <v>0</v>
      </c>
      <c r="Q267" s="263">
        <v>1.0000000000000001E-05</v>
      </c>
      <c r="R267" s="263">
        <f>Q267*H267</f>
        <v>0.00035000000000000005</v>
      </c>
      <c r="S267" s="263">
        <v>0</v>
      </c>
      <c r="T267" s="26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65" t="s">
        <v>168</v>
      </c>
      <c r="AT267" s="265" t="s">
        <v>164</v>
      </c>
      <c r="AU267" s="265" t="s">
        <v>98</v>
      </c>
      <c r="AY267" s="17" t="s">
        <v>162</v>
      </c>
      <c r="BE267" s="147">
        <f>IF(N267="základná",J267,0)</f>
        <v>0</v>
      </c>
      <c r="BF267" s="147">
        <f>IF(N267="znížená",J267,0)</f>
        <v>0</v>
      </c>
      <c r="BG267" s="147">
        <f>IF(N267="zákl. prenesená",J267,0)</f>
        <v>0</v>
      </c>
      <c r="BH267" s="147">
        <f>IF(N267="zníž. prenesená",J267,0)</f>
        <v>0</v>
      </c>
      <c r="BI267" s="147">
        <f>IF(N267="nulová",J267,0)</f>
        <v>0</v>
      </c>
      <c r="BJ267" s="17" t="s">
        <v>98</v>
      </c>
      <c r="BK267" s="147">
        <f>ROUND(I267*H267,2)</f>
        <v>0</v>
      </c>
      <c r="BL267" s="17" t="s">
        <v>168</v>
      </c>
      <c r="BM267" s="265" t="s">
        <v>350</v>
      </c>
    </row>
    <row r="268" s="13" customFormat="1">
      <c r="A268" s="13"/>
      <c r="B268" s="266"/>
      <c r="C268" s="267"/>
      <c r="D268" s="268" t="s">
        <v>170</v>
      </c>
      <c r="E268" s="269" t="s">
        <v>1</v>
      </c>
      <c r="F268" s="270" t="s">
        <v>171</v>
      </c>
      <c r="G268" s="267"/>
      <c r="H268" s="269" t="s">
        <v>1</v>
      </c>
      <c r="I268" s="271"/>
      <c r="J268" s="267"/>
      <c r="K268" s="267"/>
      <c r="L268" s="272"/>
      <c r="M268" s="273"/>
      <c r="N268" s="274"/>
      <c r="O268" s="274"/>
      <c r="P268" s="274"/>
      <c r="Q268" s="274"/>
      <c r="R268" s="274"/>
      <c r="S268" s="274"/>
      <c r="T268" s="27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6" t="s">
        <v>170</v>
      </c>
      <c r="AU268" s="276" t="s">
        <v>98</v>
      </c>
      <c r="AV268" s="13" t="s">
        <v>85</v>
      </c>
      <c r="AW268" s="13" t="s">
        <v>32</v>
      </c>
      <c r="AX268" s="13" t="s">
        <v>77</v>
      </c>
      <c r="AY268" s="276" t="s">
        <v>162</v>
      </c>
    </row>
    <row r="269" s="14" customFormat="1">
      <c r="A269" s="14"/>
      <c r="B269" s="277"/>
      <c r="C269" s="278"/>
      <c r="D269" s="268" t="s">
        <v>170</v>
      </c>
      <c r="E269" s="279" t="s">
        <v>1</v>
      </c>
      <c r="F269" s="280" t="s">
        <v>351</v>
      </c>
      <c r="G269" s="278"/>
      <c r="H269" s="281">
        <v>35</v>
      </c>
      <c r="I269" s="282"/>
      <c r="J269" s="278"/>
      <c r="K269" s="278"/>
      <c r="L269" s="283"/>
      <c r="M269" s="284"/>
      <c r="N269" s="285"/>
      <c r="O269" s="285"/>
      <c r="P269" s="285"/>
      <c r="Q269" s="285"/>
      <c r="R269" s="285"/>
      <c r="S269" s="285"/>
      <c r="T269" s="28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87" t="s">
        <v>170</v>
      </c>
      <c r="AU269" s="287" t="s">
        <v>98</v>
      </c>
      <c r="AV269" s="14" t="s">
        <v>98</v>
      </c>
      <c r="AW269" s="14" t="s">
        <v>32</v>
      </c>
      <c r="AX269" s="14" t="s">
        <v>77</v>
      </c>
      <c r="AY269" s="287" t="s">
        <v>162</v>
      </c>
    </row>
    <row r="270" s="15" customFormat="1">
      <c r="A270" s="15"/>
      <c r="B270" s="288"/>
      <c r="C270" s="289"/>
      <c r="D270" s="268" t="s">
        <v>170</v>
      </c>
      <c r="E270" s="290" t="s">
        <v>1</v>
      </c>
      <c r="F270" s="291" t="s">
        <v>173</v>
      </c>
      <c r="G270" s="289"/>
      <c r="H270" s="292">
        <v>35</v>
      </c>
      <c r="I270" s="293"/>
      <c r="J270" s="289"/>
      <c r="K270" s="289"/>
      <c r="L270" s="294"/>
      <c r="M270" s="295"/>
      <c r="N270" s="296"/>
      <c r="O270" s="296"/>
      <c r="P270" s="296"/>
      <c r="Q270" s="296"/>
      <c r="R270" s="296"/>
      <c r="S270" s="296"/>
      <c r="T270" s="29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98" t="s">
        <v>170</v>
      </c>
      <c r="AU270" s="298" t="s">
        <v>98</v>
      </c>
      <c r="AV270" s="15" t="s">
        <v>168</v>
      </c>
      <c r="AW270" s="15" t="s">
        <v>32</v>
      </c>
      <c r="AX270" s="15" t="s">
        <v>85</v>
      </c>
      <c r="AY270" s="298" t="s">
        <v>162</v>
      </c>
    </row>
    <row r="271" s="2" customFormat="1" ht="37.8" customHeight="1">
      <c r="A271" s="40"/>
      <c r="B271" s="41"/>
      <c r="C271" s="253" t="s">
        <v>352</v>
      </c>
      <c r="D271" s="253" t="s">
        <v>164</v>
      </c>
      <c r="E271" s="254" t="s">
        <v>353</v>
      </c>
      <c r="F271" s="255" t="s">
        <v>354</v>
      </c>
      <c r="G271" s="256" t="s">
        <v>211</v>
      </c>
      <c r="H271" s="257">
        <v>4</v>
      </c>
      <c r="I271" s="258"/>
      <c r="J271" s="259">
        <f>ROUND(I271*H271,2)</f>
        <v>0</v>
      </c>
      <c r="K271" s="260"/>
      <c r="L271" s="43"/>
      <c r="M271" s="261" t="s">
        <v>1</v>
      </c>
      <c r="N271" s="262" t="s">
        <v>43</v>
      </c>
      <c r="O271" s="99"/>
      <c r="P271" s="263">
        <f>O271*H271</f>
        <v>0</v>
      </c>
      <c r="Q271" s="263">
        <v>0</v>
      </c>
      <c r="R271" s="263">
        <f>Q271*H271</f>
        <v>0</v>
      </c>
      <c r="S271" s="263">
        <v>2.2000000000000002</v>
      </c>
      <c r="T271" s="264">
        <f>S271*H271</f>
        <v>8.8000000000000007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65" t="s">
        <v>168</v>
      </c>
      <c r="AT271" s="265" t="s">
        <v>164</v>
      </c>
      <c r="AU271" s="265" t="s">
        <v>98</v>
      </c>
      <c r="AY271" s="17" t="s">
        <v>162</v>
      </c>
      <c r="BE271" s="147">
        <f>IF(N271="základná",J271,0)</f>
        <v>0</v>
      </c>
      <c r="BF271" s="147">
        <f>IF(N271="znížená",J271,0)</f>
        <v>0</v>
      </c>
      <c r="BG271" s="147">
        <f>IF(N271="zákl. prenesená",J271,0)</f>
        <v>0</v>
      </c>
      <c r="BH271" s="147">
        <f>IF(N271="zníž. prenesená",J271,0)</f>
        <v>0</v>
      </c>
      <c r="BI271" s="147">
        <f>IF(N271="nulová",J271,0)</f>
        <v>0</v>
      </c>
      <c r="BJ271" s="17" t="s">
        <v>98</v>
      </c>
      <c r="BK271" s="147">
        <f>ROUND(I271*H271,2)</f>
        <v>0</v>
      </c>
      <c r="BL271" s="17" t="s">
        <v>168</v>
      </c>
      <c r="BM271" s="265" t="s">
        <v>355</v>
      </c>
    </row>
    <row r="272" s="13" customFormat="1">
      <c r="A272" s="13"/>
      <c r="B272" s="266"/>
      <c r="C272" s="267"/>
      <c r="D272" s="268" t="s">
        <v>170</v>
      </c>
      <c r="E272" s="269" t="s">
        <v>1</v>
      </c>
      <c r="F272" s="270" t="s">
        <v>254</v>
      </c>
      <c r="G272" s="267"/>
      <c r="H272" s="269" t="s">
        <v>1</v>
      </c>
      <c r="I272" s="271"/>
      <c r="J272" s="267"/>
      <c r="K272" s="267"/>
      <c r="L272" s="272"/>
      <c r="M272" s="273"/>
      <c r="N272" s="274"/>
      <c r="O272" s="274"/>
      <c r="P272" s="274"/>
      <c r="Q272" s="274"/>
      <c r="R272" s="274"/>
      <c r="S272" s="274"/>
      <c r="T272" s="27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6" t="s">
        <v>170</v>
      </c>
      <c r="AU272" s="276" t="s">
        <v>98</v>
      </c>
      <c r="AV272" s="13" t="s">
        <v>85</v>
      </c>
      <c r="AW272" s="13" t="s">
        <v>32</v>
      </c>
      <c r="AX272" s="13" t="s">
        <v>77</v>
      </c>
      <c r="AY272" s="276" t="s">
        <v>162</v>
      </c>
    </row>
    <row r="273" s="14" customFormat="1">
      <c r="A273" s="14"/>
      <c r="B273" s="277"/>
      <c r="C273" s="278"/>
      <c r="D273" s="268" t="s">
        <v>170</v>
      </c>
      <c r="E273" s="279" t="s">
        <v>1</v>
      </c>
      <c r="F273" s="280" t="s">
        <v>168</v>
      </c>
      <c r="G273" s="278"/>
      <c r="H273" s="281">
        <v>4</v>
      </c>
      <c r="I273" s="282"/>
      <c r="J273" s="278"/>
      <c r="K273" s="278"/>
      <c r="L273" s="283"/>
      <c r="M273" s="284"/>
      <c r="N273" s="285"/>
      <c r="O273" s="285"/>
      <c r="P273" s="285"/>
      <c r="Q273" s="285"/>
      <c r="R273" s="285"/>
      <c r="S273" s="285"/>
      <c r="T273" s="28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7" t="s">
        <v>170</v>
      </c>
      <c r="AU273" s="287" t="s">
        <v>98</v>
      </c>
      <c r="AV273" s="14" t="s">
        <v>98</v>
      </c>
      <c r="AW273" s="14" t="s">
        <v>32</v>
      </c>
      <c r="AX273" s="14" t="s">
        <v>77</v>
      </c>
      <c r="AY273" s="287" t="s">
        <v>162</v>
      </c>
    </row>
    <row r="274" s="15" customFormat="1">
      <c r="A274" s="15"/>
      <c r="B274" s="288"/>
      <c r="C274" s="289"/>
      <c r="D274" s="268" t="s">
        <v>170</v>
      </c>
      <c r="E274" s="290" t="s">
        <v>1</v>
      </c>
      <c r="F274" s="291" t="s">
        <v>173</v>
      </c>
      <c r="G274" s="289"/>
      <c r="H274" s="292">
        <v>4</v>
      </c>
      <c r="I274" s="293"/>
      <c r="J274" s="289"/>
      <c r="K274" s="289"/>
      <c r="L274" s="294"/>
      <c r="M274" s="295"/>
      <c r="N274" s="296"/>
      <c r="O274" s="296"/>
      <c r="P274" s="296"/>
      <c r="Q274" s="296"/>
      <c r="R274" s="296"/>
      <c r="S274" s="296"/>
      <c r="T274" s="29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98" t="s">
        <v>170</v>
      </c>
      <c r="AU274" s="298" t="s">
        <v>98</v>
      </c>
      <c r="AV274" s="15" t="s">
        <v>168</v>
      </c>
      <c r="AW274" s="15" t="s">
        <v>32</v>
      </c>
      <c r="AX274" s="15" t="s">
        <v>85</v>
      </c>
      <c r="AY274" s="298" t="s">
        <v>162</v>
      </c>
    </row>
    <row r="275" s="2" customFormat="1" ht="33" customHeight="1">
      <c r="A275" s="40"/>
      <c r="B275" s="41"/>
      <c r="C275" s="253" t="s">
        <v>356</v>
      </c>
      <c r="D275" s="253" t="s">
        <v>164</v>
      </c>
      <c r="E275" s="254" t="s">
        <v>357</v>
      </c>
      <c r="F275" s="255" t="s">
        <v>358</v>
      </c>
      <c r="G275" s="256" t="s">
        <v>278</v>
      </c>
      <c r="H275" s="257">
        <v>5</v>
      </c>
      <c r="I275" s="258"/>
      <c r="J275" s="259">
        <f>ROUND(I275*H275,2)</f>
        <v>0</v>
      </c>
      <c r="K275" s="260"/>
      <c r="L275" s="43"/>
      <c r="M275" s="261" t="s">
        <v>1</v>
      </c>
      <c r="N275" s="262" t="s">
        <v>43</v>
      </c>
      <c r="O275" s="99"/>
      <c r="P275" s="263">
        <f>O275*H275</f>
        <v>0</v>
      </c>
      <c r="Q275" s="263">
        <v>0</v>
      </c>
      <c r="R275" s="263">
        <f>Q275*H275</f>
        <v>0</v>
      </c>
      <c r="S275" s="263">
        <v>0.01</v>
      </c>
      <c r="T275" s="264">
        <f>S275*H275</f>
        <v>0.050000000000000003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65" t="s">
        <v>168</v>
      </c>
      <c r="AT275" s="265" t="s">
        <v>164</v>
      </c>
      <c r="AU275" s="265" t="s">
        <v>98</v>
      </c>
      <c r="AY275" s="17" t="s">
        <v>162</v>
      </c>
      <c r="BE275" s="147">
        <f>IF(N275="základná",J275,0)</f>
        <v>0</v>
      </c>
      <c r="BF275" s="147">
        <f>IF(N275="znížená",J275,0)</f>
        <v>0</v>
      </c>
      <c r="BG275" s="147">
        <f>IF(N275="zákl. prenesená",J275,0)</f>
        <v>0</v>
      </c>
      <c r="BH275" s="147">
        <f>IF(N275="zníž. prenesená",J275,0)</f>
        <v>0</v>
      </c>
      <c r="BI275" s="147">
        <f>IF(N275="nulová",J275,0)</f>
        <v>0</v>
      </c>
      <c r="BJ275" s="17" t="s">
        <v>98</v>
      </c>
      <c r="BK275" s="147">
        <f>ROUND(I275*H275,2)</f>
        <v>0</v>
      </c>
      <c r="BL275" s="17" t="s">
        <v>168</v>
      </c>
      <c r="BM275" s="265" t="s">
        <v>359</v>
      </c>
    </row>
    <row r="276" s="2" customFormat="1" ht="37.8" customHeight="1">
      <c r="A276" s="40"/>
      <c r="B276" s="41"/>
      <c r="C276" s="253" t="s">
        <v>360</v>
      </c>
      <c r="D276" s="253" t="s">
        <v>164</v>
      </c>
      <c r="E276" s="254" t="s">
        <v>361</v>
      </c>
      <c r="F276" s="255" t="s">
        <v>362</v>
      </c>
      <c r="G276" s="256" t="s">
        <v>278</v>
      </c>
      <c r="H276" s="257">
        <v>1</v>
      </c>
      <c r="I276" s="258"/>
      <c r="J276" s="259">
        <f>ROUND(I276*H276,2)</f>
        <v>0</v>
      </c>
      <c r="K276" s="260"/>
      <c r="L276" s="43"/>
      <c r="M276" s="261" t="s">
        <v>1</v>
      </c>
      <c r="N276" s="262" t="s">
        <v>43</v>
      </c>
      <c r="O276" s="99"/>
      <c r="P276" s="263">
        <f>O276*H276</f>
        <v>0</v>
      </c>
      <c r="Q276" s="263">
        <v>0</v>
      </c>
      <c r="R276" s="263">
        <f>Q276*H276</f>
        <v>0</v>
      </c>
      <c r="S276" s="263">
        <v>0.017999999999999999</v>
      </c>
      <c r="T276" s="264">
        <f>S276*H276</f>
        <v>0.017999999999999999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65" t="s">
        <v>168</v>
      </c>
      <c r="AT276" s="265" t="s">
        <v>164</v>
      </c>
      <c r="AU276" s="265" t="s">
        <v>98</v>
      </c>
      <c r="AY276" s="17" t="s">
        <v>162</v>
      </c>
      <c r="BE276" s="147">
        <f>IF(N276="základná",J276,0)</f>
        <v>0</v>
      </c>
      <c r="BF276" s="147">
        <f>IF(N276="znížená",J276,0)</f>
        <v>0</v>
      </c>
      <c r="BG276" s="147">
        <f>IF(N276="zákl. prenesená",J276,0)</f>
        <v>0</v>
      </c>
      <c r="BH276" s="147">
        <f>IF(N276="zníž. prenesená",J276,0)</f>
        <v>0</v>
      </c>
      <c r="BI276" s="147">
        <f>IF(N276="nulová",J276,0)</f>
        <v>0</v>
      </c>
      <c r="BJ276" s="17" t="s">
        <v>98</v>
      </c>
      <c r="BK276" s="147">
        <f>ROUND(I276*H276,2)</f>
        <v>0</v>
      </c>
      <c r="BL276" s="17" t="s">
        <v>168</v>
      </c>
      <c r="BM276" s="265" t="s">
        <v>363</v>
      </c>
    </row>
    <row r="277" s="2" customFormat="1" ht="24.15" customHeight="1">
      <c r="A277" s="40"/>
      <c r="B277" s="41"/>
      <c r="C277" s="253" t="s">
        <v>364</v>
      </c>
      <c r="D277" s="253" t="s">
        <v>164</v>
      </c>
      <c r="E277" s="254" t="s">
        <v>365</v>
      </c>
      <c r="F277" s="255" t="s">
        <v>366</v>
      </c>
      <c r="G277" s="256" t="s">
        <v>367</v>
      </c>
      <c r="H277" s="257">
        <v>38.302</v>
      </c>
      <c r="I277" s="258"/>
      <c r="J277" s="259">
        <f>ROUND(I277*H277,2)</f>
        <v>0</v>
      </c>
      <c r="K277" s="260"/>
      <c r="L277" s="43"/>
      <c r="M277" s="261" t="s">
        <v>1</v>
      </c>
      <c r="N277" s="262" t="s">
        <v>43</v>
      </c>
      <c r="O277" s="99"/>
      <c r="P277" s="263">
        <f>O277*H277</f>
        <v>0</v>
      </c>
      <c r="Q277" s="263">
        <v>0</v>
      </c>
      <c r="R277" s="263">
        <f>Q277*H277</f>
        <v>0</v>
      </c>
      <c r="S277" s="263">
        <v>0</v>
      </c>
      <c r="T277" s="26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65" t="s">
        <v>168</v>
      </c>
      <c r="AT277" s="265" t="s">
        <v>164</v>
      </c>
      <c r="AU277" s="265" t="s">
        <v>98</v>
      </c>
      <c r="AY277" s="17" t="s">
        <v>162</v>
      </c>
      <c r="BE277" s="147">
        <f>IF(N277="základná",J277,0)</f>
        <v>0</v>
      </c>
      <c r="BF277" s="147">
        <f>IF(N277="znížená",J277,0)</f>
        <v>0</v>
      </c>
      <c r="BG277" s="147">
        <f>IF(N277="zákl. prenesená",J277,0)</f>
        <v>0</v>
      </c>
      <c r="BH277" s="147">
        <f>IF(N277="zníž. prenesená",J277,0)</f>
        <v>0</v>
      </c>
      <c r="BI277" s="147">
        <f>IF(N277="nulová",J277,0)</f>
        <v>0</v>
      </c>
      <c r="BJ277" s="17" t="s">
        <v>98</v>
      </c>
      <c r="BK277" s="147">
        <f>ROUND(I277*H277,2)</f>
        <v>0</v>
      </c>
      <c r="BL277" s="17" t="s">
        <v>168</v>
      </c>
      <c r="BM277" s="265" t="s">
        <v>368</v>
      </c>
    </row>
    <row r="278" s="2" customFormat="1" ht="24.15" customHeight="1">
      <c r="A278" s="40"/>
      <c r="B278" s="41"/>
      <c r="C278" s="253" t="s">
        <v>369</v>
      </c>
      <c r="D278" s="253" t="s">
        <v>164</v>
      </c>
      <c r="E278" s="254" t="s">
        <v>370</v>
      </c>
      <c r="F278" s="255" t="s">
        <v>371</v>
      </c>
      <c r="G278" s="256" t="s">
        <v>367</v>
      </c>
      <c r="H278" s="257">
        <v>38.302</v>
      </c>
      <c r="I278" s="258"/>
      <c r="J278" s="259">
        <f>ROUND(I278*H278,2)</f>
        <v>0</v>
      </c>
      <c r="K278" s="260"/>
      <c r="L278" s="43"/>
      <c r="M278" s="261" t="s">
        <v>1</v>
      </c>
      <c r="N278" s="262" t="s">
        <v>43</v>
      </c>
      <c r="O278" s="99"/>
      <c r="P278" s="263">
        <f>O278*H278</f>
        <v>0</v>
      </c>
      <c r="Q278" s="263">
        <v>0</v>
      </c>
      <c r="R278" s="263">
        <f>Q278*H278</f>
        <v>0</v>
      </c>
      <c r="S278" s="263">
        <v>0</v>
      </c>
      <c r="T278" s="26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65" t="s">
        <v>168</v>
      </c>
      <c r="AT278" s="265" t="s">
        <v>164</v>
      </c>
      <c r="AU278" s="265" t="s">
        <v>98</v>
      </c>
      <c r="AY278" s="17" t="s">
        <v>162</v>
      </c>
      <c r="BE278" s="147">
        <f>IF(N278="základná",J278,0)</f>
        <v>0</v>
      </c>
      <c r="BF278" s="147">
        <f>IF(N278="znížená",J278,0)</f>
        <v>0</v>
      </c>
      <c r="BG278" s="147">
        <f>IF(N278="zákl. prenesená",J278,0)</f>
        <v>0</v>
      </c>
      <c r="BH278" s="147">
        <f>IF(N278="zníž. prenesená",J278,0)</f>
        <v>0</v>
      </c>
      <c r="BI278" s="147">
        <f>IF(N278="nulová",J278,0)</f>
        <v>0</v>
      </c>
      <c r="BJ278" s="17" t="s">
        <v>98</v>
      </c>
      <c r="BK278" s="147">
        <f>ROUND(I278*H278,2)</f>
        <v>0</v>
      </c>
      <c r="BL278" s="17" t="s">
        <v>168</v>
      </c>
      <c r="BM278" s="265" t="s">
        <v>372</v>
      </c>
    </row>
    <row r="279" s="2" customFormat="1" ht="24.15" customHeight="1">
      <c r="A279" s="40"/>
      <c r="B279" s="41"/>
      <c r="C279" s="253" t="s">
        <v>373</v>
      </c>
      <c r="D279" s="253" t="s">
        <v>164</v>
      </c>
      <c r="E279" s="254" t="s">
        <v>374</v>
      </c>
      <c r="F279" s="255" t="s">
        <v>375</v>
      </c>
      <c r="G279" s="256" t="s">
        <v>367</v>
      </c>
      <c r="H279" s="257">
        <v>38.302</v>
      </c>
      <c r="I279" s="258"/>
      <c r="J279" s="259">
        <f>ROUND(I279*H279,2)</f>
        <v>0</v>
      </c>
      <c r="K279" s="260"/>
      <c r="L279" s="43"/>
      <c r="M279" s="261" t="s">
        <v>1</v>
      </c>
      <c r="N279" s="262" t="s">
        <v>43</v>
      </c>
      <c r="O279" s="99"/>
      <c r="P279" s="263">
        <f>O279*H279</f>
        <v>0</v>
      </c>
      <c r="Q279" s="263">
        <v>0</v>
      </c>
      <c r="R279" s="263">
        <f>Q279*H279</f>
        <v>0</v>
      </c>
      <c r="S279" s="263">
        <v>0</v>
      </c>
      <c r="T279" s="26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65" t="s">
        <v>168</v>
      </c>
      <c r="AT279" s="265" t="s">
        <v>164</v>
      </c>
      <c r="AU279" s="265" t="s">
        <v>98</v>
      </c>
      <c r="AY279" s="17" t="s">
        <v>162</v>
      </c>
      <c r="BE279" s="147">
        <f>IF(N279="základná",J279,0)</f>
        <v>0</v>
      </c>
      <c r="BF279" s="147">
        <f>IF(N279="znížená",J279,0)</f>
        <v>0</v>
      </c>
      <c r="BG279" s="147">
        <f>IF(N279="zákl. prenesená",J279,0)</f>
        <v>0</v>
      </c>
      <c r="BH279" s="147">
        <f>IF(N279="zníž. prenesená",J279,0)</f>
        <v>0</v>
      </c>
      <c r="BI279" s="147">
        <f>IF(N279="nulová",J279,0)</f>
        <v>0</v>
      </c>
      <c r="BJ279" s="17" t="s">
        <v>98</v>
      </c>
      <c r="BK279" s="147">
        <f>ROUND(I279*H279,2)</f>
        <v>0</v>
      </c>
      <c r="BL279" s="17" t="s">
        <v>168</v>
      </c>
      <c r="BM279" s="265" t="s">
        <v>376</v>
      </c>
    </row>
    <row r="280" s="2" customFormat="1" ht="24.15" customHeight="1">
      <c r="A280" s="40"/>
      <c r="B280" s="41"/>
      <c r="C280" s="253" t="s">
        <v>377</v>
      </c>
      <c r="D280" s="253" t="s">
        <v>164</v>
      </c>
      <c r="E280" s="254" t="s">
        <v>378</v>
      </c>
      <c r="F280" s="255" t="s">
        <v>379</v>
      </c>
      <c r="G280" s="256" t="s">
        <v>367</v>
      </c>
      <c r="H280" s="257">
        <v>38.302</v>
      </c>
      <c r="I280" s="258"/>
      <c r="J280" s="259">
        <f>ROUND(I280*H280,2)</f>
        <v>0</v>
      </c>
      <c r="K280" s="260"/>
      <c r="L280" s="43"/>
      <c r="M280" s="261" t="s">
        <v>1</v>
      </c>
      <c r="N280" s="262" t="s">
        <v>43</v>
      </c>
      <c r="O280" s="99"/>
      <c r="P280" s="263">
        <f>O280*H280</f>
        <v>0</v>
      </c>
      <c r="Q280" s="263">
        <v>0</v>
      </c>
      <c r="R280" s="263">
        <f>Q280*H280</f>
        <v>0</v>
      </c>
      <c r="S280" s="263">
        <v>0</v>
      </c>
      <c r="T280" s="26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65" t="s">
        <v>168</v>
      </c>
      <c r="AT280" s="265" t="s">
        <v>164</v>
      </c>
      <c r="AU280" s="265" t="s">
        <v>98</v>
      </c>
      <c r="AY280" s="17" t="s">
        <v>162</v>
      </c>
      <c r="BE280" s="147">
        <f>IF(N280="základná",J280,0)</f>
        <v>0</v>
      </c>
      <c r="BF280" s="147">
        <f>IF(N280="znížená",J280,0)</f>
        <v>0</v>
      </c>
      <c r="BG280" s="147">
        <f>IF(N280="zákl. prenesená",J280,0)</f>
        <v>0</v>
      </c>
      <c r="BH280" s="147">
        <f>IF(N280="zníž. prenesená",J280,0)</f>
        <v>0</v>
      </c>
      <c r="BI280" s="147">
        <f>IF(N280="nulová",J280,0)</f>
        <v>0</v>
      </c>
      <c r="BJ280" s="17" t="s">
        <v>98</v>
      </c>
      <c r="BK280" s="147">
        <f>ROUND(I280*H280,2)</f>
        <v>0</v>
      </c>
      <c r="BL280" s="17" t="s">
        <v>168</v>
      </c>
      <c r="BM280" s="265" t="s">
        <v>380</v>
      </c>
    </row>
    <row r="281" s="12" customFormat="1" ht="22.8" customHeight="1">
      <c r="A281" s="12"/>
      <c r="B281" s="238"/>
      <c r="C281" s="239"/>
      <c r="D281" s="240" t="s">
        <v>76</v>
      </c>
      <c r="E281" s="251" t="s">
        <v>381</v>
      </c>
      <c r="F281" s="251" t="s">
        <v>382</v>
      </c>
      <c r="G281" s="239"/>
      <c r="H281" s="239"/>
      <c r="I281" s="242"/>
      <c r="J281" s="252">
        <f>BK281</f>
        <v>0</v>
      </c>
      <c r="K281" s="239"/>
      <c r="L281" s="243"/>
      <c r="M281" s="244"/>
      <c r="N281" s="245"/>
      <c r="O281" s="245"/>
      <c r="P281" s="246">
        <f>P282</f>
        <v>0</v>
      </c>
      <c r="Q281" s="245"/>
      <c r="R281" s="246">
        <f>R282</f>
        <v>0</v>
      </c>
      <c r="S281" s="245"/>
      <c r="T281" s="247">
        <f>T282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48" t="s">
        <v>85</v>
      </c>
      <c r="AT281" s="249" t="s">
        <v>76</v>
      </c>
      <c r="AU281" s="249" t="s">
        <v>85</v>
      </c>
      <c r="AY281" s="248" t="s">
        <v>162</v>
      </c>
      <c r="BK281" s="250">
        <f>BK282</f>
        <v>0</v>
      </c>
    </row>
    <row r="282" s="2" customFormat="1" ht="33" customHeight="1">
      <c r="A282" s="40"/>
      <c r="B282" s="41"/>
      <c r="C282" s="253" t="s">
        <v>383</v>
      </c>
      <c r="D282" s="253" t="s">
        <v>164</v>
      </c>
      <c r="E282" s="254" t="s">
        <v>384</v>
      </c>
      <c r="F282" s="255" t="s">
        <v>385</v>
      </c>
      <c r="G282" s="256" t="s">
        <v>367</v>
      </c>
      <c r="H282" s="257">
        <v>30.318000000000001</v>
      </c>
      <c r="I282" s="258"/>
      <c r="J282" s="259">
        <f>ROUND(I282*H282,2)</f>
        <v>0</v>
      </c>
      <c r="K282" s="260"/>
      <c r="L282" s="43"/>
      <c r="M282" s="261" t="s">
        <v>1</v>
      </c>
      <c r="N282" s="262" t="s">
        <v>43</v>
      </c>
      <c r="O282" s="99"/>
      <c r="P282" s="263">
        <f>O282*H282</f>
        <v>0</v>
      </c>
      <c r="Q282" s="263">
        <v>0</v>
      </c>
      <c r="R282" s="263">
        <f>Q282*H282</f>
        <v>0</v>
      </c>
      <c r="S282" s="263">
        <v>0</v>
      </c>
      <c r="T282" s="26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65" t="s">
        <v>168</v>
      </c>
      <c r="AT282" s="265" t="s">
        <v>164</v>
      </c>
      <c r="AU282" s="265" t="s">
        <v>98</v>
      </c>
      <c r="AY282" s="17" t="s">
        <v>162</v>
      </c>
      <c r="BE282" s="147">
        <f>IF(N282="základná",J282,0)</f>
        <v>0</v>
      </c>
      <c r="BF282" s="147">
        <f>IF(N282="znížená",J282,0)</f>
        <v>0</v>
      </c>
      <c r="BG282" s="147">
        <f>IF(N282="zákl. prenesená",J282,0)</f>
        <v>0</v>
      </c>
      <c r="BH282" s="147">
        <f>IF(N282="zníž. prenesená",J282,0)</f>
        <v>0</v>
      </c>
      <c r="BI282" s="147">
        <f>IF(N282="nulová",J282,0)</f>
        <v>0</v>
      </c>
      <c r="BJ282" s="17" t="s">
        <v>98</v>
      </c>
      <c r="BK282" s="147">
        <f>ROUND(I282*H282,2)</f>
        <v>0</v>
      </c>
      <c r="BL282" s="17" t="s">
        <v>168</v>
      </c>
      <c r="BM282" s="265" t="s">
        <v>386</v>
      </c>
    </row>
    <row r="283" s="12" customFormat="1" ht="25.92" customHeight="1">
      <c r="A283" s="12"/>
      <c r="B283" s="238"/>
      <c r="C283" s="239"/>
      <c r="D283" s="240" t="s">
        <v>76</v>
      </c>
      <c r="E283" s="241" t="s">
        <v>270</v>
      </c>
      <c r="F283" s="241" t="s">
        <v>387</v>
      </c>
      <c r="G283" s="239"/>
      <c r="H283" s="239"/>
      <c r="I283" s="242"/>
      <c r="J283" s="217">
        <f>BK283</f>
        <v>0</v>
      </c>
      <c r="K283" s="239"/>
      <c r="L283" s="243"/>
      <c r="M283" s="244"/>
      <c r="N283" s="245"/>
      <c r="O283" s="245"/>
      <c r="P283" s="246">
        <f>P284+P302</f>
        <v>0</v>
      </c>
      <c r="Q283" s="245"/>
      <c r="R283" s="246">
        <f>R284+R302</f>
        <v>0.72816000000000003</v>
      </c>
      <c r="S283" s="245"/>
      <c r="T283" s="247">
        <f>T284+T302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48" t="s">
        <v>178</v>
      </c>
      <c r="AT283" s="249" t="s">
        <v>76</v>
      </c>
      <c r="AU283" s="249" t="s">
        <v>77</v>
      </c>
      <c r="AY283" s="248" t="s">
        <v>162</v>
      </c>
      <c r="BK283" s="250">
        <f>BK284+BK302</f>
        <v>0</v>
      </c>
    </row>
    <row r="284" s="12" customFormat="1" ht="22.8" customHeight="1">
      <c r="A284" s="12"/>
      <c r="B284" s="238"/>
      <c r="C284" s="239"/>
      <c r="D284" s="240" t="s">
        <v>76</v>
      </c>
      <c r="E284" s="251" t="s">
        <v>388</v>
      </c>
      <c r="F284" s="251" t="s">
        <v>389</v>
      </c>
      <c r="G284" s="239"/>
      <c r="H284" s="239"/>
      <c r="I284" s="242"/>
      <c r="J284" s="252">
        <f>BK284</f>
        <v>0</v>
      </c>
      <c r="K284" s="239"/>
      <c r="L284" s="243"/>
      <c r="M284" s="244"/>
      <c r="N284" s="245"/>
      <c r="O284" s="245"/>
      <c r="P284" s="246">
        <f>SUM(P285:P301)</f>
        <v>0</v>
      </c>
      <c r="Q284" s="245"/>
      <c r="R284" s="246">
        <f>SUM(R285:R301)</f>
        <v>0.72042000000000006</v>
      </c>
      <c r="S284" s="245"/>
      <c r="T284" s="247">
        <f>SUM(T285:T301)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48" t="s">
        <v>178</v>
      </c>
      <c r="AT284" s="249" t="s">
        <v>76</v>
      </c>
      <c r="AU284" s="249" t="s">
        <v>85</v>
      </c>
      <c r="AY284" s="248" t="s">
        <v>162</v>
      </c>
      <c r="BK284" s="250">
        <f>SUM(BK285:BK301)</f>
        <v>0</v>
      </c>
    </row>
    <row r="285" s="2" customFormat="1" ht="24.15" customHeight="1">
      <c r="A285" s="40"/>
      <c r="B285" s="41"/>
      <c r="C285" s="253" t="s">
        <v>390</v>
      </c>
      <c r="D285" s="253" t="s">
        <v>164</v>
      </c>
      <c r="E285" s="254" t="s">
        <v>391</v>
      </c>
      <c r="F285" s="255" t="s">
        <v>392</v>
      </c>
      <c r="G285" s="256" t="s">
        <v>181</v>
      </c>
      <c r="H285" s="257">
        <v>236</v>
      </c>
      <c r="I285" s="258"/>
      <c r="J285" s="259">
        <f>ROUND(I285*H285,2)</f>
        <v>0</v>
      </c>
      <c r="K285" s="260"/>
      <c r="L285" s="43"/>
      <c r="M285" s="261" t="s">
        <v>1</v>
      </c>
      <c r="N285" s="262" t="s">
        <v>43</v>
      </c>
      <c r="O285" s="99"/>
      <c r="P285" s="263">
        <f>O285*H285</f>
        <v>0</v>
      </c>
      <c r="Q285" s="263">
        <v>0</v>
      </c>
      <c r="R285" s="263">
        <f>Q285*H285</f>
        <v>0</v>
      </c>
      <c r="S285" s="263">
        <v>0</v>
      </c>
      <c r="T285" s="26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65" t="s">
        <v>393</v>
      </c>
      <c r="AT285" s="265" t="s">
        <v>164</v>
      </c>
      <c r="AU285" s="265" t="s">
        <v>98</v>
      </c>
      <c r="AY285" s="17" t="s">
        <v>162</v>
      </c>
      <c r="BE285" s="147">
        <f>IF(N285="základná",J285,0)</f>
        <v>0</v>
      </c>
      <c r="BF285" s="147">
        <f>IF(N285="znížená",J285,0)</f>
        <v>0</v>
      </c>
      <c r="BG285" s="147">
        <f>IF(N285="zákl. prenesená",J285,0)</f>
        <v>0</v>
      </c>
      <c r="BH285" s="147">
        <f>IF(N285="zníž. prenesená",J285,0)</f>
        <v>0</v>
      </c>
      <c r="BI285" s="147">
        <f>IF(N285="nulová",J285,0)</f>
        <v>0</v>
      </c>
      <c r="BJ285" s="17" t="s">
        <v>98</v>
      </c>
      <c r="BK285" s="147">
        <f>ROUND(I285*H285,2)</f>
        <v>0</v>
      </c>
      <c r="BL285" s="17" t="s">
        <v>393</v>
      </c>
      <c r="BM285" s="265" t="s">
        <v>394</v>
      </c>
    </row>
    <row r="286" s="13" customFormat="1">
      <c r="A286" s="13"/>
      <c r="B286" s="266"/>
      <c r="C286" s="267"/>
      <c r="D286" s="268" t="s">
        <v>170</v>
      </c>
      <c r="E286" s="269" t="s">
        <v>1</v>
      </c>
      <c r="F286" s="270" t="s">
        <v>254</v>
      </c>
      <c r="G286" s="267"/>
      <c r="H286" s="269" t="s">
        <v>1</v>
      </c>
      <c r="I286" s="271"/>
      <c r="J286" s="267"/>
      <c r="K286" s="267"/>
      <c r="L286" s="272"/>
      <c r="M286" s="273"/>
      <c r="N286" s="274"/>
      <c r="O286" s="274"/>
      <c r="P286" s="274"/>
      <c r="Q286" s="274"/>
      <c r="R286" s="274"/>
      <c r="S286" s="274"/>
      <c r="T286" s="27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76" t="s">
        <v>170</v>
      </c>
      <c r="AU286" s="276" t="s">
        <v>98</v>
      </c>
      <c r="AV286" s="13" t="s">
        <v>85</v>
      </c>
      <c r="AW286" s="13" t="s">
        <v>32</v>
      </c>
      <c r="AX286" s="13" t="s">
        <v>77</v>
      </c>
      <c r="AY286" s="276" t="s">
        <v>162</v>
      </c>
    </row>
    <row r="287" s="14" customFormat="1">
      <c r="A287" s="14"/>
      <c r="B287" s="277"/>
      <c r="C287" s="278"/>
      <c r="D287" s="268" t="s">
        <v>170</v>
      </c>
      <c r="E287" s="279" t="s">
        <v>1</v>
      </c>
      <c r="F287" s="280" t="s">
        <v>395</v>
      </c>
      <c r="G287" s="278"/>
      <c r="H287" s="281">
        <v>236</v>
      </c>
      <c r="I287" s="282"/>
      <c r="J287" s="278"/>
      <c r="K287" s="278"/>
      <c r="L287" s="283"/>
      <c r="M287" s="284"/>
      <c r="N287" s="285"/>
      <c r="O287" s="285"/>
      <c r="P287" s="285"/>
      <c r="Q287" s="285"/>
      <c r="R287" s="285"/>
      <c r="S287" s="285"/>
      <c r="T287" s="28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87" t="s">
        <v>170</v>
      </c>
      <c r="AU287" s="287" t="s">
        <v>98</v>
      </c>
      <c r="AV287" s="14" t="s">
        <v>98</v>
      </c>
      <c r="AW287" s="14" t="s">
        <v>32</v>
      </c>
      <c r="AX287" s="14" t="s">
        <v>77</v>
      </c>
      <c r="AY287" s="287" t="s">
        <v>162</v>
      </c>
    </row>
    <row r="288" s="15" customFormat="1">
      <c r="A288" s="15"/>
      <c r="B288" s="288"/>
      <c r="C288" s="289"/>
      <c r="D288" s="268" t="s">
        <v>170</v>
      </c>
      <c r="E288" s="290" t="s">
        <v>1</v>
      </c>
      <c r="F288" s="291" t="s">
        <v>173</v>
      </c>
      <c r="G288" s="289"/>
      <c r="H288" s="292">
        <v>236</v>
      </c>
      <c r="I288" s="293"/>
      <c r="J288" s="289"/>
      <c r="K288" s="289"/>
      <c r="L288" s="294"/>
      <c r="M288" s="295"/>
      <c r="N288" s="296"/>
      <c r="O288" s="296"/>
      <c r="P288" s="296"/>
      <c r="Q288" s="296"/>
      <c r="R288" s="296"/>
      <c r="S288" s="296"/>
      <c r="T288" s="297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98" t="s">
        <v>170</v>
      </c>
      <c r="AU288" s="298" t="s">
        <v>98</v>
      </c>
      <c r="AV288" s="15" t="s">
        <v>168</v>
      </c>
      <c r="AW288" s="15" t="s">
        <v>32</v>
      </c>
      <c r="AX288" s="15" t="s">
        <v>85</v>
      </c>
      <c r="AY288" s="298" t="s">
        <v>162</v>
      </c>
    </row>
    <row r="289" s="2" customFormat="1" ht="16.5" customHeight="1">
      <c r="A289" s="40"/>
      <c r="B289" s="41"/>
      <c r="C289" s="299" t="s">
        <v>396</v>
      </c>
      <c r="D289" s="299" t="s">
        <v>270</v>
      </c>
      <c r="E289" s="300" t="s">
        <v>397</v>
      </c>
      <c r="F289" s="301" t="s">
        <v>398</v>
      </c>
      <c r="G289" s="302" t="s">
        <v>181</v>
      </c>
      <c r="H289" s="303">
        <v>236</v>
      </c>
      <c r="I289" s="304"/>
      <c r="J289" s="305">
        <f>ROUND(I289*H289,2)</f>
        <v>0</v>
      </c>
      <c r="K289" s="306"/>
      <c r="L289" s="307"/>
      <c r="M289" s="308" t="s">
        <v>1</v>
      </c>
      <c r="N289" s="309" t="s">
        <v>43</v>
      </c>
      <c r="O289" s="99"/>
      <c r="P289" s="263">
        <f>O289*H289</f>
        <v>0</v>
      </c>
      <c r="Q289" s="263">
        <v>0.0024399999999999999</v>
      </c>
      <c r="R289" s="263">
        <f>Q289*H289</f>
        <v>0.57584000000000002</v>
      </c>
      <c r="S289" s="263">
        <v>0</v>
      </c>
      <c r="T289" s="26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65" t="s">
        <v>399</v>
      </c>
      <c r="AT289" s="265" t="s">
        <v>270</v>
      </c>
      <c r="AU289" s="265" t="s">
        <v>98</v>
      </c>
      <c r="AY289" s="17" t="s">
        <v>162</v>
      </c>
      <c r="BE289" s="147">
        <f>IF(N289="základná",J289,0)</f>
        <v>0</v>
      </c>
      <c r="BF289" s="147">
        <f>IF(N289="znížená",J289,0)</f>
        <v>0</v>
      </c>
      <c r="BG289" s="147">
        <f>IF(N289="zákl. prenesená",J289,0)</f>
        <v>0</v>
      </c>
      <c r="BH289" s="147">
        <f>IF(N289="zníž. prenesená",J289,0)</f>
        <v>0</v>
      </c>
      <c r="BI289" s="147">
        <f>IF(N289="nulová",J289,0)</f>
        <v>0</v>
      </c>
      <c r="BJ289" s="17" t="s">
        <v>98</v>
      </c>
      <c r="BK289" s="147">
        <f>ROUND(I289*H289,2)</f>
        <v>0</v>
      </c>
      <c r="BL289" s="17" t="s">
        <v>399</v>
      </c>
      <c r="BM289" s="265" t="s">
        <v>400</v>
      </c>
    </row>
    <row r="290" s="2" customFormat="1" ht="24.15" customHeight="1">
      <c r="A290" s="40"/>
      <c r="B290" s="41"/>
      <c r="C290" s="253" t="s">
        <v>401</v>
      </c>
      <c r="D290" s="253" t="s">
        <v>164</v>
      </c>
      <c r="E290" s="254" t="s">
        <v>402</v>
      </c>
      <c r="F290" s="255" t="s">
        <v>403</v>
      </c>
      <c r="G290" s="256" t="s">
        <v>278</v>
      </c>
      <c r="H290" s="257">
        <v>14</v>
      </c>
      <c r="I290" s="258"/>
      <c r="J290" s="259">
        <f>ROUND(I290*H290,2)</f>
        <v>0</v>
      </c>
      <c r="K290" s="260"/>
      <c r="L290" s="43"/>
      <c r="M290" s="261" t="s">
        <v>1</v>
      </c>
      <c r="N290" s="262" t="s">
        <v>43</v>
      </c>
      <c r="O290" s="99"/>
      <c r="P290" s="263">
        <f>O290*H290</f>
        <v>0</v>
      </c>
      <c r="Q290" s="263">
        <v>0</v>
      </c>
      <c r="R290" s="263">
        <f>Q290*H290</f>
        <v>0</v>
      </c>
      <c r="S290" s="263">
        <v>0</v>
      </c>
      <c r="T290" s="26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65" t="s">
        <v>393</v>
      </c>
      <c r="AT290" s="265" t="s">
        <v>164</v>
      </c>
      <c r="AU290" s="265" t="s">
        <v>98</v>
      </c>
      <c r="AY290" s="17" t="s">
        <v>162</v>
      </c>
      <c r="BE290" s="147">
        <f>IF(N290="základná",J290,0)</f>
        <v>0</v>
      </c>
      <c r="BF290" s="147">
        <f>IF(N290="znížená",J290,0)</f>
        <v>0</v>
      </c>
      <c r="BG290" s="147">
        <f>IF(N290="zákl. prenesená",J290,0)</f>
        <v>0</v>
      </c>
      <c r="BH290" s="147">
        <f>IF(N290="zníž. prenesená",J290,0)</f>
        <v>0</v>
      </c>
      <c r="BI290" s="147">
        <f>IF(N290="nulová",J290,0)</f>
        <v>0</v>
      </c>
      <c r="BJ290" s="17" t="s">
        <v>98</v>
      </c>
      <c r="BK290" s="147">
        <f>ROUND(I290*H290,2)</f>
        <v>0</v>
      </c>
      <c r="BL290" s="17" t="s">
        <v>393</v>
      </c>
      <c r="BM290" s="265" t="s">
        <v>404</v>
      </c>
    </row>
    <row r="291" s="2" customFormat="1" ht="24.15" customHeight="1">
      <c r="A291" s="40"/>
      <c r="B291" s="41"/>
      <c r="C291" s="299" t="s">
        <v>405</v>
      </c>
      <c r="D291" s="299" t="s">
        <v>270</v>
      </c>
      <c r="E291" s="300" t="s">
        <v>406</v>
      </c>
      <c r="F291" s="301" t="s">
        <v>407</v>
      </c>
      <c r="G291" s="302" t="s">
        <v>278</v>
      </c>
      <c r="H291" s="303">
        <v>14</v>
      </c>
      <c r="I291" s="304"/>
      <c r="J291" s="305">
        <f>ROUND(I291*H291,2)</f>
        <v>0</v>
      </c>
      <c r="K291" s="306"/>
      <c r="L291" s="307"/>
      <c r="M291" s="308" t="s">
        <v>1</v>
      </c>
      <c r="N291" s="309" t="s">
        <v>43</v>
      </c>
      <c r="O291" s="99"/>
      <c r="P291" s="263">
        <f>O291*H291</f>
        <v>0</v>
      </c>
      <c r="Q291" s="263">
        <v>3.0000000000000001E-05</v>
      </c>
      <c r="R291" s="263">
        <f>Q291*H291</f>
        <v>0.00042000000000000002</v>
      </c>
      <c r="S291" s="263">
        <v>0</v>
      </c>
      <c r="T291" s="26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65" t="s">
        <v>399</v>
      </c>
      <c r="AT291" s="265" t="s">
        <v>270</v>
      </c>
      <c r="AU291" s="265" t="s">
        <v>98</v>
      </c>
      <c r="AY291" s="17" t="s">
        <v>162</v>
      </c>
      <c r="BE291" s="147">
        <f>IF(N291="základná",J291,0)</f>
        <v>0</v>
      </c>
      <c r="BF291" s="147">
        <f>IF(N291="znížená",J291,0)</f>
        <v>0</v>
      </c>
      <c r="BG291" s="147">
        <f>IF(N291="zákl. prenesená",J291,0)</f>
        <v>0</v>
      </c>
      <c r="BH291" s="147">
        <f>IF(N291="zníž. prenesená",J291,0)</f>
        <v>0</v>
      </c>
      <c r="BI291" s="147">
        <f>IF(N291="nulová",J291,0)</f>
        <v>0</v>
      </c>
      <c r="BJ291" s="17" t="s">
        <v>98</v>
      </c>
      <c r="BK291" s="147">
        <f>ROUND(I291*H291,2)</f>
        <v>0</v>
      </c>
      <c r="BL291" s="17" t="s">
        <v>399</v>
      </c>
      <c r="BM291" s="265" t="s">
        <v>408</v>
      </c>
    </row>
    <row r="292" s="2" customFormat="1" ht="16.5" customHeight="1">
      <c r="A292" s="40"/>
      <c r="B292" s="41"/>
      <c r="C292" s="253" t="s">
        <v>409</v>
      </c>
      <c r="D292" s="253" t="s">
        <v>164</v>
      </c>
      <c r="E292" s="254" t="s">
        <v>410</v>
      </c>
      <c r="F292" s="255" t="s">
        <v>411</v>
      </c>
      <c r="G292" s="256" t="s">
        <v>278</v>
      </c>
      <c r="H292" s="257">
        <v>8</v>
      </c>
      <c r="I292" s="258"/>
      <c r="J292" s="259">
        <f>ROUND(I292*H292,2)</f>
        <v>0</v>
      </c>
      <c r="K292" s="260"/>
      <c r="L292" s="43"/>
      <c r="M292" s="261" t="s">
        <v>1</v>
      </c>
      <c r="N292" s="262" t="s">
        <v>43</v>
      </c>
      <c r="O292" s="99"/>
      <c r="P292" s="263">
        <f>O292*H292</f>
        <v>0</v>
      </c>
      <c r="Q292" s="263">
        <v>0</v>
      </c>
      <c r="R292" s="263">
        <f>Q292*H292</f>
        <v>0</v>
      </c>
      <c r="S292" s="263">
        <v>0</v>
      </c>
      <c r="T292" s="26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65" t="s">
        <v>393</v>
      </c>
      <c r="AT292" s="265" t="s">
        <v>164</v>
      </c>
      <c r="AU292" s="265" t="s">
        <v>98</v>
      </c>
      <c r="AY292" s="17" t="s">
        <v>162</v>
      </c>
      <c r="BE292" s="147">
        <f>IF(N292="základná",J292,0)</f>
        <v>0</v>
      </c>
      <c r="BF292" s="147">
        <f>IF(N292="znížená",J292,0)</f>
        <v>0</v>
      </c>
      <c r="BG292" s="147">
        <f>IF(N292="zákl. prenesená",J292,0)</f>
        <v>0</v>
      </c>
      <c r="BH292" s="147">
        <f>IF(N292="zníž. prenesená",J292,0)</f>
        <v>0</v>
      </c>
      <c r="BI292" s="147">
        <f>IF(N292="nulová",J292,0)</f>
        <v>0</v>
      </c>
      <c r="BJ292" s="17" t="s">
        <v>98</v>
      </c>
      <c r="BK292" s="147">
        <f>ROUND(I292*H292,2)</f>
        <v>0</v>
      </c>
      <c r="BL292" s="17" t="s">
        <v>393</v>
      </c>
      <c r="BM292" s="265" t="s">
        <v>412</v>
      </c>
    </row>
    <row r="293" s="2" customFormat="1" ht="16.5" customHeight="1">
      <c r="A293" s="40"/>
      <c r="B293" s="41"/>
      <c r="C293" s="299" t="s">
        <v>413</v>
      </c>
      <c r="D293" s="299" t="s">
        <v>270</v>
      </c>
      <c r="E293" s="300" t="s">
        <v>414</v>
      </c>
      <c r="F293" s="301" t="s">
        <v>415</v>
      </c>
      <c r="G293" s="302" t="s">
        <v>278</v>
      </c>
      <c r="H293" s="303">
        <v>8</v>
      </c>
      <c r="I293" s="304"/>
      <c r="J293" s="305">
        <f>ROUND(I293*H293,2)</f>
        <v>0</v>
      </c>
      <c r="K293" s="306"/>
      <c r="L293" s="307"/>
      <c r="M293" s="308" t="s">
        <v>1</v>
      </c>
      <c r="N293" s="309" t="s">
        <v>43</v>
      </c>
      <c r="O293" s="99"/>
      <c r="P293" s="263">
        <f>O293*H293</f>
        <v>0</v>
      </c>
      <c r="Q293" s="263">
        <v>0.00013999999999999999</v>
      </c>
      <c r="R293" s="263">
        <f>Q293*H293</f>
        <v>0.0011199999999999999</v>
      </c>
      <c r="S293" s="263">
        <v>0</v>
      </c>
      <c r="T293" s="264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65" t="s">
        <v>399</v>
      </c>
      <c r="AT293" s="265" t="s">
        <v>270</v>
      </c>
      <c r="AU293" s="265" t="s">
        <v>98</v>
      </c>
      <c r="AY293" s="17" t="s">
        <v>162</v>
      </c>
      <c r="BE293" s="147">
        <f>IF(N293="základná",J293,0)</f>
        <v>0</v>
      </c>
      <c r="BF293" s="147">
        <f>IF(N293="znížená",J293,0)</f>
        <v>0</v>
      </c>
      <c r="BG293" s="147">
        <f>IF(N293="zákl. prenesená",J293,0)</f>
        <v>0</v>
      </c>
      <c r="BH293" s="147">
        <f>IF(N293="zníž. prenesená",J293,0)</f>
        <v>0</v>
      </c>
      <c r="BI293" s="147">
        <f>IF(N293="nulová",J293,0)</f>
        <v>0</v>
      </c>
      <c r="BJ293" s="17" t="s">
        <v>98</v>
      </c>
      <c r="BK293" s="147">
        <f>ROUND(I293*H293,2)</f>
        <v>0</v>
      </c>
      <c r="BL293" s="17" t="s">
        <v>399</v>
      </c>
      <c r="BM293" s="265" t="s">
        <v>416</v>
      </c>
    </row>
    <row r="294" s="2" customFormat="1" ht="16.5" customHeight="1">
      <c r="A294" s="40"/>
      <c r="B294" s="41"/>
      <c r="C294" s="253" t="s">
        <v>417</v>
      </c>
      <c r="D294" s="253" t="s">
        <v>164</v>
      </c>
      <c r="E294" s="254" t="s">
        <v>418</v>
      </c>
      <c r="F294" s="255" t="s">
        <v>419</v>
      </c>
      <c r="G294" s="256" t="s">
        <v>181</v>
      </c>
      <c r="H294" s="257">
        <v>24</v>
      </c>
      <c r="I294" s="258"/>
      <c r="J294" s="259">
        <f>ROUND(I294*H294,2)</f>
        <v>0</v>
      </c>
      <c r="K294" s="260"/>
      <c r="L294" s="43"/>
      <c r="M294" s="261" t="s">
        <v>1</v>
      </c>
      <c r="N294" s="262" t="s">
        <v>43</v>
      </c>
      <c r="O294" s="99"/>
      <c r="P294" s="263">
        <f>O294*H294</f>
        <v>0</v>
      </c>
      <c r="Q294" s="263">
        <v>0</v>
      </c>
      <c r="R294" s="263">
        <f>Q294*H294</f>
        <v>0</v>
      </c>
      <c r="S294" s="263">
        <v>0</v>
      </c>
      <c r="T294" s="26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65" t="s">
        <v>393</v>
      </c>
      <c r="AT294" s="265" t="s">
        <v>164</v>
      </c>
      <c r="AU294" s="265" t="s">
        <v>98</v>
      </c>
      <c r="AY294" s="17" t="s">
        <v>162</v>
      </c>
      <c r="BE294" s="147">
        <f>IF(N294="základná",J294,0)</f>
        <v>0</v>
      </c>
      <c r="BF294" s="147">
        <f>IF(N294="znížená",J294,0)</f>
        <v>0</v>
      </c>
      <c r="BG294" s="147">
        <f>IF(N294="zákl. prenesená",J294,0)</f>
        <v>0</v>
      </c>
      <c r="BH294" s="147">
        <f>IF(N294="zníž. prenesená",J294,0)</f>
        <v>0</v>
      </c>
      <c r="BI294" s="147">
        <f>IF(N294="nulová",J294,0)</f>
        <v>0</v>
      </c>
      <c r="BJ294" s="17" t="s">
        <v>98</v>
      </c>
      <c r="BK294" s="147">
        <f>ROUND(I294*H294,2)</f>
        <v>0</v>
      </c>
      <c r="BL294" s="17" t="s">
        <v>393</v>
      </c>
      <c r="BM294" s="265" t="s">
        <v>420</v>
      </c>
    </row>
    <row r="295" s="2" customFormat="1" ht="16.5" customHeight="1">
      <c r="A295" s="40"/>
      <c r="B295" s="41"/>
      <c r="C295" s="299" t="s">
        <v>421</v>
      </c>
      <c r="D295" s="299" t="s">
        <v>270</v>
      </c>
      <c r="E295" s="300" t="s">
        <v>422</v>
      </c>
      <c r="F295" s="301" t="s">
        <v>423</v>
      </c>
      <c r="G295" s="302" t="s">
        <v>278</v>
      </c>
      <c r="H295" s="303">
        <v>12</v>
      </c>
      <c r="I295" s="304"/>
      <c r="J295" s="305">
        <f>ROUND(I295*H295,2)</f>
        <v>0</v>
      </c>
      <c r="K295" s="306"/>
      <c r="L295" s="307"/>
      <c r="M295" s="308" t="s">
        <v>1</v>
      </c>
      <c r="N295" s="309" t="s">
        <v>43</v>
      </c>
      <c r="O295" s="99"/>
      <c r="P295" s="263">
        <f>O295*H295</f>
        <v>0</v>
      </c>
      <c r="Q295" s="263">
        <v>0.0079299999999999995</v>
      </c>
      <c r="R295" s="263">
        <f>Q295*H295</f>
        <v>0.095159999999999995</v>
      </c>
      <c r="S295" s="263">
        <v>0</v>
      </c>
      <c r="T295" s="26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65" t="s">
        <v>399</v>
      </c>
      <c r="AT295" s="265" t="s">
        <v>270</v>
      </c>
      <c r="AU295" s="265" t="s">
        <v>98</v>
      </c>
      <c r="AY295" s="17" t="s">
        <v>162</v>
      </c>
      <c r="BE295" s="147">
        <f>IF(N295="základná",J295,0)</f>
        <v>0</v>
      </c>
      <c r="BF295" s="147">
        <f>IF(N295="znížená",J295,0)</f>
        <v>0</v>
      </c>
      <c r="BG295" s="147">
        <f>IF(N295="zákl. prenesená",J295,0)</f>
        <v>0</v>
      </c>
      <c r="BH295" s="147">
        <f>IF(N295="zníž. prenesená",J295,0)</f>
        <v>0</v>
      </c>
      <c r="BI295" s="147">
        <f>IF(N295="nulová",J295,0)</f>
        <v>0</v>
      </c>
      <c r="BJ295" s="17" t="s">
        <v>98</v>
      </c>
      <c r="BK295" s="147">
        <f>ROUND(I295*H295,2)</f>
        <v>0</v>
      </c>
      <c r="BL295" s="17" t="s">
        <v>399</v>
      </c>
      <c r="BM295" s="265" t="s">
        <v>424</v>
      </c>
    </row>
    <row r="296" s="2" customFormat="1" ht="16.5" customHeight="1">
      <c r="A296" s="40"/>
      <c r="B296" s="41"/>
      <c r="C296" s="253" t="s">
        <v>425</v>
      </c>
      <c r="D296" s="253" t="s">
        <v>164</v>
      </c>
      <c r="E296" s="254" t="s">
        <v>426</v>
      </c>
      <c r="F296" s="255" t="s">
        <v>427</v>
      </c>
      <c r="G296" s="256" t="s">
        <v>181</v>
      </c>
      <c r="H296" s="257">
        <v>252</v>
      </c>
      <c r="I296" s="258"/>
      <c r="J296" s="259">
        <f>ROUND(I296*H296,2)</f>
        <v>0</v>
      </c>
      <c r="K296" s="260"/>
      <c r="L296" s="43"/>
      <c r="M296" s="261" t="s">
        <v>1</v>
      </c>
      <c r="N296" s="262" t="s">
        <v>43</v>
      </c>
      <c r="O296" s="99"/>
      <c r="P296" s="263">
        <f>O296*H296</f>
        <v>0</v>
      </c>
      <c r="Q296" s="263">
        <v>0</v>
      </c>
      <c r="R296" s="263">
        <f>Q296*H296</f>
        <v>0</v>
      </c>
      <c r="S296" s="263">
        <v>0</v>
      </c>
      <c r="T296" s="26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65" t="s">
        <v>393</v>
      </c>
      <c r="AT296" s="265" t="s">
        <v>164</v>
      </c>
      <c r="AU296" s="265" t="s">
        <v>98</v>
      </c>
      <c r="AY296" s="17" t="s">
        <v>162</v>
      </c>
      <c r="BE296" s="147">
        <f>IF(N296="základná",J296,0)</f>
        <v>0</v>
      </c>
      <c r="BF296" s="147">
        <f>IF(N296="znížená",J296,0)</f>
        <v>0</v>
      </c>
      <c r="BG296" s="147">
        <f>IF(N296="zákl. prenesená",J296,0)</f>
        <v>0</v>
      </c>
      <c r="BH296" s="147">
        <f>IF(N296="zníž. prenesená",J296,0)</f>
        <v>0</v>
      </c>
      <c r="BI296" s="147">
        <f>IF(N296="nulová",J296,0)</f>
        <v>0</v>
      </c>
      <c r="BJ296" s="17" t="s">
        <v>98</v>
      </c>
      <c r="BK296" s="147">
        <f>ROUND(I296*H296,2)</f>
        <v>0</v>
      </c>
      <c r="BL296" s="17" t="s">
        <v>393</v>
      </c>
      <c r="BM296" s="265" t="s">
        <v>428</v>
      </c>
    </row>
    <row r="297" s="13" customFormat="1">
      <c r="A297" s="13"/>
      <c r="B297" s="266"/>
      <c r="C297" s="267"/>
      <c r="D297" s="268" t="s">
        <v>170</v>
      </c>
      <c r="E297" s="269" t="s">
        <v>1</v>
      </c>
      <c r="F297" s="270" t="s">
        <v>254</v>
      </c>
      <c r="G297" s="267"/>
      <c r="H297" s="269" t="s">
        <v>1</v>
      </c>
      <c r="I297" s="271"/>
      <c r="J297" s="267"/>
      <c r="K297" s="267"/>
      <c r="L297" s="272"/>
      <c r="M297" s="273"/>
      <c r="N297" s="274"/>
      <c r="O297" s="274"/>
      <c r="P297" s="274"/>
      <c r="Q297" s="274"/>
      <c r="R297" s="274"/>
      <c r="S297" s="274"/>
      <c r="T297" s="27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76" t="s">
        <v>170</v>
      </c>
      <c r="AU297" s="276" t="s">
        <v>98</v>
      </c>
      <c r="AV297" s="13" t="s">
        <v>85</v>
      </c>
      <c r="AW297" s="13" t="s">
        <v>32</v>
      </c>
      <c r="AX297" s="13" t="s">
        <v>77</v>
      </c>
      <c r="AY297" s="276" t="s">
        <v>162</v>
      </c>
    </row>
    <row r="298" s="14" customFormat="1">
      <c r="A298" s="14"/>
      <c r="B298" s="277"/>
      <c r="C298" s="278"/>
      <c r="D298" s="268" t="s">
        <v>170</v>
      </c>
      <c r="E298" s="279" t="s">
        <v>1</v>
      </c>
      <c r="F298" s="280" t="s">
        <v>429</v>
      </c>
      <c r="G298" s="278"/>
      <c r="H298" s="281">
        <v>252</v>
      </c>
      <c r="I298" s="282"/>
      <c r="J298" s="278"/>
      <c r="K298" s="278"/>
      <c r="L298" s="283"/>
      <c r="M298" s="284"/>
      <c r="N298" s="285"/>
      <c r="O298" s="285"/>
      <c r="P298" s="285"/>
      <c r="Q298" s="285"/>
      <c r="R298" s="285"/>
      <c r="S298" s="285"/>
      <c r="T298" s="28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87" t="s">
        <v>170</v>
      </c>
      <c r="AU298" s="287" t="s">
        <v>98</v>
      </c>
      <c r="AV298" s="14" t="s">
        <v>98</v>
      </c>
      <c r="AW298" s="14" t="s">
        <v>32</v>
      </c>
      <c r="AX298" s="14" t="s">
        <v>77</v>
      </c>
      <c r="AY298" s="287" t="s">
        <v>162</v>
      </c>
    </row>
    <row r="299" s="15" customFormat="1">
      <c r="A299" s="15"/>
      <c r="B299" s="288"/>
      <c r="C299" s="289"/>
      <c r="D299" s="268" t="s">
        <v>170</v>
      </c>
      <c r="E299" s="290" t="s">
        <v>115</v>
      </c>
      <c r="F299" s="291" t="s">
        <v>173</v>
      </c>
      <c r="G299" s="289"/>
      <c r="H299" s="292">
        <v>252</v>
      </c>
      <c r="I299" s="293"/>
      <c r="J299" s="289"/>
      <c r="K299" s="289"/>
      <c r="L299" s="294"/>
      <c r="M299" s="295"/>
      <c r="N299" s="296"/>
      <c r="O299" s="296"/>
      <c r="P299" s="296"/>
      <c r="Q299" s="296"/>
      <c r="R299" s="296"/>
      <c r="S299" s="296"/>
      <c r="T299" s="29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98" t="s">
        <v>170</v>
      </c>
      <c r="AU299" s="298" t="s">
        <v>98</v>
      </c>
      <c r="AV299" s="15" t="s">
        <v>168</v>
      </c>
      <c r="AW299" s="15" t="s">
        <v>32</v>
      </c>
      <c r="AX299" s="15" t="s">
        <v>85</v>
      </c>
      <c r="AY299" s="298" t="s">
        <v>162</v>
      </c>
    </row>
    <row r="300" s="2" customFormat="1" ht="24.15" customHeight="1">
      <c r="A300" s="40"/>
      <c r="B300" s="41"/>
      <c r="C300" s="299" t="s">
        <v>430</v>
      </c>
      <c r="D300" s="299" t="s">
        <v>270</v>
      </c>
      <c r="E300" s="300" t="s">
        <v>431</v>
      </c>
      <c r="F300" s="301" t="s">
        <v>432</v>
      </c>
      <c r="G300" s="302" t="s">
        <v>181</v>
      </c>
      <c r="H300" s="303">
        <v>252</v>
      </c>
      <c r="I300" s="304"/>
      <c r="J300" s="305">
        <f>ROUND(I300*H300,2)</f>
        <v>0</v>
      </c>
      <c r="K300" s="306"/>
      <c r="L300" s="307"/>
      <c r="M300" s="308" t="s">
        <v>1</v>
      </c>
      <c r="N300" s="309" t="s">
        <v>43</v>
      </c>
      <c r="O300" s="99"/>
      <c r="P300" s="263">
        <f>O300*H300</f>
        <v>0</v>
      </c>
      <c r="Q300" s="263">
        <v>0.00019000000000000001</v>
      </c>
      <c r="R300" s="263">
        <f>Q300*H300</f>
        <v>0.047880000000000006</v>
      </c>
      <c r="S300" s="263">
        <v>0</v>
      </c>
      <c r="T300" s="26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65" t="s">
        <v>399</v>
      </c>
      <c r="AT300" s="265" t="s">
        <v>270</v>
      </c>
      <c r="AU300" s="265" t="s">
        <v>98</v>
      </c>
      <c r="AY300" s="17" t="s">
        <v>162</v>
      </c>
      <c r="BE300" s="147">
        <f>IF(N300="základná",J300,0)</f>
        <v>0</v>
      </c>
      <c r="BF300" s="147">
        <f>IF(N300="znížená",J300,0)</f>
        <v>0</v>
      </c>
      <c r="BG300" s="147">
        <f>IF(N300="zákl. prenesená",J300,0)</f>
        <v>0</v>
      </c>
      <c r="BH300" s="147">
        <f>IF(N300="zníž. prenesená",J300,0)</f>
        <v>0</v>
      </c>
      <c r="BI300" s="147">
        <f>IF(N300="nulová",J300,0)</f>
        <v>0</v>
      </c>
      <c r="BJ300" s="17" t="s">
        <v>98</v>
      </c>
      <c r="BK300" s="147">
        <f>ROUND(I300*H300,2)</f>
        <v>0</v>
      </c>
      <c r="BL300" s="17" t="s">
        <v>399</v>
      </c>
      <c r="BM300" s="265" t="s">
        <v>433</v>
      </c>
    </row>
    <row r="301" s="2" customFormat="1" ht="16.5" customHeight="1">
      <c r="A301" s="40"/>
      <c r="B301" s="41"/>
      <c r="C301" s="253" t="s">
        <v>434</v>
      </c>
      <c r="D301" s="253" t="s">
        <v>164</v>
      </c>
      <c r="E301" s="254" t="s">
        <v>435</v>
      </c>
      <c r="F301" s="255" t="s">
        <v>436</v>
      </c>
      <c r="G301" s="256" t="s">
        <v>278</v>
      </c>
      <c r="H301" s="257">
        <v>1</v>
      </c>
      <c r="I301" s="258"/>
      <c r="J301" s="259">
        <f>ROUND(I301*H301,2)</f>
        <v>0</v>
      </c>
      <c r="K301" s="260"/>
      <c r="L301" s="43"/>
      <c r="M301" s="261" t="s">
        <v>1</v>
      </c>
      <c r="N301" s="262" t="s">
        <v>43</v>
      </c>
      <c r="O301" s="99"/>
      <c r="P301" s="263">
        <f>O301*H301</f>
        <v>0</v>
      </c>
      <c r="Q301" s="263">
        <v>0</v>
      </c>
      <c r="R301" s="263">
        <f>Q301*H301</f>
        <v>0</v>
      </c>
      <c r="S301" s="263">
        <v>0</v>
      </c>
      <c r="T301" s="26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65" t="s">
        <v>393</v>
      </c>
      <c r="AT301" s="265" t="s">
        <v>164</v>
      </c>
      <c r="AU301" s="265" t="s">
        <v>98</v>
      </c>
      <c r="AY301" s="17" t="s">
        <v>162</v>
      </c>
      <c r="BE301" s="147">
        <f>IF(N301="základná",J301,0)</f>
        <v>0</v>
      </c>
      <c r="BF301" s="147">
        <f>IF(N301="znížená",J301,0)</f>
        <v>0</v>
      </c>
      <c r="BG301" s="147">
        <f>IF(N301="zákl. prenesená",J301,0)</f>
        <v>0</v>
      </c>
      <c r="BH301" s="147">
        <f>IF(N301="zníž. prenesená",J301,0)</f>
        <v>0</v>
      </c>
      <c r="BI301" s="147">
        <f>IF(N301="nulová",J301,0)</f>
        <v>0</v>
      </c>
      <c r="BJ301" s="17" t="s">
        <v>98</v>
      </c>
      <c r="BK301" s="147">
        <f>ROUND(I301*H301,2)</f>
        <v>0</v>
      </c>
      <c r="BL301" s="17" t="s">
        <v>393</v>
      </c>
      <c r="BM301" s="265" t="s">
        <v>437</v>
      </c>
    </row>
    <row r="302" s="12" customFormat="1" ht="22.8" customHeight="1">
      <c r="A302" s="12"/>
      <c r="B302" s="238"/>
      <c r="C302" s="239"/>
      <c r="D302" s="240" t="s">
        <v>76</v>
      </c>
      <c r="E302" s="251" t="s">
        <v>438</v>
      </c>
      <c r="F302" s="251" t="s">
        <v>439</v>
      </c>
      <c r="G302" s="239"/>
      <c r="H302" s="239"/>
      <c r="I302" s="242"/>
      <c r="J302" s="252">
        <f>BK302</f>
        <v>0</v>
      </c>
      <c r="K302" s="239"/>
      <c r="L302" s="243"/>
      <c r="M302" s="244"/>
      <c r="N302" s="245"/>
      <c r="O302" s="245"/>
      <c r="P302" s="246">
        <f>SUM(P303:P313)</f>
        <v>0</v>
      </c>
      <c r="Q302" s="245"/>
      <c r="R302" s="246">
        <f>SUM(R303:R313)</f>
        <v>0.0077400000000000004</v>
      </c>
      <c r="S302" s="245"/>
      <c r="T302" s="247">
        <f>SUM(T303:T313)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48" t="s">
        <v>178</v>
      </c>
      <c r="AT302" s="249" t="s">
        <v>76</v>
      </c>
      <c r="AU302" s="249" t="s">
        <v>85</v>
      </c>
      <c r="AY302" s="248" t="s">
        <v>162</v>
      </c>
      <c r="BK302" s="250">
        <f>SUM(BK303:BK313)</f>
        <v>0</v>
      </c>
    </row>
    <row r="303" s="2" customFormat="1" ht="21.75" customHeight="1">
      <c r="A303" s="40"/>
      <c r="B303" s="41"/>
      <c r="C303" s="253" t="s">
        <v>440</v>
      </c>
      <c r="D303" s="253" t="s">
        <v>164</v>
      </c>
      <c r="E303" s="254" t="s">
        <v>441</v>
      </c>
      <c r="F303" s="255" t="s">
        <v>442</v>
      </c>
      <c r="G303" s="256" t="s">
        <v>181</v>
      </c>
      <c r="H303" s="257">
        <v>55</v>
      </c>
      <c r="I303" s="258"/>
      <c r="J303" s="259">
        <f>ROUND(I303*H303,2)</f>
        <v>0</v>
      </c>
      <c r="K303" s="260"/>
      <c r="L303" s="43"/>
      <c r="M303" s="261" t="s">
        <v>1</v>
      </c>
      <c r="N303" s="262" t="s">
        <v>43</v>
      </c>
      <c r="O303" s="99"/>
      <c r="P303" s="263">
        <f>O303*H303</f>
        <v>0</v>
      </c>
      <c r="Q303" s="263">
        <v>0</v>
      </c>
      <c r="R303" s="263">
        <f>Q303*H303</f>
        <v>0</v>
      </c>
      <c r="S303" s="263">
        <v>0</v>
      </c>
      <c r="T303" s="26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65" t="s">
        <v>393</v>
      </c>
      <c r="AT303" s="265" t="s">
        <v>164</v>
      </c>
      <c r="AU303" s="265" t="s">
        <v>98</v>
      </c>
      <c r="AY303" s="17" t="s">
        <v>162</v>
      </c>
      <c r="BE303" s="147">
        <f>IF(N303="základná",J303,0)</f>
        <v>0</v>
      </c>
      <c r="BF303" s="147">
        <f>IF(N303="znížená",J303,0)</f>
        <v>0</v>
      </c>
      <c r="BG303" s="147">
        <f>IF(N303="zákl. prenesená",J303,0)</f>
        <v>0</v>
      </c>
      <c r="BH303" s="147">
        <f>IF(N303="zníž. prenesená",J303,0)</f>
        <v>0</v>
      </c>
      <c r="BI303" s="147">
        <f>IF(N303="nulová",J303,0)</f>
        <v>0</v>
      </c>
      <c r="BJ303" s="17" t="s">
        <v>98</v>
      </c>
      <c r="BK303" s="147">
        <f>ROUND(I303*H303,2)</f>
        <v>0</v>
      </c>
      <c r="BL303" s="17" t="s">
        <v>393</v>
      </c>
      <c r="BM303" s="265" t="s">
        <v>443</v>
      </c>
    </row>
    <row r="304" s="2" customFormat="1" ht="16.5" customHeight="1">
      <c r="A304" s="40"/>
      <c r="B304" s="41"/>
      <c r="C304" s="253" t="s">
        <v>444</v>
      </c>
      <c r="D304" s="253" t="s">
        <v>164</v>
      </c>
      <c r="E304" s="254" t="s">
        <v>445</v>
      </c>
      <c r="F304" s="255" t="s">
        <v>446</v>
      </c>
      <c r="G304" s="256" t="s">
        <v>181</v>
      </c>
      <c r="H304" s="257">
        <v>187</v>
      </c>
      <c r="I304" s="258"/>
      <c r="J304" s="259">
        <f>ROUND(I304*H304,2)</f>
        <v>0</v>
      </c>
      <c r="K304" s="260"/>
      <c r="L304" s="43"/>
      <c r="M304" s="261" t="s">
        <v>1</v>
      </c>
      <c r="N304" s="262" t="s">
        <v>43</v>
      </c>
      <c r="O304" s="99"/>
      <c r="P304" s="263">
        <f>O304*H304</f>
        <v>0</v>
      </c>
      <c r="Q304" s="263">
        <v>0</v>
      </c>
      <c r="R304" s="263">
        <f>Q304*H304</f>
        <v>0</v>
      </c>
      <c r="S304" s="263">
        <v>0</v>
      </c>
      <c r="T304" s="26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65" t="s">
        <v>393</v>
      </c>
      <c r="AT304" s="265" t="s">
        <v>164</v>
      </c>
      <c r="AU304" s="265" t="s">
        <v>98</v>
      </c>
      <c r="AY304" s="17" t="s">
        <v>162</v>
      </c>
      <c r="BE304" s="147">
        <f>IF(N304="základná",J304,0)</f>
        <v>0</v>
      </c>
      <c r="BF304" s="147">
        <f>IF(N304="znížená",J304,0)</f>
        <v>0</v>
      </c>
      <c r="BG304" s="147">
        <f>IF(N304="zákl. prenesená",J304,0)</f>
        <v>0</v>
      </c>
      <c r="BH304" s="147">
        <f>IF(N304="zníž. prenesená",J304,0)</f>
        <v>0</v>
      </c>
      <c r="BI304" s="147">
        <f>IF(N304="nulová",J304,0)</f>
        <v>0</v>
      </c>
      <c r="BJ304" s="17" t="s">
        <v>98</v>
      </c>
      <c r="BK304" s="147">
        <f>ROUND(I304*H304,2)</f>
        <v>0</v>
      </c>
      <c r="BL304" s="17" t="s">
        <v>393</v>
      </c>
      <c r="BM304" s="265" t="s">
        <v>447</v>
      </c>
    </row>
    <row r="305" s="14" customFormat="1">
      <c r="A305" s="14"/>
      <c r="B305" s="277"/>
      <c r="C305" s="278"/>
      <c r="D305" s="268" t="s">
        <v>170</v>
      </c>
      <c r="E305" s="279" t="s">
        <v>1</v>
      </c>
      <c r="F305" s="280" t="s">
        <v>448</v>
      </c>
      <c r="G305" s="278"/>
      <c r="H305" s="281">
        <v>147</v>
      </c>
      <c r="I305" s="282"/>
      <c r="J305" s="278"/>
      <c r="K305" s="278"/>
      <c r="L305" s="283"/>
      <c r="M305" s="284"/>
      <c r="N305" s="285"/>
      <c r="O305" s="285"/>
      <c r="P305" s="285"/>
      <c r="Q305" s="285"/>
      <c r="R305" s="285"/>
      <c r="S305" s="285"/>
      <c r="T305" s="28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87" t="s">
        <v>170</v>
      </c>
      <c r="AU305" s="287" t="s">
        <v>98</v>
      </c>
      <c r="AV305" s="14" t="s">
        <v>98</v>
      </c>
      <c r="AW305" s="14" t="s">
        <v>32</v>
      </c>
      <c r="AX305" s="14" t="s">
        <v>77</v>
      </c>
      <c r="AY305" s="287" t="s">
        <v>162</v>
      </c>
    </row>
    <row r="306" s="14" customFormat="1">
      <c r="A306" s="14"/>
      <c r="B306" s="277"/>
      <c r="C306" s="278"/>
      <c r="D306" s="268" t="s">
        <v>170</v>
      </c>
      <c r="E306" s="279" t="s">
        <v>1</v>
      </c>
      <c r="F306" s="280" t="s">
        <v>449</v>
      </c>
      <c r="G306" s="278"/>
      <c r="H306" s="281">
        <v>40</v>
      </c>
      <c r="I306" s="282"/>
      <c r="J306" s="278"/>
      <c r="K306" s="278"/>
      <c r="L306" s="283"/>
      <c r="M306" s="284"/>
      <c r="N306" s="285"/>
      <c r="O306" s="285"/>
      <c r="P306" s="285"/>
      <c r="Q306" s="285"/>
      <c r="R306" s="285"/>
      <c r="S306" s="285"/>
      <c r="T306" s="28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87" t="s">
        <v>170</v>
      </c>
      <c r="AU306" s="287" t="s">
        <v>98</v>
      </c>
      <c r="AV306" s="14" t="s">
        <v>98</v>
      </c>
      <c r="AW306" s="14" t="s">
        <v>32</v>
      </c>
      <c r="AX306" s="14" t="s">
        <v>77</v>
      </c>
      <c r="AY306" s="287" t="s">
        <v>162</v>
      </c>
    </row>
    <row r="307" s="15" customFormat="1">
      <c r="A307" s="15"/>
      <c r="B307" s="288"/>
      <c r="C307" s="289"/>
      <c r="D307" s="268" t="s">
        <v>170</v>
      </c>
      <c r="E307" s="290" t="s">
        <v>1</v>
      </c>
      <c r="F307" s="291" t="s">
        <v>173</v>
      </c>
      <c r="G307" s="289"/>
      <c r="H307" s="292">
        <v>187</v>
      </c>
      <c r="I307" s="293"/>
      <c r="J307" s="289"/>
      <c r="K307" s="289"/>
      <c r="L307" s="294"/>
      <c r="M307" s="295"/>
      <c r="N307" s="296"/>
      <c r="O307" s="296"/>
      <c r="P307" s="296"/>
      <c r="Q307" s="296"/>
      <c r="R307" s="296"/>
      <c r="S307" s="296"/>
      <c r="T307" s="297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98" t="s">
        <v>170</v>
      </c>
      <c r="AU307" s="298" t="s">
        <v>98</v>
      </c>
      <c r="AV307" s="15" t="s">
        <v>168</v>
      </c>
      <c r="AW307" s="15" t="s">
        <v>32</v>
      </c>
      <c r="AX307" s="15" t="s">
        <v>85</v>
      </c>
      <c r="AY307" s="298" t="s">
        <v>162</v>
      </c>
    </row>
    <row r="308" s="2" customFormat="1" ht="24.15" customHeight="1">
      <c r="A308" s="40"/>
      <c r="B308" s="41"/>
      <c r="C308" s="299" t="s">
        <v>450</v>
      </c>
      <c r="D308" s="299" t="s">
        <v>270</v>
      </c>
      <c r="E308" s="300" t="s">
        <v>451</v>
      </c>
      <c r="F308" s="301" t="s">
        <v>452</v>
      </c>
      <c r="G308" s="302" t="s">
        <v>181</v>
      </c>
      <c r="H308" s="303">
        <v>187</v>
      </c>
      <c r="I308" s="304"/>
      <c r="J308" s="305">
        <f>ROUND(I308*H308,2)</f>
        <v>0</v>
      </c>
      <c r="K308" s="306"/>
      <c r="L308" s="307"/>
      <c r="M308" s="308" t="s">
        <v>1</v>
      </c>
      <c r="N308" s="309" t="s">
        <v>43</v>
      </c>
      <c r="O308" s="99"/>
      <c r="P308" s="263">
        <f>O308*H308</f>
        <v>0</v>
      </c>
      <c r="Q308" s="263">
        <v>4.0000000000000003E-05</v>
      </c>
      <c r="R308" s="263">
        <f>Q308*H308</f>
        <v>0.0074800000000000005</v>
      </c>
      <c r="S308" s="263">
        <v>0</v>
      </c>
      <c r="T308" s="26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65" t="s">
        <v>399</v>
      </c>
      <c r="AT308" s="265" t="s">
        <v>270</v>
      </c>
      <c r="AU308" s="265" t="s">
        <v>98</v>
      </c>
      <c r="AY308" s="17" t="s">
        <v>162</v>
      </c>
      <c r="BE308" s="147">
        <f>IF(N308="základná",J308,0)</f>
        <v>0</v>
      </c>
      <c r="BF308" s="147">
        <f>IF(N308="znížená",J308,0)</f>
        <v>0</v>
      </c>
      <c r="BG308" s="147">
        <f>IF(N308="zákl. prenesená",J308,0)</f>
        <v>0</v>
      </c>
      <c r="BH308" s="147">
        <f>IF(N308="zníž. prenesená",J308,0)</f>
        <v>0</v>
      </c>
      <c r="BI308" s="147">
        <f>IF(N308="nulová",J308,0)</f>
        <v>0</v>
      </c>
      <c r="BJ308" s="17" t="s">
        <v>98</v>
      </c>
      <c r="BK308" s="147">
        <f>ROUND(I308*H308,2)</f>
        <v>0</v>
      </c>
      <c r="BL308" s="17" t="s">
        <v>399</v>
      </c>
      <c r="BM308" s="265" t="s">
        <v>453</v>
      </c>
    </row>
    <row r="309" s="2" customFormat="1" ht="16.5" customHeight="1">
      <c r="A309" s="40"/>
      <c r="B309" s="41"/>
      <c r="C309" s="253" t="s">
        <v>454</v>
      </c>
      <c r="D309" s="253" t="s">
        <v>164</v>
      </c>
      <c r="E309" s="254" t="s">
        <v>455</v>
      </c>
      <c r="F309" s="255" t="s">
        <v>456</v>
      </c>
      <c r="G309" s="256" t="s">
        <v>181</v>
      </c>
      <c r="H309" s="257">
        <v>12</v>
      </c>
      <c r="I309" s="258"/>
      <c r="J309" s="259">
        <f>ROUND(I309*H309,2)</f>
        <v>0</v>
      </c>
      <c r="K309" s="260"/>
      <c r="L309" s="43"/>
      <c r="M309" s="261" t="s">
        <v>1</v>
      </c>
      <c r="N309" s="262" t="s">
        <v>43</v>
      </c>
      <c r="O309" s="99"/>
      <c r="P309" s="263">
        <f>O309*H309</f>
        <v>0</v>
      </c>
      <c r="Q309" s="263">
        <v>0</v>
      </c>
      <c r="R309" s="263">
        <f>Q309*H309</f>
        <v>0</v>
      </c>
      <c r="S309" s="263">
        <v>0</v>
      </c>
      <c r="T309" s="26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65" t="s">
        <v>393</v>
      </c>
      <c r="AT309" s="265" t="s">
        <v>164</v>
      </c>
      <c r="AU309" s="265" t="s">
        <v>98</v>
      </c>
      <c r="AY309" s="17" t="s">
        <v>162</v>
      </c>
      <c r="BE309" s="147">
        <f>IF(N309="základná",J309,0)</f>
        <v>0</v>
      </c>
      <c r="BF309" s="147">
        <f>IF(N309="znížená",J309,0)</f>
        <v>0</v>
      </c>
      <c r="BG309" s="147">
        <f>IF(N309="zákl. prenesená",J309,0)</f>
        <v>0</v>
      </c>
      <c r="BH309" s="147">
        <f>IF(N309="zníž. prenesená",J309,0)</f>
        <v>0</v>
      </c>
      <c r="BI309" s="147">
        <f>IF(N309="nulová",J309,0)</f>
        <v>0</v>
      </c>
      <c r="BJ309" s="17" t="s">
        <v>98</v>
      </c>
      <c r="BK309" s="147">
        <f>ROUND(I309*H309,2)</f>
        <v>0</v>
      </c>
      <c r="BL309" s="17" t="s">
        <v>393</v>
      </c>
      <c r="BM309" s="265" t="s">
        <v>457</v>
      </c>
    </row>
    <row r="310" s="14" customFormat="1">
      <c r="A310" s="14"/>
      <c r="B310" s="277"/>
      <c r="C310" s="278"/>
      <c r="D310" s="268" t="s">
        <v>170</v>
      </c>
      <c r="E310" s="279" t="s">
        <v>1</v>
      </c>
      <c r="F310" s="280" t="s">
        <v>458</v>
      </c>
      <c r="G310" s="278"/>
      <c r="H310" s="281">
        <v>6</v>
      </c>
      <c r="I310" s="282"/>
      <c r="J310" s="278"/>
      <c r="K310" s="278"/>
      <c r="L310" s="283"/>
      <c r="M310" s="284"/>
      <c r="N310" s="285"/>
      <c r="O310" s="285"/>
      <c r="P310" s="285"/>
      <c r="Q310" s="285"/>
      <c r="R310" s="285"/>
      <c r="S310" s="285"/>
      <c r="T310" s="28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87" t="s">
        <v>170</v>
      </c>
      <c r="AU310" s="287" t="s">
        <v>98</v>
      </c>
      <c r="AV310" s="14" t="s">
        <v>98</v>
      </c>
      <c r="AW310" s="14" t="s">
        <v>32</v>
      </c>
      <c r="AX310" s="14" t="s">
        <v>77</v>
      </c>
      <c r="AY310" s="287" t="s">
        <v>162</v>
      </c>
    </row>
    <row r="311" s="14" customFormat="1">
      <c r="A311" s="14"/>
      <c r="B311" s="277"/>
      <c r="C311" s="278"/>
      <c r="D311" s="268" t="s">
        <v>170</v>
      </c>
      <c r="E311" s="279" t="s">
        <v>1</v>
      </c>
      <c r="F311" s="280" t="s">
        <v>459</v>
      </c>
      <c r="G311" s="278"/>
      <c r="H311" s="281">
        <v>6</v>
      </c>
      <c r="I311" s="282"/>
      <c r="J311" s="278"/>
      <c r="K311" s="278"/>
      <c r="L311" s="283"/>
      <c r="M311" s="284"/>
      <c r="N311" s="285"/>
      <c r="O311" s="285"/>
      <c r="P311" s="285"/>
      <c r="Q311" s="285"/>
      <c r="R311" s="285"/>
      <c r="S311" s="285"/>
      <c r="T311" s="28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87" t="s">
        <v>170</v>
      </c>
      <c r="AU311" s="287" t="s">
        <v>98</v>
      </c>
      <c r="AV311" s="14" t="s">
        <v>98</v>
      </c>
      <c r="AW311" s="14" t="s">
        <v>32</v>
      </c>
      <c r="AX311" s="14" t="s">
        <v>77</v>
      </c>
      <c r="AY311" s="287" t="s">
        <v>162</v>
      </c>
    </row>
    <row r="312" s="15" customFormat="1">
      <c r="A312" s="15"/>
      <c r="B312" s="288"/>
      <c r="C312" s="289"/>
      <c r="D312" s="268" t="s">
        <v>170</v>
      </c>
      <c r="E312" s="290" t="s">
        <v>1</v>
      </c>
      <c r="F312" s="291" t="s">
        <v>173</v>
      </c>
      <c r="G312" s="289"/>
      <c r="H312" s="292">
        <v>12</v>
      </c>
      <c r="I312" s="293"/>
      <c r="J312" s="289"/>
      <c r="K312" s="289"/>
      <c r="L312" s="294"/>
      <c r="M312" s="295"/>
      <c r="N312" s="296"/>
      <c r="O312" s="296"/>
      <c r="P312" s="296"/>
      <c r="Q312" s="296"/>
      <c r="R312" s="296"/>
      <c r="S312" s="296"/>
      <c r="T312" s="297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98" t="s">
        <v>170</v>
      </c>
      <c r="AU312" s="298" t="s">
        <v>98</v>
      </c>
      <c r="AV312" s="15" t="s">
        <v>168</v>
      </c>
      <c r="AW312" s="15" t="s">
        <v>32</v>
      </c>
      <c r="AX312" s="15" t="s">
        <v>85</v>
      </c>
      <c r="AY312" s="298" t="s">
        <v>162</v>
      </c>
    </row>
    <row r="313" s="2" customFormat="1" ht="16.5" customHeight="1">
      <c r="A313" s="40"/>
      <c r="B313" s="41"/>
      <c r="C313" s="299" t="s">
        <v>460</v>
      </c>
      <c r="D313" s="299" t="s">
        <v>270</v>
      </c>
      <c r="E313" s="300" t="s">
        <v>461</v>
      </c>
      <c r="F313" s="301" t="s">
        <v>462</v>
      </c>
      <c r="G313" s="302" t="s">
        <v>181</v>
      </c>
      <c r="H313" s="303">
        <v>13</v>
      </c>
      <c r="I313" s="304"/>
      <c r="J313" s="305">
        <f>ROUND(I313*H313,2)</f>
        <v>0</v>
      </c>
      <c r="K313" s="306"/>
      <c r="L313" s="307"/>
      <c r="M313" s="308" t="s">
        <v>1</v>
      </c>
      <c r="N313" s="309" t="s">
        <v>43</v>
      </c>
      <c r="O313" s="99"/>
      <c r="P313" s="263">
        <f>O313*H313</f>
        <v>0</v>
      </c>
      <c r="Q313" s="263">
        <v>2.0000000000000002E-05</v>
      </c>
      <c r="R313" s="263">
        <f>Q313*H313</f>
        <v>0.00026000000000000003</v>
      </c>
      <c r="S313" s="263">
        <v>0</v>
      </c>
      <c r="T313" s="26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65" t="s">
        <v>399</v>
      </c>
      <c r="AT313" s="265" t="s">
        <v>270</v>
      </c>
      <c r="AU313" s="265" t="s">
        <v>98</v>
      </c>
      <c r="AY313" s="17" t="s">
        <v>162</v>
      </c>
      <c r="BE313" s="147">
        <f>IF(N313="základná",J313,0)</f>
        <v>0</v>
      </c>
      <c r="BF313" s="147">
        <f>IF(N313="znížená",J313,0)</f>
        <v>0</v>
      </c>
      <c r="BG313" s="147">
        <f>IF(N313="zákl. prenesená",J313,0)</f>
        <v>0</v>
      </c>
      <c r="BH313" s="147">
        <f>IF(N313="zníž. prenesená",J313,0)</f>
        <v>0</v>
      </c>
      <c r="BI313" s="147">
        <f>IF(N313="nulová",J313,0)</f>
        <v>0</v>
      </c>
      <c r="BJ313" s="17" t="s">
        <v>98</v>
      </c>
      <c r="BK313" s="147">
        <f>ROUND(I313*H313,2)</f>
        <v>0</v>
      </c>
      <c r="BL313" s="17" t="s">
        <v>399</v>
      </c>
      <c r="BM313" s="265" t="s">
        <v>463</v>
      </c>
    </row>
    <row r="314" s="12" customFormat="1" ht="25.92" customHeight="1">
      <c r="A314" s="12"/>
      <c r="B314" s="238"/>
      <c r="C314" s="239"/>
      <c r="D314" s="240" t="s">
        <v>76</v>
      </c>
      <c r="E314" s="241" t="s">
        <v>464</v>
      </c>
      <c r="F314" s="241" t="s">
        <v>465</v>
      </c>
      <c r="G314" s="239"/>
      <c r="H314" s="239"/>
      <c r="I314" s="242"/>
      <c r="J314" s="217">
        <f>BK314</f>
        <v>0</v>
      </c>
      <c r="K314" s="239"/>
      <c r="L314" s="243"/>
      <c r="M314" s="244"/>
      <c r="N314" s="245"/>
      <c r="O314" s="245"/>
      <c r="P314" s="246">
        <f>SUM(P315:P319)</f>
        <v>0</v>
      </c>
      <c r="Q314" s="245"/>
      <c r="R314" s="246">
        <f>SUM(R315:R319)</f>
        <v>0</v>
      </c>
      <c r="S314" s="245"/>
      <c r="T314" s="247">
        <f>SUM(T315:T319)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48" t="s">
        <v>168</v>
      </c>
      <c r="AT314" s="249" t="s">
        <v>76</v>
      </c>
      <c r="AU314" s="249" t="s">
        <v>77</v>
      </c>
      <c r="AY314" s="248" t="s">
        <v>162</v>
      </c>
      <c r="BK314" s="250">
        <f>SUM(BK315:BK319)</f>
        <v>0</v>
      </c>
    </row>
    <row r="315" s="2" customFormat="1" ht="33" customHeight="1">
      <c r="A315" s="40"/>
      <c r="B315" s="41"/>
      <c r="C315" s="253" t="s">
        <v>466</v>
      </c>
      <c r="D315" s="253" t="s">
        <v>164</v>
      </c>
      <c r="E315" s="254" t="s">
        <v>467</v>
      </c>
      <c r="F315" s="255" t="s">
        <v>468</v>
      </c>
      <c r="G315" s="256" t="s">
        <v>469</v>
      </c>
      <c r="H315" s="257">
        <v>28</v>
      </c>
      <c r="I315" s="258"/>
      <c r="J315" s="259">
        <f>ROUND(I315*H315,2)</f>
        <v>0</v>
      </c>
      <c r="K315" s="260"/>
      <c r="L315" s="43"/>
      <c r="M315" s="261" t="s">
        <v>1</v>
      </c>
      <c r="N315" s="262" t="s">
        <v>43</v>
      </c>
      <c r="O315" s="99"/>
      <c r="P315" s="263">
        <f>O315*H315</f>
        <v>0</v>
      </c>
      <c r="Q315" s="263">
        <v>0</v>
      </c>
      <c r="R315" s="263">
        <f>Q315*H315</f>
        <v>0</v>
      </c>
      <c r="S315" s="263">
        <v>0</v>
      </c>
      <c r="T315" s="264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65" t="s">
        <v>470</v>
      </c>
      <c r="AT315" s="265" t="s">
        <v>164</v>
      </c>
      <c r="AU315" s="265" t="s">
        <v>85</v>
      </c>
      <c r="AY315" s="17" t="s">
        <v>162</v>
      </c>
      <c r="BE315" s="147">
        <f>IF(N315="základná",J315,0)</f>
        <v>0</v>
      </c>
      <c r="BF315" s="147">
        <f>IF(N315="znížená",J315,0)</f>
        <v>0</v>
      </c>
      <c r="BG315" s="147">
        <f>IF(N315="zákl. prenesená",J315,0)</f>
        <v>0</v>
      </c>
      <c r="BH315" s="147">
        <f>IF(N315="zníž. prenesená",J315,0)</f>
        <v>0</v>
      </c>
      <c r="BI315" s="147">
        <f>IF(N315="nulová",J315,0)</f>
        <v>0</v>
      </c>
      <c r="BJ315" s="17" t="s">
        <v>98</v>
      </c>
      <c r="BK315" s="147">
        <f>ROUND(I315*H315,2)</f>
        <v>0</v>
      </c>
      <c r="BL315" s="17" t="s">
        <v>470</v>
      </c>
      <c r="BM315" s="265" t="s">
        <v>471</v>
      </c>
    </row>
    <row r="316" s="14" customFormat="1">
      <c r="A316" s="14"/>
      <c r="B316" s="277"/>
      <c r="C316" s="278"/>
      <c r="D316" s="268" t="s">
        <v>170</v>
      </c>
      <c r="E316" s="279" t="s">
        <v>1</v>
      </c>
      <c r="F316" s="280" t="s">
        <v>472</v>
      </c>
      <c r="G316" s="278"/>
      <c r="H316" s="281">
        <v>20</v>
      </c>
      <c r="I316" s="282"/>
      <c r="J316" s="278"/>
      <c r="K316" s="278"/>
      <c r="L316" s="283"/>
      <c r="M316" s="284"/>
      <c r="N316" s="285"/>
      <c r="O316" s="285"/>
      <c r="P316" s="285"/>
      <c r="Q316" s="285"/>
      <c r="R316" s="285"/>
      <c r="S316" s="285"/>
      <c r="T316" s="28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87" t="s">
        <v>170</v>
      </c>
      <c r="AU316" s="287" t="s">
        <v>85</v>
      </c>
      <c r="AV316" s="14" t="s">
        <v>98</v>
      </c>
      <c r="AW316" s="14" t="s">
        <v>32</v>
      </c>
      <c r="AX316" s="14" t="s">
        <v>77</v>
      </c>
      <c r="AY316" s="287" t="s">
        <v>162</v>
      </c>
    </row>
    <row r="317" s="14" customFormat="1">
      <c r="A317" s="14"/>
      <c r="B317" s="277"/>
      <c r="C317" s="278"/>
      <c r="D317" s="268" t="s">
        <v>170</v>
      </c>
      <c r="E317" s="279" t="s">
        <v>1</v>
      </c>
      <c r="F317" s="280" t="s">
        <v>473</v>
      </c>
      <c r="G317" s="278"/>
      <c r="H317" s="281">
        <v>8</v>
      </c>
      <c r="I317" s="282"/>
      <c r="J317" s="278"/>
      <c r="K317" s="278"/>
      <c r="L317" s="283"/>
      <c r="M317" s="284"/>
      <c r="N317" s="285"/>
      <c r="O317" s="285"/>
      <c r="P317" s="285"/>
      <c r="Q317" s="285"/>
      <c r="R317" s="285"/>
      <c r="S317" s="285"/>
      <c r="T317" s="28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7" t="s">
        <v>170</v>
      </c>
      <c r="AU317" s="287" t="s">
        <v>85</v>
      </c>
      <c r="AV317" s="14" t="s">
        <v>98</v>
      </c>
      <c r="AW317" s="14" t="s">
        <v>32</v>
      </c>
      <c r="AX317" s="14" t="s">
        <v>77</v>
      </c>
      <c r="AY317" s="287" t="s">
        <v>162</v>
      </c>
    </row>
    <row r="318" s="15" customFormat="1">
      <c r="A318" s="15"/>
      <c r="B318" s="288"/>
      <c r="C318" s="289"/>
      <c r="D318" s="268" t="s">
        <v>170</v>
      </c>
      <c r="E318" s="290" t="s">
        <v>1</v>
      </c>
      <c r="F318" s="291" t="s">
        <v>173</v>
      </c>
      <c r="G318" s="289"/>
      <c r="H318" s="292">
        <v>28</v>
      </c>
      <c r="I318" s="293"/>
      <c r="J318" s="289"/>
      <c r="K318" s="289"/>
      <c r="L318" s="294"/>
      <c r="M318" s="295"/>
      <c r="N318" s="296"/>
      <c r="O318" s="296"/>
      <c r="P318" s="296"/>
      <c r="Q318" s="296"/>
      <c r="R318" s="296"/>
      <c r="S318" s="296"/>
      <c r="T318" s="29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98" t="s">
        <v>170</v>
      </c>
      <c r="AU318" s="298" t="s">
        <v>85</v>
      </c>
      <c r="AV318" s="15" t="s">
        <v>168</v>
      </c>
      <c r="AW318" s="15" t="s">
        <v>32</v>
      </c>
      <c r="AX318" s="15" t="s">
        <v>85</v>
      </c>
      <c r="AY318" s="298" t="s">
        <v>162</v>
      </c>
    </row>
    <row r="319" s="2" customFormat="1" ht="37.8" customHeight="1">
      <c r="A319" s="40"/>
      <c r="B319" s="41"/>
      <c r="C319" s="253" t="s">
        <v>393</v>
      </c>
      <c r="D319" s="253" t="s">
        <v>164</v>
      </c>
      <c r="E319" s="254" t="s">
        <v>474</v>
      </c>
      <c r="F319" s="255" t="s">
        <v>475</v>
      </c>
      <c r="G319" s="256" t="s">
        <v>469</v>
      </c>
      <c r="H319" s="257">
        <v>6</v>
      </c>
      <c r="I319" s="258"/>
      <c r="J319" s="259">
        <f>ROUND(I319*H319,2)</f>
        <v>0</v>
      </c>
      <c r="K319" s="260"/>
      <c r="L319" s="43"/>
      <c r="M319" s="261" t="s">
        <v>1</v>
      </c>
      <c r="N319" s="262" t="s">
        <v>43</v>
      </c>
      <c r="O319" s="99"/>
      <c r="P319" s="263">
        <f>O319*H319</f>
        <v>0</v>
      </c>
      <c r="Q319" s="263">
        <v>0</v>
      </c>
      <c r="R319" s="263">
        <f>Q319*H319</f>
        <v>0</v>
      </c>
      <c r="S319" s="263">
        <v>0</v>
      </c>
      <c r="T319" s="26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65" t="s">
        <v>470</v>
      </c>
      <c r="AT319" s="265" t="s">
        <v>164</v>
      </c>
      <c r="AU319" s="265" t="s">
        <v>85</v>
      </c>
      <c r="AY319" s="17" t="s">
        <v>162</v>
      </c>
      <c r="BE319" s="147">
        <f>IF(N319="základná",J319,0)</f>
        <v>0</v>
      </c>
      <c r="BF319" s="147">
        <f>IF(N319="znížená",J319,0)</f>
        <v>0</v>
      </c>
      <c r="BG319" s="147">
        <f>IF(N319="zákl. prenesená",J319,0)</f>
        <v>0</v>
      </c>
      <c r="BH319" s="147">
        <f>IF(N319="zníž. prenesená",J319,0)</f>
        <v>0</v>
      </c>
      <c r="BI319" s="147">
        <f>IF(N319="nulová",J319,0)</f>
        <v>0</v>
      </c>
      <c r="BJ319" s="17" t="s">
        <v>98</v>
      </c>
      <c r="BK319" s="147">
        <f>ROUND(I319*H319,2)</f>
        <v>0</v>
      </c>
      <c r="BL319" s="17" t="s">
        <v>470</v>
      </c>
      <c r="BM319" s="265" t="s">
        <v>476</v>
      </c>
    </row>
    <row r="320" s="12" customFormat="1" ht="25.92" customHeight="1">
      <c r="A320" s="12"/>
      <c r="B320" s="238"/>
      <c r="C320" s="239"/>
      <c r="D320" s="240" t="s">
        <v>76</v>
      </c>
      <c r="E320" s="241" t="s">
        <v>141</v>
      </c>
      <c r="F320" s="241" t="s">
        <v>477</v>
      </c>
      <c r="G320" s="239"/>
      <c r="H320" s="239"/>
      <c r="I320" s="242"/>
      <c r="J320" s="217">
        <f>BK320</f>
        <v>0</v>
      </c>
      <c r="K320" s="239"/>
      <c r="L320" s="243"/>
      <c r="M320" s="244"/>
      <c r="N320" s="245"/>
      <c r="O320" s="245"/>
      <c r="P320" s="246">
        <f>SUM(P321:P323)</f>
        <v>0</v>
      </c>
      <c r="Q320" s="245"/>
      <c r="R320" s="246">
        <f>SUM(R321:R323)</f>
        <v>0</v>
      </c>
      <c r="S320" s="245"/>
      <c r="T320" s="247">
        <f>SUM(T321:T323)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48" t="s">
        <v>189</v>
      </c>
      <c r="AT320" s="249" t="s">
        <v>76</v>
      </c>
      <c r="AU320" s="249" t="s">
        <v>77</v>
      </c>
      <c r="AY320" s="248" t="s">
        <v>162</v>
      </c>
      <c r="BK320" s="250">
        <f>SUM(BK321:BK323)</f>
        <v>0</v>
      </c>
    </row>
    <row r="321" s="2" customFormat="1" ht="24.15" customHeight="1">
      <c r="A321" s="40"/>
      <c r="B321" s="41"/>
      <c r="C321" s="253" t="s">
        <v>478</v>
      </c>
      <c r="D321" s="253" t="s">
        <v>164</v>
      </c>
      <c r="E321" s="254" t="s">
        <v>479</v>
      </c>
      <c r="F321" s="255" t="s">
        <v>480</v>
      </c>
      <c r="G321" s="256" t="s">
        <v>481</v>
      </c>
      <c r="H321" s="257">
        <v>1</v>
      </c>
      <c r="I321" s="258"/>
      <c r="J321" s="259">
        <f>ROUND(I321*H321,2)</f>
        <v>0</v>
      </c>
      <c r="K321" s="260"/>
      <c r="L321" s="43"/>
      <c r="M321" s="261" t="s">
        <v>1</v>
      </c>
      <c r="N321" s="262" t="s">
        <v>43</v>
      </c>
      <c r="O321" s="99"/>
      <c r="P321" s="263">
        <f>O321*H321</f>
        <v>0</v>
      </c>
      <c r="Q321" s="263">
        <v>0</v>
      </c>
      <c r="R321" s="263">
        <f>Q321*H321</f>
        <v>0</v>
      </c>
      <c r="S321" s="263">
        <v>0</v>
      </c>
      <c r="T321" s="26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65" t="s">
        <v>482</v>
      </c>
      <c r="AT321" s="265" t="s">
        <v>164</v>
      </c>
      <c r="AU321" s="265" t="s">
        <v>85</v>
      </c>
      <c r="AY321" s="17" t="s">
        <v>162</v>
      </c>
      <c r="BE321" s="147">
        <f>IF(N321="základná",J321,0)</f>
        <v>0</v>
      </c>
      <c r="BF321" s="147">
        <f>IF(N321="znížená",J321,0)</f>
        <v>0</v>
      </c>
      <c r="BG321" s="147">
        <f>IF(N321="zákl. prenesená",J321,0)</f>
        <v>0</v>
      </c>
      <c r="BH321" s="147">
        <f>IF(N321="zníž. prenesená",J321,0)</f>
        <v>0</v>
      </c>
      <c r="BI321" s="147">
        <f>IF(N321="nulová",J321,0)</f>
        <v>0</v>
      </c>
      <c r="BJ321" s="17" t="s">
        <v>98</v>
      </c>
      <c r="BK321" s="147">
        <f>ROUND(I321*H321,2)</f>
        <v>0</v>
      </c>
      <c r="BL321" s="17" t="s">
        <v>482</v>
      </c>
      <c r="BM321" s="265" t="s">
        <v>483</v>
      </c>
    </row>
    <row r="322" s="2" customFormat="1" ht="24.15" customHeight="1">
      <c r="A322" s="40"/>
      <c r="B322" s="41"/>
      <c r="C322" s="253" t="s">
        <v>484</v>
      </c>
      <c r="D322" s="253" t="s">
        <v>164</v>
      </c>
      <c r="E322" s="254" t="s">
        <v>485</v>
      </c>
      <c r="F322" s="255" t="s">
        <v>486</v>
      </c>
      <c r="G322" s="256" t="s">
        <v>481</v>
      </c>
      <c r="H322" s="257">
        <v>1</v>
      </c>
      <c r="I322" s="258"/>
      <c r="J322" s="259">
        <f>ROUND(I322*H322,2)</f>
        <v>0</v>
      </c>
      <c r="K322" s="260"/>
      <c r="L322" s="43"/>
      <c r="M322" s="261" t="s">
        <v>1</v>
      </c>
      <c r="N322" s="262" t="s">
        <v>43</v>
      </c>
      <c r="O322" s="99"/>
      <c r="P322" s="263">
        <f>O322*H322</f>
        <v>0</v>
      </c>
      <c r="Q322" s="263">
        <v>0</v>
      </c>
      <c r="R322" s="263">
        <f>Q322*H322</f>
        <v>0</v>
      </c>
      <c r="S322" s="263">
        <v>0</v>
      </c>
      <c r="T322" s="26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65" t="s">
        <v>482</v>
      </c>
      <c r="AT322" s="265" t="s">
        <v>164</v>
      </c>
      <c r="AU322" s="265" t="s">
        <v>85</v>
      </c>
      <c r="AY322" s="17" t="s">
        <v>162</v>
      </c>
      <c r="BE322" s="147">
        <f>IF(N322="základná",J322,0)</f>
        <v>0</v>
      </c>
      <c r="BF322" s="147">
        <f>IF(N322="znížená",J322,0)</f>
        <v>0</v>
      </c>
      <c r="BG322" s="147">
        <f>IF(N322="zákl. prenesená",J322,0)</f>
        <v>0</v>
      </c>
      <c r="BH322" s="147">
        <f>IF(N322="zníž. prenesená",J322,0)</f>
        <v>0</v>
      </c>
      <c r="BI322" s="147">
        <f>IF(N322="nulová",J322,0)</f>
        <v>0</v>
      </c>
      <c r="BJ322" s="17" t="s">
        <v>98</v>
      </c>
      <c r="BK322" s="147">
        <f>ROUND(I322*H322,2)</f>
        <v>0</v>
      </c>
      <c r="BL322" s="17" t="s">
        <v>482</v>
      </c>
      <c r="BM322" s="265" t="s">
        <v>487</v>
      </c>
    </row>
    <row r="323" s="2" customFormat="1" ht="44.25" customHeight="1">
      <c r="A323" s="40"/>
      <c r="B323" s="41"/>
      <c r="C323" s="253" t="s">
        <v>488</v>
      </c>
      <c r="D323" s="253" t="s">
        <v>164</v>
      </c>
      <c r="E323" s="254" t="s">
        <v>489</v>
      </c>
      <c r="F323" s="255" t="s">
        <v>490</v>
      </c>
      <c r="G323" s="256" t="s">
        <v>481</v>
      </c>
      <c r="H323" s="257">
        <v>1</v>
      </c>
      <c r="I323" s="258"/>
      <c r="J323" s="259">
        <f>ROUND(I323*H323,2)</f>
        <v>0</v>
      </c>
      <c r="K323" s="260"/>
      <c r="L323" s="43"/>
      <c r="M323" s="261" t="s">
        <v>1</v>
      </c>
      <c r="N323" s="262" t="s">
        <v>43</v>
      </c>
      <c r="O323" s="99"/>
      <c r="P323" s="263">
        <f>O323*H323</f>
        <v>0</v>
      </c>
      <c r="Q323" s="263">
        <v>0</v>
      </c>
      <c r="R323" s="263">
        <f>Q323*H323</f>
        <v>0</v>
      </c>
      <c r="S323" s="263">
        <v>0</v>
      </c>
      <c r="T323" s="26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65" t="s">
        <v>482</v>
      </c>
      <c r="AT323" s="265" t="s">
        <v>164</v>
      </c>
      <c r="AU323" s="265" t="s">
        <v>85</v>
      </c>
      <c r="AY323" s="17" t="s">
        <v>162</v>
      </c>
      <c r="BE323" s="147">
        <f>IF(N323="základná",J323,0)</f>
        <v>0</v>
      </c>
      <c r="BF323" s="147">
        <f>IF(N323="znížená",J323,0)</f>
        <v>0</v>
      </c>
      <c r="BG323" s="147">
        <f>IF(N323="zákl. prenesená",J323,0)</f>
        <v>0</v>
      </c>
      <c r="BH323" s="147">
        <f>IF(N323="zníž. prenesená",J323,0)</f>
        <v>0</v>
      </c>
      <c r="BI323" s="147">
        <f>IF(N323="nulová",J323,0)</f>
        <v>0</v>
      </c>
      <c r="BJ323" s="17" t="s">
        <v>98</v>
      </c>
      <c r="BK323" s="147">
        <f>ROUND(I323*H323,2)</f>
        <v>0</v>
      </c>
      <c r="BL323" s="17" t="s">
        <v>482</v>
      </c>
      <c r="BM323" s="265" t="s">
        <v>491</v>
      </c>
    </row>
    <row r="324" s="12" customFormat="1" ht="25.92" customHeight="1">
      <c r="A324" s="12"/>
      <c r="B324" s="238"/>
      <c r="C324" s="239"/>
      <c r="D324" s="240" t="s">
        <v>76</v>
      </c>
      <c r="E324" s="241" t="s">
        <v>492</v>
      </c>
      <c r="F324" s="241" t="s">
        <v>493</v>
      </c>
      <c r="G324" s="239"/>
      <c r="H324" s="239"/>
      <c r="I324" s="242"/>
      <c r="J324" s="217">
        <f>BK324</f>
        <v>0</v>
      </c>
      <c r="K324" s="239"/>
      <c r="L324" s="243"/>
      <c r="M324" s="244"/>
      <c r="N324" s="245"/>
      <c r="O324" s="245"/>
      <c r="P324" s="246">
        <f>SUM(P325:P327)</f>
        <v>0</v>
      </c>
      <c r="Q324" s="245"/>
      <c r="R324" s="246">
        <f>SUM(R325:R327)</f>
        <v>0</v>
      </c>
      <c r="S324" s="245"/>
      <c r="T324" s="247">
        <f>SUM(T325:T327)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48" t="s">
        <v>85</v>
      </c>
      <c r="AT324" s="249" t="s">
        <v>76</v>
      </c>
      <c r="AU324" s="249" t="s">
        <v>77</v>
      </c>
      <c r="AY324" s="248" t="s">
        <v>162</v>
      </c>
      <c r="BK324" s="250">
        <f>SUM(BK325:BK327)</f>
        <v>0</v>
      </c>
    </row>
    <row r="325" s="2" customFormat="1" ht="62.7" customHeight="1">
      <c r="A325" s="40"/>
      <c r="B325" s="41"/>
      <c r="C325" s="253" t="s">
        <v>494</v>
      </c>
      <c r="D325" s="253" t="s">
        <v>164</v>
      </c>
      <c r="E325" s="254" t="s">
        <v>495</v>
      </c>
      <c r="F325" s="255" t="s">
        <v>496</v>
      </c>
      <c r="G325" s="256" t="s">
        <v>1</v>
      </c>
      <c r="H325" s="257">
        <v>0</v>
      </c>
      <c r="I325" s="258"/>
      <c r="J325" s="259">
        <f>ROUND(I325*H325,2)</f>
        <v>0</v>
      </c>
      <c r="K325" s="260"/>
      <c r="L325" s="43"/>
      <c r="M325" s="261" t="s">
        <v>1</v>
      </c>
      <c r="N325" s="262" t="s">
        <v>43</v>
      </c>
      <c r="O325" s="99"/>
      <c r="P325" s="263">
        <f>O325*H325</f>
        <v>0</v>
      </c>
      <c r="Q325" s="263">
        <v>0</v>
      </c>
      <c r="R325" s="263">
        <f>Q325*H325</f>
        <v>0</v>
      </c>
      <c r="S325" s="263">
        <v>0</v>
      </c>
      <c r="T325" s="264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65" t="s">
        <v>168</v>
      </c>
      <c r="AT325" s="265" t="s">
        <v>164</v>
      </c>
      <c r="AU325" s="265" t="s">
        <v>85</v>
      </c>
      <c r="AY325" s="17" t="s">
        <v>162</v>
      </c>
      <c r="BE325" s="147">
        <f>IF(N325="základná",J325,0)</f>
        <v>0</v>
      </c>
      <c r="BF325" s="147">
        <f>IF(N325="znížená",J325,0)</f>
        <v>0</v>
      </c>
      <c r="BG325" s="147">
        <f>IF(N325="zákl. prenesená",J325,0)</f>
        <v>0</v>
      </c>
      <c r="BH325" s="147">
        <f>IF(N325="zníž. prenesená",J325,0)</f>
        <v>0</v>
      </c>
      <c r="BI325" s="147">
        <f>IF(N325="nulová",J325,0)</f>
        <v>0</v>
      </c>
      <c r="BJ325" s="17" t="s">
        <v>98</v>
      </c>
      <c r="BK325" s="147">
        <f>ROUND(I325*H325,2)</f>
        <v>0</v>
      </c>
      <c r="BL325" s="17" t="s">
        <v>168</v>
      </c>
      <c r="BM325" s="265" t="s">
        <v>497</v>
      </c>
    </row>
    <row r="326" s="2" customFormat="1">
      <c r="A326" s="40"/>
      <c r="B326" s="41"/>
      <c r="C326" s="42"/>
      <c r="D326" s="268" t="s">
        <v>498</v>
      </c>
      <c r="E326" s="42"/>
      <c r="F326" s="310" t="s">
        <v>499</v>
      </c>
      <c r="G326" s="42"/>
      <c r="H326" s="42"/>
      <c r="I326" s="223"/>
      <c r="J326" s="42"/>
      <c r="K326" s="42"/>
      <c r="L326" s="43"/>
      <c r="M326" s="311"/>
      <c r="N326" s="312"/>
      <c r="O326" s="99"/>
      <c r="P326" s="99"/>
      <c r="Q326" s="99"/>
      <c r="R326" s="99"/>
      <c r="S326" s="99"/>
      <c r="T326" s="10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7" t="s">
        <v>498</v>
      </c>
      <c r="AU326" s="17" t="s">
        <v>85</v>
      </c>
    </row>
    <row r="327" s="2" customFormat="1" ht="55.5" customHeight="1">
      <c r="A327" s="40"/>
      <c r="B327" s="41"/>
      <c r="C327" s="253" t="s">
        <v>500</v>
      </c>
      <c r="D327" s="253" t="s">
        <v>164</v>
      </c>
      <c r="E327" s="254" t="s">
        <v>501</v>
      </c>
      <c r="F327" s="255" t="s">
        <v>502</v>
      </c>
      <c r="G327" s="256" t="s">
        <v>1</v>
      </c>
      <c r="H327" s="257">
        <v>0</v>
      </c>
      <c r="I327" s="258"/>
      <c r="J327" s="259">
        <f>ROUND(I327*H327,2)</f>
        <v>0</v>
      </c>
      <c r="K327" s="260"/>
      <c r="L327" s="43"/>
      <c r="M327" s="261" t="s">
        <v>1</v>
      </c>
      <c r="N327" s="262" t="s">
        <v>43</v>
      </c>
      <c r="O327" s="99"/>
      <c r="P327" s="263">
        <f>O327*H327</f>
        <v>0</v>
      </c>
      <c r="Q327" s="263">
        <v>0</v>
      </c>
      <c r="R327" s="263">
        <f>Q327*H327</f>
        <v>0</v>
      </c>
      <c r="S327" s="263">
        <v>0</v>
      </c>
      <c r="T327" s="26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65" t="s">
        <v>470</v>
      </c>
      <c r="AT327" s="265" t="s">
        <v>164</v>
      </c>
      <c r="AU327" s="265" t="s">
        <v>85</v>
      </c>
      <c r="AY327" s="17" t="s">
        <v>162</v>
      </c>
      <c r="BE327" s="147">
        <f>IF(N327="základná",J327,0)</f>
        <v>0</v>
      </c>
      <c r="BF327" s="147">
        <f>IF(N327="znížená",J327,0)</f>
        <v>0</v>
      </c>
      <c r="BG327" s="147">
        <f>IF(N327="zákl. prenesená",J327,0)</f>
        <v>0</v>
      </c>
      <c r="BH327" s="147">
        <f>IF(N327="zníž. prenesená",J327,0)</f>
        <v>0</v>
      </c>
      <c r="BI327" s="147">
        <f>IF(N327="nulová",J327,0)</f>
        <v>0</v>
      </c>
      <c r="BJ327" s="17" t="s">
        <v>98</v>
      </c>
      <c r="BK327" s="147">
        <f>ROUND(I327*H327,2)</f>
        <v>0</v>
      </c>
      <c r="BL327" s="17" t="s">
        <v>470</v>
      </c>
      <c r="BM327" s="265" t="s">
        <v>503</v>
      </c>
    </row>
    <row r="328" s="2" customFormat="1" ht="49.92" customHeight="1">
      <c r="A328" s="40"/>
      <c r="B328" s="41"/>
      <c r="C328" s="42"/>
      <c r="D328" s="42"/>
      <c r="E328" s="241" t="s">
        <v>504</v>
      </c>
      <c r="F328" s="241" t="s">
        <v>505</v>
      </c>
      <c r="G328" s="42"/>
      <c r="H328" s="42"/>
      <c r="I328" s="42"/>
      <c r="J328" s="217">
        <f>BK328</f>
        <v>0</v>
      </c>
      <c r="K328" s="42"/>
      <c r="L328" s="43"/>
      <c r="M328" s="311"/>
      <c r="N328" s="312"/>
      <c r="O328" s="99"/>
      <c r="P328" s="99"/>
      <c r="Q328" s="99"/>
      <c r="R328" s="99"/>
      <c r="S328" s="99"/>
      <c r="T328" s="10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7" t="s">
        <v>76</v>
      </c>
      <c r="AU328" s="17" t="s">
        <v>77</v>
      </c>
      <c r="AY328" s="17" t="s">
        <v>506</v>
      </c>
      <c r="BK328" s="147">
        <f>SUM(BK329:BK333)</f>
        <v>0</v>
      </c>
    </row>
    <row r="329" s="2" customFormat="1" ht="16.32" customHeight="1">
      <c r="A329" s="40"/>
      <c r="B329" s="41"/>
      <c r="C329" s="313" t="s">
        <v>1</v>
      </c>
      <c r="D329" s="313" t="s">
        <v>164</v>
      </c>
      <c r="E329" s="314" t="s">
        <v>1</v>
      </c>
      <c r="F329" s="315" t="s">
        <v>1</v>
      </c>
      <c r="G329" s="316" t="s">
        <v>1</v>
      </c>
      <c r="H329" s="317"/>
      <c r="I329" s="318"/>
      <c r="J329" s="319">
        <f>BK329</f>
        <v>0</v>
      </c>
      <c r="K329" s="260"/>
      <c r="L329" s="43"/>
      <c r="M329" s="320" t="s">
        <v>1</v>
      </c>
      <c r="N329" s="321" t="s">
        <v>43</v>
      </c>
      <c r="O329" s="99"/>
      <c r="P329" s="99"/>
      <c r="Q329" s="99"/>
      <c r="R329" s="99"/>
      <c r="S329" s="99"/>
      <c r="T329" s="10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7" t="s">
        <v>506</v>
      </c>
      <c r="AU329" s="17" t="s">
        <v>85</v>
      </c>
      <c r="AY329" s="17" t="s">
        <v>506</v>
      </c>
      <c r="BE329" s="147">
        <f>IF(N329="základná",J329,0)</f>
        <v>0</v>
      </c>
      <c r="BF329" s="147">
        <f>IF(N329="znížená",J329,0)</f>
        <v>0</v>
      </c>
      <c r="BG329" s="147">
        <f>IF(N329="zákl. prenesená",J329,0)</f>
        <v>0</v>
      </c>
      <c r="BH329" s="147">
        <f>IF(N329="zníž. prenesená",J329,0)</f>
        <v>0</v>
      </c>
      <c r="BI329" s="147">
        <f>IF(N329="nulová",J329,0)</f>
        <v>0</v>
      </c>
      <c r="BJ329" s="17" t="s">
        <v>98</v>
      </c>
      <c r="BK329" s="147">
        <f>I329*H329</f>
        <v>0</v>
      </c>
    </row>
    <row r="330" s="2" customFormat="1" ht="16.32" customHeight="1">
      <c r="A330" s="40"/>
      <c r="B330" s="41"/>
      <c r="C330" s="313" t="s">
        <v>1</v>
      </c>
      <c r="D330" s="313" t="s">
        <v>164</v>
      </c>
      <c r="E330" s="314" t="s">
        <v>1</v>
      </c>
      <c r="F330" s="315" t="s">
        <v>1</v>
      </c>
      <c r="G330" s="316" t="s">
        <v>1</v>
      </c>
      <c r="H330" s="317"/>
      <c r="I330" s="318"/>
      <c r="J330" s="319">
        <f>BK330</f>
        <v>0</v>
      </c>
      <c r="K330" s="260"/>
      <c r="L330" s="43"/>
      <c r="M330" s="320" t="s">
        <v>1</v>
      </c>
      <c r="N330" s="321" t="s">
        <v>43</v>
      </c>
      <c r="O330" s="99"/>
      <c r="P330" s="99"/>
      <c r="Q330" s="99"/>
      <c r="R330" s="99"/>
      <c r="S330" s="99"/>
      <c r="T330" s="10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7" t="s">
        <v>506</v>
      </c>
      <c r="AU330" s="17" t="s">
        <v>85</v>
      </c>
      <c r="AY330" s="17" t="s">
        <v>506</v>
      </c>
      <c r="BE330" s="147">
        <f>IF(N330="základná",J330,0)</f>
        <v>0</v>
      </c>
      <c r="BF330" s="147">
        <f>IF(N330="znížená",J330,0)</f>
        <v>0</v>
      </c>
      <c r="BG330" s="147">
        <f>IF(N330="zákl. prenesená",J330,0)</f>
        <v>0</v>
      </c>
      <c r="BH330" s="147">
        <f>IF(N330="zníž. prenesená",J330,0)</f>
        <v>0</v>
      </c>
      <c r="BI330" s="147">
        <f>IF(N330="nulová",J330,0)</f>
        <v>0</v>
      </c>
      <c r="BJ330" s="17" t="s">
        <v>98</v>
      </c>
      <c r="BK330" s="147">
        <f>I330*H330</f>
        <v>0</v>
      </c>
    </row>
    <row r="331" s="2" customFormat="1" ht="16.32" customHeight="1">
      <c r="A331" s="40"/>
      <c r="B331" s="41"/>
      <c r="C331" s="313" t="s">
        <v>1</v>
      </c>
      <c r="D331" s="313" t="s">
        <v>164</v>
      </c>
      <c r="E331" s="314" t="s">
        <v>1</v>
      </c>
      <c r="F331" s="315" t="s">
        <v>1</v>
      </c>
      <c r="G331" s="316" t="s">
        <v>1</v>
      </c>
      <c r="H331" s="317"/>
      <c r="I331" s="318"/>
      <c r="J331" s="319">
        <f>BK331</f>
        <v>0</v>
      </c>
      <c r="K331" s="260"/>
      <c r="L331" s="43"/>
      <c r="M331" s="320" t="s">
        <v>1</v>
      </c>
      <c r="N331" s="321" t="s">
        <v>43</v>
      </c>
      <c r="O331" s="99"/>
      <c r="P331" s="99"/>
      <c r="Q331" s="99"/>
      <c r="R331" s="99"/>
      <c r="S331" s="99"/>
      <c r="T331" s="10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7" t="s">
        <v>506</v>
      </c>
      <c r="AU331" s="17" t="s">
        <v>85</v>
      </c>
      <c r="AY331" s="17" t="s">
        <v>506</v>
      </c>
      <c r="BE331" s="147">
        <f>IF(N331="základná",J331,0)</f>
        <v>0</v>
      </c>
      <c r="BF331" s="147">
        <f>IF(N331="znížená",J331,0)</f>
        <v>0</v>
      </c>
      <c r="BG331" s="147">
        <f>IF(N331="zákl. prenesená",J331,0)</f>
        <v>0</v>
      </c>
      <c r="BH331" s="147">
        <f>IF(N331="zníž. prenesená",J331,0)</f>
        <v>0</v>
      </c>
      <c r="BI331" s="147">
        <f>IF(N331="nulová",J331,0)</f>
        <v>0</v>
      </c>
      <c r="BJ331" s="17" t="s">
        <v>98</v>
      </c>
      <c r="BK331" s="147">
        <f>I331*H331</f>
        <v>0</v>
      </c>
    </row>
    <row r="332" s="2" customFormat="1" ht="16.32" customHeight="1">
      <c r="A332" s="40"/>
      <c r="B332" s="41"/>
      <c r="C332" s="313" t="s">
        <v>1</v>
      </c>
      <c r="D332" s="313" t="s">
        <v>164</v>
      </c>
      <c r="E332" s="314" t="s">
        <v>1</v>
      </c>
      <c r="F332" s="315" t="s">
        <v>1</v>
      </c>
      <c r="G332" s="316" t="s">
        <v>1</v>
      </c>
      <c r="H332" s="317"/>
      <c r="I332" s="318"/>
      <c r="J332" s="319">
        <f>BK332</f>
        <v>0</v>
      </c>
      <c r="K332" s="260"/>
      <c r="L332" s="43"/>
      <c r="M332" s="320" t="s">
        <v>1</v>
      </c>
      <c r="N332" s="321" t="s">
        <v>43</v>
      </c>
      <c r="O332" s="99"/>
      <c r="P332" s="99"/>
      <c r="Q332" s="99"/>
      <c r="R332" s="99"/>
      <c r="S332" s="99"/>
      <c r="T332" s="10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7" t="s">
        <v>506</v>
      </c>
      <c r="AU332" s="17" t="s">
        <v>85</v>
      </c>
      <c r="AY332" s="17" t="s">
        <v>506</v>
      </c>
      <c r="BE332" s="147">
        <f>IF(N332="základná",J332,0)</f>
        <v>0</v>
      </c>
      <c r="BF332" s="147">
        <f>IF(N332="znížená",J332,0)</f>
        <v>0</v>
      </c>
      <c r="BG332" s="147">
        <f>IF(N332="zákl. prenesená",J332,0)</f>
        <v>0</v>
      </c>
      <c r="BH332" s="147">
        <f>IF(N332="zníž. prenesená",J332,0)</f>
        <v>0</v>
      </c>
      <c r="BI332" s="147">
        <f>IF(N332="nulová",J332,0)</f>
        <v>0</v>
      </c>
      <c r="BJ332" s="17" t="s">
        <v>98</v>
      </c>
      <c r="BK332" s="147">
        <f>I332*H332</f>
        <v>0</v>
      </c>
    </row>
    <row r="333" s="2" customFormat="1" ht="16.32" customHeight="1">
      <c r="A333" s="40"/>
      <c r="B333" s="41"/>
      <c r="C333" s="313" t="s">
        <v>1</v>
      </c>
      <c r="D333" s="313" t="s">
        <v>164</v>
      </c>
      <c r="E333" s="314" t="s">
        <v>1</v>
      </c>
      <c r="F333" s="315" t="s">
        <v>1</v>
      </c>
      <c r="G333" s="316" t="s">
        <v>1</v>
      </c>
      <c r="H333" s="317"/>
      <c r="I333" s="318"/>
      <c r="J333" s="319">
        <f>BK333</f>
        <v>0</v>
      </c>
      <c r="K333" s="260"/>
      <c r="L333" s="43"/>
      <c r="M333" s="320" t="s">
        <v>1</v>
      </c>
      <c r="N333" s="321" t="s">
        <v>43</v>
      </c>
      <c r="O333" s="322"/>
      <c r="P333" s="322"/>
      <c r="Q333" s="322"/>
      <c r="R333" s="322"/>
      <c r="S333" s="322"/>
      <c r="T333" s="323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7" t="s">
        <v>506</v>
      </c>
      <c r="AU333" s="17" t="s">
        <v>85</v>
      </c>
      <c r="AY333" s="17" t="s">
        <v>506</v>
      </c>
      <c r="BE333" s="147">
        <f>IF(N333="základná",J333,0)</f>
        <v>0</v>
      </c>
      <c r="BF333" s="147">
        <f>IF(N333="znížená",J333,0)</f>
        <v>0</v>
      </c>
      <c r="BG333" s="147">
        <f>IF(N333="zákl. prenesená",J333,0)</f>
        <v>0</v>
      </c>
      <c r="BH333" s="147">
        <f>IF(N333="zníž. prenesená",J333,0)</f>
        <v>0</v>
      </c>
      <c r="BI333" s="147">
        <f>IF(N333="nulová",J333,0)</f>
        <v>0</v>
      </c>
      <c r="BJ333" s="17" t="s">
        <v>98</v>
      </c>
      <c r="BK333" s="147">
        <f>I333*H333</f>
        <v>0</v>
      </c>
    </row>
    <row r="334" s="2" customFormat="1" ht="6.96" customHeight="1">
      <c r="A334" s="40"/>
      <c r="B334" s="74"/>
      <c r="C334" s="75"/>
      <c r="D334" s="75"/>
      <c r="E334" s="75"/>
      <c r="F334" s="75"/>
      <c r="G334" s="75"/>
      <c r="H334" s="75"/>
      <c r="I334" s="75"/>
      <c r="J334" s="75"/>
      <c r="K334" s="75"/>
      <c r="L334" s="43"/>
      <c r="M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</row>
  </sheetData>
  <sheetProtection sheet="1" autoFilter="0" formatColumns="0" formatRows="0" objects="1" scenarios="1" spinCount="100000" saltValue="EEhmlWNGgt5t6rGqde/5UIYE94zS9O582FVqpz4C2ErTfTr9RfTiPYSik4Knu2j7dWy3YmZyjS8q3apLbjWZkw==" hashValue="m7dotLz3QZufqZ95Og8iNAcDvF0PtFwoxyBY1va4ILp/wbdEyIFvRpB6jsowxBJCKqCjqKgIaTfDhkK2JEMQvg==" algorithmName="SHA-512" password="C549"/>
  <autoFilter ref="C141:K333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dataValidations count="2">
    <dataValidation type="list" allowBlank="1" showInputMessage="1" showErrorMessage="1" error="Povolené sú hodnoty K, M." sqref="D329:D334">
      <formula1>"K, M"</formula1>
    </dataValidation>
    <dataValidation type="list" allowBlank="1" showInputMessage="1" showErrorMessage="1" error="Povolené sú hodnoty základná, znížená, nulová." sqref="N329:N334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56"/>
      <c r="C3" s="157"/>
      <c r="D3" s="157"/>
      <c r="E3" s="157"/>
      <c r="F3" s="157"/>
      <c r="G3" s="157"/>
      <c r="H3" s="20"/>
    </row>
    <row r="4" s="1" customFormat="1" ht="24.96" customHeight="1">
      <c r="B4" s="20"/>
      <c r="C4" s="158" t="s">
        <v>507</v>
      </c>
      <c r="H4" s="20"/>
    </row>
    <row r="5" s="1" customFormat="1" ht="12" customHeight="1">
      <c r="B5" s="20"/>
      <c r="C5" s="324" t="s">
        <v>12</v>
      </c>
      <c r="D5" s="167" t="s">
        <v>13</v>
      </c>
      <c r="E5" s="1"/>
      <c r="F5" s="1"/>
      <c r="H5" s="20"/>
    </row>
    <row r="6" s="1" customFormat="1" ht="36.96" customHeight="1">
      <c r="B6" s="20"/>
      <c r="C6" s="325" t="s">
        <v>15</v>
      </c>
      <c r="D6" s="326" t="s">
        <v>16</v>
      </c>
      <c r="E6" s="1"/>
      <c r="F6" s="1"/>
      <c r="H6" s="20"/>
    </row>
    <row r="7" s="1" customFormat="1" ht="16.5" customHeight="1">
      <c r="B7" s="20"/>
      <c r="C7" s="160" t="s">
        <v>21</v>
      </c>
      <c r="D7" s="164" t="str">
        <f>'Rekapitulácia stavby'!AN8</f>
        <v>24. 9. 2025</v>
      </c>
      <c r="H7" s="20"/>
    </row>
    <row r="8" s="2" customFormat="1" ht="10.8" customHeight="1">
      <c r="A8" s="40"/>
      <c r="B8" s="43"/>
      <c r="C8" s="40"/>
      <c r="D8" s="40"/>
      <c r="E8" s="40"/>
      <c r="F8" s="40"/>
      <c r="G8" s="40"/>
      <c r="H8" s="43"/>
    </row>
    <row r="9" s="11" customFormat="1" ht="29.28" customHeight="1">
      <c r="A9" s="226"/>
      <c r="B9" s="327"/>
      <c r="C9" s="328" t="s">
        <v>58</v>
      </c>
      <c r="D9" s="329" t="s">
        <v>59</v>
      </c>
      <c r="E9" s="329" t="s">
        <v>150</v>
      </c>
      <c r="F9" s="330" t="s">
        <v>508</v>
      </c>
      <c r="G9" s="226"/>
      <c r="H9" s="327"/>
    </row>
    <row r="10" s="2" customFormat="1" ht="26.4" customHeight="1">
      <c r="A10" s="40"/>
      <c r="B10" s="43"/>
      <c r="C10" s="331" t="s">
        <v>82</v>
      </c>
      <c r="D10" s="331" t="s">
        <v>83</v>
      </c>
      <c r="E10" s="40"/>
      <c r="F10" s="40"/>
      <c r="G10" s="40"/>
      <c r="H10" s="43"/>
    </row>
    <row r="11" s="2" customFormat="1" ht="16.8" customHeight="1">
      <c r="A11" s="40"/>
      <c r="B11" s="43"/>
      <c r="C11" s="332" t="s">
        <v>107</v>
      </c>
      <c r="D11" s="333" t="s">
        <v>100</v>
      </c>
      <c r="E11" s="334" t="s">
        <v>1</v>
      </c>
      <c r="F11" s="335">
        <v>17</v>
      </c>
      <c r="G11" s="40"/>
      <c r="H11" s="43"/>
    </row>
    <row r="12" s="2" customFormat="1" ht="16.8" customHeight="1">
      <c r="A12" s="40"/>
      <c r="B12" s="43"/>
      <c r="C12" s="336" t="s">
        <v>1</v>
      </c>
      <c r="D12" s="336" t="s">
        <v>171</v>
      </c>
      <c r="E12" s="17" t="s">
        <v>1</v>
      </c>
      <c r="F12" s="337">
        <v>0</v>
      </c>
      <c r="G12" s="40"/>
      <c r="H12" s="43"/>
    </row>
    <row r="13" s="2" customFormat="1">
      <c r="A13" s="40"/>
      <c r="B13" s="43"/>
      <c r="C13" s="336" t="s">
        <v>1</v>
      </c>
      <c r="D13" s="336" t="s">
        <v>183</v>
      </c>
      <c r="E13" s="17" t="s">
        <v>1</v>
      </c>
      <c r="F13" s="337">
        <v>17</v>
      </c>
      <c r="G13" s="40"/>
      <c r="H13" s="43"/>
    </row>
    <row r="14" s="2" customFormat="1" ht="16.8" customHeight="1">
      <c r="A14" s="40"/>
      <c r="B14" s="43"/>
      <c r="C14" s="336" t="s">
        <v>107</v>
      </c>
      <c r="D14" s="336" t="s">
        <v>173</v>
      </c>
      <c r="E14" s="17" t="s">
        <v>1</v>
      </c>
      <c r="F14" s="337">
        <v>17</v>
      </c>
      <c r="G14" s="40"/>
      <c r="H14" s="43"/>
    </row>
    <row r="15" s="2" customFormat="1" ht="16.8" customHeight="1">
      <c r="A15" s="40"/>
      <c r="B15" s="43"/>
      <c r="C15" s="338" t="s">
        <v>509</v>
      </c>
      <c r="D15" s="40"/>
      <c r="E15" s="40"/>
      <c r="F15" s="40"/>
      <c r="G15" s="40"/>
      <c r="H15" s="43"/>
    </row>
    <row r="16" s="2" customFormat="1" ht="16.8" customHeight="1">
      <c r="A16" s="40"/>
      <c r="B16" s="43"/>
      <c r="C16" s="336" t="s">
        <v>179</v>
      </c>
      <c r="D16" s="336" t="s">
        <v>180</v>
      </c>
      <c r="E16" s="17" t="s">
        <v>181</v>
      </c>
      <c r="F16" s="337">
        <v>17</v>
      </c>
      <c r="G16" s="40"/>
      <c r="H16" s="43"/>
    </row>
    <row r="17" s="2" customFormat="1">
      <c r="A17" s="40"/>
      <c r="B17" s="43"/>
      <c r="C17" s="336" t="s">
        <v>190</v>
      </c>
      <c r="D17" s="336" t="s">
        <v>191</v>
      </c>
      <c r="E17" s="17" t="s">
        <v>181</v>
      </c>
      <c r="F17" s="337">
        <v>19</v>
      </c>
      <c r="G17" s="40"/>
      <c r="H17" s="43"/>
    </row>
    <row r="18" s="2" customFormat="1" ht="16.8" customHeight="1">
      <c r="A18" s="40"/>
      <c r="B18" s="43"/>
      <c r="C18" s="332" t="s">
        <v>115</v>
      </c>
      <c r="D18" s="333" t="s">
        <v>1</v>
      </c>
      <c r="E18" s="334" t="s">
        <v>1</v>
      </c>
      <c r="F18" s="335">
        <v>252</v>
      </c>
      <c r="G18" s="40"/>
      <c r="H18" s="43"/>
    </row>
    <row r="19" s="2" customFormat="1" ht="16.8" customHeight="1">
      <c r="A19" s="40"/>
      <c r="B19" s="43"/>
      <c r="C19" s="336" t="s">
        <v>1</v>
      </c>
      <c r="D19" s="336" t="s">
        <v>254</v>
      </c>
      <c r="E19" s="17" t="s">
        <v>1</v>
      </c>
      <c r="F19" s="337">
        <v>0</v>
      </c>
      <c r="G19" s="40"/>
      <c r="H19" s="43"/>
    </row>
    <row r="20" s="2" customFormat="1">
      <c r="A20" s="40"/>
      <c r="B20" s="43"/>
      <c r="C20" s="336" t="s">
        <v>1</v>
      </c>
      <c r="D20" s="336" t="s">
        <v>429</v>
      </c>
      <c r="E20" s="17" t="s">
        <v>1</v>
      </c>
      <c r="F20" s="337">
        <v>252</v>
      </c>
      <c r="G20" s="40"/>
      <c r="H20" s="43"/>
    </row>
    <row r="21" s="2" customFormat="1" ht="16.8" customHeight="1">
      <c r="A21" s="40"/>
      <c r="B21" s="43"/>
      <c r="C21" s="336" t="s">
        <v>115</v>
      </c>
      <c r="D21" s="336" t="s">
        <v>173</v>
      </c>
      <c r="E21" s="17" t="s">
        <v>1</v>
      </c>
      <c r="F21" s="337">
        <v>252</v>
      </c>
      <c r="G21" s="40"/>
      <c r="H21" s="43"/>
    </row>
    <row r="22" s="2" customFormat="1" ht="16.8" customHeight="1">
      <c r="A22" s="40"/>
      <c r="B22" s="43"/>
      <c r="C22" s="338" t="s">
        <v>509</v>
      </c>
      <c r="D22" s="40"/>
      <c r="E22" s="40"/>
      <c r="F22" s="40"/>
      <c r="G22" s="40"/>
      <c r="H22" s="43"/>
    </row>
    <row r="23" s="2" customFormat="1" ht="16.8" customHeight="1">
      <c r="A23" s="40"/>
      <c r="B23" s="43"/>
      <c r="C23" s="336" t="s">
        <v>426</v>
      </c>
      <c r="D23" s="336" t="s">
        <v>427</v>
      </c>
      <c r="E23" s="17" t="s">
        <v>181</v>
      </c>
      <c r="F23" s="337">
        <v>252</v>
      </c>
      <c r="G23" s="40"/>
      <c r="H23" s="43"/>
    </row>
    <row r="24" s="2" customFormat="1" ht="16.8" customHeight="1">
      <c r="A24" s="40"/>
      <c r="B24" s="43"/>
      <c r="C24" s="336" t="s">
        <v>391</v>
      </c>
      <c r="D24" s="336" t="s">
        <v>392</v>
      </c>
      <c r="E24" s="17" t="s">
        <v>181</v>
      </c>
      <c r="F24" s="337">
        <v>236</v>
      </c>
      <c r="G24" s="40"/>
      <c r="H24" s="43"/>
    </row>
    <row r="25" s="2" customFormat="1" ht="16.8" customHeight="1">
      <c r="A25" s="40"/>
      <c r="B25" s="43"/>
      <c r="C25" s="332" t="s">
        <v>188</v>
      </c>
      <c r="D25" s="333" t="s">
        <v>100</v>
      </c>
      <c r="E25" s="334" t="s">
        <v>1</v>
      </c>
      <c r="F25" s="335">
        <v>2</v>
      </c>
      <c r="G25" s="40"/>
      <c r="H25" s="43"/>
    </row>
    <row r="26" s="2" customFormat="1" ht="16.8" customHeight="1">
      <c r="A26" s="40"/>
      <c r="B26" s="43"/>
      <c r="C26" s="336" t="s">
        <v>1</v>
      </c>
      <c r="D26" s="336" t="s">
        <v>171</v>
      </c>
      <c r="E26" s="17" t="s">
        <v>1</v>
      </c>
      <c r="F26" s="337">
        <v>0</v>
      </c>
      <c r="G26" s="40"/>
      <c r="H26" s="43"/>
    </row>
    <row r="27" s="2" customFormat="1" ht="16.8" customHeight="1">
      <c r="A27" s="40"/>
      <c r="B27" s="43"/>
      <c r="C27" s="336" t="s">
        <v>1</v>
      </c>
      <c r="D27" s="336" t="s">
        <v>187</v>
      </c>
      <c r="E27" s="17" t="s">
        <v>1</v>
      </c>
      <c r="F27" s="337">
        <v>2</v>
      </c>
      <c r="G27" s="40"/>
      <c r="H27" s="43"/>
    </row>
    <row r="28" s="2" customFormat="1" ht="16.8" customHeight="1">
      <c r="A28" s="40"/>
      <c r="B28" s="43"/>
      <c r="C28" s="336" t="s">
        <v>188</v>
      </c>
      <c r="D28" s="336" t="s">
        <v>173</v>
      </c>
      <c r="E28" s="17" t="s">
        <v>1</v>
      </c>
      <c r="F28" s="337">
        <v>2</v>
      </c>
      <c r="G28" s="40"/>
      <c r="H28" s="43"/>
    </row>
    <row r="29" s="2" customFormat="1" ht="16.8" customHeight="1">
      <c r="A29" s="40"/>
      <c r="B29" s="43"/>
      <c r="C29" s="338" t="s">
        <v>509</v>
      </c>
      <c r="D29" s="40"/>
      <c r="E29" s="40"/>
      <c r="F29" s="40"/>
      <c r="G29" s="40"/>
      <c r="H29" s="43"/>
    </row>
    <row r="30" s="2" customFormat="1" ht="16.8" customHeight="1">
      <c r="A30" s="40"/>
      <c r="B30" s="43"/>
      <c r="C30" s="336" t="s">
        <v>184</v>
      </c>
      <c r="D30" s="336" t="s">
        <v>185</v>
      </c>
      <c r="E30" s="17" t="s">
        <v>181</v>
      </c>
      <c r="F30" s="337">
        <v>2</v>
      </c>
      <c r="G30" s="40"/>
      <c r="H30" s="43"/>
    </row>
    <row r="31" s="2" customFormat="1">
      <c r="A31" s="40"/>
      <c r="B31" s="43"/>
      <c r="C31" s="336" t="s">
        <v>190</v>
      </c>
      <c r="D31" s="336" t="s">
        <v>191</v>
      </c>
      <c r="E31" s="17" t="s">
        <v>181</v>
      </c>
      <c r="F31" s="337">
        <v>19</v>
      </c>
      <c r="G31" s="40"/>
      <c r="H31" s="43"/>
    </row>
    <row r="32" s="2" customFormat="1" ht="16.8" customHeight="1">
      <c r="A32" s="40"/>
      <c r="B32" s="43"/>
      <c r="C32" s="332" t="s">
        <v>109</v>
      </c>
      <c r="D32" s="333" t="s">
        <v>100</v>
      </c>
      <c r="E32" s="334" t="s">
        <v>1</v>
      </c>
      <c r="F32" s="335">
        <v>1.7370000000000001</v>
      </c>
      <c r="G32" s="40"/>
      <c r="H32" s="43"/>
    </row>
    <row r="33" s="2" customFormat="1" ht="16.8" customHeight="1">
      <c r="A33" s="40"/>
      <c r="B33" s="43"/>
      <c r="C33" s="336" t="s">
        <v>1</v>
      </c>
      <c r="D33" s="336" t="s">
        <v>171</v>
      </c>
      <c r="E33" s="17" t="s">
        <v>1</v>
      </c>
      <c r="F33" s="337">
        <v>0</v>
      </c>
      <c r="G33" s="40"/>
      <c r="H33" s="43"/>
    </row>
    <row r="34" s="2" customFormat="1" ht="16.8" customHeight="1">
      <c r="A34" s="40"/>
      <c r="B34" s="43"/>
      <c r="C34" s="336" t="s">
        <v>1</v>
      </c>
      <c r="D34" s="336" t="s">
        <v>213</v>
      </c>
      <c r="E34" s="17" t="s">
        <v>1</v>
      </c>
      <c r="F34" s="337">
        <v>1.7370000000000001</v>
      </c>
      <c r="G34" s="40"/>
      <c r="H34" s="43"/>
    </row>
    <row r="35" s="2" customFormat="1" ht="16.8" customHeight="1">
      <c r="A35" s="40"/>
      <c r="B35" s="43"/>
      <c r="C35" s="336" t="s">
        <v>109</v>
      </c>
      <c r="D35" s="336" t="s">
        <v>173</v>
      </c>
      <c r="E35" s="17" t="s">
        <v>1</v>
      </c>
      <c r="F35" s="337">
        <v>1.7370000000000001</v>
      </c>
      <c r="G35" s="40"/>
      <c r="H35" s="43"/>
    </row>
    <row r="36" s="2" customFormat="1" ht="16.8" customHeight="1">
      <c r="A36" s="40"/>
      <c r="B36" s="43"/>
      <c r="C36" s="338" t="s">
        <v>509</v>
      </c>
      <c r="D36" s="40"/>
      <c r="E36" s="40"/>
      <c r="F36" s="40"/>
      <c r="G36" s="40"/>
      <c r="H36" s="43"/>
    </row>
    <row r="37" s="2" customFormat="1" ht="16.8" customHeight="1">
      <c r="A37" s="40"/>
      <c r="B37" s="43"/>
      <c r="C37" s="336" t="s">
        <v>209</v>
      </c>
      <c r="D37" s="336" t="s">
        <v>210</v>
      </c>
      <c r="E37" s="17" t="s">
        <v>211</v>
      </c>
      <c r="F37" s="337">
        <v>1.7370000000000001</v>
      </c>
      <c r="G37" s="40"/>
      <c r="H37" s="43"/>
    </row>
    <row r="38" s="2" customFormat="1" ht="16.8" customHeight="1">
      <c r="A38" s="40"/>
      <c r="B38" s="43"/>
      <c r="C38" s="336" t="s">
        <v>215</v>
      </c>
      <c r="D38" s="336" t="s">
        <v>216</v>
      </c>
      <c r="E38" s="17" t="s">
        <v>211</v>
      </c>
      <c r="F38" s="337">
        <v>5.79</v>
      </c>
      <c r="G38" s="40"/>
      <c r="H38" s="43"/>
    </row>
    <row r="39" s="2" customFormat="1" ht="16.8" customHeight="1">
      <c r="A39" s="40"/>
      <c r="B39" s="43"/>
      <c r="C39" s="336" t="s">
        <v>237</v>
      </c>
      <c r="D39" s="336" t="s">
        <v>238</v>
      </c>
      <c r="E39" s="17" t="s">
        <v>167</v>
      </c>
      <c r="F39" s="337">
        <v>41.363</v>
      </c>
      <c r="G39" s="40"/>
      <c r="H39" s="43"/>
    </row>
    <row r="40" s="2" customFormat="1" ht="16.8" customHeight="1">
      <c r="A40" s="40"/>
      <c r="B40" s="43"/>
      <c r="C40" s="336" t="s">
        <v>242</v>
      </c>
      <c r="D40" s="336" t="s">
        <v>243</v>
      </c>
      <c r="E40" s="17" t="s">
        <v>167</v>
      </c>
      <c r="F40" s="337">
        <v>11.58</v>
      </c>
      <c r="G40" s="40"/>
      <c r="H40" s="43"/>
    </row>
    <row r="41" s="2" customFormat="1" ht="16.8" customHeight="1">
      <c r="A41" s="40"/>
      <c r="B41" s="43"/>
      <c r="C41" s="332" t="s">
        <v>96</v>
      </c>
      <c r="D41" s="333" t="s">
        <v>1</v>
      </c>
      <c r="E41" s="334" t="s">
        <v>1</v>
      </c>
      <c r="F41" s="335">
        <v>8</v>
      </c>
      <c r="G41" s="40"/>
      <c r="H41" s="43"/>
    </row>
    <row r="42" s="2" customFormat="1" ht="16.8" customHeight="1">
      <c r="A42" s="40"/>
      <c r="B42" s="43"/>
      <c r="C42" s="336" t="s">
        <v>1</v>
      </c>
      <c r="D42" s="336" t="s">
        <v>254</v>
      </c>
      <c r="E42" s="17" t="s">
        <v>1</v>
      </c>
      <c r="F42" s="337">
        <v>0</v>
      </c>
      <c r="G42" s="40"/>
      <c r="H42" s="43"/>
    </row>
    <row r="43" s="2" customFormat="1" ht="16.8" customHeight="1">
      <c r="A43" s="40"/>
      <c r="B43" s="43"/>
      <c r="C43" s="336" t="s">
        <v>1</v>
      </c>
      <c r="D43" s="336" t="s">
        <v>260</v>
      </c>
      <c r="E43" s="17" t="s">
        <v>1</v>
      </c>
      <c r="F43" s="337">
        <v>8</v>
      </c>
      <c r="G43" s="40"/>
      <c r="H43" s="43"/>
    </row>
    <row r="44" s="2" customFormat="1" ht="16.8" customHeight="1">
      <c r="A44" s="40"/>
      <c r="B44" s="43"/>
      <c r="C44" s="336" t="s">
        <v>96</v>
      </c>
      <c r="D44" s="336" t="s">
        <v>173</v>
      </c>
      <c r="E44" s="17" t="s">
        <v>1</v>
      </c>
      <c r="F44" s="337">
        <v>8</v>
      </c>
      <c r="G44" s="40"/>
      <c r="H44" s="43"/>
    </row>
    <row r="45" s="2" customFormat="1" ht="16.8" customHeight="1">
      <c r="A45" s="40"/>
      <c r="B45" s="43"/>
      <c r="C45" s="338" t="s">
        <v>509</v>
      </c>
      <c r="D45" s="40"/>
      <c r="E45" s="40"/>
      <c r="F45" s="40"/>
      <c r="G45" s="40"/>
      <c r="H45" s="43"/>
    </row>
    <row r="46" s="2" customFormat="1" ht="16.8" customHeight="1">
      <c r="A46" s="40"/>
      <c r="B46" s="43"/>
      <c r="C46" s="336" t="s">
        <v>257</v>
      </c>
      <c r="D46" s="336" t="s">
        <v>258</v>
      </c>
      <c r="E46" s="17" t="s">
        <v>167</v>
      </c>
      <c r="F46" s="337">
        <v>8</v>
      </c>
      <c r="G46" s="40"/>
      <c r="H46" s="43"/>
    </row>
    <row r="47" s="2" customFormat="1" ht="16.8" customHeight="1">
      <c r="A47" s="40"/>
      <c r="B47" s="43"/>
      <c r="C47" s="336" t="s">
        <v>262</v>
      </c>
      <c r="D47" s="336" t="s">
        <v>263</v>
      </c>
      <c r="E47" s="17" t="s">
        <v>167</v>
      </c>
      <c r="F47" s="337">
        <v>8</v>
      </c>
      <c r="G47" s="40"/>
      <c r="H47" s="43"/>
    </row>
    <row r="48" s="2" customFormat="1" ht="16.8" customHeight="1">
      <c r="A48" s="40"/>
      <c r="B48" s="43"/>
      <c r="C48" s="332" t="s">
        <v>105</v>
      </c>
      <c r="D48" s="333" t="s">
        <v>100</v>
      </c>
      <c r="E48" s="334" t="s">
        <v>1</v>
      </c>
      <c r="F48" s="335">
        <v>4.2530000000000001</v>
      </c>
      <c r="G48" s="40"/>
      <c r="H48" s="43"/>
    </row>
    <row r="49" s="2" customFormat="1" ht="16.8" customHeight="1">
      <c r="A49" s="40"/>
      <c r="B49" s="43"/>
      <c r="C49" s="336" t="s">
        <v>1</v>
      </c>
      <c r="D49" s="336" t="s">
        <v>171</v>
      </c>
      <c r="E49" s="17" t="s">
        <v>1</v>
      </c>
      <c r="F49" s="337">
        <v>0</v>
      </c>
      <c r="G49" s="40"/>
      <c r="H49" s="43"/>
    </row>
    <row r="50" s="2" customFormat="1">
      <c r="A50" s="40"/>
      <c r="B50" s="43"/>
      <c r="C50" s="336" t="s">
        <v>1</v>
      </c>
      <c r="D50" s="336" t="s">
        <v>172</v>
      </c>
      <c r="E50" s="17" t="s">
        <v>1</v>
      </c>
      <c r="F50" s="337">
        <v>4.2530000000000001</v>
      </c>
      <c r="G50" s="40"/>
      <c r="H50" s="43"/>
    </row>
    <row r="51" s="2" customFormat="1" ht="16.8" customHeight="1">
      <c r="A51" s="40"/>
      <c r="B51" s="43"/>
      <c r="C51" s="336" t="s">
        <v>105</v>
      </c>
      <c r="D51" s="336" t="s">
        <v>173</v>
      </c>
      <c r="E51" s="17" t="s">
        <v>1</v>
      </c>
      <c r="F51" s="337">
        <v>4.2530000000000001</v>
      </c>
      <c r="G51" s="40"/>
      <c r="H51" s="43"/>
    </row>
    <row r="52" s="2" customFormat="1" ht="16.8" customHeight="1">
      <c r="A52" s="40"/>
      <c r="B52" s="43"/>
      <c r="C52" s="338" t="s">
        <v>509</v>
      </c>
      <c r="D52" s="40"/>
      <c r="E52" s="40"/>
      <c r="F52" s="40"/>
      <c r="G52" s="40"/>
      <c r="H52" s="43"/>
    </row>
    <row r="53" s="2" customFormat="1" ht="16.8" customHeight="1">
      <c r="A53" s="40"/>
      <c r="B53" s="43"/>
      <c r="C53" s="336" t="s">
        <v>165</v>
      </c>
      <c r="D53" s="336" t="s">
        <v>166</v>
      </c>
      <c r="E53" s="17" t="s">
        <v>167</v>
      </c>
      <c r="F53" s="337">
        <v>4.2530000000000001</v>
      </c>
      <c r="G53" s="40"/>
      <c r="H53" s="43"/>
    </row>
    <row r="54" s="2" customFormat="1" ht="16.8" customHeight="1">
      <c r="A54" s="40"/>
      <c r="B54" s="43"/>
      <c r="C54" s="336" t="s">
        <v>237</v>
      </c>
      <c r="D54" s="336" t="s">
        <v>238</v>
      </c>
      <c r="E54" s="17" t="s">
        <v>167</v>
      </c>
      <c r="F54" s="337">
        <v>41.363</v>
      </c>
      <c r="G54" s="40"/>
      <c r="H54" s="43"/>
    </row>
    <row r="55" s="2" customFormat="1" ht="16.8" customHeight="1">
      <c r="A55" s="40"/>
      <c r="B55" s="43"/>
      <c r="C55" s="336" t="s">
        <v>290</v>
      </c>
      <c r="D55" s="336" t="s">
        <v>291</v>
      </c>
      <c r="E55" s="17" t="s">
        <v>167</v>
      </c>
      <c r="F55" s="337">
        <v>4.2530000000000001</v>
      </c>
      <c r="G55" s="40"/>
      <c r="H55" s="43"/>
    </row>
    <row r="56" s="2" customFormat="1" ht="16.8" customHeight="1">
      <c r="A56" s="40"/>
      <c r="B56" s="43"/>
      <c r="C56" s="332" t="s">
        <v>99</v>
      </c>
      <c r="D56" s="333" t="s">
        <v>100</v>
      </c>
      <c r="E56" s="334" t="s">
        <v>1</v>
      </c>
      <c r="F56" s="335">
        <v>25.530000000000001</v>
      </c>
      <c r="G56" s="40"/>
      <c r="H56" s="43"/>
    </row>
    <row r="57" s="2" customFormat="1" ht="16.8" customHeight="1">
      <c r="A57" s="40"/>
      <c r="B57" s="43"/>
      <c r="C57" s="336" t="s">
        <v>1</v>
      </c>
      <c r="D57" s="336" t="s">
        <v>171</v>
      </c>
      <c r="E57" s="17" t="s">
        <v>1</v>
      </c>
      <c r="F57" s="337">
        <v>0</v>
      </c>
      <c r="G57" s="40"/>
      <c r="H57" s="43"/>
    </row>
    <row r="58" s="2" customFormat="1" ht="16.8" customHeight="1">
      <c r="A58" s="40"/>
      <c r="B58" s="43"/>
      <c r="C58" s="336" t="s">
        <v>1</v>
      </c>
      <c r="D58" s="336" t="s">
        <v>177</v>
      </c>
      <c r="E58" s="17" t="s">
        <v>1</v>
      </c>
      <c r="F58" s="337">
        <v>25.530000000000001</v>
      </c>
      <c r="G58" s="40"/>
      <c r="H58" s="43"/>
    </row>
    <row r="59" s="2" customFormat="1" ht="16.8" customHeight="1">
      <c r="A59" s="40"/>
      <c r="B59" s="43"/>
      <c r="C59" s="336" t="s">
        <v>99</v>
      </c>
      <c r="D59" s="336" t="s">
        <v>173</v>
      </c>
      <c r="E59" s="17" t="s">
        <v>1</v>
      </c>
      <c r="F59" s="337">
        <v>25.530000000000001</v>
      </c>
      <c r="G59" s="40"/>
      <c r="H59" s="43"/>
    </row>
    <row r="60" s="2" customFormat="1" ht="16.8" customHeight="1">
      <c r="A60" s="40"/>
      <c r="B60" s="43"/>
      <c r="C60" s="338" t="s">
        <v>509</v>
      </c>
      <c r="D60" s="40"/>
      <c r="E60" s="40"/>
      <c r="F60" s="40"/>
      <c r="G60" s="40"/>
      <c r="H60" s="43"/>
    </row>
    <row r="61" s="2" customFormat="1">
      <c r="A61" s="40"/>
      <c r="B61" s="43"/>
      <c r="C61" s="336" t="s">
        <v>174</v>
      </c>
      <c r="D61" s="336" t="s">
        <v>175</v>
      </c>
      <c r="E61" s="17" t="s">
        <v>167</v>
      </c>
      <c r="F61" s="337">
        <v>25.530000000000001</v>
      </c>
      <c r="G61" s="40"/>
      <c r="H61" s="43"/>
    </row>
    <row r="62" s="2" customFormat="1">
      <c r="A62" s="40"/>
      <c r="B62" s="43"/>
      <c r="C62" s="336" t="s">
        <v>195</v>
      </c>
      <c r="D62" s="336" t="s">
        <v>196</v>
      </c>
      <c r="E62" s="17" t="s">
        <v>167</v>
      </c>
      <c r="F62" s="337">
        <v>25.530000000000001</v>
      </c>
      <c r="G62" s="40"/>
      <c r="H62" s="43"/>
    </row>
    <row r="63" s="2" customFormat="1" ht="16.8" customHeight="1">
      <c r="A63" s="40"/>
      <c r="B63" s="43"/>
      <c r="C63" s="336" t="s">
        <v>237</v>
      </c>
      <c r="D63" s="336" t="s">
        <v>238</v>
      </c>
      <c r="E63" s="17" t="s">
        <v>167</v>
      </c>
      <c r="F63" s="337">
        <v>41.363</v>
      </c>
      <c r="G63" s="40"/>
      <c r="H63" s="43"/>
    </row>
    <row r="64" s="2" customFormat="1" ht="16.8" customHeight="1">
      <c r="A64" s="40"/>
      <c r="B64" s="43"/>
      <c r="C64" s="336" t="s">
        <v>282</v>
      </c>
      <c r="D64" s="336" t="s">
        <v>283</v>
      </c>
      <c r="E64" s="17" t="s">
        <v>167</v>
      </c>
      <c r="F64" s="337">
        <v>25.530000000000001</v>
      </c>
      <c r="G64" s="40"/>
      <c r="H64" s="43"/>
    </row>
    <row r="65" s="2" customFormat="1">
      <c r="A65" s="40"/>
      <c r="B65" s="43"/>
      <c r="C65" s="336" t="s">
        <v>286</v>
      </c>
      <c r="D65" s="336" t="s">
        <v>287</v>
      </c>
      <c r="E65" s="17" t="s">
        <v>167</v>
      </c>
      <c r="F65" s="337">
        <v>25.530000000000001</v>
      </c>
      <c r="G65" s="40"/>
      <c r="H65" s="43"/>
    </row>
    <row r="66" s="2" customFormat="1">
      <c r="A66" s="40"/>
      <c r="B66" s="43"/>
      <c r="C66" s="336" t="s">
        <v>300</v>
      </c>
      <c r="D66" s="336" t="s">
        <v>301</v>
      </c>
      <c r="E66" s="17" t="s">
        <v>167</v>
      </c>
      <c r="F66" s="337">
        <v>25.530000000000001</v>
      </c>
      <c r="G66" s="40"/>
      <c r="H66" s="43"/>
    </row>
    <row r="67" s="2" customFormat="1" ht="16.8" customHeight="1">
      <c r="A67" s="40"/>
      <c r="B67" s="43"/>
      <c r="C67" s="336" t="s">
        <v>305</v>
      </c>
      <c r="D67" s="336" t="s">
        <v>306</v>
      </c>
      <c r="E67" s="17" t="s">
        <v>167</v>
      </c>
      <c r="F67" s="337">
        <v>25.530000000000001</v>
      </c>
      <c r="G67" s="40"/>
      <c r="H67" s="43"/>
    </row>
    <row r="68" s="2" customFormat="1" ht="16.8" customHeight="1">
      <c r="A68" s="40"/>
      <c r="B68" s="43"/>
      <c r="C68" s="336" t="s">
        <v>314</v>
      </c>
      <c r="D68" s="336" t="s">
        <v>315</v>
      </c>
      <c r="E68" s="17" t="s">
        <v>167</v>
      </c>
      <c r="F68" s="337">
        <v>51.060000000000002</v>
      </c>
      <c r="G68" s="40"/>
      <c r="H68" s="43"/>
    </row>
    <row r="69" s="2" customFormat="1" ht="16.8" customHeight="1">
      <c r="A69" s="40"/>
      <c r="B69" s="43"/>
      <c r="C69" s="332" t="s">
        <v>510</v>
      </c>
      <c r="D69" s="333" t="s">
        <v>511</v>
      </c>
      <c r="E69" s="334" t="s">
        <v>1</v>
      </c>
      <c r="F69" s="335">
        <v>6.1500000000000004</v>
      </c>
      <c r="G69" s="40"/>
      <c r="H69" s="43"/>
    </row>
    <row r="70" s="2" customFormat="1" ht="16.8" customHeight="1">
      <c r="A70" s="40"/>
      <c r="B70" s="43"/>
      <c r="C70" s="332" t="s">
        <v>103</v>
      </c>
      <c r="D70" s="333" t="s">
        <v>1</v>
      </c>
      <c r="E70" s="334" t="s">
        <v>1</v>
      </c>
      <c r="F70" s="335">
        <v>41.363</v>
      </c>
      <c r="G70" s="40"/>
      <c r="H70" s="43"/>
    </row>
    <row r="71" s="2" customFormat="1" ht="16.8" customHeight="1">
      <c r="A71" s="40"/>
      <c r="B71" s="43"/>
      <c r="C71" s="336" t="s">
        <v>1</v>
      </c>
      <c r="D71" s="336" t="s">
        <v>171</v>
      </c>
      <c r="E71" s="17" t="s">
        <v>1</v>
      </c>
      <c r="F71" s="337">
        <v>0</v>
      </c>
      <c r="G71" s="40"/>
      <c r="H71" s="43"/>
    </row>
    <row r="72" s="2" customFormat="1" ht="16.8" customHeight="1">
      <c r="A72" s="40"/>
      <c r="B72" s="43"/>
      <c r="C72" s="336" t="s">
        <v>1</v>
      </c>
      <c r="D72" s="336" t="s">
        <v>240</v>
      </c>
      <c r="E72" s="17" t="s">
        <v>1</v>
      </c>
      <c r="F72" s="337">
        <v>41.363</v>
      </c>
      <c r="G72" s="40"/>
      <c r="H72" s="43"/>
    </row>
    <row r="73" s="2" customFormat="1" ht="16.8" customHeight="1">
      <c r="A73" s="40"/>
      <c r="B73" s="43"/>
      <c r="C73" s="336" t="s">
        <v>103</v>
      </c>
      <c r="D73" s="336" t="s">
        <v>173</v>
      </c>
      <c r="E73" s="17" t="s">
        <v>1</v>
      </c>
      <c r="F73" s="337">
        <v>41.363</v>
      </c>
      <c r="G73" s="40"/>
      <c r="H73" s="43"/>
    </row>
    <row r="74" s="2" customFormat="1" ht="16.8" customHeight="1">
      <c r="A74" s="40"/>
      <c r="B74" s="43"/>
      <c r="C74" s="338" t="s">
        <v>509</v>
      </c>
      <c r="D74" s="40"/>
      <c r="E74" s="40"/>
      <c r="F74" s="40"/>
      <c r="G74" s="40"/>
      <c r="H74" s="43"/>
    </row>
    <row r="75" s="2" customFormat="1" ht="16.8" customHeight="1">
      <c r="A75" s="40"/>
      <c r="B75" s="43"/>
      <c r="C75" s="336" t="s">
        <v>237</v>
      </c>
      <c r="D75" s="336" t="s">
        <v>238</v>
      </c>
      <c r="E75" s="17" t="s">
        <v>167</v>
      </c>
      <c r="F75" s="337">
        <v>41.363</v>
      </c>
      <c r="G75" s="40"/>
      <c r="H75" s="43"/>
    </row>
    <row r="76" s="2" customFormat="1">
      <c r="A76" s="40"/>
      <c r="B76" s="43"/>
      <c r="C76" s="336" t="s">
        <v>247</v>
      </c>
      <c r="D76" s="336" t="s">
        <v>248</v>
      </c>
      <c r="E76" s="17" t="s">
        <v>167</v>
      </c>
      <c r="F76" s="337">
        <v>41.363</v>
      </c>
      <c r="G76" s="40"/>
      <c r="H76" s="43"/>
    </row>
    <row r="77" s="2" customFormat="1" ht="16.8" customHeight="1">
      <c r="A77" s="40"/>
      <c r="B77" s="43"/>
      <c r="C77" s="336" t="s">
        <v>266</v>
      </c>
      <c r="D77" s="336" t="s">
        <v>267</v>
      </c>
      <c r="E77" s="17" t="s">
        <v>167</v>
      </c>
      <c r="F77" s="337">
        <v>41.363</v>
      </c>
      <c r="G77" s="40"/>
      <c r="H77" s="43"/>
    </row>
    <row r="78" s="2" customFormat="1" ht="16.8" customHeight="1">
      <c r="A78" s="40"/>
      <c r="B78" s="43"/>
      <c r="C78" s="332" t="s">
        <v>512</v>
      </c>
      <c r="D78" s="333" t="s">
        <v>1</v>
      </c>
      <c r="E78" s="334" t="s">
        <v>1</v>
      </c>
      <c r="F78" s="335">
        <v>5</v>
      </c>
      <c r="G78" s="40"/>
      <c r="H78" s="43"/>
    </row>
    <row r="79" s="2" customFormat="1" ht="16.8" customHeight="1">
      <c r="A79" s="40"/>
      <c r="B79" s="43"/>
      <c r="C79" s="332" t="s">
        <v>112</v>
      </c>
      <c r="D79" s="333" t="s">
        <v>100</v>
      </c>
      <c r="E79" s="334" t="s">
        <v>1</v>
      </c>
      <c r="F79" s="335">
        <v>5.79</v>
      </c>
      <c r="G79" s="40"/>
      <c r="H79" s="43"/>
    </row>
    <row r="80" s="2" customFormat="1" ht="16.8" customHeight="1">
      <c r="A80" s="40"/>
      <c r="B80" s="43"/>
      <c r="C80" s="336" t="s">
        <v>1</v>
      </c>
      <c r="D80" s="336" t="s">
        <v>171</v>
      </c>
      <c r="E80" s="17" t="s">
        <v>1</v>
      </c>
      <c r="F80" s="337">
        <v>0</v>
      </c>
      <c r="G80" s="40"/>
      <c r="H80" s="43"/>
    </row>
    <row r="81" s="2" customFormat="1">
      <c r="A81" s="40"/>
      <c r="B81" s="43"/>
      <c r="C81" s="336" t="s">
        <v>1</v>
      </c>
      <c r="D81" s="336" t="s">
        <v>218</v>
      </c>
      <c r="E81" s="17" t="s">
        <v>1</v>
      </c>
      <c r="F81" s="337">
        <v>5.79</v>
      </c>
      <c r="G81" s="40"/>
      <c r="H81" s="43"/>
    </row>
    <row r="82" s="2" customFormat="1" ht="16.8" customHeight="1">
      <c r="A82" s="40"/>
      <c r="B82" s="43"/>
      <c r="C82" s="336" t="s">
        <v>112</v>
      </c>
      <c r="D82" s="336" t="s">
        <v>173</v>
      </c>
      <c r="E82" s="17" t="s">
        <v>1</v>
      </c>
      <c r="F82" s="337">
        <v>5.79</v>
      </c>
      <c r="G82" s="40"/>
      <c r="H82" s="43"/>
    </row>
    <row r="83" s="2" customFormat="1" ht="16.8" customHeight="1">
      <c r="A83" s="40"/>
      <c r="B83" s="43"/>
      <c r="C83" s="338" t="s">
        <v>509</v>
      </c>
      <c r="D83" s="40"/>
      <c r="E83" s="40"/>
      <c r="F83" s="40"/>
      <c r="G83" s="40"/>
      <c r="H83" s="43"/>
    </row>
    <row r="84" s="2" customFormat="1" ht="16.8" customHeight="1">
      <c r="A84" s="40"/>
      <c r="B84" s="43"/>
      <c r="C84" s="336" t="s">
        <v>215</v>
      </c>
      <c r="D84" s="336" t="s">
        <v>216</v>
      </c>
      <c r="E84" s="17" t="s">
        <v>211</v>
      </c>
      <c r="F84" s="337">
        <v>5.79</v>
      </c>
      <c r="G84" s="40"/>
      <c r="H84" s="43"/>
    </row>
    <row r="85" s="2" customFormat="1" ht="16.8" customHeight="1">
      <c r="A85" s="40"/>
      <c r="B85" s="43"/>
      <c r="C85" s="336" t="s">
        <v>220</v>
      </c>
      <c r="D85" s="336" t="s">
        <v>221</v>
      </c>
      <c r="E85" s="17" t="s">
        <v>211</v>
      </c>
      <c r="F85" s="337">
        <v>5.79</v>
      </c>
      <c r="G85" s="40"/>
      <c r="H85" s="43"/>
    </row>
    <row r="86" s="2" customFormat="1" ht="16.8" customHeight="1">
      <c r="A86" s="40"/>
      <c r="B86" s="43"/>
      <c r="C86" s="336" t="s">
        <v>224</v>
      </c>
      <c r="D86" s="336" t="s">
        <v>225</v>
      </c>
      <c r="E86" s="17" t="s">
        <v>211</v>
      </c>
      <c r="F86" s="337">
        <v>5.79</v>
      </c>
      <c r="G86" s="40"/>
      <c r="H86" s="43"/>
    </row>
    <row r="87" s="2" customFormat="1" ht="16.8" customHeight="1">
      <c r="A87" s="40"/>
      <c r="B87" s="43"/>
      <c r="C87" s="336" t="s">
        <v>229</v>
      </c>
      <c r="D87" s="336" t="s">
        <v>230</v>
      </c>
      <c r="E87" s="17" t="s">
        <v>211</v>
      </c>
      <c r="F87" s="337">
        <v>5.79</v>
      </c>
      <c r="G87" s="40"/>
      <c r="H87" s="43"/>
    </row>
    <row r="88" s="2" customFormat="1" ht="16.8" customHeight="1">
      <c r="A88" s="40"/>
      <c r="B88" s="43"/>
      <c r="C88" s="336" t="s">
        <v>233</v>
      </c>
      <c r="D88" s="336" t="s">
        <v>234</v>
      </c>
      <c r="E88" s="17" t="s">
        <v>211</v>
      </c>
      <c r="F88" s="337">
        <v>5.79</v>
      </c>
      <c r="G88" s="40"/>
      <c r="H88" s="43"/>
    </row>
    <row r="89" s="2" customFormat="1" ht="7.44" customHeight="1">
      <c r="A89" s="40"/>
      <c r="B89" s="196"/>
      <c r="C89" s="197"/>
      <c r="D89" s="197"/>
      <c r="E89" s="197"/>
      <c r="F89" s="197"/>
      <c r="G89" s="197"/>
      <c r="H89" s="43"/>
    </row>
    <row r="90" s="2" customFormat="1">
      <c r="A90" s="40"/>
      <c r="B90" s="40"/>
      <c r="C90" s="40"/>
      <c r="D90" s="40"/>
      <c r="E90" s="40"/>
      <c r="F90" s="40"/>
      <c r="G90" s="40"/>
      <c r="H90" s="40"/>
    </row>
  </sheetData>
  <sheetProtection sheet="1" formatColumns="0" formatRows="0" objects="1" scenarios="1" spinCount="100000" saltValue="jSWYbF3XL2EYM/oOxFHeZF1O1ivsWf2Txs4hNbGQfJgwVrhz+xEXjuis3Y87y2MuixzRce5paa+BoUH4k5plCg==" hashValue="SPxBac5QmSg0AfJj2m4y+NYkaZdjuB6nmA6pmKghussl0ESaGRVfSc7hbh7PBjSYtnJLSo5cSUUNOBEd0ylC8g==" algorithmName="SHA-512" password="C549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DESKTOP-9G0H08V\HP</dc:creator>
  <cp:lastModifiedBy>DESKTOP-9G0H08V\HP</cp:lastModifiedBy>
  <dcterms:created xsi:type="dcterms:W3CDTF">2026-05-12T10:05:36Z</dcterms:created>
  <dcterms:modified xsi:type="dcterms:W3CDTF">2026-05-12T10:05:42Z</dcterms:modified>
</cp:coreProperties>
</file>