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oravec\O\Fondy\Fondy 2021-27\Výzva 09SP2026 73.7 Investície do rozšírenia kapacít SP\Firmy\PD Uhrovec\PHZ Uhrovec\PHZ fotovoltika + batérie  NEW\"/>
    </mc:Choice>
  </mc:AlternateContent>
  <xr:revisionPtr revIDLastSave="0" documentId="13_ncr:1_{87CD1522-AEB3-4B94-8874-4BA53B4CADA1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Rekapitulácia " sheetId="1" r:id="rId1"/>
    <sheet name="FVZ -  Fotovoltika    " sheetId="2" r:id="rId2"/>
    <sheet name="AKU -  batériové úložisko" sheetId="3" r:id="rId3"/>
  </sheets>
  <definedNames>
    <definedName name="_xlnm._FilterDatabase" localSheetId="2" hidden="1">'AKU -  batériové úložisko'!$C$120:$K$235</definedName>
    <definedName name="_xlnm._FilterDatabase" localSheetId="1" hidden="1">'FVZ -  Fotovoltika    '!$C$118:$K$200</definedName>
    <definedName name="_xlnm.Print_Titles" localSheetId="2">'AKU -  batériové úložisko'!$120:$120</definedName>
    <definedName name="_xlnm.Print_Titles" localSheetId="1">'FVZ -  Fotovoltika    '!$118:$118</definedName>
    <definedName name="_xlnm.Print_Titles" localSheetId="0">'Rekapitulácia '!$92:$92</definedName>
    <definedName name="_xlnm.Print_Area" localSheetId="2">'AKU -  batériové úložisko'!$C$4:$J$76,'AKU -  batériové úložisko'!$C$82:$J$102,'AKU -  batériové úložisko'!$C$108:$J$235</definedName>
    <definedName name="_xlnm.Print_Area" localSheetId="1">'FVZ -  Fotovoltika    '!$C$4:$J$76,'FVZ -  Fotovoltika    '!$C$82:$J$100,'FVZ -  Fotovoltika    '!$C$106:$J$200</definedName>
    <definedName name="_xlnm.Print_Area" localSheetId="0">'Rekapitulácia '!$D$4:$AO$76,'Rekapitulácia '!$C$82:$AQ$97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7" i="3"/>
  <c r="BH227" i="3"/>
  <c r="BG227" i="3"/>
  <c r="BF227" i="3"/>
  <c r="T227" i="3"/>
  <c r="R227" i="3"/>
  <c r="P227" i="3"/>
  <c r="BI226" i="3"/>
  <c r="BH226" i="3"/>
  <c r="BG226" i="3"/>
  <c r="BF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4" i="3"/>
  <c r="BH174" i="3"/>
  <c r="BG174" i="3"/>
  <c r="BE174" i="3"/>
  <c r="T174" i="3"/>
  <c r="R174" i="3"/>
  <c r="P174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4" i="3"/>
  <c r="BH144" i="3"/>
  <c r="BG144" i="3"/>
  <c r="BE144" i="3"/>
  <c r="T144" i="3"/>
  <c r="R144" i="3"/>
  <c r="P144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BI127" i="3"/>
  <c r="BH127" i="3"/>
  <c r="BG127" i="3"/>
  <c r="BE127" i="3"/>
  <c r="T127" i="3"/>
  <c r="R127" i="3"/>
  <c r="P127" i="3"/>
  <c r="BI126" i="3"/>
  <c r="BH126" i="3"/>
  <c r="BG126" i="3"/>
  <c r="BE126" i="3"/>
  <c r="T126" i="3"/>
  <c r="R126" i="3"/>
  <c r="P126" i="3"/>
  <c r="BI125" i="3"/>
  <c r="BH125" i="3"/>
  <c r="BG125" i="3"/>
  <c r="BE125" i="3"/>
  <c r="T125" i="3"/>
  <c r="R125" i="3"/>
  <c r="P125" i="3"/>
  <c r="BI124" i="3"/>
  <c r="BH124" i="3"/>
  <c r="BG124" i="3"/>
  <c r="BE124" i="3"/>
  <c r="T124" i="3"/>
  <c r="R124" i="3"/>
  <c r="P124" i="3"/>
  <c r="F115" i="3"/>
  <c r="E113" i="3"/>
  <c r="F89" i="3"/>
  <c r="E87" i="3"/>
  <c r="J18" i="3"/>
  <c r="E18" i="3"/>
  <c r="F118" i="3"/>
  <c r="J17" i="3"/>
  <c r="J15" i="3"/>
  <c r="E15" i="3"/>
  <c r="F91" i="3" s="1"/>
  <c r="J14" i="3"/>
  <c r="J115" i="3"/>
  <c r="E7" i="3"/>
  <c r="E85" i="3" s="1"/>
  <c r="J37" i="2"/>
  <c r="J36" i="2"/>
  <c r="AY95" i="1" s="1"/>
  <c r="J35" i="2"/>
  <c r="AX95" i="1" s="1"/>
  <c r="BI200" i="2"/>
  <c r="BH200" i="2"/>
  <c r="BG200" i="2"/>
  <c r="BE200" i="2"/>
  <c r="T200" i="2"/>
  <c r="R200" i="2"/>
  <c r="P200" i="2"/>
  <c r="BI199" i="2"/>
  <c r="BH199" i="2"/>
  <c r="BG199" i="2"/>
  <c r="BE199" i="2"/>
  <c r="T199" i="2"/>
  <c r="R199" i="2"/>
  <c r="P199" i="2"/>
  <c r="BI197" i="2"/>
  <c r="BH197" i="2"/>
  <c r="BG197" i="2"/>
  <c r="BE197" i="2"/>
  <c r="T197" i="2"/>
  <c r="R197" i="2"/>
  <c r="P197" i="2"/>
  <c r="BI196" i="2"/>
  <c r="BH196" i="2"/>
  <c r="BG196" i="2"/>
  <c r="BE196" i="2"/>
  <c r="T196" i="2"/>
  <c r="R196" i="2"/>
  <c r="P196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3" i="2"/>
  <c r="BH193" i="2"/>
  <c r="BG193" i="2"/>
  <c r="BE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6" i="2"/>
  <c r="BH186" i="2"/>
  <c r="BG186" i="2"/>
  <c r="BE186" i="2"/>
  <c r="T186" i="2"/>
  <c r="R186" i="2"/>
  <c r="P186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BI127" i="2"/>
  <c r="BH127" i="2"/>
  <c r="BG127" i="2"/>
  <c r="BE127" i="2"/>
  <c r="T127" i="2"/>
  <c r="R127" i="2"/>
  <c r="P127" i="2"/>
  <c r="BI126" i="2"/>
  <c r="BH126" i="2"/>
  <c r="BG126" i="2"/>
  <c r="BE126" i="2"/>
  <c r="T126" i="2"/>
  <c r="R126" i="2"/>
  <c r="P126" i="2"/>
  <c r="BI125" i="2"/>
  <c r="BH125" i="2"/>
  <c r="BG125" i="2"/>
  <c r="BE125" i="2"/>
  <c r="T125" i="2"/>
  <c r="R125" i="2"/>
  <c r="P125" i="2"/>
  <c r="BI124" i="2"/>
  <c r="BH124" i="2"/>
  <c r="BG124" i="2"/>
  <c r="BE124" i="2"/>
  <c r="T124" i="2"/>
  <c r="R124" i="2"/>
  <c r="P124" i="2"/>
  <c r="BI123" i="2"/>
  <c r="BH123" i="2"/>
  <c r="BG123" i="2"/>
  <c r="BE123" i="2"/>
  <c r="T123" i="2"/>
  <c r="R123" i="2"/>
  <c r="P123" i="2"/>
  <c r="BI122" i="2"/>
  <c r="BH122" i="2"/>
  <c r="BG122" i="2"/>
  <c r="BE122" i="2"/>
  <c r="T122" i="2"/>
  <c r="R122" i="2"/>
  <c r="P122" i="2"/>
  <c r="J116" i="2"/>
  <c r="J115" i="2"/>
  <c r="F113" i="2"/>
  <c r="E111" i="2"/>
  <c r="J92" i="2"/>
  <c r="J91" i="2"/>
  <c r="F89" i="2"/>
  <c r="E87" i="2"/>
  <c r="J18" i="2"/>
  <c r="E18" i="2"/>
  <c r="F116" i="2"/>
  <c r="J17" i="2"/>
  <c r="J15" i="2"/>
  <c r="E15" i="2"/>
  <c r="F115" i="2" s="1"/>
  <c r="J14" i="2"/>
  <c r="J113" i="2"/>
  <c r="E7" i="2"/>
  <c r="E109" i="2" s="1"/>
  <c r="L90" i="1"/>
  <c r="AM90" i="1"/>
  <c r="AM89" i="1"/>
  <c r="L89" i="1"/>
  <c r="AM87" i="1"/>
  <c r="L87" i="1"/>
  <c r="L85" i="1"/>
  <c r="L84" i="1"/>
  <c r="J167" i="2"/>
  <c r="J177" i="2"/>
  <c r="BK184" i="2"/>
  <c r="J164" i="2"/>
  <c r="BK123" i="2"/>
  <c r="BK165" i="2"/>
  <c r="BK222" i="3"/>
  <c r="BK221" i="3"/>
  <c r="BK162" i="3"/>
  <c r="J181" i="3"/>
  <c r="J234" i="3"/>
  <c r="BK183" i="3"/>
  <c r="J227" i="3"/>
  <c r="BK224" i="3"/>
  <c r="BK157" i="2"/>
  <c r="J153" i="2"/>
  <c r="J175" i="2"/>
  <c r="J140" i="2"/>
  <c r="J184" i="2"/>
  <c r="BK174" i="2"/>
  <c r="J137" i="2"/>
  <c r="J161" i="2"/>
  <c r="BK131" i="2"/>
  <c r="J192" i="2"/>
  <c r="J145" i="2"/>
  <c r="BK160" i="3"/>
  <c r="J134" i="3"/>
  <c r="J196" i="3"/>
  <c r="J136" i="3"/>
  <c r="BK140" i="3"/>
  <c r="J146" i="3"/>
  <c r="BK231" i="3"/>
  <c r="BK151" i="3"/>
  <c r="J157" i="3"/>
  <c r="J229" i="3"/>
  <c r="J191" i="3"/>
  <c r="J228" i="3"/>
  <c r="BK201" i="3"/>
  <c r="BK127" i="3"/>
  <c r="BK133" i="3"/>
  <c r="BK191" i="3"/>
  <c r="BK197" i="3"/>
  <c r="J186" i="3"/>
  <c r="J184" i="3"/>
  <c r="J167" i="3"/>
  <c r="J162" i="2"/>
  <c r="BK200" i="2"/>
  <c r="J172" i="2"/>
  <c r="J188" i="2"/>
  <c r="BK170" i="2"/>
  <c r="J139" i="2"/>
  <c r="BK180" i="2"/>
  <c r="J171" i="2"/>
  <c r="BK158" i="2"/>
  <c r="BK139" i="2"/>
  <c r="BK188" i="2"/>
  <c r="BK181" i="2"/>
  <c r="BK155" i="2"/>
  <c r="BK196" i="2"/>
  <c r="BK203" i="3"/>
  <c r="BK226" i="3"/>
  <c r="J194" i="3"/>
  <c r="BK126" i="3"/>
  <c r="J162" i="3"/>
  <c r="BK235" i="3"/>
  <c r="J212" i="3"/>
  <c r="BK202" i="3"/>
  <c r="J215" i="3"/>
  <c r="J225" i="3"/>
  <c r="BK156" i="3"/>
  <c r="BK204" i="3"/>
  <c r="J207" i="3"/>
  <c r="J155" i="2"/>
  <c r="J199" i="2"/>
  <c r="BK171" i="2"/>
  <c r="BK132" i="2"/>
  <c r="BK175" i="2"/>
  <c r="BK141" i="2"/>
  <c r="BK190" i="2"/>
  <c r="J142" i="2"/>
  <c r="J194" i="2"/>
  <c r="BK196" i="3"/>
  <c r="BK153" i="3"/>
  <c r="BK169" i="3"/>
  <c r="BK216" i="3"/>
  <c r="J173" i="3"/>
  <c r="J174" i="3"/>
  <c r="BK158" i="3"/>
  <c r="J156" i="2"/>
  <c r="BK124" i="2"/>
  <c r="BK177" i="2"/>
  <c r="BK154" i="2"/>
  <c r="AS94" i="1"/>
  <c r="BK168" i="2"/>
  <c r="J133" i="2"/>
  <c r="BK162" i="2"/>
  <c r="J196" i="2"/>
  <c r="J122" i="2"/>
  <c r="J165" i="2"/>
  <c r="J132" i="2"/>
  <c r="J125" i="2"/>
  <c r="J200" i="3"/>
  <c r="J175" i="3"/>
  <c r="J142" i="3"/>
  <c r="BK128" i="3"/>
  <c r="BK230" i="3"/>
  <c r="BK157" i="3"/>
  <c r="J156" i="3"/>
  <c r="J182" i="3"/>
  <c r="J230" i="3"/>
  <c r="J131" i="2"/>
  <c r="BK147" i="2"/>
  <c r="BK136" i="2"/>
  <c r="BK187" i="2"/>
  <c r="BK150" i="2"/>
  <c r="J134" i="2"/>
  <c r="BK193" i="2"/>
  <c r="BK127" i="2"/>
  <c r="BK163" i="2"/>
  <c r="BK137" i="2"/>
  <c r="BK190" i="3"/>
  <c r="J183" i="3"/>
  <c r="J169" i="3"/>
  <c r="J171" i="3"/>
  <c r="BK213" i="3"/>
  <c r="J159" i="3"/>
  <c r="J203" i="3"/>
  <c r="J137" i="3"/>
  <c r="J214" i="3"/>
  <c r="BK186" i="3"/>
  <c r="BK161" i="3"/>
  <c r="BK138" i="3"/>
  <c r="J129" i="3"/>
  <c r="BK148" i="2"/>
  <c r="BK126" i="2"/>
  <c r="J179" i="2"/>
  <c r="BK166" i="2"/>
  <c r="BK153" i="2"/>
  <c r="BK178" i="2"/>
  <c r="BK156" i="2"/>
  <c r="J141" i="2"/>
  <c r="BK194" i="2"/>
  <c r="BK164" i="3"/>
  <c r="J127" i="3"/>
  <c r="BK137" i="3"/>
  <c r="BK218" i="3"/>
  <c r="J217" i="3"/>
  <c r="J154" i="3"/>
  <c r="BK134" i="3"/>
  <c r="J185" i="3"/>
  <c r="J183" i="2"/>
  <c r="BK129" i="2"/>
  <c r="BK130" i="2"/>
  <c r="BK138" i="2"/>
  <c r="BK207" i="3"/>
  <c r="J177" i="3"/>
  <c r="BK152" i="3"/>
  <c r="BK132" i="3"/>
  <c r="J176" i="3"/>
  <c r="J213" i="3"/>
  <c r="J190" i="3"/>
  <c r="J138" i="3"/>
  <c r="BK172" i="3"/>
  <c r="BK233" i="3"/>
  <c r="BK173" i="3"/>
  <c r="J139" i="3"/>
  <c r="BK189" i="3"/>
  <c r="J192" i="3"/>
  <c r="BK171" i="3"/>
  <c r="BK181" i="3"/>
  <c r="BK228" i="3"/>
  <c r="J143" i="3"/>
  <c r="J188" i="3"/>
  <c r="BK131" i="3"/>
  <c r="BK192" i="3"/>
  <c r="J189" i="3"/>
  <c r="BK165" i="3"/>
  <c r="BK159" i="3"/>
  <c r="BK169" i="2"/>
  <c r="BK142" i="2"/>
  <c r="J170" i="2"/>
  <c r="BK134" i="2"/>
  <c r="J181" i="2"/>
  <c r="J158" i="2"/>
  <c r="J138" i="2"/>
  <c r="J193" i="2"/>
  <c r="BK125" i="2"/>
  <c r="J159" i="2"/>
  <c r="J123" i="2"/>
  <c r="BK217" i="3"/>
  <c r="BK211" i="3"/>
  <c r="J235" i="3"/>
  <c r="J152" i="3"/>
  <c r="J187" i="3"/>
  <c r="J172" i="3"/>
  <c r="BK177" i="3"/>
  <c r="BK163" i="3"/>
  <c r="J124" i="3"/>
  <c r="J182" i="2"/>
  <c r="J136" i="2"/>
  <c r="BK199" i="2"/>
  <c r="BK172" i="2"/>
  <c r="BK161" i="2"/>
  <c r="BK145" i="2"/>
  <c r="J187" i="2"/>
  <c r="BK182" i="2"/>
  <c r="BK173" i="2"/>
  <c r="BK146" i="2"/>
  <c r="J148" i="2"/>
  <c r="BK149" i="2"/>
  <c r="J126" i="2"/>
  <c r="J218" i="3"/>
  <c r="J178" i="3"/>
  <c r="BK155" i="3"/>
  <c r="J151" i="3"/>
  <c r="BK198" i="3"/>
  <c r="BK193" i="3"/>
  <c r="J219" i="3"/>
  <c r="J158" i="3"/>
  <c r="J131" i="3"/>
  <c r="BK175" i="3"/>
  <c r="J201" i="3"/>
  <c r="BK124" i="3"/>
  <c r="BK219" i="3"/>
  <c r="BK166" i="3"/>
  <c r="BK227" i="3"/>
  <c r="J135" i="3"/>
  <c r="J223" i="3"/>
  <c r="BK184" i="3"/>
  <c r="J226" i="3"/>
  <c r="BK150" i="3"/>
  <c r="J210" i="3"/>
  <c r="BK205" i="3"/>
  <c r="J202" i="3"/>
  <c r="BK185" i="3"/>
  <c r="J140" i="3"/>
  <c r="J128" i="3"/>
  <c r="J186" i="2"/>
  <c r="J154" i="2"/>
  <c r="BK191" i="2"/>
  <c r="J166" i="2"/>
  <c r="BK152" i="2"/>
  <c r="J135" i="2"/>
  <c r="J185" i="2"/>
  <c r="J169" i="2"/>
  <c r="J197" i="2"/>
  <c r="J127" i="2"/>
  <c r="BK176" i="3"/>
  <c r="BK146" i="3"/>
  <c r="J221" i="3"/>
  <c r="BK234" i="3"/>
  <c r="BK232" i="3"/>
  <c r="J125" i="3"/>
  <c r="BK167" i="3"/>
  <c r="BK200" i="3"/>
  <c r="J220" i="3"/>
  <c r="BK149" i="3"/>
  <c r="BK206" i="3"/>
  <c r="BK143" i="3"/>
  <c r="J144" i="3"/>
  <c r="BK182" i="3"/>
  <c r="J133" i="3"/>
  <c r="J206" i="3"/>
  <c r="J168" i="3"/>
  <c r="BK151" i="2"/>
  <c r="J151" i="2"/>
  <c r="J190" i="2"/>
  <c r="J168" i="2"/>
  <c r="BK143" i="2"/>
  <c r="BK179" i="2"/>
  <c r="BK159" i="2"/>
  <c r="J144" i="2"/>
  <c r="J129" i="2"/>
  <c r="BK185" i="2"/>
  <c r="J180" i="2"/>
  <c r="BK135" i="2"/>
  <c r="J143" i="2"/>
  <c r="BK229" i="3"/>
  <c r="J150" i="3"/>
  <c r="BK174" i="3"/>
  <c r="BK208" i="3"/>
  <c r="J165" i="3"/>
  <c r="J163" i="3"/>
  <c r="BK209" i="3"/>
  <c r="J132" i="3"/>
  <c r="J170" i="3"/>
  <c r="J209" i="3"/>
  <c r="BK145" i="3"/>
  <c r="BK215" i="3"/>
  <c r="J216" i="3"/>
  <c r="J179" i="3"/>
  <c r="J211" i="3"/>
  <c r="BK180" i="3"/>
  <c r="BK195" i="2"/>
  <c r="J200" i="2"/>
  <c r="J146" i="2"/>
  <c r="J189" i="2"/>
  <c r="J173" i="2"/>
  <c r="BK128" i="2"/>
  <c r="BK176" i="2"/>
  <c r="J157" i="2"/>
  <c r="BK140" i="2"/>
  <c r="BK189" i="2"/>
  <c r="BK183" i="2"/>
  <c r="J126" i="3"/>
  <c r="J150" i="2"/>
  <c r="J174" i="2"/>
  <c r="BK122" i="2"/>
  <c r="BK167" i="2"/>
  <c r="J152" i="2"/>
  <c r="J163" i="2"/>
  <c r="J149" i="2"/>
  <c r="BK133" i="2"/>
  <c r="BK186" i="2"/>
  <c r="J176" i="2"/>
  <c r="J160" i="2"/>
  <c r="BK197" i="2"/>
  <c r="J195" i="2"/>
  <c r="BK160" i="2"/>
  <c r="J128" i="2"/>
  <c r="BK220" i="3"/>
  <c r="J198" i="3"/>
  <c r="BK154" i="3"/>
  <c r="J141" i="3"/>
  <c r="BK223" i="3"/>
  <c r="BK136" i="3"/>
  <c r="BK225" i="3"/>
  <c r="J164" i="3"/>
  <c r="BK214" i="3"/>
  <c r="BK135" i="3"/>
  <c r="BK178" i="3"/>
  <c r="BK168" i="3"/>
  <c r="J231" i="3"/>
  <c r="J232" i="3"/>
  <c r="J199" i="3"/>
  <c r="BK212" i="3"/>
  <c r="J149" i="3"/>
  <c r="J224" i="3"/>
  <c r="BK194" i="3"/>
  <c r="J161" i="3"/>
  <c r="BK125" i="3"/>
  <c r="J204" i="3"/>
  <c r="BK141" i="3"/>
  <c r="BK187" i="3"/>
  <c r="BK210" i="3"/>
  <c r="J180" i="3"/>
  <c r="J197" i="3"/>
  <c r="J208" i="3"/>
  <c r="BK142" i="3"/>
  <c r="BK179" i="3"/>
  <c r="J145" i="3"/>
  <c r="BK164" i="2"/>
  <c r="J191" i="2"/>
  <c r="BK144" i="2"/>
  <c r="J178" i="2"/>
  <c r="J147" i="2"/>
  <c r="BK192" i="2"/>
  <c r="J124" i="2"/>
  <c r="J130" i="2"/>
  <c r="BK199" i="3"/>
  <c r="J153" i="3"/>
  <c r="BK129" i="3"/>
  <c r="BK139" i="3"/>
  <c r="J166" i="3"/>
  <c r="BK188" i="3"/>
  <c r="J155" i="3"/>
  <c r="J222" i="3"/>
  <c r="BK144" i="3"/>
  <c r="J233" i="3"/>
  <c r="J193" i="3"/>
  <c r="J195" i="3"/>
  <c r="BK170" i="3"/>
  <c r="BK195" i="3"/>
  <c r="J160" i="3"/>
  <c r="J205" i="3"/>
  <c r="F36" i="2" l="1"/>
  <c r="F35" i="2"/>
  <c r="F37" i="2"/>
  <c r="T121" i="2"/>
  <c r="T120" i="2" s="1"/>
  <c r="P198" i="2"/>
  <c r="P121" i="2"/>
  <c r="P120" i="2"/>
  <c r="P119" i="2"/>
  <c r="AU95" i="1"/>
  <c r="R198" i="2"/>
  <c r="BK198" i="2"/>
  <c r="J198" i="2" s="1"/>
  <c r="J99" i="2" s="1"/>
  <c r="BK123" i="3"/>
  <c r="P130" i="3"/>
  <c r="P122" i="3" s="1"/>
  <c r="R121" i="2"/>
  <c r="R120" i="2"/>
  <c r="R119" i="2" s="1"/>
  <c r="T123" i="3"/>
  <c r="R130" i="3"/>
  <c r="BK121" i="2"/>
  <c r="J121" i="2" s="1"/>
  <c r="J98" i="2" s="1"/>
  <c r="T198" i="2"/>
  <c r="R123" i="3"/>
  <c r="R122" i="3" s="1"/>
  <c r="T130" i="3"/>
  <c r="P123" i="3"/>
  <c r="BK148" i="3"/>
  <c r="J148" i="3"/>
  <c r="J101" i="3"/>
  <c r="R148" i="3"/>
  <c r="R147" i="3" s="1"/>
  <c r="BK130" i="3"/>
  <c r="J130" i="3" s="1"/>
  <c r="J99" i="3" s="1"/>
  <c r="P148" i="3"/>
  <c r="P147" i="3"/>
  <c r="T148" i="3"/>
  <c r="T147" i="3"/>
  <c r="BE181" i="3"/>
  <c r="BF188" i="3"/>
  <c r="BF135" i="3"/>
  <c r="BF143" i="3"/>
  <c r="BF158" i="3"/>
  <c r="BF175" i="3"/>
  <c r="BF179" i="3"/>
  <c r="BF129" i="3"/>
  <c r="BF159" i="3"/>
  <c r="BF161" i="3"/>
  <c r="BF173" i="3"/>
  <c r="BF212" i="3"/>
  <c r="BF128" i="3"/>
  <c r="BF149" i="3"/>
  <c r="BF157" i="3"/>
  <c r="BF162" i="3"/>
  <c r="BF169" i="3"/>
  <c r="BF171" i="3"/>
  <c r="BF195" i="3"/>
  <c r="BF207" i="3"/>
  <c r="BF166" i="3"/>
  <c r="BF167" i="3"/>
  <c r="BF141" i="3"/>
  <c r="BF150" i="3"/>
  <c r="BF174" i="3"/>
  <c r="E111" i="3"/>
  <c r="BF125" i="3"/>
  <c r="BF178" i="3"/>
  <c r="BF211" i="3"/>
  <c r="BF126" i="3"/>
  <c r="BF127" i="3"/>
  <c r="BF144" i="3"/>
  <c r="BF145" i="3"/>
  <c r="BF151" i="3"/>
  <c r="BF153" i="3"/>
  <c r="BF163" i="3"/>
  <c r="BF176" i="3"/>
  <c r="BF186" i="3"/>
  <c r="BF192" i="3"/>
  <c r="BF203" i="3"/>
  <c r="BF205" i="3"/>
  <c r="BF221" i="3"/>
  <c r="BE226" i="3"/>
  <c r="BF146" i="3"/>
  <c r="BF182" i="3"/>
  <c r="BF194" i="3"/>
  <c r="BF196" i="3"/>
  <c r="BF133" i="3"/>
  <c r="BF152" i="3"/>
  <c r="BF154" i="3"/>
  <c r="BF165" i="3"/>
  <c r="BF183" i="3"/>
  <c r="BF191" i="3"/>
  <c r="BF193" i="3"/>
  <c r="BF200" i="3"/>
  <c r="BF168" i="3"/>
  <c r="BF189" i="3"/>
  <c r="BF208" i="3"/>
  <c r="BE229" i="3"/>
  <c r="BF234" i="3"/>
  <c r="F92" i="3"/>
  <c r="BF187" i="3"/>
  <c r="BF199" i="3"/>
  <c r="BF219" i="3"/>
  <c r="BF233" i="3"/>
  <c r="BF170" i="3"/>
  <c r="BF184" i="3"/>
  <c r="BF198" i="3"/>
  <c r="BF216" i="3"/>
  <c r="BF218" i="3"/>
  <c r="BF220" i="3"/>
  <c r="BE231" i="3"/>
  <c r="BF132" i="3"/>
  <c r="BF160" i="3"/>
  <c r="BF172" i="3"/>
  <c r="BE180" i="3"/>
  <c r="BF206" i="3"/>
  <c r="BF209" i="3"/>
  <c r="BF210" i="3"/>
  <c r="BF217" i="3"/>
  <c r="BF232" i="3"/>
  <c r="BF235" i="3"/>
  <c r="J89" i="3"/>
  <c r="BF131" i="3"/>
  <c r="BF134" i="3"/>
  <c r="BF140" i="3"/>
  <c r="BF156" i="3"/>
  <c r="BF190" i="3"/>
  <c r="BF214" i="3"/>
  <c r="BF224" i="3"/>
  <c r="BF155" i="3"/>
  <c r="BF213" i="3"/>
  <c r="BE230" i="3"/>
  <c r="F117" i="3"/>
  <c r="BF124" i="3"/>
  <c r="BF136" i="3"/>
  <c r="BF138" i="3"/>
  <c r="BF142" i="3"/>
  <c r="BF177" i="3"/>
  <c r="BF197" i="3"/>
  <c r="BF215" i="3"/>
  <c r="BF222" i="3"/>
  <c r="BF137" i="3"/>
  <c r="BF164" i="3"/>
  <c r="BF201" i="3"/>
  <c r="BF204" i="3"/>
  <c r="BF225" i="3"/>
  <c r="BE228" i="3"/>
  <c r="BF139" i="3"/>
  <c r="BF185" i="3"/>
  <c r="BF202" i="3"/>
  <c r="BF223" i="3"/>
  <c r="BE227" i="3"/>
  <c r="BF126" i="2"/>
  <c r="BF124" i="2"/>
  <c r="BF148" i="2"/>
  <c r="BF151" i="2"/>
  <c r="J89" i="2"/>
  <c r="BF122" i="2"/>
  <c r="BF200" i="2"/>
  <c r="F91" i="2"/>
  <c r="BF123" i="2"/>
  <c r="BE192" i="2"/>
  <c r="BF193" i="2"/>
  <c r="BF194" i="2"/>
  <c r="E85" i="2"/>
  <c r="F92" i="2"/>
  <c r="BF129" i="2"/>
  <c r="BF145" i="2"/>
  <c r="BF195" i="2"/>
  <c r="BF196" i="2"/>
  <c r="BF197" i="2"/>
  <c r="BF133" i="2"/>
  <c r="BF142" i="2"/>
  <c r="BF144" i="2"/>
  <c r="BF150" i="2"/>
  <c r="BF161" i="2"/>
  <c r="BF163" i="2"/>
  <c r="BF167" i="2"/>
  <c r="BF173" i="2"/>
  <c r="BF175" i="2"/>
  <c r="BF181" i="2"/>
  <c r="BF183" i="2"/>
  <c r="BF184" i="2"/>
  <c r="BF185" i="2"/>
  <c r="BF187" i="2"/>
  <c r="BF188" i="2"/>
  <c r="BC95" i="1"/>
  <c r="BF131" i="2"/>
  <c r="BF136" i="2"/>
  <c r="BF146" i="2"/>
  <c r="BF149" i="2"/>
  <c r="BF160" i="2"/>
  <c r="BF162" i="2"/>
  <c r="BF164" i="2"/>
  <c r="BF166" i="2"/>
  <c r="BF170" i="2"/>
  <c r="BF174" i="2"/>
  <c r="BF179" i="2"/>
  <c r="BE191" i="2"/>
  <c r="BF127" i="2"/>
  <c r="BF139" i="2"/>
  <c r="BF152" i="2"/>
  <c r="BF153" i="2"/>
  <c r="BF156" i="2"/>
  <c r="BF157" i="2"/>
  <c r="BF158" i="2"/>
  <c r="BF165" i="2"/>
  <c r="BF169" i="2"/>
  <c r="BF172" i="2"/>
  <c r="BF176" i="2"/>
  <c r="BF177" i="2"/>
  <c r="BF180" i="2"/>
  <c r="BF182" i="2"/>
  <c r="BF186" i="2"/>
  <c r="BE189" i="2"/>
  <c r="BF130" i="2"/>
  <c r="BF134" i="2"/>
  <c r="BF135" i="2"/>
  <c r="BF137" i="2"/>
  <c r="BF138" i="2"/>
  <c r="BF141" i="2"/>
  <c r="BF171" i="2"/>
  <c r="BF178" i="2"/>
  <c r="BF125" i="2"/>
  <c r="BF128" i="2"/>
  <c r="BF132" i="2"/>
  <c r="BF140" i="2"/>
  <c r="BF143" i="2"/>
  <c r="BF147" i="2"/>
  <c r="BF154" i="2"/>
  <c r="BF155" i="2"/>
  <c r="BF159" i="2"/>
  <c r="BF168" i="2"/>
  <c r="BE190" i="2"/>
  <c r="BF199" i="2"/>
  <c r="BB95" i="1"/>
  <c r="BD95" i="1"/>
  <c r="F36" i="3"/>
  <c r="BC96" i="1" s="1"/>
  <c r="F37" i="3"/>
  <c r="BD96" i="1"/>
  <c r="BD94" i="1"/>
  <c r="W33" i="1" s="1"/>
  <c r="F35" i="3"/>
  <c r="BB96" i="1" s="1"/>
  <c r="T119" i="2" l="1"/>
  <c r="BK120" i="2"/>
  <c r="J120" i="2" s="1"/>
  <c r="J97" i="2" s="1"/>
  <c r="BB94" i="1"/>
  <c r="AX94" i="1" s="1"/>
  <c r="BC94" i="1"/>
  <c r="AY94" i="1" s="1"/>
  <c r="R121" i="3"/>
  <c r="P121" i="3"/>
  <c r="AU96" i="1" s="1"/>
  <c r="AU94" i="1" s="1"/>
  <c r="T122" i="3"/>
  <c r="T121" i="3"/>
  <c r="BK122" i="3"/>
  <c r="J122" i="3" s="1"/>
  <c r="J97" i="3" s="1"/>
  <c r="J123" i="3"/>
  <c r="J98" i="3"/>
  <c r="BK147" i="3"/>
  <c r="J147" i="3"/>
  <c r="J100" i="3" s="1"/>
  <c r="BK119" i="2"/>
  <c r="J119" i="2" s="1"/>
  <c r="J96" i="2" s="1"/>
  <c r="F34" i="2"/>
  <c r="BA95" i="1" s="1"/>
  <c r="J34" i="3"/>
  <c r="AW96" i="1" s="1"/>
  <c r="J33" i="2"/>
  <c r="AV95" i="1" s="1"/>
  <c r="F34" i="3"/>
  <c r="BA96" i="1" s="1"/>
  <c r="F33" i="2"/>
  <c r="AZ95" i="1" s="1"/>
  <c r="J34" i="2"/>
  <c r="AW95" i="1"/>
  <c r="F33" i="3"/>
  <c r="AZ96" i="1" s="1"/>
  <c r="J33" i="3"/>
  <c r="AV96" i="1" s="1"/>
  <c r="W32" i="1" l="1"/>
  <c r="W31" i="1"/>
  <c r="BK121" i="3"/>
  <c r="J121" i="3" s="1"/>
  <c r="J96" i="3" s="1"/>
  <c r="BA94" i="1"/>
  <c r="AW94" i="1"/>
  <c r="AK30" i="1"/>
  <c r="J30" i="2"/>
  <c r="AG95" i="1"/>
  <c r="AT95" i="1"/>
  <c r="AZ94" i="1"/>
  <c r="W29" i="1" s="1"/>
  <c r="AT96" i="1"/>
  <c r="AN95" i="1" l="1"/>
  <c r="J39" i="2"/>
  <c r="J30" i="3"/>
  <c r="AG96" i="1" s="1"/>
  <c r="AV94" i="1"/>
  <c r="AK29" i="1"/>
  <c r="W30" i="1"/>
  <c r="J39" i="3" l="1"/>
  <c r="AG94" i="1"/>
  <c r="AK26" i="1" s="1"/>
  <c r="AK35" i="1" s="1"/>
  <c r="AN96" i="1"/>
  <c r="AT94" i="1"/>
  <c r="AN94" i="1" l="1"/>
</calcChain>
</file>

<file path=xl/sharedStrings.xml><?xml version="1.0" encoding="utf-8"?>
<sst xmlns="http://schemas.openxmlformats.org/spreadsheetml/2006/main" count="3019" uniqueCount="738">
  <si>
    <t>Export Komplet</t>
  </si>
  <si>
    <t/>
  </si>
  <si>
    <t>2.0</t>
  </si>
  <si>
    <t>False</t>
  </si>
  <si>
    <t>{34d874ce-e673-4c46-ae04-480b8ed8c757}</t>
  </si>
  <si>
    <t>&gt;&gt;  skryté stĺpce  &lt;&lt;</t>
  </si>
  <si>
    <t>0,01</t>
  </si>
  <si>
    <t>23</t>
  </si>
  <si>
    <t>v ---  nižšie sa nachádzajú doplnkové a pomocné údaje k zostavám  --- v</t>
  </si>
  <si>
    <t>0,001</t>
  </si>
  <si>
    <t>Kód:</t>
  </si>
  <si>
    <t>2025-034Z4</t>
  </si>
  <si>
    <t>JKSO:</t>
  </si>
  <si>
    <t>ČS:</t>
  </si>
  <si>
    <t>Miesto:</t>
  </si>
  <si>
    <t>UHROVEC</t>
  </si>
  <si>
    <t>Dátum:</t>
  </si>
  <si>
    <t>Objednávateľ:</t>
  </si>
  <si>
    <t>IČO:</t>
  </si>
  <si>
    <t xml:space="preserve"> 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</si>
  <si>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</si>
  <si>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</si>
  <si>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</si>
  <si>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</si>
  <si>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</si>
  <si>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</si>
  <si>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</si>
  <si>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</si>
  <si>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</si>
  <si>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</si>
  <si>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</si>
  <si>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</si>
  <si>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</si>
  <si>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</si>
  <si>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</si>
  <si>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</si>
  <si>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</si>
  <si>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</si>
  <si>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</si>
  <si>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</si>
  <si>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</si>
  <si>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</si>
  <si>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</si>
  <si>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</si>
  <si>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</si>
  <si>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</si>
  <si>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</si>
  <si>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</si>
  <si>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</si>
  <si>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</si>
  <si>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</si>
  <si>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</si>
  <si>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</si>
  <si>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</si>
  <si>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</si>
  <si>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</si>
  <si>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</si>
  <si>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</si>
  <si>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</si>
  <si>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</si>
  <si>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</si>
  <si>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</si>
  <si>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</si>
  <si>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</si>
  <si>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</si>
  <si>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</si>
  <si>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</si>
  <si>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</si>
  <si>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</si>
  <si>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</si>
  <si>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FVZ</t>
  </si>
  <si>
    <t>STA</t>
  </si>
  <si>
    <t>1</t>
  </si>
  <si>
    <t>{f1736f1c-4af7-4eff-a024-5e6f615394f4}</t>
  </si>
  <si>
    <t>AKU</t>
  </si>
  <si>
    <t>{01abb6c9-c576-4e2e-8ff2-2b6f7519ffef}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</si>
  <si>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</si>
  <si>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</si>
  <si>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</si>
  <si>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</si>
  <si>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</si>
  <si>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</si>
  <si>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</si>
  <si>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M - Práce a dodávky M</t>
  </si>
  <si>
    <t xml:space="preserve">    21-M - Elektromontáže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</si>
  <si>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</si>
  <si>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</si>
  <si>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</si>
  <si>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</si>
  <si>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</si>
  <si>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</si>
  <si>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</si>
  <si>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</si>
  <si>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</si>
  <si>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</si>
  <si>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</si>
  <si>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</si>
  <si>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</si>
  <si>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M</t>
  </si>
  <si>
    <t>Práce a dodávky M</t>
  </si>
  <si>
    <t>3</t>
  </si>
  <si>
    <t>ROZPOCET</t>
  </si>
  <si>
    <t>21-M</t>
  </si>
  <si>
    <t>Elektromontáže</t>
  </si>
  <si>
    <t>K</t>
  </si>
  <si>
    <t>210020302</t>
  </si>
  <si>
    <t>Káblový žľab Mars, pozink. vrátane príslušenstva, 62/50 mm bez veka vrátane podpery</t>
  </si>
  <si>
    <t>m</t>
  </si>
  <si>
    <t>64</t>
  </si>
  <si>
    <t>2</t>
  </si>
  <si>
    <t>85444851</t>
  </si>
  <si>
    <t>345750008600</t>
  </si>
  <si>
    <t>Žlab káblový MARS 62x50 mm vrátane podružného materiálu a kotvenia alebo ekvivalent</t>
  </si>
  <si>
    <t>128</t>
  </si>
  <si>
    <t>-1609114651</t>
  </si>
  <si>
    <t>94010702900050</t>
  </si>
  <si>
    <t>Vyvŕtanie a vypilovanie otvoru do D 80 mm</t>
  </si>
  <si>
    <t>ks</t>
  </si>
  <si>
    <t>4</t>
  </si>
  <si>
    <t>-2118194627</t>
  </si>
  <si>
    <t>210010025.S</t>
  </si>
  <si>
    <t>Rúrka ohybná elektroinštalačná z PVC typ FXP 20, uložená pevne</t>
  </si>
  <si>
    <t>-388529648</t>
  </si>
  <si>
    <t>5</t>
  </si>
  <si>
    <t>345710009100</t>
  </si>
  <si>
    <t>Rúrka ohybná vlnitá pancierová PVC-U, HFXP D 20 alebo ekvivalent</t>
  </si>
  <si>
    <t>897024653</t>
  </si>
  <si>
    <t>6</t>
  </si>
  <si>
    <t>345710017800.S</t>
  </si>
  <si>
    <t>Spojka nasúvacia z PVC pre elektroinštal. rúrky, D 20 mm</t>
  </si>
  <si>
    <t>-732469094</t>
  </si>
  <si>
    <t>7</t>
  </si>
  <si>
    <t>210010024.S</t>
  </si>
  <si>
    <t>Rúrka ohybná elektroinštalačná z PVC typ FXP 16, uložená pevne</t>
  </si>
  <si>
    <t>1141927453</t>
  </si>
  <si>
    <t>8</t>
  </si>
  <si>
    <t>345710009000.S</t>
  </si>
  <si>
    <t>Rúrka ohybná vlnitá pancierová so strednou mechanickou odolnosťou z PVC-U, D 16</t>
  </si>
  <si>
    <t>-631683943</t>
  </si>
  <si>
    <t>9</t>
  </si>
  <si>
    <t>210010030.S</t>
  </si>
  <si>
    <t>Rúrka ohybná elektroinštalačná z PVC typ FXP 63, uložená pevne</t>
  </si>
  <si>
    <t>-1968246770</t>
  </si>
  <si>
    <t>10</t>
  </si>
  <si>
    <t>345710009600.S</t>
  </si>
  <si>
    <t>Rúrka ohybná vlnitá pancierová so strednou mechanickou odolnosťou z PVC-U, D 63</t>
  </si>
  <si>
    <t>-239172345</t>
  </si>
  <si>
    <t>11</t>
  </si>
  <si>
    <t>210120101.S</t>
  </si>
  <si>
    <t>Poistkový patrón montáž do 100 A, vrátane dotykového krúžku</t>
  </si>
  <si>
    <t>-1699939825</t>
  </si>
  <si>
    <t>12</t>
  </si>
  <si>
    <t>345290008900.S</t>
  </si>
  <si>
    <t>Patrón poistkový 16A DC 1000V</t>
  </si>
  <si>
    <t>201897891</t>
  </si>
  <si>
    <t>13</t>
  </si>
  <si>
    <t>210270801.S</t>
  </si>
  <si>
    <t>Označovací káblový štítok z PVC rozmer 4x8 cm (15-22 znakov)</t>
  </si>
  <si>
    <t>1583549432</t>
  </si>
  <si>
    <t>14</t>
  </si>
  <si>
    <t>283810000400.S</t>
  </si>
  <si>
    <t>Štítok na označenie káblového vývodu</t>
  </si>
  <si>
    <t>-1134409018</t>
  </si>
  <si>
    <t>15</t>
  </si>
  <si>
    <t>210270961.S</t>
  </si>
  <si>
    <t>Hermetizácia kábla v upcháv. vývode hmotou ZEL A 101 bez ukončenia kábla do P7</t>
  </si>
  <si>
    <t>-515509111</t>
  </si>
  <si>
    <t>16</t>
  </si>
  <si>
    <t>345710032900.S</t>
  </si>
  <si>
    <t>Vývodka káblová PG 7 z PA s PG závitom, -5 až 60 °C, IP66, UV odolná</t>
  </si>
  <si>
    <t>-1655382261</t>
  </si>
  <si>
    <t>17</t>
  </si>
  <si>
    <t>220111781</t>
  </si>
  <si>
    <t>Montáž uzemňovacej prípojnice</t>
  </si>
  <si>
    <t>-1217519993</t>
  </si>
  <si>
    <t>18</t>
  </si>
  <si>
    <t>3410301490</t>
  </si>
  <si>
    <t xml:space="preserve">Prípojnica pospojovania  HUS </t>
  </si>
  <si>
    <t>1560062199</t>
  </si>
  <si>
    <t>19</t>
  </si>
  <si>
    <t>220261661</t>
  </si>
  <si>
    <t>Vyznačenie trasy vedenia podľa plánu</t>
  </si>
  <si>
    <t>-1846033643</t>
  </si>
  <si>
    <t>20</t>
  </si>
  <si>
    <t>92090102010350</t>
  </si>
  <si>
    <t>Montáž tlačidla núdzového zastavenia, pripojenie,pripevnenie tlačidla do krabice a preskúšanie</t>
  </si>
  <si>
    <t>1616061489</t>
  </si>
  <si>
    <t>21</t>
  </si>
  <si>
    <t>3580760572.1</t>
  </si>
  <si>
    <t>Tlačítko núdzového  vypínania SCAME požiarný hlasič IP55 - 676.25100 s kladivkom  alebo ekvivalent</t>
  </si>
  <si>
    <t>-478806726</t>
  </si>
  <si>
    <t>22</t>
  </si>
  <si>
    <t>345ARKYS08</t>
  </si>
  <si>
    <t xml:space="preserve">Vrut TEX 6ti hran 3,9 x 9,5   "GZ"                                                                           (bal = 100 ks)  alebo ekvivalent_x000D_
</t>
  </si>
  <si>
    <t>bal</t>
  </si>
  <si>
    <t>592874828</t>
  </si>
  <si>
    <t>210100002.S</t>
  </si>
  <si>
    <t>Ukončenie vodičov v rozvádzač. vrátane zapojenia a vodičovej koncovky do 6 mm2</t>
  </si>
  <si>
    <t>-714135828</t>
  </si>
  <si>
    <t>24</t>
  </si>
  <si>
    <t>210100003.S</t>
  </si>
  <si>
    <t>Ukončenie vodičov v rozvádzač. vrátane zapojenia a vodičovej koncovky do 16 mm2</t>
  </si>
  <si>
    <t>-957171770</t>
  </si>
  <si>
    <t>25</t>
  </si>
  <si>
    <t>345720003900.S</t>
  </si>
  <si>
    <t>Dutinka lisovacia DI 16-18 izolovaná</t>
  </si>
  <si>
    <t>1589879721</t>
  </si>
  <si>
    <t>26</t>
  </si>
  <si>
    <t>210161012.S.1</t>
  </si>
  <si>
    <t>Elektromer trojfázový zapojenie</t>
  </si>
  <si>
    <t>-923606965</t>
  </si>
  <si>
    <t>27</t>
  </si>
  <si>
    <t>389810001012.S.1</t>
  </si>
  <si>
    <t>Elektromer napr.  (Energy Meter with Modbus Connection_x000D_
kompatibilný pre invertor)   polopriame meranie Janitza UMG 103 vrátne diaľkovej komunikácie  RS485  alebo ekvivalent  alebo ekvivalent</t>
  </si>
  <si>
    <t>-1768604432</t>
  </si>
  <si>
    <t>28</t>
  </si>
  <si>
    <t>210170302.S</t>
  </si>
  <si>
    <t>Meracie trafo prúdu nn vrátane zap., všetky prevody AMTO</t>
  </si>
  <si>
    <t>-1369688996</t>
  </si>
  <si>
    <t>29</t>
  </si>
  <si>
    <t>374310019000.SA</t>
  </si>
  <si>
    <t>Merací transformátor - prúdový menič k prúdovému relé z KBU 812; 800/5A; 7,5VA; tř.1 alebo ekvivalent</t>
  </si>
  <si>
    <t>-1765056695</t>
  </si>
  <si>
    <t>30</t>
  </si>
  <si>
    <t>210190001</t>
  </si>
  <si>
    <t>Montáž DATALOGER rozvodnice do váhy 20 kg vrátane oživenia</t>
  </si>
  <si>
    <t>1001700096</t>
  </si>
  <si>
    <t>31</t>
  </si>
  <si>
    <t>484650039900.S</t>
  </si>
  <si>
    <t xml:space="preserve">Smart logger Huawei 3000A03 alebo ekvivalent  </t>
  </si>
  <si>
    <t>1386335007</t>
  </si>
  <si>
    <t>32</t>
  </si>
  <si>
    <t>210501002.S</t>
  </si>
  <si>
    <t>Prípravné práce pre zahájením montáže panelov</t>
  </si>
  <si>
    <t>súb.</t>
  </si>
  <si>
    <t>387746139</t>
  </si>
  <si>
    <t>33</t>
  </si>
  <si>
    <t>210501050.S</t>
  </si>
  <si>
    <t>Montáž konštrukcie pre kotvenie fotovoltických panelov na šikmú strechu</t>
  </si>
  <si>
    <t>kpl</t>
  </si>
  <si>
    <t>-1367887093</t>
  </si>
  <si>
    <t>34</t>
  </si>
  <si>
    <t>346510004120.S</t>
  </si>
  <si>
    <t xml:space="preserve">Fotovoltická konštrukcia pre šikmé strechy </t>
  </si>
  <si>
    <t>1371733530</t>
  </si>
  <si>
    <t>35</t>
  </si>
  <si>
    <t>-2064458796</t>
  </si>
  <si>
    <t>36</t>
  </si>
  <si>
    <t>346510004110.S</t>
  </si>
  <si>
    <t>Fotovoltická konštrukcia pre falcované šikmé strechy</t>
  </si>
  <si>
    <t>881226669</t>
  </si>
  <si>
    <t>37</t>
  </si>
  <si>
    <t>210501103.S</t>
  </si>
  <si>
    <t>Montáž a stringovanie fotovoltického panelu veľkoformátového</t>
  </si>
  <si>
    <t>878554472</t>
  </si>
  <si>
    <t>38</t>
  </si>
  <si>
    <t>346510000120.S</t>
  </si>
  <si>
    <t xml:space="preserve">Fotovoltický modul pre pozemné inštalácie Vitovolt 300 M450 WL alebo ekvivalent_x000D_
</t>
  </si>
  <si>
    <t>1324024958</t>
  </si>
  <si>
    <t>39</t>
  </si>
  <si>
    <t>210501131.S</t>
  </si>
  <si>
    <t>Montáž zariadení pre monitorovanie a odpínanie fotovoltických panelov</t>
  </si>
  <si>
    <t>1459357745</t>
  </si>
  <si>
    <t>40</t>
  </si>
  <si>
    <t>346HUAWEI1</t>
  </si>
  <si>
    <t>Optimizér pre monitorovanie a optimalizáciu fotovoltických panelov Optimizér napríklad HUAWEI SUN2000 600W-P  alebo ekvivalent</t>
  </si>
  <si>
    <t>-1987262837</t>
  </si>
  <si>
    <t>41</t>
  </si>
  <si>
    <t>Montáž a zapojenie solárnej rozvodnej skrine, 4 x vstup/ 4 x výstup</t>
  </si>
  <si>
    <t>295216954</t>
  </si>
  <si>
    <t>42</t>
  </si>
  <si>
    <t>346510002400.S2</t>
  </si>
  <si>
    <t>R1-DC- Solárna rozvodná skriňa DC, vstup/výstup 4/4xDC, min IP44, s prepäťovými ochranami podľa schémy vrátane montáže, atesov, vyhláasenia o zhode a návodu na montáž údržbu a obsluhu</t>
  </si>
  <si>
    <t>1309587267</t>
  </si>
  <si>
    <t>43</t>
  </si>
  <si>
    <t>210501235.S</t>
  </si>
  <si>
    <t>Zhotovenie štruktúrovanej kabeláže rozvádzača pre lokálny fotovoltický zdroj nad 63 A do 1400 A</t>
  </si>
  <si>
    <t>290082525</t>
  </si>
  <si>
    <t>44</t>
  </si>
  <si>
    <t>210501265.S</t>
  </si>
  <si>
    <t>Montáž fotovoltického striedača a batérie trojfázového pre komerčné inštalácie</t>
  </si>
  <si>
    <t>-499696531</t>
  </si>
  <si>
    <t>45</t>
  </si>
  <si>
    <t>7986784A</t>
  </si>
  <si>
    <t>Fotovoltický striedač pre komerčné inštalácie, 3-fázový Menič SUN2000-30KTL- M3 30kW/400V  alebo ekvivalent</t>
  </si>
  <si>
    <t>256</t>
  </si>
  <si>
    <t>1452810286</t>
  </si>
  <si>
    <t>46</t>
  </si>
  <si>
    <t>210800630.S</t>
  </si>
  <si>
    <t>Vodič medený uložený pevne H07V-K (CYA)  450/750 V 16</t>
  </si>
  <si>
    <t>1337830553</t>
  </si>
  <si>
    <t>47</t>
  </si>
  <si>
    <t>341310009300.S</t>
  </si>
  <si>
    <t>Vodič medený flexibilný H07V-K 16 mm2</t>
  </si>
  <si>
    <t>896703772</t>
  </si>
  <si>
    <t>48</t>
  </si>
  <si>
    <t>210800147.S</t>
  </si>
  <si>
    <t>Kábel medený uložený pevne CYKY 450/750 V 3x2,5</t>
  </si>
  <si>
    <t>-1478853648</t>
  </si>
  <si>
    <t>49</t>
  </si>
  <si>
    <t>341110000800.S</t>
  </si>
  <si>
    <t>Kábel medený CYKY 3x2,5 mm2</t>
  </si>
  <si>
    <t>-264645079</t>
  </si>
  <si>
    <t>50</t>
  </si>
  <si>
    <t>210800170.S</t>
  </si>
  <si>
    <t xml:space="preserve">Kábel medený uložený pevne YSLY-J 4x1,5 450/750 </t>
  </si>
  <si>
    <t>-2101469237</t>
  </si>
  <si>
    <t>51</t>
  </si>
  <si>
    <t>K00014027</t>
  </si>
  <si>
    <t>Kábel  YSLY-J 4x1,5</t>
  </si>
  <si>
    <t>-5670858</t>
  </si>
  <si>
    <t>52</t>
  </si>
  <si>
    <t>KOH000000271</t>
  </si>
  <si>
    <t>Kábel ohybný YSLY-JZ 4G2,5 pvc sivý</t>
  </si>
  <si>
    <t>576075264</t>
  </si>
  <si>
    <t>53</t>
  </si>
  <si>
    <t>210800614.S</t>
  </si>
  <si>
    <t>Vodič medený uložený voľne H07V-K (CYA)  450/750 V 10</t>
  </si>
  <si>
    <t>1678352861</t>
  </si>
  <si>
    <t>54</t>
  </si>
  <si>
    <t>341310009200.S</t>
  </si>
  <si>
    <t>Vodič medený flexibilný H07V-K/J 10 mm2</t>
  </si>
  <si>
    <t>-715120305</t>
  </si>
  <si>
    <t>55</t>
  </si>
  <si>
    <t>210902152.S</t>
  </si>
  <si>
    <t>Kábel hliníkový silový uložený v rúrke 1-AYKY 0,6/1 kV 5x50</t>
  </si>
  <si>
    <t>-1113722890</t>
  </si>
  <si>
    <t>56</t>
  </si>
  <si>
    <t>341110031600.S</t>
  </si>
  <si>
    <t>Kábel hliníkový 1-AYKY 5x50 mm2</t>
  </si>
  <si>
    <t>-1851380375</t>
  </si>
  <si>
    <t>57</t>
  </si>
  <si>
    <t>210881216.S</t>
  </si>
  <si>
    <t>Kábel bezhalogénový, medený uložený pevne 1-CHKE-V 0,6/1,0 kV  3x1,5</t>
  </si>
  <si>
    <t>1807559705</t>
  </si>
  <si>
    <t>58</t>
  </si>
  <si>
    <t>341610020900.S</t>
  </si>
  <si>
    <t>Kábel medený bezhalogenový 1-CHKE-V 3x1,5 mm2 B2ca s1,a1,d1</t>
  </si>
  <si>
    <t>593022542</t>
  </si>
  <si>
    <t>59</t>
  </si>
  <si>
    <t>210812003.S</t>
  </si>
  <si>
    <t>Vodič medený silový uložený voľne NYY 0,6/1 kV 1x6</t>
  </si>
  <si>
    <t>-521830285</t>
  </si>
  <si>
    <t>60</t>
  </si>
  <si>
    <t>341110012800.S</t>
  </si>
  <si>
    <t>Vodič medený solárny s dvoitou izoláciou a UV ochranou 1x6 mm2 B2ca s1 a1 d1</t>
  </si>
  <si>
    <t>-1766367984</t>
  </si>
  <si>
    <t>61</t>
  </si>
  <si>
    <t>220511025</t>
  </si>
  <si>
    <t>Montáž konektoru (zástrčky)</t>
  </si>
  <si>
    <t>-1426481132</t>
  </si>
  <si>
    <t>62</t>
  </si>
  <si>
    <t>383150009500</t>
  </si>
  <si>
    <t>Konektor solárny MC4 6mm2 samec+ samica</t>
  </si>
  <si>
    <t>1114557184</t>
  </si>
  <si>
    <t>63</t>
  </si>
  <si>
    <t>220511033</t>
  </si>
  <si>
    <t>Kábel uložený do kabelového truhlíku/chráničke</t>
  </si>
  <si>
    <t>-554727040</t>
  </si>
  <si>
    <t>341230001200.S</t>
  </si>
  <si>
    <t>Kábel medený dátový FTP-AWG 4x2x24 mm2 B2CA s1,a1,d1</t>
  </si>
  <si>
    <t>-1016737152</t>
  </si>
  <si>
    <t>65</t>
  </si>
  <si>
    <t>210950111.S</t>
  </si>
  <si>
    <t>Zväzkovanie jednožilových káblov NN</t>
  </si>
  <si>
    <t>-829693292</t>
  </si>
  <si>
    <t>66</t>
  </si>
  <si>
    <t>247710004400.S</t>
  </si>
  <si>
    <t>Páska sťahovacia lxš 180x7,8 mm</t>
  </si>
  <si>
    <t>290466940</t>
  </si>
  <si>
    <t>67</t>
  </si>
  <si>
    <t>HZS000125.S</t>
  </si>
  <si>
    <t>Stavebno montážne práce mimoriadne odborné (Tr. 5) v rozsahu viac ako 8 hodín</t>
  </si>
  <si>
    <t>hod</t>
  </si>
  <si>
    <t>512</t>
  </si>
  <si>
    <t>-1726975554</t>
  </si>
  <si>
    <t>68</t>
  </si>
  <si>
    <t>HZS000214</t>
  </si>
  <si>
    <t>Meranie a skúšanie, vypracovanie el. revízie</t>
  </si>
  <si>
    <t>pol</t>
  </si>
  <si>
    <t>-823092875</t>
  </si>
  <si>
    <t>69</t>
  </si>
  <si>
    <t>HZS001215</t>
  </si>
  <si>
    <t>Komplexné vyskúšanie a skúšobná prevádzka</t>
  </si>
  <si>
    <t>-1334806603</t>
  </si>
  <si>
    <t>70</t>
  </si>
  <si>
    <t>HZS001216</t>
  </si>
  <si>
    <t xml:space="preserve">Odstavenie od siete </t>
  </si>
  <si>
    <t>-1825896280</t>
  </si>
  <si>
    <t>71</t>
  </si>
  <si>
    <t>HZS001217</t>
  </si>
  <si>
    <t>Projektová dokumentácia skutkového stavu</t>
  </si>
  <si>
    <t>1991806023</t>
  </si>
  <si>
    <t>72</t>
  </si>
  <si>
    <t>HZS-002</t>
  </si>
  <si>
    <t>Vypracovanie mietsneho prevádzkového predpisu fotovoltaickej elektrárne podľa požiadaviek prevádzkovateľa distribučnej sústavy</t>
  </si>
  <si>
    <t>-1388968709</t>
  </si>
  <si>
    <t>73</t>
  </si>
  <si>
    <t>HZS-005</t>
  </si>
  <si>
    <t>Zabezpečenie pracoviska a úprava bleskozvodu</t>
  </si>
  <si>
    <t>-1715421355</t>
  </si>
  <si>
    <t>74</t>
  </si>
  <si>
    <t>MV</t>
  </si>
  <si>
    <t>Murárske výpomoci</t>
  </si>
  <si>
    <t>%</t>
  </si>
  <si>
    <t>686472786</t>
  </si>
  <si>
    <t>75</t>
  </si>
  <si>
    <t>PM</t>
  </si>
  <si>
    <t>Podružný materiál</t>
  </si>
  <si>
    <t>-1956286988</t>
  </si>
  <si>
    <t>76</t>
  </si>
  <si>
    <t>PPV</t>
  </si>
  <si>
    <t>Podiel pridružených výkonov</t>
  </si>
  <si>
    <t>1495768059</t>
  </si>
  <si>
    <t>VRN</t>
  </si>
  <si>
    <t>Vedľajšie rozpočtové náklady</t>
  </si>
  <si>
    <t>77</t>
  </si>
  <si>
    <t>001400043.S</t>
  </si>
  <si>
    <t>Ostatné náklady stavby - práce na ťažko prístupných miestach práce vo výškach resp. hĺbkach</t>
  </si>
  <si>
    <t>eur</t>
  </si>
  <si>
    <t>1024</t>
  </si>
  <si>
    <t>-1969176892</t>
  </si>
  <si>
    <t>78</t>
  </si>
  <si>
    <t>949942101</t>
  </si>
  <si>
    <t>Hydraulická zdvíhacia plošina vrátane obsluhy inštalovaná na automobilovom podvozku výšky zdvihu do 12 m - vykládka na strechu</t>
  </si>
  <si>
    <t>914762406</t>
  </si>
  <si>
    <t>HSV - HSV</t>
  </si>
  <si>
    <t xml:space="preserve">    5 - Komunikácie</t>
  </si>
  <si>
    <t xml:space="preserve">    46-M - Zemné práce vykonávané pri externých montážnych prácach</t>
  </si>
  <si>
    <t>HSV</t>
  </si>
  <si>
    <t>Komunikácie</t>
  </si>
  <si>
    <t>210251071.S</t>
  </si>
  <si>
    <t>Základy  - Montáž batériového úložiska do betónovaného základu vrátane terénnzch úprav</t>
  </si>
  <si>
    <t>-1382874440</t>
  </si>
  <si>
    <t>589360000400.S</t>
  </si>
  <si>
    <t>Betón STN EN 206-1-C 30/37-XC4, XD2, XF4, XA2 (PP) (SK)-1,0-Dmax 22 - S1 až S3 z cementu portlandského</t>
  </si>
  <si>
    <t>m3</t>
  </si>
  <si>
    <t>-684633618</t>
  </si>
  <si>
    <t>564261113.S</t>
  </si>
  <si>
    <t>Podklad alebo podsyp zo štrkopiesku s rozprestretím, vlhčením a zhutnením, po zhutnení hr. 220 mm</t>
  </si>
  <si>
    <t>m2</t>
  </si>
  <si>
    <t>284519036</t>
  </si>
  <si>
    <t>583310002000.S</t>
  </si>
  <si>
    <t>Kamenivo ťažené hrubé frakcia 32-63 mm vrátane dovozu</t>
  </si>
  <si>
    <t>t</t>
  </si>
  <si>
    <t>-181782887</t>
  </si>
  <si>
    <t>596811320.S</t>
  </si>
  <si>
    <t>Kladenie betónovej dlažby s vyplnením škár do lôžka z kameniva, veľ. do 0,25 m2 plochy do 50 m2 jedna rada okolo trafostanice</t>
  </si>
  <si>
    <t>1233573228</t>
  </si>
  <si>
    <t>592460014400</t>
  </si>
  <si>
    <t>Platňa betónová PREMAC ESTER, rozmer 500x500x50 mm, piesková okolo trafostanice vrátane štrkového podkladu  alebo ekvivalent</t>
  </si>
  <si>
    <t>-1087044208</t>
  </si>
  <si>
    <t>46-M</t>
  </si>
  <si>
    <t>Zemné práce vykonávané pri externých montážnych prácach</t>
  </si>
  <si>
    <t>01040402070050</t>
  </si>
  <si>
    <t>Zhutnenie zeminy po vrstvách pri zahrnutí rýh strojom, vrstva zeminy 20 cm</t>
  </si>
  <si>
    <t>-153860511</t>
  </si>
  <si>
    <t>01080202010520</t>
  </si>
  <si>
    <t>Proviz. úprava terénu v zemine tr. 3, aby nerovnosti terénu neboli väčšie ako 2 cm od vodor.hladiny</t>
  </si>
  <si>
    <t>-2026223641</t>
  </si>
  <si>
    <t>697177900</t>
  </si>
  <si>
    <t>460050603.S</t>
  </si>
  <si>
    <t>Výkop jamy pre stožiar, bet.základ, kotvu, príp. iné zar.,(vč.čerp.vody), ručný ,v zemine tr. 5</t>
  </si>
  <si>
    <t>1378713093</t>
  </si>
  <si>
    <t>460120002.S</t>
  </si>
  <si>
    <t>Zásyp jamy so zhutnením a s úpravou povrchu, zemina triedy 3 - 4</t>
  </si>
  <si>
    <t>-203916980</t>
  </si>
  <si>
    <t>460200684.S</t>
  </si>
  <si>
    <t>Hĺbenie káblovej ryhy ručne 65 cm širokej a 120 cm hlbokej, v zemine triedy 4</t>
  </si>
  <si>
    <t>2019537148</t>
  </si>
  <si>
    <t>460420022.S</t>
  </si>
  <si>
    <t>Zriadenie, rekonšt. káblového lôžka z piesku bez zakrytia, v ryhe šír. do 65 cm, hrúbky vrstvy 20 cm</t>
  </si>
  <si>
    <t>-652152055</t>
  </si>
  <si>
    <t>583110000300.S</t>
  </si>
  <si>
    <t>Drvina vápencová frakcia 0-4 mm  vrátane dovozu</t>
  </si>
  <si>
    <t>1138255066</t>
  </si>
  <si>
    <t>460560684.S</t>
  </si>
  <si>
    <t>Ručný zásyp nezap. káblovej ryhy bez zhutn. zeminy, 65 cm širokej, 120 cm hlbokej v zemine tr. 4</t>
  </si>
  <si>
    <t>596661500</t>
  </si>
  <si>
    <t>460600001.S</t>
  </si>
  <si>
    <t>Naloženie zeminy, odvoz do 1 km a zloženie na skládke a jazda späť</t>
  </si>
  <si>
    <t>1878143956</t>
  </si>
  <si>
    <t>460600002.S</t>
  </si>
  <si>
    <t>Príplatok za odvoz zeminy za každý ďalší km a jazda späť</t>
  </si>
  <si>
    <t>-1490774566</t>
  </si>
  <si>
    <t>91089000001420</t>
  </si>
  <si>
    <t>Rozvinutie a uloženie výstražnej fólie z PVC do ryhy, šírka 33 cm</t>
  </si>
  <si>
    <t>1634366711</t>
  </si>
  <si>
    <t>283KPL</t>
  </si>
  <si>
    <t>KRYCIA PLATŇA KPL 250/10/SLER PVC, POZOR SLP/NN KÁBEL  alebo ekvivalent</t>
  </si>
  <si>
    <t>2054415935</t>
  </si>
  <si>
    <t>-1130536611</t>
  </si>
  <si>
    <t>-1967727678</t>
  </si>
  <si>
    <t>-1204099934</t>
  </si>
  <si>
    <t>210501252.S</t>
  </si>
  <si>
    <t>Montáž a zapojenie rozvádzača NN</t>
  </si>
  <si>
    <t>-1802725657</t>
  </si>
  <si>
    <t>346510001901.S</t>
  </si>
  <si>
    <t>56014157</t>
  </si>
  <si>
    <t>-894209670</t>
  </si>
  <si>
    <t>Rúrka ohybná vlnitá pancierová PVC-U, HFXP D 20</t>
  </si>
  <si>
    <t>1530773379</t>
  </si>
  <si>
    <t>1571169177</t>
  </si>
  <si>
    <t>1809173000</t>
  </si>
  <si>
    <t>210010602.S</t>
  </si>
  <si>
    <t>Chránička delená elektroinštalačná bezhalogénová z HDPE, D 160 uložená voľne</t>
  </si>
  <si>
    <t>-1675167311</t>
  </si>
  <si>
    <t>8595057643741</t>
  </si>
  <si>
    <t>Rúrka dvojplášťová KOPOFLEX BA - červená KF 09160 BA  alebo ekvivalent</t>
  </si>
  <si>
    <t>-1220154673</t>
  </si>
  <si>
    <t>-1447326933</t>
  </si>
  <si>
    <t>-361565449</t>
  </si>
  <si>
    <t>210100004.S</t>
  </si>
  <si>
    <t>Ukončenie vodičov v rozvádzač. vrátane zapojenia a vodičovej koncovky do 25 mm2</t>
  </si>
  <si>
    <t>-1752478473</t>
  </si>
  <si>
    <t>345720004100.S</t>
  </si>
  <si>
    <t>Dutinka lisovacia DI 25-16 izolovaná</t>
  </si>
  <si>
    <t>-512664404</t>
  </si>
  <si>
    <t>210100005.S</t>
  </si>
  <si>
    <t>Ukončenie vodičov v rozvádzač. vrátane zapojenia a vodičovej koncovky do 35 mm2</t>
  </si>
  <si>
    <t>204978439</t>
  </si>
  <si>
    <t>345720005300.S</t>
  </si>
  <si>
    <t>Dutinka lisovacia DI 35-25 izolovaná</t>
  </si>
  <si>
    <t>464128715</t>
  </si>
  <si>
    <t>210100006.S</t>
  </si>
  <si>
    <t>Ukončenie vodičov v rozvádzač. vrátane zapojenia a vodičovej koncovky do 50 mm2</t>
  </si>
  <si>
    <t>-400293348</t>
  </si>
  <si>
    <t>354310022700.S</t>
  </si>
  <si>
    <t>Káblové oko medené lisovacie CU 50x10 KU</t>
  </si>
  <si>
    <t>1667306232</t>
  </si>
  <si>
    <t>210100009.S</t>
  </si>
  <si>
    <t>Ukončenie vodičov v rozvádzač. vrátane zapojenia a vodičovej koncovky do 120 mm2</t>
  </si>
  <si>
    <t>-662175479</t>
  </si>
  <si>
    <t>354310026300.S</t>
  </si>
  <si>
    <t>Káblové oko medené lisovacie CU 120x12 KU-L</t>
  </si>
  <si>
    <t>1827341006</t>
  </si>
  <si>
    <t>210100019.S</t>
  </si>
  <si>
    <t>Ukončenie vodičov v rozvádzač. vrátane zapojenia a vodičovej koncovky do 120 mm2 pre vonkajšie práce</t>
  </si>
  <si>
    <t>1799998911</t>
  </si>
  <si>
    <t>354310014100.S</t>
  </si>
  <si>
    <t>Káblové oko hliníkové lisovacie 120 Al 617144</t>
  </si>
  <si>
    <t>-713298901</t>
  </si>
  <si>
    <t>210100022.S</t>
  </si>
  <si>
    <t>Ukončenie vodičov v rozvádzač. vrátane zapojenia a vodičovej koncovky do 240 mm2 pre vonkajšie práce</t>
  </si>
  <si>
    <t>-58733300</t>
  </si>
  <si>
    <t>210100255.S</t>
  </si>
  <si>
    <t>Ukončenie celoplastových káblov zmrašť. záklopkou alebo páskou do 4 x 150 mm2</t>
  </si>
  <si>
    <t>-1045926297</t>
  </si>
  <si>
    <t>345810007700.S</t>
  </si>
  <si>
    <t>Zmršťovacia káblová koncovka VE5527 4x70 - 4x120 mm2 v alebo ekvivalent</t>
  </si>
  <si>
    <t>1315904970</t>
  </si>
  <si>
    <t>210100287.S</t>
  </si>
  <si>
    <t>Ukončenie celoplastových káblov zmrašť. záklopkou alebo páskou do 4 x 240 mm2 pre vonkajšie práce</t>
  </si>
  <si>
    <t>1122264184</t>
  </si>
  <si>
    <t>345810007400.S</t>
  </si>
  <si>
    <t>Koncovka pre štvorhranný kábel s plastovou izoláciou 502 K026-53/239</t>
  </si>
  <si>
    <t>-1091951376</t>
  </si>
  <si>
    <t>210120104.S</t>
  </si>
  <si>
    <t>Poistka nožová veľkost 2 do 400 A 500 V</t>
  </si>
  <si>
    <t>-69620303</t>
  </si>
  <si>
    <t>345290007600.S</t>
  </si>
  <si>
    <t>Poistková vložka nožová PNA2 224A gG, veľkosť 2</t>
  </si>
  <si>
    <t>1536074305</t>
  </si>
  <si>
    <t>-1807430910</t>
  </si>
  <si>
    <t>Elektromer napr.  (Energy Meter with Modbus Connection_x000D_
kompatibilný pre invertor)  MTP 1000/5A polopriame meranie Janitza UMG 103 alebo ekvivalent  alebo ekvivalent</t>
  </si>
  <si>
    <t>345160619</t>
  </si>
  <si>
    <t>210173581.SA</t>
  </si>
  <si>
    <t>Montáž batériového úložiska vrátane spustenia naprogramovania oživenia SW</t>
  </si>
  <si>
    <t>782046732</t>
  </si>
  <si>
    <t>BAT1</t>
  </si>
  <si>
    <t>HUAWEI LUNA2000-200KWH-2H1*Smart String ESS*2x100kW/2x193,5kWh*IP44 - SACU - HUAWEI SACU2 2000D-D-08*Smart array controller unit SW oživenia  alebo ekvivalent</t>
  </si>
  <si>
    <t>1105093749</t>
  </si>
  <si>
    <t>210192721</t>
  </si>
  <si>
    <t>Označovací štítok pre prístroje - nadpis v rozvádzačoch vrátane popisu skrutkovaný</t>
  </si>
  <si>
    <t>1341849828</t>
  </si>
  <si>
    <t>5482302100</t>
  </si>
  <si>
    <t>Označenie štítok 16x8cm gravírovaný názov rozvádzača</t>
  </si>
  <si>
    <t>-864178882</t>
  </si>
  <si>
    <t>210222010</t>
  </si>
  <si>
    <t>Náter zemniaceho pásku do 120 mm2 (1x náter vrátane svoriek a vyznač. žlt. pruhov), pre vonkajšie práce</t>
  </si>
  <si>
    <t>-2108111559</t>
  </si>
  <si>
    <t>246220004700</t>
  </si>
  <si>
    <t>Email syntetický vonkajší Industrol zelený S 2013</t>
  </si>
  <si>
    <t>kg</t>
  </si>
  <si>
    <t>1159232168</t>
  </si>
  <si>
    <t>246220005000</t>
  </si>
  <si>
    <t>Email syntetický vonkajší Industrol žltý S 2013</t>
  </si>
  <si>
    <t>369469347</t>
  </si>
  <si>
    <t>246420001500</t>
  </si>
  <si>
    <t>Riedidlo S-6006 SYNRED do syntetických a olejových látok, 0,8 l, CHEMOLAK</t>
  </si>
  <si>
    <t>-750497364</t>
  </si>
  <si>
    <t>210222020</t>
  </si>
  <si>
    <t>Uzemňovacie vedenie v zemi FeZn vrátane izolácie spojov, pre vonkajšie práce</t>
  </si>
  <si>
    <t>-758789320</t>
  </si>
  <si>
    <t>354410058800.S</t>
  </si>
  <si>
    <t>Pásovina uzemňovacia FeZn 30 x 4 mm</t>
  </si>
  <si>
    <t>366646025</t>
  </si>
  <si>
    <t>210222021</t>
  </si>
  <si>
    <t>Uzemňovacie vedenie v zemi FeZn vrátane izolácie spojov O 10 mm, pre vonkajšie práce</t>
  </si>
  <si>
    <t>-379701665</t>
  </si>
  <si>
    <t>354410054800.S</t>
  </si>
  <si>
    <t>Drôt bleskozvodový FeZn, d 10 mm</t>
  </si>
  <si>
    <t>2105585151</t>
  </si>
  <si>
    <t>1416116572</t>
  </si>
  <si>
    <t>-1852682309</t>
  </si>
  <si>
    <t xml:space="preserve">Zhotovenie štruktúrovanej kabeláže rozvádzača </t>
  </si>
  <si>
    <t>-701006014</t>
  </si>
  <si>
    <t>210800110.S</t>
  </si>
  <si>
    <t>Kábel medený uložený voľne CYKY 450/750 V 3x6</t>
  </si>
  <si>
    <t>-821322132</t>
  </si>
  <si>
    <t>341110001000.S</t>
  </si>
  <si>
    <t>Kábel medený CYKY 3x6 mm2</t>
  </si>
  <si>
    <t>-1834388493</t>
  </si>
  <si>
    <t>210800111.S</t>
  </si>
  <si>
    <t>Kábel medený uložený voľne CYKY 450/750 V 3x10</t>
  </si>
  <si>
    <t>1362790844</t>
  </si>
  <si>
    <t>341110001100.S</t>
  </si>
  <si>
    <t>Kábel medený CYKY 3x10 mm2</t>
  </si>
  <si>
    <t>-77250330</t>
  </si>
  <si>
    <t>1492800037</t>
  </si>
  <si>
    <t>-1584682290</t>
  </si>
  <si>
    <t>210800168.S</t>
  </si>
  <si>
    <t>Kábel medený uložený pevne YSLY-J 450/750 V do 21x2,5</t>
  </si>
  <si>
    <t>-625039410</t>
  </si>
  <si>
    <t>341110002900.S</t>
  </si>
  <si>
    <t>Kábel medený YSLY-J 450/750 V 10x1,5</t>
  </si>
  <si>
    <t>435485224</t>
  </si>
  <si>
    <t>KOH000000303</t>
  </si>
  <si>
    <t>Kábel ohybný YSLY-J 25G1,5 pvc sivý</t>
  </si>
  <si>
    <t>-953073399</t>
  </si>
  <si>
    <t>KOH000000303A</t>
  </si>
  <si>
    <t>Kábel ohybný YSLY-J 21G1,5 pvc sivý</t>
  </si>
  <si>
    <t>15246647</t>
  </si>
  <si>
    <t>KOH000000241</t>
  </si>
  <si>
    <t>Kábel ohybný YSLY-JZ 7G1 pvc sivý</t>
  </si>
  <si>
    <t>956646881</t>
  </si>
  <si>
    <t>KOH000000302</t>
  </si>
  <si>
    <t>Kábel ohybný YSLY-J 12G1,5 pvc sivý</t>
  </si>
  <si>
    <t>165071408</t>
  </si>
  <si>
    <t>79</t>
  </si>
  <si>
    <t>341310005900.S</t>
  </si>
  <si>
    <t>Kábel ohybný YSLY-J 18G1,5 pvc sivý</t>
  </si>
  <si>
    <t>-1375136475</t>
  </si>
  <si>
    <t>80</t>
  </si>
  <si>
    <t>-755699641</t>
  </si>
  <si>
    <t>81</t>
  </si>
  <si>
    <t>-304047675</t>
  </si>
  <si>
    <t>82</t>
  </si>
  <si>
    <t>-1698535868</t>
  </si>
  <si>
    <t>83</t>
  </si>
  <si>
    <t>933488982</t>
  </si>
  <si>
    <t>84</t>
  </si>
  <si>
    <t>210800616.S</t>
  </si>
  <si>
    <t>Vodič medený uložený voľne H07V-K (CYA)  450/750 V 25</t>
  </si>
  <si>
    <t>1178597261</t>
  </si>
  <si>
    <t>85</t>
  </si>
  <si>
    <t>341310009400.S</t>
  </si>
  <si>
    <t>Vodič medený flexibilný H07V-K/J 25 mm2</t>
  </si>
  <si>
    <t>21747128</t>
  </si>
  <si>
    <t>86</t>
  </si>
  <si>
    <t>210810088.S</t>
  </si>
  <si>
    <t>Kábel medený silový uložený voľne 1-CYKY 0,6/1 kV 3x120+70 pre vonkajšie práce</t>
  </si>
  <si>
    <t>-1614397675</t>
  </si>
  <si>
    <t>87</t>
  </si>
  <si>
    <t>341110005700.S</t>
  </si>
  <si>
    <t>Kábel medený 1-CYKY 3x120+70 mm2</t>
  </si>
  <si>
    <t>-921302977</t>
  </si>
  <si>
    <t>88</t>
  </si>
  <si>
    <t>210902249.S</t>
  </si>
  <si>
    <t>Kábel hliníkový silový uložený v rúrke 1-AYKY 0,6/1 kV 4x240 pre vonkajšie práce</t>
  </si>
  <si>
    <t>-508192929</t>
  </si>
  <si>
    <t>89</t>
  </si>
  <si>
    <t>341110031300.S</t>
  </si>
  <si>
    <t>Kábel hliníkový 1-AYKY 4x240 mm2</t>
  </si>
  <si>
    <t>-579025195</t>
  </si>
  <si>
    <t>90</t>
  </si>
  <si>
    <t>-1973537881</t>
  </si>
  <si>
    <t>91</t>
  </si>
  <si>
    <t>-1318917141</t>
  </si>
  <si>
    <t>92</t>
  </si>
  <si>
    <t>973031299</t>
  </si>
  <si>
    <t>93</t>
  </si>
  <si>
    <t>Kábel medený dátový FTP-AWG 4x2x24 mm2 B2CA s1,a1,d1 exteriérový zemný</t>
  </si>
  <si>
    <t>-982277901</t>
  </si>
  <si>
    <t>94</t>
  </si>
  <si>
    <t>388795206</t>
  </si>
  <si>
    <t>Ukladanie rúrky kábelovodu  1x HDPE nad priemer 12 mm</t>
  </si>
  <si>
    <t>-188225403</t>
  </si>
  <si>
    <t>95</t>
  </si>
  <si>
    <t>286130068500</t>
  </si>
  <si>
    <t>Chránička optického kábla 06040 BS100, červená, kotúč 100 m, DN 40, HDPE, KOPOS  alebo ekvivalent</t>
  </si>
  <si>
    <t>-1944551887</t>
  </si>
  <si>
    <t>96</t>
  </si>
  <si>
    <t>221063021</t>
  </si>
  <si>
    <t>97</t>
  </si>
  <si>
    <t>Tlačítko núdzového  vypínania SCAME požiarný hlasič zapustný IP55 - 676.25100 s kladivkom  alebo ekvivalent</t>
  </si>
  <si>
    <t>-2004847735</t>
  </si>
  <si>
    <t>98</t>
  </si>
  <si>
    <t>462533022</t>
  </si>
  <si>
    <t>99</t>
  </si>
  <si>
    <t>1554347840</t>
  </si>
  <si>
    <t>100</t>
  </si>
  <si>
    <t>1629433784</t>
  </si>
  <si>
    <t>101</t>
  </si>
  <si>
    <t>HZS000214A</t>
  </si>
  <si>
    <t>Prvá úradná skúška a osvedčenie PD TISR</t>
  </si>
  <si>
    <t>-1837676956</t>
  </si>
  <si>
    <t>102</t>
  </si>
  <si>
    <t>1359501892</t>
  </si>
  <si>
    <t>103</t>
  </si>
  <si>
    <t>364433242</t>
  </si>
  <si>
    <t>104</t>
  </si>
  <si>
    <t>1925168311</t>
  </si>
  <si>
    <t>105</t>
  </si>
  <si>
    <t>HZS001219</t>
  </si>
  <si>
    <t>Vytýčenie inžinierskych sietí</t>
  </si>
  <si>
    <t>767393115</t>
  </si>
  <si>
    <t>106</t>
  </si>
  <si>
    <t>1792678346</t>
  </si>
  <si>
    <t>107</t>
  </si>
  <si>
    <t>Zabezpečenie pracoviska</t>
  </si>
  <si>
    <t>-113770766</t>
  </si>
  <si>
    <t>108</t>
  </si>
  <si>
    <t>MD</t>
  </si>
  <si>
    <t>Mimostavenisková doprava</t>
  </si>
  <si>
    <t>873632430</t>
  </si>
  <si>
    <t>109</t>
  </si>
  <si>
    <t>PD</t>
  </si>
  <si>
    <t>Presun dodávok</t>
  </si>
  <si>
    <t>-122544536</t>
  </si>
  <si>
    <t xml:space="preserve">R-HRM+P- rozvodná skriňa NN AC, podľa schémy, pre pripojenie a ovládanie ASDR AXA IP65, s prepäťovými ochranami podľa schémy (FVE 150+30kWP + AKU 200kW/400kWh) montáže, atesov, vyhlásenia o zhode a návodu na montáž údržbu a obsluhu (silové prvky dole)  </t>
  </si>
  <si>
    <t xml:space="preserve">Fotovoltika a batériové úložisko </t>
  </si>
  <si>
    <t xml:space="preserve">REKAPITULÁCIA </t>
  </si>
  <si>
    <t>REKAPITULÁCIA</t>
  </si>
  <si>
    <t>FVZ -  Fotovoltika  30kW</t>
  </si>
  <si>
    <t xml:space="preserve">AKU - batériové úložisko </t>
  </si>
  <si>
    <t xml:space="preserve">Fotovoltika  30kW </t>
  </si>
  <si>
    <t xml:space="preserve">Batériové úložisko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</si>
</sst>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969696"/>
      <name val="Arial CE"/>
    </font>
    <font>
      <b/>
      <sz val="10"/>
      <color rgb="FFFFFFFF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1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Alignment="1">
      <alignment vertical="center"/>
    </xf>
    <xf numFmtId="166" fontId="28" fillId="0" borderId="0" xfId="0" applyNumberFormat="1" applyFont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1" fillId="0" borderId="12" xfId="0" applyNumberFormat="1" applyFont="1" applyBorder="1"/>
    <xf numFmtId="166" fontId="31" fillId="0" borderId="13" xfId="0" applyNumberFormat="1" applyFont="1" applyBorder="1"/>
    <xf numFmtId="4" fontId="32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164" fontId="15" fillId="0" borderId="0" xfId="0" applyNumberFormat="1" applyFont="1" applyAlignment="1">
      <alignment horizontal="left" vertical="center"/>
    </xf>
    <xf numFmtId="0" fontId="15" fillId="0" borderId="0" xfId="0" applyFont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opLeftCell="A52" workbookViewId="0">
      <selection activeCell="BE5" sqref="BE5:BE34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 x14ac:dyDescent="0.2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50000000000003" customHeight="1" x14ac:dyDescent="0.2">
      <c r="AR2" s="196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S2" s="13" t="s">
        <v>6</v>
      </c>
      <c r="BT2" s="13" t="s">
        <v>7</v>
      </c>
    </row>
    <row r="3" spans="1:74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5" customHeight="1" x14ac:dyDescent="0.2">
      <c r="B4" s="16"/>
      <c r="D4" s="17" t="s">
        <v>732</v>
      </c>
      <c r="AR4" s="16"/>
      <c r="AS4" s="18" t="s">
        <v>8</v>
      </c>
      <c r="BE4" s="19"/>
      <c r="BS4" s="13" t="s">
        <v>9</v>
      </c>
    </row>
    <row r="5" spans="1:74" ht="12" customHeight="1" x14ac:dyDescent="0.2">
      <c r="B5" s="16"/>
      <c r="D5" s="20" t="s">
        <v>10</v>
      </c>
      <c r="K5" s="170" t="s">
        <v>11</v>
      </c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R5" s="16"/>
      <c r="BE5" s="167"/>
      <c r="BS5" s="13" t="s">
        <v>6</v>
      </c>
    </row>
    <row r="6" spans="1:74" ht="36.950000000000003" customHeight="1" x14ac:dyDescent="0.2">
      <c r="B6" s="16"/>
      <c r="D6" s="22"/>
      <c r="K6" s="172" t="s">
        <v>731</v>
      </c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R6" s="16"/>
      <c r="BE6" s="168"/>
      <c r="BS6" s="13" t="s">
        <v>6</v>
      </c>
    </row>
    <row r="7" spans="1:74" ht="12" customHeight="1" x14ac:dyDescent="0.2">
      <c r="B7" s="16"/>
      <c r="D7" s="23" t="s">
        <v>12</v>
      </c>
      <c r="K7" s="21" t="s">
        <v>1</v>
      </c>
      <c r="AK7" s="23" t="s">
        <v>13</v>
      </c>
      <c r="AN7" s="21" t="s">
        <v>1</v>
      </c>
      <c r="AR7" s="16"/>
      <c r="BE7" s="168"/>
      <c r="BS7" s="13" t="s">
        <v>6</v>
      </c>
    </row>
    <row r="8" spans="1:74" ht="12" customHeight="1" x14ac:dyDescent="0.2">
      <c r="B8" s="16"/>
      <c r="D8" s="23" t="s">
        <v>14</v>
      </c>
      <c r="K8" s="21" t="s">
        <v>15</v>
      </c>
      <c r="AK8" s="23" t="s">
        <v>16</v>
      </c>
      <c r="AN8" s="24"/>
      <c r="AR8" s="16"/>
      <c r="BE8" s="168"/>
      <c r="BS8" s="13" t="s">
        <v>6</v>
      </c>
    </row>
    <row r="9" spans="1:74" ht="14.45" customHeight="1" x14ac:dyDescent="0.2">
      <c r="B9" s="16"/>
      <c r="AR9" s="16"/>
      <c r="BE9" s="168"/>
      <c r="BS9" s="13" t="s">
        <v>6</v>
      </c>
    </row>
    <row r="10" spans="1:74" ht="12" customHeight="1" x14ac:dyDescent="0.2">
      <c r="B10" s="16"/>
      <c r="D10" s="23" t="s">
        <v>17</v>
      </c>
      <c r="AK10" s="23" t="s">
        <v>18</v>
      </c>
      <c r="AN10" s="21" t="s">
        <v>1</v>
      </c>
      <c r="AR10" s="16"/>
      <c r="BE10" s="168"/>
      <c r="BS10" s="13" t="s">
        <v>6</v>
      </c>
    </row>
    <row r="11" spans="1:74" ht="18.399999999999999" customHeight="1" x14ac:dyDescent="0.2">
      <c r="B11" s="16"/>
      <c r="E11" s="21" t="s">
        <v>19</v>
      </c>
      <c r="AK11" s="23" t="s">
        <v>20</v>
      </c>
      <c r="AN11" s="21" t="s">
        <v>1</v>
      </c>
      <c r="AR11" s="16"/>
      <c r="BE11" s="168"/>
      <c r="BS11" s="13" t="s">
        <v>6</v>
      </c>
    </row>
    <row r="12" spans="1:74" ht="6.95" customHeight="1" x14ac:dyDescent="0.2">
      <c r="B12" s="16"/>
      <c r="AR12" s="16"/>
      <c r="BE12" s="168"/>
      <c r="BS12" s="13" t="s">
        <v>6</v>
      </c>
    </row>
    <row r="13" spans="1:74" ht="12" customHeight="1" x14ac:dyDescent="0.2">
      <c r="B13" s="16"/>
      <c r="D13" s="23" t="s">
        <v>21</v>
      </c>
      <c r="AK13" s="23" t="s">
        <v>18</v>
      </c>
      <c r="AN13" s="25"/>
      <c r="AR13" s="16"/>
      <c r="BE13" s="168"/>
      <c r="BS13" s="13" t="s">
        <v>6</v>
      </c>
    </row>
    <row r="14" spans="1:74" ht="12.75" x14ac:dyDescent="0.2">
      <c r="B14" s="16"/>
      <c r="E14" s="173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S14" s="174"/>
      <c r="T14" s="174"/>
      <c r="U14" s="174"/>
      <c r="V14" s="174"/>
      <c r="W14" s="174"/>
      <c r="X14" s="174"/>
      <c r="Y14" s="174"/>
      <c r="Z14" s="174"/>
      <c r="AA14" s="174"/>
      <c r="AB14" s="174"/>
      <c r="AC14" s="174"/>
      <c r="AD14" s="174"/>
      <c r="AE14" s="174"/>
      <c r="AF14" s="174"/>
      <c r="AG14" s="174"/>
      <c r="AH14" s="174"/>
      <c r="AI14" s="174"/>
      <c r="AJ14" s="174"/>
      <c r="AK14" s="23" t="s">
        <v>20</v>
      </c>
      <c r="AN14" s="25"/>
      <c r="AR14" s="16"/>
      <c r="BE14" s="168"/>
      <c r="BS14" s="13" t="s">
        <v>6</v>
      </c>
    </row>
    <row r="15" spans="1:74" ht="6.95" customHeight="1" x14ac:dyDescent="0.2">
      <c r="B15" s="16"/>
      <c r="AR15" s="16"/>
      <c r="BE15" s="168"/>
      <c r="BS15" s="13" t="s">
        <v>3</v>
      </c>
    </row>
    <row r="16" spans="1:74" ht="12" customHeight="1" x14ac:dyDescent="0.2">
      <c r="B16" s="16"/>
      <c r="D16" s="23" t="s">
        <v>22</v>
      </c>
      <c r="AK16" s="23" t="s">
        <v>18</v>
      </c>
      <c r="AN16" s="21" t="s">
        <v>1</v>
      </c>
      <c r="AR16" s="16"/>
      <c r="BE16" s="168"/>
      <c r="BS16" s="13" t="s">
        <v>3</v>
      </c>
    </row>
    <row r="17" spans="2:71" ht="18.399999999999999" customHeight="1" x14ac:dyDescent="0.2">
      <c r="B17" s="16"/>
      <c r="E17" s="21"/>
      <c r="AK17" s="23" t="s">
        <v>20</v>
      </c>
      <c r="AN17" s="21" t="s">
        <v>1</v>
      </c>
      <c r="AR17" s="16"/>
      <c r="BE17" s="168"/>
      <c r="BS17" s="13" t="s">
        <v>23</v>
      </c>
    </row>
    <row r="18" spans="2:71" ht="6.95" customHeight="1" x14ac:dyDescent="0.2">
      <c r="B18" s="16"/>
      <c r="AR18" s="16"/>
      <c r="BE18" s="168"/>
      <c r="BS18" s="13" t="s">
        <v>6</v>
      </c>
    </row>
    <row r="19" spans="2:71" ht="12" customHeight="1" x14ac:dyDescent="0.2">
      <c r="B19" s="16"/>
      <c r="D19" s="23" t="s">
        <v>24</v>
      </c>
      <c r="AK19" s="23" t="s">
        <v>18</v>
      </c>
      <c r="AN19" s="21" t="s">
        <v>1</v>
      </c>
      <c r="AR19" s="16"/>
      <c r="BE19" s="168"/>
      <c r="BS19" s="13" t="s">
        <v>6</v>
      </c>
    </row>
    <row r="20" spans="2:71" ht="18.399999999999999" customHeight="1" x14ac:dyDescent="0.2">
      <c r="B20" s="16"/>
      <c r="E20" s="21"/>
      <c r="AK20" s="23" t="s">
        <v>20</v>
      </c>
      <c r="AN20" s="21" t="s">
        <v>1</v>
      </c>
      <c r="AR20" s="16"/>
      <c r="BE20" s="168"/>
      <c r="BS20" s="13" t="s">
        <v>23</v>
      </c>
    </row>
    <row r="21" spans="2:71" ht="6.95" customHeight="1" x14ac:dyDescent="0.2">
      <c r="B21" s="16"/>
      <c r="AR21" s="16"/>
      <c r="BE21" s="168"/>
    </row>
    <row r="22" spans="2:71" ht="12" customHeight="1" x14ac:dyDescent="0.2">
      <c r="B22" s="16"/>
      <c r="D22" s="23" t="s">
        <v>25</v>
      </c>
      <c r="AR22" s="16"/>
      <c r="BE22" s="168"/>
    </row>
    <row r="23" spans="2:71" ht="16.5" customHeight="1" x14ac:dyDescent="0.2">
      <c r="B23" s="16"/>
      <c r="E23" s="175" t="s">
        <v>1</v>
      </c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175"/>
      <c r="Q23" s="175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175"/>
      <c r="AG23" s="175"/>
      <c r="AH23" s="175"/>
      <c r="AI23" s="175"/>
      <c r="AJ23" s="175"/>
      <c r="AK23" s="175"/>
      <c r="AL23" s="175"/>
      <c r="AM23" s="175"/>
      <c r="AN23" s="175"/>
      <c r="AR23" s="16"/>
      <c r="BE23" s="168"/>
    </row>
    <row r="24" spans="2:71" ht="6.95" customHeight="1" x14ac:dyDescent="0.2">
      <c r="B24" s="16"/>
      <c r="AR24" s="16"/>
      <c r="BE24" s="168"/>
    </row>
    <row r="25" spans="2:71" ht="6.95" customHeight="1" x14ac:dyDescent="0.2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168"/>
    </row>
    <row r="26" spans="2:71" s="1" customFormat="1" ht="25.9" customHeight="1" x14ac:dyDescent="0.2">
      <c r="B26" s="28"/>
      <c r="D26" s="29" t="s">
        <v>26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176">
        <f>ROUND(AG94,2)</f>
        <v>0</v>
      </c>
      <c r="AL26" s="177"/>
      <c r="AM26" s="177"/>
      <c r="AN26" s="177"/>
      <c r="AO26" s="177"/>
      <c r="AR26" s="28"/>
      <c r="BE26" s="168"/>
    </row>
    <row r="27" spans="2:71" s="1" customFormat="1" ht="6.95" customHeight="1" x14ac:dyDescent="0.2">
      <c r="B27" s="28"/>
      <c r="AR27" s="28"/>
      <c r="BE27" s="168"/>
    </row>
    <row r="28" spans="2:71" s="1" customFormat="1" ht="12.75" x14ac:dyDescent="0.2">
      <c r="B28" s="28"/>
      <c r="L28" s="178" t="s">
        <v>27</v>
      </c>
      <c r="M28" s="178"/>
      <c r="N28" s="178"/>
      <c r="O28" s="178"/>
      <c r="P28" s="178"/>
      <c r="W28" s="178" t="s">
        <v>28</v>
      </c>
      <c r="X28" s="178"/>
      <c r="Y28" s="178"/>
      <c r="Z28" s="178"/>
      <c r="AA28" s="178"/>
      <c r="AB28" s="178"/>
      <c r="AC28" s="178"/>
      <c r="AD28" s="178"/>
      <c r="AE28" s="178"/>
      <c r="AK28" s="178" t="s">
        <v>29</v>
      </c>
      <c r="AL28" s="178"/>
      <c r="AM28" s="178"/>
      <c r="AN28" s="178"/>
      <c r="AO28" s="178"/>
      <c r="AR28" s="28"/>
      <c r="BE28" s="168"/>
    </row>
    <row r="29" spans="2:71" s="2" customFormat="1" ht="14.45" customHeight="1" x14ac:dyDescent="0.2">
      <c r="B29" s="32"/>
      <c r="D29" s="23" t="s">
        <v>30</v>
      </c>
      <c r="F29" s="33" t="s">
        <v>31</v>
      </c>
      <c r="L29" s="181">
        <v>0.23</v>
      </c>
      <c r="M29" s="180"/>
      <c r="N29" s="180"/>
      <c r="O29" s="180"/>
      <c r="P29" s="180"/>
      <c r="W29" s="179">
        <f>ROUND(AZ94, 2)</f>
        <v>0</v>
      </c>
      <c r="X29" s="180"/>
      <c r="Y29" s="180"/>
      <c r="Z29" s="180"/>
      <c r="AA29" s="180"/>
      <c r="AB29" s="180"/>
      <c r="AC29" s="180"/>
      <c r="AD29" s="180"/>
      <c r="AE29" s="180"/>
      <c r="AK29" s="179">
        <f>ROUND(AV94, 2)</f>
        <v>0</v>
      </c>
      <c r="AL29" s="180"/>
      <c r="AM29" s="180"/>
      <c r="AN29" s="180"/>
      <c r="AO29" s="180"/>
      <c r="AR29" s="32"/>
      <c r="BE29" s="169"/>
    </row>
    <row r="30" spans="2:71" s="2" customFormat="1" ht="14.45" customHeight="1" x14ac:dyDescent="0.2">
      <c r="B30" s="32"/>
      <c r="F30" s="33" t="s">
        <v>32</v>
      </c>
      <c r="L30" s="181">
        <v>0.23</v>
      </c>
      <c r="M30" s="180"/>
      <c r="N30" s="180"/>
      <c r="O30" s="180"/>
      <c r="P30" s="180"/>
      <c r="W30" s="179">
        <f>ROUND(BA94, 2)</f>
        <v>0</v>
      </c>
      <c r="X30" s="180"/>
      <c r="Y30" s="180"/>
      <c r="Z30" s="180"/>
      <c r="AA30" s="180"/>
      <c r="AB30" s="180"/>
      <c r="AC30" s="180"/>
      <c r="AD30" s="180"/>
      <c r="AE30" s="180"/>
      <c r="AK30" s="179">
        <f>ROUND(AW94, 2)</f>
        <v>0</v>
      </c>
      <c r="AL30" s="180"/>
      <c r="AM30" s="180"/>
      <c r="AN30" s="180"/>
      <c r="AO30" s="180"/>
      <c r="AR30" s="32"/>
      <c r="BE30" s="169"/>
    </row>
    <row r="31" spans="2:71" s="2" customFormat="1" ht="14.45" hidden="1" customHeight="1" x14ac:dyDescent="0.2">
      <c r="B31" s="32"/>
      <c r="F31" s="23" t="s">
        <v>33</v>
      </c>
      <c r="L31" s="181">
        <v>0.23</v>
      </c>
      <c r="M31" s="180"/>
      <c r="N31" s="180"/>
      <c r="O31" s="180"/>
      <c r="P31" s="180"/>
      <c r="W31" s="179">
        <f>ROUND(BB94, 2)</f>
        <v>0</v>
      </c>
      <c r="X31" s="180"/>
      <c r="Y31" s="180"/>
      <c r="Z31" s="180"/>
      <c r="AA31" s="180"/>
      <c r="AB31" s="180"/>
      <c r="AC31" s="180"/>
      <c r="AD31" s="180"/>
      <c r="AE31" s="180"/>
      <c r="AK31" s="179">
        <v>0</v>
      </c>
      <c r="AL31" s="180"/>
      <c r="AM31" s="180"/>
      <c r="AN31" s="180"/>
      <c r="AO31" s="180"/>
      <c r="AR31" s="32"/>
      <c r="BE31" s="169"/>
    </row>
    <row r="32" spans="2:71" s="2" customFormat="1" ht="14.45" hidden="1" customHeight="1" x14ac:dyDescent="0.2">
      <c r="B32" s="32"/>
      <c r="F32" s="23" t="s">
        <v>34</v>
      </c>
      <c r="L32" s="181">
        <v>0.23</v>
      </c>
      <c r="M32" s="180"/>
      <c r="N32" s="180"/>
      <c r="O32" s="180"/>
      <c r="P32" s="180"/>
      <c r="W32" s="179">
        <f>ROUND(BC94, 2)</f>
        <v>0</v>
      </c>
      <c r="X32" s="180"/>
      <c r="Y32" s="180"/>
      <c r="Z32" s="180"/>
      <c r="AA32" s="180"/>
      <c r="AB32" s="180"/>
      <c r="AC32" s="180"/>
      <c r="AD32" s="180"/>
      <c r="AE32" s="180"/>
      <c r="AK32" s="179">
        <v>0</v>
      </c>
      <c r="AL32" s="180"/>
      <c r="AM32" s="180"/>
      <c r="AN32" s="180"/>
      <c r="AO32" s="180"/>
      <c r="AR32" s="32"/>
      <c r="BE32" s="169"/>
    </row>
    <row r="33" spans="2:57" s="2" customFormat="1" ht="14.45" hidden="1" customHeight="1" x14ac:dyDescent="0.2">
      <c r="B33" s="32"/>
      <c r="F33" s="33" t="s">
        <v>35</v>
      </c>
      <c r="L33" s="182">
        <v>0</v>
      </c>
      <c r="M33" s="183"/>
      <c r="N33" s="183"/>
      <c r="O33" s="183"/>
      <c r="P33" s="183"/>
      <c r="Q33" s="34"/>
      <c r="R33" s="34"/>
      <c r="S33" s="34"/>
      <c r="T33" s="34"/>
      <c r="U33" s="34"/>
      <c r="V33" s="34"/>
      <c r="W33" s="195">
        <f>ROUND(BD94, 2)</f>
        <v>0</v>
      </c>
      <c r="X33" s="183"/>
      <c r="Y33" s="183"/>
      <c r="Z33" s="183"/>
      <c r="AA33" s="183"/>
      <c r="AB33" s="183"/>
      <c r="AC33" s="183"/>
      <c r="AD33" s="183"/>
      <c r="AE33" s="183"/>
      <c r="AF33" s="34"/>
      <c r="AG33" s="34"/>
      <c r="AH33" s="34"/>
      <c r="AI33" s="34"/>
      <c r="AJ33" s="34"/>
      <c r="AK33" s="195">
        <v>0</v>
      </c>
      <c r="AL33" s="183"/>
      <c r="AM33" s="183"/>
      <c r="AN33" s="183"/>
      <c r="AO33" s="183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169"/>
    </row>
    <row r="34" spans="2:57" s="1" customFormat="1" ht="6.95" customHeight="1" x14ac:dyDescent="0.2">
      <c r="B34" s="28"/>
      <c r="AR34" s="28"/>
      <c r="BE34" s="168"/>
    </row>
    <row r="35" spans="2:57" s="1" customFormat="1" ht="25.9" customHeight="1" x14ac:dyDescent="0.2">
      <c r="B35" s="28"/>
      <c r="C35" s="36"/>
      <c r="D35" s="37" t="s">
        <v>36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37</v>
      </c>
      <c r="U35" s="38"/>
      <c r="V35" s="38"/>
      <c r="W35" s="38"/>
      <c r="X35" s="184" t="s">
        <v>38</v>
      </c>
      <c r="Y35" s="185"/>
      <c r="Z35" s="185"/>
      <c r="AA35" s="185"/>
      <c r="AB35" s="185"/>
      <c r="AC35" s="38"/>
      <c r="AD35" s="38"/>
      <c r="AE35" s="38"/>
      <c r="AF35" s="38"/>
      <c r="AG35" s="38"/>
      <c r="AH35" s="38"/>
      <c r="AI35" s="38"/>
      <c r="AJ35" s="38"/>
      <c r="AK35" s="186">
        <f>SUM(AK26:AK33)</f>
        <v>0</v>
      </c>
      <c r="AL35" s="185"/>
      <c r="AM35" s="185"/>
      <c r="AN35" s="185"/>
      <c r="AO35" s="187"/>
      <c r="AP35" s="36"/>
      <c r="AQ35" s="36"/>
      <c r="AR35" s="28"/>
    </row>
    <row r="36" spans="2:57" s="1" customFormat="1" ht="6.95" customHeight="1" x14ac:dyDescent="0.2">
      <c r="B36" s="28"/>
      <c r="AR36" s="28"/>
    </row>
    <row r="37" spans="2:57" s="1" customFormat="1" ht="14.45" customHeight="1" x14ac:dyDescent="0.2">
      <c r="B37" s="28"/>
      <c r="AR37" s="28"/>
    </row>
    <row r="38" spans="2:57" ht="14.45" customHeight="1" x14ac:dyDescent="0.2">
      <c r="B38" s="16"/>
      <c r="AR38" s="16"/>
    </row>
    <row r="39" spans="2:57" ht="14.45" customHeight="1" x14ac:dyDescent="0.2">
      <c r="B39" s="16"/>
      <c r="AR39" s="16"/>
    </row>
    <row r="40" spans="2:57" ht="14.45" customHeight="1" x14ac:dyDescent="0.2">
      <c r="B40" s="16"/>
      <c r="AR40" s="16"/>
    </row>
    <row r="41" spans="2:57" ht="14.45" customHeight="1" x14ac:dyDescent="0.2">
      <c r="B41" s="16"/>
      <c r="AR41" s="16"/>
    </row>
    <row r="42" spans="2:57" ht="14.45" customHeight="1" x14ac:dyDescent="0.2">
      <c r="B42" s="16"/>
      <c r="AR42" s="16"/>
    </row>
    <row r="43" spans="2:57" ht="14.45" customHeight="1" x14ac:dyDescent="0.2">
      <c r="B43" s="16"/>
      <c r="AR43" s="16"/>
    </row>
    <row r="44" spans="2:57" ht="14.45" customHeight="1" x14ac:dyDescent="0.2">
      <c r="B44" s="16"/>
      <c r="AR44" s="16"/>
    </row>
    <row r="45" spans="2:57" ht="14.45" customHeight="1" x14ac:dyDescent="0.2">
      <c r="B45" s="16"/>
      <c r="AR45" s="16"/>
    </row>
    <row r="46" spans="2:57" ht="14.45" customHeight="1" x14ac:dyDescent="0.2">
      <c r="B46" s="16"/>
      <c r="AR46" s="16"/>
    </row>
    <row r="47" spans="2:57" ht="14.45" customHeight="1" x14ac:dyDescent="0.2">
      <c r="B47" s="16"/>
      <c r="AR47" s="16"/>
    </row>
    <row r="48" spans="2:57" ht="14.45" customHeight="1" x14ac:dyDescent="0.2">
      <c r="B48" s="16"/>
      <c r="AR48" s="16"/>
    </row>
    <row r="49" spans="2:44" s="1" customFormat="1" ht="14.45" customHeight="1" x14ac:dyDescent="0.2">
      <c r="B49" s="28"/>
      <c r="D49" s="40" t="s">
        <v>39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40</v>
      </c>
      <c r="AI49" s="41"/>
      <c r="AJ49" s="41"/>
      <c r="AK49" s="41"/>
      <c r="AL49" s="41"/>
      <c r="AM49" s="41"/>
      <c r="AN49" s="41"/>
      <c r="AO49" s="41"/>
      <c r="AR49" s="28"/>
    </row>
    <row r="50" spans="2:44" x14ac:dyDescent="0.2">
      <c r="B50" s="16"/>
      <c r="AR50" s="16"/>
    </row>
    <row r="51" spans="2:44" x14ac:dyDescent="0.2">
      <c r="B51" s="16"/>
      <c r="AR51" s="16"/>
    </row>
    <row r="52" spans="2:44" x14ac:dyDescent="0.2">
      <c r="B52" s="16"/>
      <c r="AR52" s="16"/>
    </row>
    <row r="53" spans="2:44" x14ac:dyDescent="0.2">
      <c r="B53" s="16"/>
      <c r="AR53" s="16"/>
    </row>
    <row r="54" spans="2:44" x14ac:dyDescent="0.2">
      <c r="B54" s="16"/>
      <c r="AR54" s="16"/>
    </row>
    <row r="55" spans="2:44" x14ac:dyDescent="0.2">
      <c r="B55" s="16"/>
      <c r="AR55" s="16"/>
    </row>
    <row r="56" spans="2:44" x14ac:dyDescent="0.2">
      <c r="B56" s="16"/>
      <c r="AR56" s="16"/>
    </row>
    <row r="57" spans="2:44" x14ac:dyDescent="0.2">
      <c r="B57" s="16"/>
      <c r="AR57" s="16"/>
    </row>
    <row r="58" spans="2:44" x14ac:dyDescent="0.2">
      <c r="B58" s="16"/>
      <c r="AR58" s="16"/>
    </row>
    <row r="59" spans="2:44" x14ac:dyDescent="0.2">
      <c r="B59" s="16"/>
      <c r="AR59" s="16"/>
    </row>
    <row r="60" spans="2:44" s="1" customFormat="1" ht="12.75" x14ac:dyDescent="0.2">
      <c r="B60" s="28"/>
      <c r="D60" s="42" t="s">
        <v>41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42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41</v>
      </c>
      <c r="AI60" s="30"/>
      <c r="AJ60" s="30"/>
      <c r="AK60" s="30"/>
      <c r="AL60" s="30"/>
      <c r="AM60" s="42" t="s">
        <v>42</v>
      </c>
      <c r="AN60" s="30"/>
      <c r="AO60" s="30"/>
      <c r="AR60" s="28"/>
    </row>
    <row r="61" spans="2:44" x14ac:dyDescent="0.2">
      <c r="B61" s="16"/>
      <c r="AR61" s="16"/>
    </row>
    <row r="62" spans="2:44" x14ac:dyDescent="0.2">
      <c r="B62" s="16"/>
      <c r="AR62" s="16"/>
    </row>
    <row r="63" spans="2:44" x14ac:dyDescent="0.2">
      <c r="B63" s="16"/>
      <c r="AR63" s="16"/>
    </row>
    <row r="64" spans="2:44" s="1" customFormat="1" ht="12.75" x14ac:dyDescent="0.2">
      <c r="B64" s="28"/>
      <c r="D64" s="40" t="s">
        <v>43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44</v>
      </c>
      <c r="AI64" s="41"/>
      <c r="AJ64" s="41"/>
      <c r="AK64" s="41"/>
      <c r="AL64" s="41"/>
      <c r="AM64" s="41"/>
      <c r="AN64" s="41"/>
      <c r="AO64" s="41"/>
      <c r="AR64" s="28"/>
    </row>
    <row r="65" spans="2:44" x14ac:dyDescent="0.2">
      <c r="B65" s="16"/>
      <c r="AR65" s="16"/>
    </row>
    <row r="66" spans="2:44" x14ac:dyDescent="0.2">
      <c r="B66" s="16"/>
      <c r="AR66" s="16"/>
    </row>
    <row r="67" spans="2:44" x14ac:dyDescent="0.2">
      <c r="B67" s="16"/>
      <c r="AR67" s="16"/>
    </row>
    <row r="68" spans="2:44" x14ac:dyDescent="0.2">
      <c r="B68" s="16"/>
      <c r="AR68" s="16"/>
    </row>
    <row r="69" spans="2:44" x14ac:dyDescent="0.2">
      <c r="B69" s="16"/>
      <c r="AR69" s="16"/>
    </row>
    <row r="70" spans="2:44" x14ac:dyDescent="0.2">
      <c r="B70" s="16"/>
      <c r="AR70" s="16"/>
    </row>
    <row r="71" spans="2:44" x14ac:dyDescent="0.2">
      <c r="B71" s="16"/>
      <c r="AR71" s="16"/>
    </row>
    <row r="72" spans="2:44" x14ac:dyDescent="0.2">
      <c r="B72" s="16"/>
      <c r="AR72" s="16"/>
    </row>
    <row r="73" spans="2:44" x14ac:dyDescent="0.2">
      <c r="B73" s="16"/>
      <c r="AR73" s="16"/>
    </row>
    <row r="74" spans="2:44" x14ac:dyDescent="0.2">
      <c r="B74" s="16"/>
      <c r="AR74" s="16"/>
    </row>
    <row r="75" spans="2:44" s="1" customFormat="1" ht="12.75" x14ac:dyDescent="0.2">
      <c r="B75" s="28"/>
      <c r="D75" s="42" t="s">
        <v>41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42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41</v>
      </c>
      <c r="AI75" s="30"/>
      <c r="AJ75" s="30"/>
      <c r="AK75" s="30"/>
      <c r="AL75" s="30"/>
      <c r="AM75" s="42" t="s">
        <v>42</v>
      </c>
      <c r="AN75" s="30"/>
      <c r="AO75" s="30"/>
      <c r="AR75" s="28"/>
    </row>
    <row r="76" spans="2:44" s="1" customFormat="1" x14ac:dyDescent="0.2">
      <c r="B76" s="28"/>
      <c r="AR76" s="28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1:91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1:91" s="1" customFormat="1" ht="24.95" customHeight="1" x14ac:dyDescent="0.2">
      <c r="B82" s="28"/>
      <c r="C82" s="17" t="s">
        <v>733</v>
      </c>
      <c r="AR82" s="28"/>
    </row>
    <row r="83" spans="1:91" s="1" customFormat="1" ht="6.95" customHeight="1" x14ac:dyDescent="0.2">
      <c r="B83" s="28"/>
      <c r="AR83" s="28"/>
    </row>
    <row r="84" spans="1:91" s="3" customFormat="1" ht="12" customHeight="1" x14ac:dyDescent="0.2">
      <c r="B84" s="47"/>
      <c r="C84" s="23" t="s">
        <v>10</v>
      </c>
      <c r="L84" s="3" t="str">
        <f>K5</f>
        <v>2025-034Z4</v>
      </c>
      <c r="AR84" s="47"/>
    </row>
    <row r="85" spans="1:91" s="4" customFormat="1" ht="36.950000000000003" customHeight="1" x14ac:dyDescent="0.2">
      <c r="B85" s="48"/>
      <c r="C85" s="49"/>
      <c r="L85" s="207" t="str">
        <f>K6</f>
        <v xml:space="preserve">Fotovoltika a batériové úložisko </v>
      </c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R85" s="48"/>
    </row>
    <row r="86" spans="1:91" s="1" customFormat="1" ht="6.95" customHeight="1" x14ac:dyDescent="0.2">
      <c r="B86" s="28"/>
      <c r="AR86" s="28"/>
    </row>
    <row r="87" spans="1:91" s="1" customFormat="1" ht="12" customHeight="1" x14ac:dyDescent="0.2">
      <c r="B87" s="28"/>
      <c r="C87" s="23" t="s">
        <v>14</v>
      </c>
      <c r="L87" s="50" t="str">
        <f>IF(K8="","",K8)</f>
        <v>UHROVEC</v>
      </c>
      <c r="AI87" s="23" t="s">
        <v>16</v>
      </c>
      <c r="AM87" s="188" t="str">
        <f>IF(AN8= "","",AN8)</f>
        <v/>
      </c>
      <c r="AN87" s="188"/>
      <c r="AR87" s="28"/>
    </row>
    <row r="88" spans="1:91" s="1" customFormat="1" ht="6.95" customHeight="1" x14ac:dyDescent="0.2">
      <c r="B88" s="28"/>
      <c r="AR88" s="28"/>
    </row>
    <row r="89" spans="1:91" s="1" customFormat="1" ht="15.2" customHeight="1" x14ac:dyDescent="0.2">
      <c r="B89" s="28"/>
      <c r="C89" s="23" t="s">
        <v>17</v>
      </c>
      <c r="L89" s="3" t="str">
        <f>IF(E11= "","",E11)</f>
        <v xml:space="preserve"> </v>
      </c>
      <c r="AI89" s="23" t="s">
        <v>22</v>
      </c>
      <c r="AM89" s="189" t="str">
        <f>IF(E17="","",E17)</f>
        <v/>
      </c>
      <c r="AN89" s="190"/>
      <c r="AO89" s="190"/>
      <c r="AP89" s="190"/>
      <c r="AR89" s="28"/>
      <c r="AS89" s="191" t="s">
        <v>45</v>
      </c>
      <c r="AT89" s="192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1:91" s="1" customFormat="1" ht="15.2" customHeight="1" x14ac:dyDescent="0.2">
      <c r="B90" s="28"/>
      <c r="C90" s="23" t="s">
        <v>21</v>
      </c>
      <c r="L90" s="3">
        <f>IF(E14= "Vyplň údaj","",E14)</f>
        <v>0</v>
      </c>
      <c r="AI90" s="23" t="s">
        <v>24</v>
      </c>
      <c r="AM90" s="189" t="str">
        <f>IF(E20="","",E20)</f>
        <v/>
      </c>
      <c r="AN90" s="190"/>
      <c r="AO90" s="190"/>
      <c r="AP90" s="190"/>
      <c r="AR90" s="28"/>
      <c r="AS90" s="193"/>
      <c r="AT90" s="194"/>
      <c r="BD90" s="54"/>
    </row>
    <row r="91" spans="1:91" s="1" customFormat="1" ht="10.9" customHeight="1" x14ac:dyDescent="0.2">
      <c r="B91" s="28"/>
      <c r="AR91" s="28"/>
      <c r="AS91" s="193"/>
      <c r="AT91" s="194"/>
      <c r="BD91" s="54"/>
    </row>
    <row r="92" spans="1:91" s="1" customFormat="1" ht="29.25" customHeight="1" x14ac:dyDescent="0.2">
      <c r="B92" s="28"/>
      <c r="C92" s="202" t="s">
        <v>46</v>
      </c>
      <c r="D92" s="203"/>
      <c r="E92" s="203"/>
      <c r="F92" s="203"/>
      <c r="G92" s="203"/>
      <c r="H92" s="55"/>
      <c r="I92" s="204" t="s">
        <v>47</v>
      </c>
      <c r="J92" s="203"/>
      <c r="K92" s="203"/>
      <c r="L92" s="203"/>
      <c r="M92" s="203"/>
      <c r="N92" s="203"/>
      <c r="O92" s="203"/>
      <c r="P92" s="203"/>
      <c r="Q92" s="203"/>
      <c r="R92" s="203"/>
      <c r="S92" s="203"/>
      <c r="T92" s="203"/>
      <c r="U92" s="203"/>
      <c r="V92" s="203"/>
      <c r="W92" s="203"/>
      <c r="X92" s="203"/>
      <c r="Y92" s="203"/>
      <c r="Z92" s="203"/>
      <c r="AA92" s="203"/>
      <c r="AB92" s="203"/>
      <c r="AC92" s="203"/>
      <c r="AD92" s="203"/>
      <c r="AE92" s="203"/>
      <c r="AF92" s="203"/>
      <c r="AG92" s="205" t="s">
        <v>48</v>
      </c>
      <c r="AH92" s="203"/>
      <c r="AI92" s="203"/>
      <c r="AJ92" s="203"/>
      <c r="AK92" s="203"/>
      <c r="AL92" s="203"/>
      <c r="AM92" s="203"/>
      <c r="AN92" s="204" t="s">
        <v>49</v>
      </c>
      <c r="AO92" s="203"/>
      <c r="AP92" s="206"/>
      <c r="AQ92" s="56" t="s">
        <v>50</v>
      </c>
      <c r="AR92" s="28"/>
      <c r="AS92" s="57" t="s">
        <v>51</v>
      </c>
      <c r="AT92" s="58" t="s">
        <v>52</v>
      </c>
      <c r="AU92" s="58" t="s">
        <v>53</v>
      </c>
      <c r="AV92" s="58" t="s">
        <v>54</v>
      </c>
      <c r="AW92" s="58" t="s">
        <v>55</v>
      </c>
      <c r="AX92" s="58" t="s">
        <v>56</v>
      </c>
      <c r="AY92" s="58" t="s">
        <v>57</v>
      </c>
      <c r="AZ92" s="58" t="s">
        <v>58</v>
      </c>
      <c r="BA92" s="58" t="s">
        <v>59</v>
      </c>
      <c r="BB92" s="58" t="s">
        <v>60</v>
      </c>
      <c r="BC92" s="58" t="s">
        <v>61</v>
      </c>
      <c r="BD92" s="59" t="s">
        <v>62</v>
      </c>
    </row>
    <row r="93" spans="1:91" s="1" customFormat="1" ht="10.9" customHeight="1" x14ac:dyDescent="0.2">
      <c r="B93" s="28"/>
      <c r="AR93" s="28"/>
      <c r="AS93" s="60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1:91" s="5" customFormat="1" ht="32.450000000000003" customHeight="1" x14ac:dyDescent="0.2">
      <c r="B94" s="61"/>
      <c r="C94" s="62" t="s">
        <v>63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200">
        <f>ROUND(SUM(AG95:AG96),2)</f>
        <v>0</v>
      </c>
      <c r="AH94" s="200"/>
      <c r="AI94" s="200"/>
      <c r="AJ94" s="200"/>
      <c r="AK94" s="200"/>
      <c r="AL94" s="200"/>
      <c r="AM94" s="200"/>
      <c r="AN94" s="201">
        <f>SUM(AG94,AT94)</f>
        <v>0</v>
      </c>
      <c r="AO94" s="201"/>
      <c r="AP94" s="201"/>
      <c r="AQ94" s="65" t="s">
        <v>1</v>
      </c>
      <c r="AR94" s="61"/>
      <c r="AS94" s="66">
        <f>ROUND(SUM(AS95:AS96),2)</f>
        <v>0</v>
      </c>
      <c r="AT94" s="67">
        <f>ROUND(SUM(AV94:AW94),2)</f>
        <v>0</v>
      </c>
      <c r="AU94" s="68">
        <f>ROUND(SUM(AU95:AU96),5)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ROUND(SUM(AZ95:AZ96),2)</f>
        <v>0</v>
      </c>
      <c r="BA94" s="67">
        <f>ROUND(SUM(BA95:BA96),2)</f>
        <v>0</v>
      </c>
      <c r="BB94" s="67">
        <f>ROUND(SUM(BB95:BB96),2)</f>
        <v>0</v>
      </c>
      <c r="BC94" s="67">
        <f>ROUND(SUM(BC95:BC96),2)</f>
        <v>0</v>
      </c>
      <c r="BD94" s="69">
        <f>ROUND(SUM(BD95:BD96),2)</f>
        <v>0</v>
      </c>
      <c r="BS94" s="70" t="s">
        <v>64</v>
      </c>
      <c r="BT94" s="70" t="s">
        <v>65</v>
      </c>
      <c r="BU94" s="71" t="s">
        <v>66</v>
      </c>
      <c r="BV94" s="70" t="s">
        <v>67</v>
      </c>
      <c r="BW94" s="70" t="s">
        <v>4</v>
      </c>
      <c r="BX94" s="70" t="s">
        <v>68</v>
      </c>
      <c r="CL94" s="70" t="s">
        <v>1</v>
      </c>
    </row>
    <row r="95" spans="1:91" s="6" customFormat="1" ht="37.5" customHeight="1" x14ac:dyDescent="0.2">
      <c r="A95" s="72" t="s">
        <v>69</v>
      </c>
      <c r="B95" s="73"/>
      <c r="C95" s="74"/>
      <c r="D95" s="199" t="s">
        <v>70</v>
      </c>
      <c r="E95" s="199"/>
      <c r="F95" s="199"/>
      <c r="G95" s="199"/>
      <c r="H95" s="199"/>
      <c r="I95" s="75"/>
      <c r="J95" s="199" t="s">
        <v>736</v>
      </c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  <c r="X95" s="199"/>
      <c r="Y95" s="199"/>
      <c r="Z95" s="199"/>
      <c r="AA95" s="199"/>
      <c r="AB95" s="199"/>
      <c r="AC95" s="199"/>
      <c r="AD95" s="199"/>
      <c r="AE95" s="199"/>
      <c r="AF95" s="199"/>
      <c r="AG95" s="197">
        <f>'FVZ -  Fotovoltika    '!J30</f>
        <v>0</v>
      </c>
      <c r="AH95" s="198"/>
      <c r="AI95" s="198"/>
      <c r="AJ95" s="198"/>
      <c r="AK95" s="198"/>
      <c r="AL95" s="198"/>
      <c r="AM95" s="198"/>
      <c r="AN95" s="197">
        <f>SUM(AG95,AT95)</f>
        <v>0</v>
      </c>
      <c r="AO95" s="198"/>
      <c r="AP95" s="198"/>
      <c r="AQ95" s="76" t="s">
        <v>71</v>
      </c>
      <c r="AR95" s="73"/>
      <c r="AS95" s="77">
        <v>0</v>
      </c>
      <c r="AT95" s="78">
        <f>ROUND(SUM(AV95:AW95),2)</f>
        <v>0</v>
      </c>
      <c r="AU95" s="79">
        <f>'FVZ -  Fotovoltika    '!P119</f>
        <v>0</v>
      </c>
      <c r="AV95" s="78">
        <f>'FVZ -  Fotovoltika    '!J33</f>
        <v>0</v>
      </c>
      <c r="AW95" s="78">
        <f>'FVZ -  Fotovoltika    '!J34</f>
        <v>0</v>
      </c>
      <c r="AX95" s="78">
        <f>'FVZ -  Fotovoltika    '!J35</f>
        <v>0</v>
      </c>
      <c r="AY95" s="78">
        <f>'FVZ -  Fotovoltika    '!J36</f>
        <v>0</v>
      </c>
      <c r="AZ95" s="78">
        <f>'FVZ -  Fotovoltika    '!F33</f>
        <v>0</v>
      </c>
      <c r="BA95" s="78">
        <f>'FVZ -  Fotovoltika    '!F34</f>
        <v>0</v>
      </c>
      <c r="BB95" s="78">
        <f>'FVZ -  Fotovoltika    '!F35</f>
        <v>0</v>
      </c>
      <c r="BC95" s="78">
        <f>'FVZ -  Fotovoltika    '!F36</f>
        <v>0</v>
      </c>
      <c r="BD95" s="80">
        <f>'FVZ -  Fotovoltika    '!F37</f>
        <v>0</v>
      </c>
      <c r="BT95" s="81" t="s">
        <v>72</v>
      </c>
      <c r="BV95" s="81" t="s">
        <v>67</v>
      </c>
      <c r="BW95" s="81" t="s">
        <v>73</v>
      </c>
      <c r="BX95" s="81" t="s">
        <v>4</v>
      </c>
      <c r="CL95" s="81" t="s">
        <v>1</v>
      </c>
      <c r="CM95" s="81" t="s">
        <v>65</v>
      </c>
    </row>
    <row r="96" spans="1:91" s="6" customFormat="1" ht="37.5" customHeight="1" x14ac:dyDescent="0.2">
      <c r="A96" s="72" t="s">
        <v>69</v>
      </c>
      <c r="B96" s="73"/>
      <c r="C96" s="74"/>
      <c r="D96" s="199" t="s">
        <v>74</v>
      </c>
      <c r="E96" s="199"/>
      <c r="F96" s="199"/>
      <c r="G96" s="199"/>
      <c r="H96" s="199"/>
      <c r="I96" s="75"/>
      <c r="J96" s="199" t="s">
        <v>737</v>
      </c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7">
        <f>'AKU -  batériové úložisko'!J30</f>
        <v>0</v>
      </c>
      <c r="AH96" s="198"/>
      <c r="AI96" s="198"/>
      <c r="AJ96" s="198"/>
      <c r="AK96" s="198"/>
      <c r="AL96" s="198"/>
      <c r="AM96" s="198"/>
      <c r="AN96" s="197">
        <f>SUM(AG96,AT96)</f>
        <v>0</v>
      </c>
      <c r="AO96" s="198"/>
      <c r="AP96" s="198"/>
      <c r="AQ96" s="76" t="s">
        <v>71</v>
      </c>
      <c r="AR96" s="73"/>
      <c r="AS96" s="82">
        <v>0</v>
      </c>
      <c r="AT96" s="83">
        <f>ROUND(SUM(AV96:AW96),2)</f>
        <v>0</v>
      </c>
      <c r="AU96" s="84">
        <f>'AKU -  batériové úložisko'!P121</f>
        <v>0</v>
      </c>
      <c r="AV96" s="83">
        <f>'AKU -  batériové úložisko'!J33</f>
        <v>0</v>
      </c>
      <c r="AW96" s="83">
        <f>'AKU -  batériové úložisko'!J34</f>
        <v>0</v>
      </c>
      <c r="AX96" s="83">
        <f>'AKU -  batériové úložisko'!J35</f>
        <v>0</v>
      </c>
      <c r="AY96" s="83">
        <f>'AKU -  batériové úložisko'!J36</f>
        <v>0</v>
      </c>
      <c r="AZ96" s="83">
        <f>'AKU -  batériové úložisko'!F33</f>
        <v>0</v>
      </c>
      <c r="BA96" s="83">
        <f>'AKU -  batériové úložisko'!F34</f>
        <v>0</v>
      </c>
      <c r="BB96" s="83">
        <f>'AKU -  batériové úložisko'!F35</f>
        <v>0</v>
      </c>
      <c r="BC96" s="83">
        <f>'AKU -  batériové úložisko'!F36</f>
        <v>0</v>
      </c>
      <c r="BD96" s="85">
        <f>'AKU -  batériové úložisko'!F37</f>
        <v>0</v>
      </c>
      <c r="BT96" s="81" t="s">
        <v>72</v>
      </c>
      <c r="BV96" s="81" t="s">
        <v>67</v>
      </c>
      <c r="BW96" s="81" t="s">
        <v>75</v>
      </c>
      <c r="BX96" s="81" t="s">
        <v>4</v>
      </c>
      <c r="CL96" s="81" t="s">
        <v>1</v>
      </c>
      <c r="CM96" s="81" t="s">
        <v>65</v>
      </c>
    </row>
    <row r="97" spans="2:44" s="1" customFormat="1" ht="30" customHeight="1" x14ac:dyDescent="0.2">
      <c r="B97" s="28"/>
      <c r="AR97" s="28"/>
    </row>
    <row r="98" spans="2:44" s="1" customFormat="1" ht="6.95" customHeight="1" x14ac:dyDescent="0.2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28"/>
    </row>
  </sheetData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FVZ - SO01 Fotovoltika  3...'!C2" display="/" xr:uid="{00000000-0004-0000-0000-000000000000}"/>
    <hyperlink ref="A96" location="'AKU - SO01 batériové úlož...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201"/>
  <sheetViews>
    <sheetView showGridLines="0" zoomScale="110" zoomScaleNormal="110" workbookViewId="0">
      <selection activeCell="C108" sqref="C10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6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73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65</v>
      </c>
    </row>
    <row r="4" spans="2:46" ht="24.95" customHeight="1" x14ac:dyDescent="0.2">
      <c r="B4" s="16"/>
      <c r="D4" s="17" t="s">
        <v>76</v>
      </c>
      <c r="L4" s="16"/>
      <c r="M4" s="86" t="s">
        <v>8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/>
      <c r="L6" s="16"/>
    </row>
    <row r="7" spans="2:46" ht="26.25" customHeight="1" x14ac:dyDescent="0.2">
      <c r="B7" s="16"/>
      <c r="E7" s="210" t="str">
        <f>'Rekapitulácia '!K6</f>
        <v xml:space="preserve">Fotovoltika a batériové úložisko 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77</v>
      </c>
      <c r="L8" s="28"/>
    </row>
    <row r="9" spans="2:46" s="1" customFormat="1" ht="30" customHeight="1" x14ac:dyDescent="0.2">
      <c r="B9" s="28"/>
      <c r="E9" s="207" t="s">
        <v>734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12</v>
      </c>
      <c r="F11" s="21" t="s">
        <v>1</v>
      </c>
      <c r="I11" s="23" t="s">
        <v>13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14</v>
      </c>
      <c r="F12" s="21" t="s">
        <v>15</v>
      </c>
      <c r="I12" s="23" t="s">
        <v>16</v>
      </c>
      <c r="J12" s="51"/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17</v>
      </c>
      <c r="I14" s="23" t="s">
        <v>18</v>
      </c>
      <c r="J14" s="21" t="str">
        <f>IF('Rekapitulácia '!AN10="","",'Rekapitulácia '!AN10)</f>
        <v/>
      </c>
      <c r="L14" s="28"/>
    </row>
    <row r="15" spans="2:46" s="1" customFormat="1" ht="18" customHeight="1" x14ac:dyDescent="0.2">
      <c r="B15" s="28"/>
      <c r="E15" s="21" t="str">
        <f>IF('Rekapitulácia '!E11="","",'Rekapitulácia '!E11)</f>
        <v xml:space="preserve"> </v>
      </c>
      <c r="I15" s="23" t="s">
        <v>20</v>
      </c>
      <c r="J15" s="21" t="str">
        <f>IF('Rekapitulácia '!AN11="","",'Rekapitulácia 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21</v>
      </c>
      <c r="I17" s="23" t="s">
        <v>18</v>
      </c>
      <c r="J17" s="24">
        <f>'Rekapitulácia '!AN13</f>
        <v>0</v>
      </c>
      <c r="L17" s="28"/>
    </row>
    <row r="18" spans="2:12" s="1" customFormat="1" ht="18" customHeight="1" x14ac:dyDescent="0.2">
      <c r="B18" s="28"/>
      <c r="E18" s="212">
        <f>'Rekapitulácia '!E14</f>
        <v>0</v>
      </c>
      <c r="F18" s="170"/>
      <c r="G18" s="170"/>
      <c r="H18" s="170"/>
      <c r="I18" s="23" t="s">
        <v>20</v>
      </c>
      <c r="J18" s="24">
        <f>'Rekapitulácia '!AN14</f>
        <v>0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22</v>
      </c>
      <c r="I20" s="23" t="s">
        <v>18</v>
      </c>
      <c r="J20" s="21" t="s">
        <v>1</v>
      </c>
      <c r="L20" s="28"/>
    </row>
    <row r="21" spans="2:12" s="1" customFormat="1" ht="18" customHeight="1" x14ac:dyDescent="0.2">
      <c r="B21" s="28"/>
      <c r="E21" s="21"/>
      <c r="I21" s="23" t="s">
        <v>20</v>
      </c>
      <c r="J21" s="21" t="s">
        <v>1</v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24</v>
      </c>
      <c r="I23" s="23" t="s">
        <v>18</v>
      </c>
      <c r="J23" s="21" t="s">
        <v>1</v>
      </c>
      <c r="L23" s="28"/>
    </row>
    <row r="24" spans="2:12" s="1" customFormat="1" ht="18" customHeight="1" x14ac:dyDescent="0.2">
      <c r="B24" s="28"/>
      <c r="E24" s="21"/>
      <c r="I24" s="23" t="s">
        <v>20</v>
      </c>
      <c r="J24" s="21" t="s">
        <v>1</v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25</v>
      </c>
      <c r="L26" s="28"/>
    </row>
    <row r="27" spans="2:12" s="7" customFormat="1" ht="16.5" customHeight="1" x14ac:dyDescent="0.2">
      <c r="B27" s="87"/>
      <c r="E27" s="175" t="s">
        <v>1</v>
      </c>
      <c r="F27" s="175"/>
      <c r="G27" s="175"/>
      <c r="H27" s="175"/>
      <c r="L27" s="87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88" t="s">
        <v>26</v>
      </c>
      <c r="J30" s="64">
        <f>ROUND(J119,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28</v>
      </c>
      <c r="I32" s="31" t="s">
        <v>27</v>
      </c>
      <c r="J32" s="31" t="s">
        <v>29</v>
      </c>
      <c r="L32" s="28"/>
    </row>
    <row r="33" spans="2:12" s="1" customFormat="1" ht="14.45" customHeight="1" x14ac:dyDescent="0.2">
      <c r="B33" s="28"/>
      <c r="D33" s="89" t="s">
        <v>30</v>
      </c>
      <c r="E33" s="33" t="s">
        <v>31</v>
      </c>
      <c r="F33" s="90">
        <f>ROUND((SUM(BE119:BE200)),  2)</f>
        <v>0</v>
      </c>
      <c r="I33" s="91">
        <v>0.23</v>
      </c>
      <c r="J33" s="90">
        <f>ROUND(((SUM(BE119:BE200))*I33),  2)</f>
        <v>0</v>
      </c>
      <c r="L33" s="28"/>
    </row>
    <row r="34" spans="2:12" s="1" customFormat="1" ht="14.45" customHeight="1" x14ac:dyDescent="0.2">
      <c r="B34" s="28"/>
      <c r="E34" s="33" t="s">
        <v>32</v>
      </c>
      <c r="F34" s="90">
        <f>ROUND((SUM(BF119:BF200)),  2)</f>
        <v>0</v>
      </c>
      <c r="I34" s="91">
        <v>0.23</v>
      </c>
      <c r="J34" s="90">
        <f>ROUND(((SUM(BF119:BF200))*I34),  2)</f>
        <v>0</v>
      </c>
      <c r="L34" s="28"/>
    </row>
    <row r="35" spans="2:12" s="1" customFormat="1" ht="14.45" hidden="1" customHeight="1" x14ac:dyDescent="0.2">
      <c r="B35" s="28"/>
      <c r="E35" s="23" t="s">
        <v>33</v>
      </c>
      <c r="F35" s="90">
        <f>ROUND((SUM(BG119:BG200)),  2)</f>
        <v>0</v>
      </c>
      <c r="I35" s="91">
        <v>0.23</v>
      </c>
      <c r="J35" s="90">
        <f>0</f>
        <v>0</v>
      </c>
      <c r="L35" s="28"/>
    </row>
    <row r="36" spans="2:12" s="1" customFormat="1" ht="14.45" hidden="1" customHeight="1" x14ac:dyDescent="0.2">
      <c r="B36" s="28"/>
      <c r="E36" s="23" t="s">
        <v>34</v>
      </c>
      <c r="F36" s="90">
        <f>ROUND((SUM(BH119:BH200)),  2)</f>
        <v>0</v>
      </c>
      <c r="I36" s="91">
        <v>0.23</v>
      </c>
      <c r="J36" s="90">
        <f>0</f>
        <v>0</v>
      </c>
      <c r="L36" s="28"/>
    </row>
    <row r="37" spans="2:12" s="1" customFormat="1" ht="14.45" hidden="1" customHeight="1" x14ac:dyDescent="0.2">
      <c r="B37" s="28"/>
      <c r="E37" s="33" t="s">
        <v>35</v>
      </c>
      <c r="F37" s="92">
        <f>ROUND((SUM(BI119:BI200)),  2)</f>
        <v>0</v>
      </c>
      <c r="G37" s="93"/>
      <c r="H37" s="93"/>
      <c r="I37" s="94">
        <v>0</v>
      </c>
      <c r="J37" s="92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95"/>
      <c r="D39" s="96" t="s">
        <v>36</v>
      </c>
      <c r="E39" s="55"/>
      <c r="F39" s="55"/>
      <c r="G39" s="97" t="s">
        <v>37</v>
      </c>
      <c r="H39" s="98" t="s">
        <v>38</v>
      </c>
      <c r="I39" s="55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41</v>
      </c>
      <c r="E61" s="30"/>
      <c r="F61" s="101" t="s">
        <v>42</v>
      </c>
      <c r="G61" s="42" t="s">
        <v>41</v>
      </c>
      <c r="H61" s="30"/>
      <c r="I61" s="30"/>
      <c r="J61" s="102" t="s">
        <v>42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43</v>
      </c>
      <c r="E65" s="41"/>
      <c r="F65" s="41"/>
      <c r="G65" s="40" t="s">
        <v>44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41</v>
      </c>
      <c r="E76" s="30"/>
      <c r="F76" s="101" t="s">
        <v>42</v>
      </c>
      <c r="G76" s="42" t="s">
        <v>41</v>
      </c>
      <c r="H76" s="30"/>
      <c r="I76" s="30"/>
      <c r="J76" s="102" t="s">
        <v>42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17" t="s">
        <v>78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/>
      <c r="L84" s="28"/>
    </row>
    <row r="85" spans="2:47" s="1" customFormat="1" ht="26.25" customHeight="1" x14ac:dyDescent="0.2">
      <c r="B85" s="28"/>
      <c r="E85" s="210" t="str">
        <f>E7</f>
        <v xml:space="preserve">Fotovoltika a batériové úložisko </v>
      </c>
      <c r="F85" s="211"/>
      <c r="G85" s="211"/>
      <c r="H85" s="211"/>
      <c r="L85" s="28"/>
    </row>
    <row r="86" spans="2:47" s="1" customFormat="1" ht="12" customHeight="1" x14ac:dyDescent="0.2">
      <c r="B86" s="28"/>
      <c r="C86" s="23" t="s">
        <v>77</v>
      </c>
      <c r="L86" s="28"/>
    </row>
    <row r="87" spans="2:47" s="1" customFormat="1" ht="30" customHeight="1" x14ac:dyDescent="0.2">
      <c r="B87" s="28"/>
      <c r="E87" s="207" t="str">
        <f>E9</f>
        <v>FVZ -  Fotovoltika  30kW</v>
      </c>
      <c r="F87" s="209"/>
      <c r="G87" s="209"/>
      <c r="H87" s="209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14</v>
      </c>
      <c r="F89" s="21" t="str">
        <f>F12</f>
        <v>UHROVEC</v>
      </c>
      <c r="I89" s="23" t="s">
        <v>16</v>
      </c>
      <c r="J89" s="51" t="str">
        <f>IF(J12="","",J12)</f>
        <v/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17</v>
      </c>
      <c r="F91" s="21" t="str">
        <f>E15</f>
        <v xml:space="preserve"> </v>
      </c>
      <c r="I91" s="23" t="s">
        <v>22</v>
      </c>
      <c r="J91" s="26">
        <f>E21</f>
        <v>0</v>
      </c>
      <c r="L91" s="28"/>
    </row>
    <row r="92" spans="2:47" s="1" customFormat="1" ht="15.2" customHeight="1" x14ac:dyDescent="0.2">
      <c r="B92" s="28"/>
      <c r="C92" s="23" t="s">
        <v>21</v>
      </c>
      <c r="F92" s="21">
        <f>IF(E18="","",E18)</f>
        <v>0</v>
      </c>
      <c r="I92" s="23" t="s">
        <v>24</v>
      </c>
      <c r="J92" s="26">
        <f>E24</f>
        <v>0</v>
      </c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3" t="s">
        <v>79</v>
      </c>
      <c r="D94" s="95"/>
      <c r="E94" s="95"/>
      <c r="F94" s="95"/>
      <c r="G94" s="95"/>
      <c r="H94" s="95"/>
      <c r="I94" s="95"/>
      <c r="J94" s="104" t="s">
        <v>80</v>
      </c>
      <c r="K94" s="95"/>
      <c r="L94" s="28"/>
    </row>
    <row r="95" spans="2:47" s="1" customFormat="1" ht="10.35" customHeight="1" x14ac:dyDescent="0.2">
      <c r="B95" s="28"/>
      <c r="L95" s="28"/>
    </row>
    <row r="96" spans="2:47" s="1" customFormat="1" ht="22.9" customHeight="1" x14ac:dyDescent="0.2">
      <c r="B96" s="28"/>
      <c r="C96" s="105" t="s">
        <v>81</v>
      </c>
      <c r="J96" s="64">
        <f>J119</f>
        <v>0</v>
      </c>
      <c r="L96" s="28"/>
      <c r="AU96" s="13" t="s">
        <v>82</v>
      </c>
    </row>
    <row r="97" spans="2:12" s="8" customFormat="1" ht="24.95" customHeight="1" x14ac:dyDescent="0.2">
      <c r="B97" s="106"/>
      <c r="D97" s="107" t="s">
        <v>83</v>
      </c>
      <c r="E97" s="108"/>
      <c r="F97" s="108"/>
      <c r="G97" s="108"/>
      <c r="H97" s="108"/>
      <c r="I97" s="108"/>
      <c r="J97" s="109">
        <f>J120</f>
        <v>0</v>
      </c>
      <c r="L97" s="106"/>
    </row>
    <row r="98" spans="2:12" s="9" customFormat="1" ht="19.899999999999999" customHeight="1" x14ac:dyDescent="0.2">
      <c r="B98" s="110"/>
      <c r="D98" s="111" t="s">
        <v>84</v>
      </c>
      <c r="E98" s="112"/>
      <c r="F98" s="112"/>
      <c r="G98" s="112"/>
      <c r="H98" s="112"/>
      <c r="I98" s="112"/>
      <c r="J98" s="113">
        <f>J121</f>
        <v>0</v>
      </c>
      <c r="L98" s="110"/>
    </row>
    <row r="99" spans="2:12" s="8" customFormat="1" ht="24.95" customHeight="1" x14ac:dyDescent="0.2">
      <c r="B99" s="106"/>
      <c r="D99" s="107" t="s">
        <v>85</v>
      </c>
      <c r="E99" s="108"/>
      <c r="F99" s="108"/>
      <c r="G99" s="108"/>
      <c r="H99" s="108"/>
      <c r="I99" s="108"/>
      <c r="J99" s="109">
        <f>J198</f>
        <v>0</v>
      </c>
      <c r="L99" s="106"/>
    </row>
    <row r="100" spans="2:12" s="1" customFormat="1" ht="21.75" customHeight="1" x14ac:dyDescent="0.2">
      <c r="B100" s="28"/>
      <c r="L100" s="28"/>
    </row>
    <row r="101" spans="2:12" s="1" customFormat="1" ht="6.95" customHeight="1" x14ac:dyDescent="0.2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5" customHeight="1" x14ac:dyDescent="0.2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5" customHeight="1" x14ac:dyDescent="0.2">
      <c r="B106" s="28"/>
      <c r="C106" s="17" t="s">
        <v>86</v>
      </c>
      <c r="L106" s="28"/>
    </row>
    <row r="107" spans="2:12" s="1" customFormat="1" ht="6.95" customHeight="1" x14ac:dyDescent="0.2">
      <c r="B107" s="28"/>
      <c r="L107" s="28"/>
    </row>
    <row r="108" spans="2:12" s="1" customFormat="1" ht="12" customHeight="1" x14ac:dyDescent="0.2">
      <c r="B108" s="28"/>
      <c r="C108" s="23"/>
      <c r="L108" s="28"/>
    </row>
    <row r="109" spans="2:12" s="1" customFormat="1" ht="26.25" customHeight="1" x14ac:dyDescent="0.2">
      <c r="B109" s="28"/>
      <c r="E109" s="210" t="str">
        <f>E7</f>
        <v xml:space="preserve">Fotovoltika a batériové úložisko </v>
      </c>
      <c r="F109" s="211"/>
      <c r="G109" s="211"/>
      <c r="H109" s="211"/>
      <c r="L109" s="28"/>
    </row>
    <row r="110" spans="2:12" s="1" customFormat="1" ht="12" customHeight="1" x14ac:dyDescent="0.2">
      <c r="B110" s="28"/>
      <c r="C110" s="23" t="s">
        <v>77</v>
      </c>
      <c r="L110" s="28"/>
    </row>
    <row r="111" spans="2:12" s="1" customFormat="1" ht="30" customHeight="1" x14ac:dyDescent="0.2">
      <c r="B111" s="28"/>
      <c r="E111" s="207" t="str">
        <f>E9</f>
        <v>FVZ -  Fotovoltika  30kW</v>
      </c>
      <c r="F111" s="209"/>
      <c r="G111" s="209"/>
      <c r="H111" s="209"/>
      <c r="L111" s="28"/>
    </row>
    <row r="112" spans="2:12" s="1" customFormat="1" ht="6.95" customHeight="1" x14ac:dyDescent="0.2">
      <c r="B112" s="28"/>
      <c r="L112" s="28"/>
    </row>
    <row r="113" spans="2:65" s="1" customFormat="1" ht="12" customHeight="1" x14ac:dyDescent="0.2">
      <c r="B113" s="28"/>
      <c r="C113" s="23" t="s">
        <v>14</v>
      </c>
      <c r="F113" s="21" t="str">
        <f>F12</f>
        <v>UHROVEC</v>
      </c>
      <c r="I113" s="23" t="s">
        <v>16</v>
      </c>
      <c r="J113" s="51" t="str">
        <f>IF(J12="","",J12)</f>
        <v/>
      </c>
      <c r="L113" s="28"/>
    </row>
    <row r="114" spans="2:65" s="1" customFormat="1" ht="6.95" customHeight="1" x14ac:dyDescent="0.2">
      <c r="B114" s="28"/>
      <c r="L114" s="28"/>
    </row>
    <row r="115" spans="2:65" s="1" customFormat="1" ht="15.2" customHeight="1" x14ac:dyDescent="0.2">
      <c r="B115" s="28"/>
      <c r="C115" s="23" t="s">
        <v>17</v>
      </c>
      <c r="F115" s="21" t="str">
        <f>E15</f>
        <v xml:space="preserve"> </v>
      </c>
      <c r="I115" s="23" t="s">
        <v>22</v>
      </c>
      <c r="J115" s="26">
        <f>E21</f>
        <v>0</v>
      </c>
      <c r="L115" s="28"/>
    </row>
    <row r="116" spans="2:65" s="1" customFormat="1" ht="15.2" customHeight="1" x14ac:dyDescent="0.2">
      <c r="B116" s="28"/>
      <c r="C116" s="23" t="s">
        <v>21</v>
      </c>
      <c r="F116" s="21">
        <f>IF(E18="","",E18)</f>
        <v>0</v>
      </c>
      <c r="I116" s="23" t="s">
        <v>24</v>
      </c>
      <c r="J116" s="26">
        <f>E24</f>
        <v>0</v>
      </c>
      <c r="L116" s="28"/>
    </row>
    <row r="117" spans="2:65" s="1" customFormat="1" ht="10.35" customHeight="1" x14ac:dyDescent="0.2">
      <c r="B117" s="28"/>
      <c r="L117" s="28"/>
    </row>
    <row r="118" spans="2:65" s="10" customFormat="1" ht="29.25" customHeight="1" x14ac:dyDescent="0.2">
      <c r="B118" s="114"/>
      <c r="C118" s="115" t="s">
        <v>87</v>
      </c>
      <c r="D118" s="116" t="s">
        <v>50</v>
      </c>
      <c r="E118" s="116" t="s">
        <v>46</v>
      </c>
      <c r="F118" s="116" t="s">
        <v>47</v>
      </c>
      <c r="G118" s="116" t="s">
        <v>88</v>
      </c>
      <c r="H118" s="116" t="s">
        <v>89</v>
      </c>
      <c r="I118" s="116" t="s">
        <v>90</v>
      </c>
      <c r="J118" s="117" t="s">
        <v>80</v>
      </c>
      <c r="K118" s="118" t="s">
        <v>91</v>
      </c>
      <c r="L118" s="114"/>
      <c r="M118" s="57" t="s">
        <v>1</v>
      </c>
      <c r="N118" s="58" t="s">
        <v>30</v>
      </c>
      <c r="O118" s="58" t="s">
        <v>92</v>
      </c>
      <c r="P118" s="58" t="s">
        <v>93</v>
      </c>
      <c r="Q118" s="58" t="s">
        <v>94</v>
      </c>
      <c r="R118" s="58" t="s">
        <v>95</v>
      </c>
      <c r="S118" s="58" t="s">
        <v>96</v>
      </c>
      <c r="T118" s="59" t="s">
        <v>97</v>
      </c>
    </row>
    <row r="119" spans="2:65" s="1" customFormat="1" ht="22.9" customHeight="1" x14ac:dyDescent="0.25">
      <c r="B119" s="28"/>
      <c r="C119" s="62" t="s">
        <v>81</v>
      </c>
      <c r="J119" s="119">
        <f>BK119</f>
        <v>0</v>
      </c>
      <c r="L119" s="28"/>
      <c r="M119" s="60"/>
      <c r="N119" s="52"/>
      <c r="O119" s="52"/>
      <c r="P119" s="120">
        <f>P120+P198</f>
        <v>0</v>
      </c>
      <c r="Q119" s="52"/>
      <c r="R119" s="120">
        <f>R120+R198</f>
        <v>2.2833199999999998</v>
      </c>
      <c r="S119" s="52"/>
      <c r="T119" s="121">
        <f>T120+T198</f>
        <v>0</v>
      </c>
      <c r="AT119" s="13" t="s">
        <v>64</v>
      </c>
      <c r="AU119" s="13" t="s">
        <v>82</v>
      </c>
      <c r="BK119" s="122">
        <f>BK120+BK198</f>
        <v>0</v>
      </c>
    </row>
    <row r="120" spans="2:65" s="11" customFormat="1" ht="25.9" customHeight="1" x14ac:dyDescent="0.2">
      <c r="B120" s="123"/>
      <c r="D120" s="124" t="s">
        <v>64</v>
      </c>
      <c r="E120" s="125" t="s">
        <v>98</v>
      </c>
      <c r="F120" s="125" t="s">
        <v>99</v>
      </c>
      <c r="I120" s="126"/>
      <c r="J120" s="127">
        <f>BK120</f>
        <v>0</v>
      </c>
      <c r="L120" s="123"/>
      <c r="M120" s="128"/>
      <c r="P120" s="129">
        <f>P121</f>
        <v>0</v>
      </c>
      <c r="R120" s="129">
        <f>R121</f>
        <v>2.2833199999999998</v>
      </c>
      <c r="T120" s="130">
        <f>T121</f>
        <v>0</v>
      </c>
      <c r="AR120" s="124" t="s">
        <v>100</v>
      </c>
      <c r="AT120" s="131" t="s">
        <v>64</v>
      </c>
      <c r="AU120" s="131" t="s">
        <v>65</v>
      </c>
      <c r="AY120" s="124" t="s">
        <v>101</v>
      </c>
      <c r="BK120" s="132">
        <f>BK121</f>
        <v>0</v>
      </c>
    </row>
    <row r="121" spans="2:65" s="11" customFormat="1" ht="22.9" customHeight="1" x14ac:dyDescent="0.2">
      <c r="B121" s="123"/>
      <c r="D121" s="124" t="s">
        <v>64</v>
      </c>
      <c r="E121" s="133" t="s">
        <v>102</v>
      </c>
      <c r="F121" s="133" t="s">
        <v>103</v>
      </c>
      <c r="I121" s="126"/>
      <c r="J121" s="134">
        <f>BK121</f>
        <v>0</v>
      </c>
      <c r="L121" s="123"/>
      <c r="M121" s="128"/>
      <c r="P121" s="129">
        <f>SUM(P122:P197)</f>
        <v>0</v>
      </c>
      <c r="R121" s="129">
        <f>SUM(R122:R197)</f>
        <v>2.2833199999999998</v>
      </c>
      <c r="T121" s="130">
        <f>SUM(T122:T197)</f>
        <v>0</v>
      </c>
      <c r="AR121" s="124" t="s">
        <v>100</v>
      </c>
      <c r="AT121" s="131" t="s">
        <v>64</v>
      </c>
      <c r="AU121" s="131" t="s">
        <v>72</v>
      </c>
      <c r="AY121" s="124" t="s">
        <v>101</v>
      </c>
      <c r="BK121" s="132">
        <f>SUM(BK122:BK197)</f>
        <v>0</v>
      </c>
    </row>
    <row r="122" spans="2:65" s="1" customFormat="1" ht="24.2" customHeight="1" x14ac:dyDescent="0.2">
      <c r="B122" s="135"/>
      <c r="C122" s="136" t="s">
        <v>72</v>
      </c>
      <c r="D122" s="136" t="s">
        <v>104</v>
      </c>
      <c r="E122" s="137" t="s">
        <v>105</v>
      </c>
      <c r="F122" s="138" t="s">
        <v>106</v>
      </c>
      <c r="G122" s="139" t="s">
        <v>107</v>
      </c>
      <c r="H122" s="140">
        <v>20</v>
      </c>
      <c r="I122" s="141"/>
      <c r="J122" s="142">
        <f t="shared" ref="J122:J153" si="0">ROUND(I122*H122,2)</f>
        <v>0</v>
      </c>
      <c r="K122" s="143"/>
      <c r="L122" s="28"/>
      <c r="M122" s="144" t="s">
        <v>1</v>
      </c>
      <c r="N122" s="145" t="s">
        <v>32</v>
      </c>
      <c r="P122" s="146">
        <f t="shared" ref="P122:P153" si="1">O122*H122</f>
        <v>0</v>
      </c>
      <c r="Q122" s="146">
        <v>0</v>
      </c>
      <c r="R122" s="146">
        <f t="shared" ref="R122:R153" si="2">Q122*H122</f>
        <v>0</v>
      </c>
      <c r="S122" s="146">
        <v>0</v>
      </c>
      <c r="T122" s="147">
        <f t="shared" ref="T122:T153" si="3">S122*H122</f>
        <v>0</v>
      </c>
      <c r="AR122" s="148" t="s">
        <v>108</v>
      </c>
      <c r="AT122" s="148" t="s">
        <v>104</v>
      </c>
      <c r="AU122" s="148" t="s">
        <v>109</v>
      </c>
      <c r="AY122" s="13" t="s">
        <v>101</v>
      </c>
      <c r="BE122" s="149">
        <f t="shared" ref="BE122:BE153" si="4">IF(N122="základná",J122,0)</f>
        <v>0</v>
      </c>
      <c r="BF122" s="149">
        <f t="shared" ref="BF122:BF153" si="5">IF(N122="znížená",J122,0)</f>
        <v>0</v>
      </c>
      <c r="BG122" s="149">
        <f t="shared" ref="BG122:BG153" si="6">IF(N122="zákl. prenesená",J122,0)</f>
        <v>0</v>
      </c>
      <c r="BH122" s="149">
        <f t="shared" ref="BH122:BH153" si="7">IF(N122="zníž. prenesená",J122,0)</f>
        <v>0</v>
      </c>
      <c r="BI122" s="149">
        <f t="shared" ref="BI122:BI153" si="8">IF(N122="nulová",J122,0)</f>
        <v>0</v>
      </c>
      <c r="BJ122" s="13" t="s">
        <v>109</v>
      </c>
      <c r="BK122" s="149">
        <f t="shared" ref="BK122:BK153" si="9">ROUND(I122*H122,2)</f>
        <v>0</v>
      </c>
      <c r="BL122" s="13" t="s">
        <v>108</v>
      </c>
      <c r="BM122" s="148" t="s">
        <v>110</v>
      </c>
    </row>
    <row r="123" spans="2:65" s="1" customFormat="1" ht="24.2" customHeight="1" x14ac:dyDescent="0.2">
      <c r="B123" s="135"/>
      <c r="C123" s="150" t="s">
        <v>109</v>
      </c>
      <c r="D123" s="150" t="s">
        <v>98</v>
      </c>
      <c r="E123" s="151" t="s">
        <v>111</v>
      </c>
      <c r="F123" s="152" t="s">
        <v>112</v>
      </c>
      <c r="G123" s="153" t="s">
        <v>107</v>
      </c>
      <c r="H123" s="154">
        <v>20</v>
      </c>
      <c r="I123" s="155"/>
      <c r="J123" s="156">
        <f t="shared" si="0"/>
        <v>0</v>
      </c>
      <c r="K123" s="157"/>
      <c r="L123" s="158"/>
      <c r="M123" s="159" t="s">
        <v>1</v>
      </c>
      <c r="N123" s="160" t="s">
        <v>32</v>
      </c>
      <c r="P123" s="146">
        <f t="shared" si="1"/>
        <v>0</v>
      </c>
      <c r="Q123" s="146">
        <v>1.73E-3</v>
      </c>
      <c r="R123" s="146">
        <f t="shared" si="2"/>
        <v>3.4599999999999999E-2</v>
      </c>
      <c r="S123" s="146">
        <v>0</v>
      </c>
      <c r="T123" s="147">
        <f t="shared" si="3"/>
        <v>0</v>
      </c>
      <c r="AR123" s="148" t="s">
        <v>113</v>
      </c>
      <c r="AT123" s="148" t="s">
        <v>98</v>
      </c>
      <c r="AU123" s="148" t="s">
        <v>109</v>
      </c>
      <c r="AY123" s="13" t="s">
        <v>101</v>
      </c>
      <c r="BE123" s="149">
        <f t="shared" si="4"/>
        <v>0</v>
      </c>
      <c r="BF123" s="149">
        <f t="shared" si="5"/>
        <v>0</v>
      </c>
      <c r="BG123" s="149">
        <f t="shared" si="6"/>
        <v>0</v>
      </c>
      <c r="BH123" s="149">
        <f t="shared" si="7"/>
        <v>0</v>
      </c>
      <c r="BI123" s="149">
        <f t="shared" si="8"/>
        <v>0</v>
      </c>
      <c r="BJ123" s="13" t="s">
        <v>109</v>
      </c>
      <c r="BK123" s="149">
        <f t="shared" si="9"/>
        <v>0</v>
      </c>
      <c r="BL123" s="13" t="s">
        <v>113</v>
      </c>
      <c r="BM123" s="148" t="s">
        <v>114</v>
      </c>
    </row>
    <row r="124" spans="2:65" s="1" customFormat="1" ht="24.2" customHeight="1" x14ac:dyDescent="0.2">
      <c r="B124" s="135"/>
      <c r="C124" s="136" t="s">
        <v>100</v>
      </c>
      <c r="D124" s="136" t="s">
        <v>104</v>
      </c>
      <c r="E124" s="137" t="s">
        <v>115</v>
      </c>
      <c r="F124" s="138" t="s">
        <v>116</v>
      </c>
      <c r="G124" s="139" t="s">
        <v>117</v>
      </c>
      <c r="H124" s="140">
        <v>4</v>
      </c>
      <c r="I124" s="141"/>
      <c r="J124" s="142">
        <f t="shared" si="0"/>
        <v>0</v>
      </c>
      <c r="K124" s="143"/>
      <c r="L124" s="28"/>
      <c r="M124" s="144" t="s">
        <v>1</v>
      </c>
      <c r="N124" s="145" t="s">
        <v>32</v>
      </c>
      <c r="P124" s="146">
        <f t="shared" si="1"/>
        <v>0</v>
      </c>
      <c r="Q124" s="146">
        <v>0</v>
      </c>
      <c r="R124" s="146">
        <f t="shared" si="2"/>
        <v>0</v>
      </c>
      <c r="S124" s="146">
        <v>0</v>
      </c>
      <c r="T124" s="147">
        <f t="shared" si="3"/>
        <v>0</v>
      </c>
      <c r="AR124" s="148" t="s">
        <v>118</v>
      </c>
      <c r="AT124" s="148" t="s">
        <v>104</v>
      </c>
      <c r="AU124" s="148" t="s">
        <v>109</v>
      </c>
      <c r="AY124" s="13" t="s">
        <v>101</v>
      </c>
      <c r="BE124" s="149">
        <f t="shared" si="4"/>
        <v>0</v>
      </c>
      <c r="BF124" s="149">
        <f t="shared" si="5"/>
        <v>0</v>
      </c>
      <c r="BG124" s="149">
        <f t="shared" si="6"/>
        <v>0</v>
      </c>
      <c r="BH124" s="149">
        <f t="shared" si="7"/>
        <v>0</v>
      </c>
      <c r="BI124" s="149">
        <f t="shared" si="8"/>
        <v>0</v>
      </c>
      <c r="BJ124" s="13" t="s">
        <v>109</v>
      </c>
      <c r="BK124" s="149">
        <f t="shared" si="9"/>
        <v>0</v>
      </c>
      <c r="BL124" s="13" t="s">
        <v>118</v>
      </c>
      <c r="BM124" s="148" t="s">
        <v>119</v>
      </c>
    </row>
    <row r="125" spans="2:65" s="1" customFormat="1" ht="24.2" customHeight="1" x14ac:dyDescent="0.2">
      <c r="B125" s="135"/>
      <c r="C125" s="136" t="s">
        <v>118</v>
      </c>
      <c r="D125" s="136" t="s">
        <v>104</v>
      </c>
      <c r="E125" s="137" t="s">
        <v>120</v>
      </c>
      <c r="F125" s="138" t="s">
        <v>121</v>
      </c>
      <c r="G125" s="139" t="s">
        <v>107</v>
      </c>
      <c r="H125" s="140">
        <v>100</v>
      </c>
      <c r="I125" s="141"/>
      <c r="J125" s="142">
        <f t="shared" si="0"/>
        <v>0</v>
      </c>
      <c r="K125" s="143"/>
      <c r="L125" s="28"/>
      <c r="M125" s="144" t="s">
        <v>1</v>
      </c>
      <c r="N125" s="145" t="s">
        <v>32</v>
      </c>
      <c r="P125" s="146">
        <f t="shared" si="1"/>
        <v>0</v>
      </c>
      <c r="Q125" s="146">
        <v>0</v>
      </c>
      <c r="R125" s="146">
        <f t="shared" si="2"/>
        <v>0</v>
      </c>
      <c r="S125" s="146">
        <v>0</v>
      </c>
      <c r="T125" s="147">
        <f t="shared" si="3"/>
        <v>0</v>
      </c>
      <c r="AR125" s="148" t="s">
        <v>108</v>
      </c>
      <c r="AT125" s="148" t="s">
        <v>104</v>
      </c>
      <c r="AU125" s="148" t="s">
        <v>109</v>
      </c>
      <c r="AY125" s="13" t="s">
        <v>101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109</v>
      </c>
      <c r="BK125" s="149">
        <f t="shared" si="9"/>
        <v>0</v>
      </c>
      <c r="BL125" s="13" t="s">
        <v>108</v>
      </c>
      <c r="BM125" s="148" t="s">
        <v>122</v>
      </c>
    </row>
    <row r="126" spans="2:65" s="1" customFormat="1" ht="24.2" customHeight="1" x14ac:dyDescent="0.2">
      <c r="B126" s="135"/>
      <c r="C126" s="150" t="s">
        <v>123</v>
      </c>
      <c r="D126" s="150" t="s">
        <v>98</v>
      </c>
      <c r="E126" s="151" t="s">
        <v>124</v>
      </c>
      <c r="F126" s="152" t="s">
        <v>125</v>
      </c>
      <c r="G126" s="153" t="s">
        <v>107</v>
      </c>
      <c r="H126" s="154">
        <v>100</v>
      </c>
      <c r="I126" s="155"/>
      <c r="J126" s="156">
        <f t="shared" si="0"/>
        <v>0</v>
      </c>
      <c r="K126" s="157"/>
      <c r="L126" s="158"/>
      <c r="M126" s="159" t="s">
        <v>1</v>
      </c>
      <c r="N126" s="160" t="s">
        <v>32</v>
      </c>
      <c r="P126" s="146">
        <f t="shared" si="1"/>
        <v>0</v>
      </c>
      <c r="Q126" s="146">
        <v>1.7000000000000001E-4</v>
      </c>
      <c r="R126" s="146">
        <f t="shared" si="2"/>
        <v>1.7000000000000001E-2</v>
      </c>
      <c r="S126" s="146">
        <v>0</v>
      </c>
      <c r="T126" s="147">
        <f t="shared" si="3"/>
        <v>0</v>
      </c>
      <c r="AR126" s="148" t="s">
        <v>113</v>
      </c>
      <c r="AT126" s="148" t="s">
        <v>98</v>
      </c>
      <c r="AU126" s="148" t="s">
        <v>109</v>
      </c>
      <c r="AY126" s="13" t="s">
        <v>101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109</v>
      </c>
      <c r="BK126" s="149">
        <f t="shared" si="9"/>
        <v>0</v>
      </c>
      <c r="BL126" s="13" t="s">
        <v>113</v>
      </c>
      <c r="BM126" s="148" t="s">
        <v>126</v>
      </c>
    </row>
    <row r="127" spans="2:65" s="1" customFormat="1" ht="24.2" customHeight="1" x14ac:dyDescent="0.2">
      <c r="B127" s="135"/>
      <c r="C127" s="150" t="s">
        <v>127</v>
      </c>
      <c r="D127" s="150" t="s">
        <v>98</v>
      </c>
      <c r="E127" s="151" t="s">
        <v>128</v>
      </c>
      <c r="F127" s="152" t="s">
        <v>129</v>
      </c>
      <c r="G127" s="153" t="s">
        <v>117</v>
      </c>
      <c r="H127" s="154">
        <v>16</v>
      </c>
      <c r="I127" s="155"/>
      <c r="J127" s="156">
        <f t="shared" si="0"/>
        <v>0</v>
      </c>
      <c r="K127" s="157"/>
      <c r="L127" s="158"/>
      <c r="M127" s="159" t="s">
        <v>1</v>
      </c>
      <c r="N127" s="160" t="s">
        <v>32</v>
      </c>
      <c r="P127" s="146">
        <f t="shared" si="1"/>
        <v>0</v>
      </c>
      <c r="Q127" s="146">
        <v>1.0000000000000001E-5</v>
      </c>
      <c r="R127" s="146">
        <f t="shared" si="2"/>
        <v>1.6000000000000001E-4</v>
      </c>
      <c r="S127" s="146">
        <v>0</v>
      </c>
      <c r="T127" s="147">
        <f t="shared" si="3"/>
        <v>0</v>
      </c>
      <c r="AR127" s="148" t="s">
        <v>113</v>
      </c>
      <c r="AT127" s="148" t="s">
        <v>98</v>
      </c>
      <c r="AU127" s="148" t="s">
        <v>109</v>
      </c>
      <c r="AY127" s="13" t="s">
        <v>101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109</v>
      </c>
      <c r="BK127" s="149">
        <f t="shared" si="9"/>
        <v>0</v>
      </c>
      <c r="BL127" s="13" t="s">
        <v>113</v>
      </c>
      <c r="BM127" s="148" t="s">
        <v>130</v>
      </c>
    </row>
    <row r="128" spans="2:65" s="1" customFormat="1" ht="24.2" customHeight="1" x14ac:dyDescent="0.2">
      <c r="B128" s="135"/>
      <c r="C128" s="136" t="s">
        <v>131</v>
      </c>
      <c r="D128" s="136" t="s">
        <v>104</v>
      </c>
      <c r="E128" s="137" t="s">
        <v>132</v>
      </c>
      <c r="F128" s="138" t="s">
        <v>133</v>
      </c>
      <c r="G128" s="139" t="s">
        <v>107</v>
      </c>
      <c r="H128" s="140">
        <v>50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32</v>
      </c>
      <c r="P128" s="146">
        <f t="shared" si="1"/>
        <v>0</v>
      </c>
      <c r="Q128" s="146">
        <v>0</v>
      </c>
      <c r="R128" s="146">
        <f t="shared" si="2"/>
        <v>0</v>
      </c>
      <c r="S128" s="146">
        <v>0</v>
      </c>
      <c r="T128" s="147">
        <f t="shared" si="3"/>
        <v>0</v>
      </c>
      <c r="AR128" s="148" t="s">
        <v>108</v>
      </c>
      <c r="AT128" s="148" t="s">
        <v>104</v>
      </c>
      <c r="AU128" s="148" t="s">
        <v>109</v>
      </c>
      <c r="AY128" s="13" t="s">
        <v>101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109</v>
      </c>
      <c r="BK128" s="149">
        <f t="shared" si="9"/>
        <v>0</v>
      </c>
      <c r="BL128" s="13" t="s">
        <v>108</v>
      </c>
      <c r="BM128" s="148" t="s">
        <v>134</v>
      </c>
    </row>
    <row r="129" spans="2:65" s="1" customFormat="1" ht="24.2" customHeight="1" x14ac:dyDescent="0.2">
      <c r="B129" s="135"/>
      <c r="C129" s="150" t="s">
        <v>135</v>
      </c>
      <c r="D129" s="150" t="s">
        <v>98</v>
      </c>
      <c r="E129" s="151" t="s">
        <v>136</v>
      </c>
      <c r="F129" s="152" t="s">
        <v>137</v>
      </c>
      <c r="G129" s="153" t="s">
        <v>107</v>
      </c>
      <c r="H129" s="154">
        <v>50</v>
      </c>
      <c r="I129" s="155"/>
      <c r="J129" s="156">
        <f t="shared" si="0"/>
        <v>0</v>
      </c>
      <c r="K129" s="157"/>
      <c r="L129" s="158"/>
      <c r="M129" s="159" t="s">
        <v>1</v>
      </c>
      <c r="N129" s="160" t="s">
        <v>32</v>
      </c>
      <c r="P129" s="146">
        <f t="shared" si="1"/>
        <v>0</v>
      </c>
      <c r="Q129" s="146">
        <v>1.7000000000000001E-4</v>
      </c>
      <c r="R129" s="146">
        <f t="shared" si="2"/>
        <v>8.5000000000000006E-3</v>
      </c>
      <c r="S129" s="146">
        <v>0</v>
      </c>
      <c r="T129" s="147">
        <f t="shared" si="3"/>
        <v>0</v>
      </c>
      <c r="AR129" s="148" t="s">
        <v>113</v>
      </c>
      <c r="AT129" s="148" t="s">
        <v>98</v>
      </c>
      <c r="AU129" s="148" t="s">
        <v>109</v>
      </c>
      <c r="AY129" s="13" t="s">
        <v>101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109</v>
      </c>
      <c r="BK129" s="149">
        <f t="shared" si="9"/>
        <v>0</v>
      </c>
      <c r="BL129" s="13" t="s">
        <v>113</v>
      </c>
      <c r="BM129" s="148" t="s">
        <v>138</v>
      </c>
    </row>
    <row r="130" spans="2:65" s="1" customFormat="1" ht="24.2" customHeight="1" x14ac:dyDescent="0.2">
      <c r="B130" s="135"/>
      <c r="C130" s="136" t="s">
        <v>139</v>
      </c>
      <c r="D130" s="136" t="s">
        <v>104</v>
      </c>
      <c r="E130" s="137" t="s">
        <v>140</v>
      </c>
      <c r="F130" s="138" t="s">
        <v>141</v>
      </c>
      <c r="G130" s="139" t="s">
        <v>107</v>
      </c>
      <c r="H130" s="140">
        <v>30</v>
      </c>
      <c r="I130" s="141"/>
      <c r="J130" s="142">
        <f t="shared" si="0"/>
        <v>0</v>
      </c>
      <c r="K130" s="143"/>
      <c r="L130" s="28"/>
      <c r="M130" s="144" t="s">
        <v>1</v>
      </c>
      <c r="N130" s="145" t="s">
        <v>32</v>
      </c>
      <c r="P130" s="146">
        <f t="shared" si="1"/>
        <v>0</v>
      </c>
      <c r="Q130" s="146">
        <v>0</v>
      </c>
      <c r="R130" s="146">
        <f t="shared" si="2"/>
        <v>0</v>
      </c>
      <c r="S130" s="146">
        <v>0</v>
      </c>
      <c r="T130" s="147">
        <f t="shared" si="3"/>
        <v>0</v>
      </c>
      <c r="AR130" s="148" t="s">
        <v>108</v>
      </c>
      <c r="AT130" s="148" t="s">
        <v>104</v>
      </c>
      <c r="AU130" s="148" t="s">
        <v>109</v>
      </c>
      <c r="AY130" s="13" t="s">
        <v>101</v>
      </c>
      <c r="BE130" s="149">
        <f t="shared" si="4"/>
        <v>0</v>
      </c>
      <c r="BF130" s="149">
        <f t="shared" si="5"/>
        <v>0</v>
      </c>
      <c r="BG130" s="149">
        <f t="shared" si="6"/>
        <v>0</v>
      </c>
      <c r="BH130" s="149">
        <f t="shared" si="7"/>
        <v>0</v>
      </c>
      <c r="BI130" s="149">
        <f t="shared" si="8"/>
        <v>0</v>
      </c>
      <c r="BJ130" s="13" t="s">
        <v>109</v>
      </c>
      <c r="BK130" s="149">
        <f t="shared" si="9"/>
        <v>0</v>
      </c>
      <c r="BL130" s="13" t="s">
        <v>108</v>
      </c>
      <c r="BM130" s="148" t="s">
        <v>142</v>
      </c>
    </row>
    <row r="131" spans="2:65" s="1" customFormat="1" ht="24.2" customHeight="1" x14ac:dyDescent="0.2">
      <c r="B131" s="135"/>
      <c r="C131" s="150" t="s">
        <v>143</v>
      </c>
      <c r="D131" s="150" t="s">
        <v>98</v>
      </c>
      <c r="E131" s="151" t="s">
        <v>144</v>
      </c>
      <c r="F131" s="152" t="s">
        <v>145</v>
      </c>
      <c r="G131" s="153" t="s">
        <v>107</v>
      </c>
      <c r="H131" s="154">
        <v>30</v>
      </c>
      <c r="I131" s="155"/>
      <c r="J131" s="156">
        <f t="shared" si="0"/>
        <v>0</v>
      </c>
      <c r="K131" s="157"/>
      <c r="L131" s="158"/>
      <c r="M131" s="159" t="s">
        <v>1</v>
      </c>
      <c r="N131" s="160" t="s">
        <v>32</v>
      </c>
      <c r="P131" s="146">
        <f t="shared" si="1"/>
        <v>0</v>
      </c>
      <c r="Q131" s="146">
        <v>2.5000000000000001E-4</v>
      </c>
      <c r="R131" s="146">
        <f t="shared" si="2"/>
        <v>7.4999999999999997E-3</v>
      </c>
      <c r="S131" s="146">
        <v>0</v>
      </c>
      <c r="T131" s="147">
        <f t="shared" si="3"/>
        <v>0</v>
      </c>
      <c r="AR131" s="148" t="s">
        <v>113</v>
      </c>
      <c r="AT131" s="148" t="s">
        <v>98</v>
      </c>
      <c r="AU131" s="148" t="s">
        <v>109</v>
      </c>
      <c r="AY131" s="13" t="s">
        <v>101</v>
      </c>
      <c r="BE131" s="149">
        <f t="shared" si="4"/>
        <v>0</v>
      </c>
      <c r="BF131" s="149">
        <f t="shared" si="5"/>
        <v>0</v>
      </c>
      <c r="BG131" s="149">
        <f t="shared" si="6"/>
        <v>0</v>
      </c>
      <c r="BH131" s="149">
        <f t="shared" si="7"/>
        <v>0</v>
      </c>
      <c r="BI131" s="149">
        <f t="shared" si="8"/>
        <v>0</v>
      </c>
      <c r="BJ131" s="13" t="s">
        <v>109</v>
      </c>
      <c r="BK131" s="149">
        <f t="shared" si="9"/>
        <v>0</v>
      </c>
      <c r="BL131" s="13" t="s">
        <v>113</v>
      </c>
      <c r="BM131" s="148" t="s">
        <v>146</v>
      </c>
    </row>
    <row r="132" spans="2:65" s="1" customFormat="1" ht="24.2" customHeight="1" x14ac:dyDescent="0.2">
      <c r="B132" s="135"/>
      <c r="C132" s="136" t="s">
        <v>147</v>
      </c>
      <c r="D132" s="136" t="s">
        <v>104</v>
      </c>
      <c r="E132" s="137" t="s">
        <v>148</v>
      </c>
      <c r="F132" s="138" t="s">
        <v>149</v>
      </c>
      <c r="G132" s="139" t="s">
        <v>117</v>
      </c>
      <c r="H132" s="140">
        <v>8</v>
      </c>
      <c r="I132" s="141"/>
      <c r="J132" s="142">
        <f t="shared" si="0"/>
        <v>0</v>
      </c>
      <c r="K132" s="143"/>
      <c r="L132" s="28"/>
      <c r="M132" s="144" t="s">
        <v>1</v>
      </c>
      <c r="N132" s="145" t="s">
        <v>32</v>
      </c>
      <c r="P132" s="146">
        <f t="shared" si="1"/>
        <v>0</v>
      </c>
      <c r="Q132" s="146">
        <v>0</v>
      </c>
      <c r="R132" s="146">
        <f t="shared" si="2"/>
        <v>0</v>
      </c>
      <c r="S132" s="146">
        <v>0</v>
      </c>
      <c r="T132" s="147">
        <f t="shared" si="3"/>
        <v>0</v>
      </c>
      <c r="AR132" s="148" t="s">
        <v>108</v>
      </c>
      <c r="AT132" s="148" t="s">
        <v>104</v>
      </c>
      <c r="AU132" s="148" t="s">
        <v>109</v>
      </c>
      <c r="AY132" s="13" t="s">
        <v>101</v>
      </c>
      <c r="BE132" s="149">
        <f t="shared" si="4"/>
        <v>0</v>
      </c>
      <c r="BF132" s="149">
        <f t="shared" si="5"/>
        <v>0</v>
      </c>
      <c r="BG132" s="149">
        <f t="shared" si="6"/>
        <v>0</v>
      </c>
      <c r="BH132" s="149">
        <f t="shared" si="7"/>
        <v>0</v>
      </c>
      <c r="BI132" s="149">
        <f t="shared" si="8"/>
        <v>0</v>
      </c>
      <c r="BJ132" s="13" t="s">
        <v>109</v>
      </c>
      <c r="BK132" s="149">
        <f t="shared" si="9"/>
        <v>0</v>
      </c>
      <c r="BL132" s="13" t="s">
        <v>108</v>
      </c>
      <c r="BM132" s="148" t="s">
        <v>150</v>
      </c>
    </row>
    <row r="133" spans="2:65" s="1" customFormat="1" ht="16.5" customHeight="1" x14ac:dyDescent="0.2">
      <c r="B133" s="135"/>
      <c r="C133" s="150" t="s">
        <v>151</v>
      </c>
      <c r="D133" s="150" t="s">
        <v>98</v>
      </c>
      <c r="E133" s="151" t="s">
        <v>152</v>
      </c>
      <c r="F133" s="152" t="s">
        <v>153</v>
      </c>
      <c r="G133" s="153" t="s">
        <v>117</v>
      </c>
      <c r="H133" s="154">
        <v>8</v>
      </c>
      <c r="I133" s="155"/>
      <c r="J133" s="156">
        <f t="shared" si="0"/>
        <v>0</v>
      </c>
      <c r="K133" s="157"/>
      <c r="L133" s="158"/>
      <c r="M133" s="159" t="s">
        <v>1</v>
      </c>
      <c r="N133" s="160" t="s">
        <v>32</v>
      </c>
      <c r="P133" s="146">
        <f t="shared" si="1"/>
        <v>0</v>
      </c>
      <c r="Q133" s="146">
        <v>6.0000000000000002E-5</v>
      </c>
      <c r="R133" s="146">
        <f t="shared" si="2"/>
        <v>4.8000000000000001E-4</v>
      </c>
      <c r="S133" s="146">
        <v>0</v>
      </c>
      <c r="T133" s="147">
        <f t="shared" si="3"/>
        <v>0</v>
      </c>
      <c r="AR133" s="148" t="s">
        <v>113</v>
      </c>
      <c r="AT133" s="148" t="s">
        <v>98</v>
      </c>
      <c r="AU133" s="148" t="s">
        <v>109</v>
      </c>
      <c r="AY133" s="13" t="s">
        <v>101</v>
      </c>
      <c r="BE133" s="149">
        <f t="shared" si="4"/>
        <v>0</v>
      </c>
      <c r="BF133" s="149">
        <f t="shared" si="5"/>
        <v>0</v>
      </c>
      <c r="BG133" s="149">
        <f t="shared" si="6"/>
        <v>0</v>
      </c>
      <c r="BH133" s="149">
        <f t="shared" si="7"/>
        <v>0</v>
      </c>
      <c r="BI133" s="149">
        <f t="shared" si="8"/>
        <v>0</v>
      </c>
      <c r="BJ133" s="13" t="s">
        <v>109</v>
      </c>
      <c r="BK133" s="149">
        <f t="shared" si="9"/>
        <v>0</v>
      </c>
      <c r="BL133" s="13" t="s">
        <v>113</v>
      </c>
      <c r="BM133" s="148" t="s">
        <v>154</v>
      </c>
    </row>
    <row r="134" spans="2:65" s="1" customFormat="1" ht="24.2" customHeight="1" x14ac:dyDescent="0.2">
      <c r="B134" s="135"/>
      <c r="C134" s="136" t="s">
        <v>155</v>
      </c>
      <c r="D134" s="136" t="s">
        <v>104</v>
      </c>
      <c r="E134" s="137" t="s">
        <v>156</v>
      </c>
      <c r="F134" s="138" t="s">
        <v>157</v>
      </c>
      <c r="G134" s="139" t="s">
        <v>117</v>
      </c>
      <c r="H134" s="140">
        <v>32</v>
      </c>
      <c r="I134" s="141"/>
      <c r="J134" s="142">
        <f t="shared" si="0"/>
        <v>0</v>
      </c>
      <c r="K134" s="143"/>
      <c r="L134" s="28"/>
      <c r="M134" s="144" t="s">
        <v>1</v>
      </c>
      <c r="N134" s="145" t="s">
        <v>32</v>
      </c>
      <c r="P134" s="146">
        <f t="shared" si="1"/>
        <v>0</v>
      </c>
      <c r="Q134" s="146">
        <v>0</v>
      </c>
      <c r="R134" s="146">
        <f t="shared" si="2"/>
        <v>0</v>
      </c>
      <c r="S134" s="146">
        <v>0</v>
      </c>
      <c r="T134" s="147">
        <f t="shared" si="3"/>
        <v>0</v>
      </c>
      <c r="AR134" s="148" t="s">
        <v>108</v>
      </c>
      <c r="AT134" s="148" t="s">
        <v>104</v>
      </c>
      <c r="AU134" s="148" t="s">
        <v>109</v>
      </c>
      <c r="AY134" s="13" t="s">
        <v>101</v>
      </c>
      <c r="BE134" s="149">
        <f t="shared" si="4"/>
        <v>0</v>
      </c>
      <c r="BF134" s="149">
        <f t="shared" si="5"/>
        <v>0</v>
      </c>
      <c r="BG134" s="149">
        <f t="shared" si="6"/>
        <v>0</v>
      </c>
      <c r="BH134" s="149">
        <f t="shared" si="7"/>
        <v>0</v>
      </c>
      <c r="BI134" s="149">
        <f t="shared" si="8"/>
        <v>0</v>
      </c>
      <c r="BJ134" s="13" t="s">
        <v>109</v>
      </c>
      <c r="BK134" s="149">
        <f t="shared" si="9"/>
        <v>0</v>
      </c>
      <c r="BL134" s="13" t="s">
        <v>108</v>
      </c>
      <c r="BM134" s="148" t="s">
        <v>158</v>
      </c>
    </row>
    <row r="135" spans="2:65" s="1" customFormat="1" ht="16.5" customHeight="1" x14ac:dyDescent="0.2">
      <c r="B135" s="135"/>
      <c r="C135" s="150" t="s">
        <v>159</v>
      </c>
      <c r="D135" s="150" t="s">
        <v>98</v>
      </c>
      <c r="E135" s="151" t="s">
        <v>160</v>
      </c>
      <c r="F135" s="152" t="s">
        <v>161</v>
      </c>
      <c r="G135" s="153" t="s">
        <v>117</v>
      </c>
      <c r="H135" s="154">
        <v>32</v>
      </c>
      <c r="I135" s="155"/>
      <c r="J135" s="156">
        <f t="shared" si="0"/>
        <v>0</v>
      </c>
      <c r="K135" s="157"/>
      <c r="L135" s="158"/>
      <c r="M135" s="159" t="s">
        <v>1</v>
      </c>
      <c r="N135" s="160" t="s">
        <v>32</v>
      </c>
      <c r="P135" s="146">
        <f t="shared" si="1"/>
        <v>0</v>
      </c>
      <c r="Q135" s="146">
        <v>1.0000000000000001E-5</v>
      </c>
      <c r="R135" s="146">
        <f t="shared" si="2"/>
        <v>3.2000000000000003E-4</v>
      </c>
      <c r="S135" s="146">
        <v>0</v>
      </c>
      <c r="T135" s="147">
        <f t="shared" si="3"/>
        <v>0</v>
      </c>
      <c r="AR135" s="148" t="s">
        <v>113</v>
      </c>
      <c r="AT135" s="148" t="s">
        <v>98</v>
      </c>
      <c r="AU135" s="148" t="s">
        <v>109</v>
      </c>
      <c r="AY135" s="13" t="s">
        <v>101</v>
      </c>
      <c r="BE135" s="149">
        <f t="shared" si="4"/>
        <v>0</v>
      </c>
      <c r="BF135" s="149">
        <f t="shared" si="5"/>
        <v>0</v>
      </c>
      <c r="BG135" s="149">
        <f t="shared" si="6"/>
        <v>0</v>
      </c>
      <c r="BH135" s="149">
        <f t="shared" si="7"/>
        <v>0</v>
      </c>
      <c r="BI135" s="149">
        <f t="shared" si="8"/>
        <v>0</v>
      </c>
      <c r="BJ135" s="13" t="s">
        <v>109</v>
      </c>
      <c r="BK135" s="149">
        <f t="shared" si="9"/>
        <v>0</v>
      </c>
      <c r="BL135" s="13" t="s">
        <v>113</v>
      </c>
      <c r="BM135" s="148" t="s">
        <v>162</v>
      </c>
    </row>
    <row r="136" spans="2:65" s="1" customFormat="1" ht="24.2" customHeight="1" x14ac:dyDescent="0.2">
      <c r="B136" s="135"/>
      <c r="C136" s="136" t="s">
        <v>163</v>
      </c>
      <c r="D136" s="136" t="s">
        <v>104</v>
      </c>
      <c r="E136" s="137" t="s">
        <v>164</v>
      </c>
      <c r="F136" s="138" t="s">
        <v>165</v>
      </c>
      <c r="G136" s="139" t="s">
        <v>117</v>
      </c>
      <c r="H136" s="140">
        <v>16</v>
      </c>
      <c r="I136" s="141"/>
      <c r="J136" s="142">
        <f t="shared" si="0"/>
        <v>0</v>
      </c>
      <c r="K136" s="143"/>
      <c r="L136" s="28"/>
      <c r="M136" s="144" t="s">
        <v>1</v>
      </c>
      <c r="N136" s="145" t="s">
        <v>32</v>
      </c>
      <c r="P136" s="146">
        <f t="shared" si="1"/>
        <v>0</v>
      </c>
      <c r="Q136" s="146">
        <v>0</v>
      </c>
      <c r="R136" s="146">
        <f t="shared" si="2"/>
        <v>0</v>
      </c>
      <c r="S136" s="146">
        <v>0</v>
      </c>
      <c r="T136" s="147">
        <f t="shared" si="3"/>
        <v>0</v>
      </c>
      <c r="AR136" s="148" t="s">
        <v>108</v>
      </c>
      <c r="AT136" s="148" t="s">
        <v>104</v>
      </c>
      <c r="AU136" s="148" t="s">
        <v>109</v>
      </c>
      <c r="AY136" s="13" t="s">
        <v>101</v>
      </c>
      <c r="BE136" s="149">
        <f t="shared" si="4"/>
        <v>0</v>
      </c>
      <c r="BF136" s="149">
        <f t="shared" si="5"/>
        <v>0</v>
      </c>
      <c r="BG136" s="149">
        <f t="shared" si="6"/>
        <v>0</v>
      </c>
      <c r="BH136" s="149">
        <f t="shared" si="7"/>
        <v>0</v>
      </c>
      <c r="BI136" s="149">
        <f t="shared" si="8"/>
        <v>0</v>
      </c>
      <c r="BJ136" s="13" t="s">
        <v>109</v>
      </c>
      <c r="BK136" s="149">
        <f t="shared" si="9"/>
        <v>0</v>
      </c>
      <c r="BL136" s="13" t="s">
        <v>108</v>
      </c>
      <c r="BM136" s="148" t="s">
        <v>166</v>
      </c>
    </row>
    <row r="137" spans="2:65" s="1" customFormat="1" ht="24.2" customHeight="1" x14ac:dyDescent="0.2">
      <c r="B137" s="135"/>
      <c r="C137" s="150" t="s">
        <v>167</v>
      </c>
      <c r="D137" s="150" t="s">
        <v>98</v>
      </c>
      <c r="E137" s="151" t="s">
        <v>168</v>
      </c>
      <c r="F137" s="152" t="s">
        <v>169</v>
      </c>
      <c r="G137" s="153" t="s">
        <v>117</v>
      </c>
      <c r="H137" s="154">
        <v>16</v>
      </c>
      <c r="I137" s="155"/>
      <c r="J137" s="156">
        <f t="shared" si="0"/>
        <v>0</v>
      </c>
      <c r="K137" s="157"/>
      <c r="L137" s="158"/>
      <c r="M137" s="159" t="s">
        <v>1</v>
      </c>
      <c r="N137" s="160" t="s">
        <v>32</v>
      </c>
      <c r="P137" s="146">
        <f t="shared" si="1"/>
        <v>0</v>
      </c>
      <c r="Q137" s="146">
        <v>1.0000000000000001E-5</v>
      </c>
      <c r="R137" s="146">
        <f t="shared" si="2"/>
        <v>1.6000000000000001E-4</v>
      </c>
      <c r="S137" s="146">
        <v>0</v>
      </c>
      <c r="T137" s="147">
        <f t="shared" si="3"/>
        <v>0</v>
      </c>
      <c r="AR137" s="148" t="s">
        <v>113</v>
      </c>
      <c r="AT137" s="148" t="s">
        <v>98</v>
      </c>
      <c r="AU137" s="148" t="s">
        <v>109</v>
      </c>
      <c r="AY137" s="13" t="s">
        <v>101</v>
      </c>
      <c r="BE137" s="149">
        <f t="shared" si="4"/>
        <v>0</v>
      </c>
      <c r="BF137" s="149">
        <f t="shared" si="5"/>
        <v>0</v>
      </c>
      <c r="BG137" s="149">
        <f t="shared" si="6"/>
        <v>0</v>
      </c>
      <c r="BH137" s="149">
        <f t="shared" si="7"/>
        <v>0</v>
      </c>
      <c r="BI137" s="149">
        <f t="shared" si="8"/>
        <v>0</v>
      </c>
      <c r="BJ137" s="13" t="s">
        <v>109</v>
      </c>
      <c r="BK137" s="149">
        <f t="shared" si="9"/>
        <v>0</v>
      </c>
      <c r="BL137" s="13" t="s">
        <v>113</v>
      </c>
      <c r="BM137" s="148" t="s">
        <v>170</v>
      </c>
    </row>
    <row r="138" spans="2:65" s="1" customFormat="1" ht="16.5" customHeight="1" x14ac:dyDescent="0.2">
      <c r="B138" s="135"/>
      <c r="C138" s="136" t="s">
        <v>171</v>
      </c>
      <c r="D138" s="136" t="s">
        <v>104</v>
      </c>
      <c r="E138" s="137" t="s">
        <v>172</v>
      </c>
      <c r="F138" s="138" t="s">
        <v>173</v>
      </c>
      <c r="G138" s="139" t="s">
        <v>117</v>
      </c>
      <c r="H138" s="140">
        <v>1</v>
      </c>
      <c r="I138" s="141"/>
      <c r="J138" s="142">
        <f t="shared" si="0"/>
        <v>0</v>
      </c>
      <c r="K138" s="143"/>
      <c r="L138" s="28"/>
      <c r="M138" s="144" t="s">
        <v>1</v>
      </c>
      <c r="N138" s="145" t="s">
        <v>32</v>
      </c>
      <c r="P138" s="146">
        <f t="shared" si="1"/>
        <v>0</v>
      </c>
      <c r="Q138" s="146">
        <v>0</v>
      </c>
      <c r="R138" s="146">
        <f t="shared" si="2"/>
        <v>0</v>
      </c>
      <c r="S138" s="146">
        <v>0</v>
      </c>
      <c r="T138" s="147">
        <f t="shared" si="3"/>
        <v>0</v>
      </c>
      <c r="AR138" s="148" t="s">
        <v>108</v>
      </c>
      <c r="AT138" s="148" t="s">
        <v>104</v>
      </c>
      <c r="AU138" s="148" t="s">
        <v>109</v>
      </c>
      <c r="AY138" s="13" t="s">
        <v>101</v>
      </c>
      <c r="BE138" s="149">
        <f t="shared" si="4"/>
        <v>0</v>
      </c>
      <c r="BF138" s="149">
        <f t="shared" si="5"/>
        <v>0</v>
      </c>
      <c r="BG138" s="149">
        <f t="shared" si="6"/>
        <v>0</v>
      </c>
      <c r="BH138" s="149">
        <f t="shared" si="7"/>
        <v>0</v>
      </c>
      <c r="BI138" s="149">
        <f t="shared" si="8"/>
        <v>0</v>
      </c>
      <c r="BJ138" s="13" t="s">
        <v>109</v>
      </c>
      <c r="BK138" s="149">
        <f t="shared" si="9"/>
        <v>0</v>
      </c>
      <c r="BL138" s="13" t="s">
        <v>108</v>
      </c>
      <c r="BM138" s="148" t="s">
        <v>174</v>
      </c>
    </row>
    <row r="139" spans="2:65" s="1" customFormat="1" ht="16.5" customHeight="1" x14ac:dyDescent="0.2">
      <c r="B139" s="135"/>
      <c r="C139" s="150" t="s">
        <v>175</v>
      </c>
      <c r="D139" s="150" t="s">
        <v>98</v>
      </c>
      <c r="E139" s="151" t="s">
        <v>176</v>
      </c>
      <c r="F139" s="152" t="s">
        <v>177</v>
      </c>
      <c r="G139" s="153" t="s">
        <v>117</v>
      </c>
      <c r="H139" s="154">
        <v>1</v>
      </c>
      <c r="I139" s="155"/>
      <c r="J139" s="156">
        <f t="shared" si="0"/>
        <v>0</v>
      </c>
      <c r="K139" s="157"/>
      <c r="L139" s="158"/>
      <c r="M139" s="159" t="s">
        <v>1</v>
      </c>
      <c r="N139" s="160" t="s">
        <v>32</v>
      </c>
      <c r="P139" s="146">
        <f t="shared" si="1"/>
        <v>0</v>
      </c>
      <c r="Q139" s="146">
        <v>5.8E-4</v>
      </c>
      <c r="R139" s="146">
        <f t="shared" si="2"/>
        <v>5.8E-4</v>
      </c>
      <c r="S139" s="146">
        <v>0</v>
      </c>
      <c r="T139" s="147">
        <f t="shared" si="3"/>
        <v>0</v>
      </c>
      <c r="AR139" s="148" t="s">
        <v>135</v>
      </c>
      <c r="AT139" s="148" t="s">
        <v>98</v>
      </c>
      <c r="AU139" s="148" t="s">
        <v>109</v>
      </c>
      <c r="AY139" s="13" t="s">
        <v>101</v>
      </c>
      <c r="BE139" s="149">
        <f t="shared" si="4"/>
        <v>0</v>
      </c>
      <c r="BF139" s="149">
        <f t="shared" si="5"/>
        <v>0</v>
      </c>
      <c r="BG139" s="149">
        <f t="shared" si="6"/>
        <v>0</v>
      </c>
      <c r="BH139" s="149">
        <f t="shared" si="7"/>
        <v>0</v>
      </c>
      <c r="BI139" s="149">
        <f t="shared" si="8"/>
        <v>0</v>
      </c>
      <c r="BJ139" s="13" t="s">
        <v>109</v>
      </c>
      <c r="BK139" s="149">
        <f t="shared" si="9"/>
        <v>0</v>
      </c>
      <c r="BL139" s="13" t="s">
        <v>118</v>
      </c>
      <c r="BM139" s="148" t="s">
        <v>178</v>
      </c>
    </row>
    <row r="140" spans="2:65" s="1" customFormat="1" ht="16.5" customHeight="1" x14ac:dyDescent="0.2">
      <c r="B140" s="135"/>
      <c r="C140" s="136" t="s">
        <v>179</v>
      </c>
      <c r="D140" s="136" t="s">
        <v>104</v>
      </c>
      <c r="E140" s="137" t="s">
        <v>180</v>
      </c>
      <c r="F140" s="138" t="s">
        <v>181</v>
      </c>
      <c r="G140" s="139" t="s">
        <v>107</v>
      </c>
      <c r="H140" s="140">
        <v>50</v>
      </c>
      <c r="I140" s="141"/>
      <c r="J140" s="142">
        <f t="shared" si="0"/>
        <v>0</v>
      </c>
      <c r="K140" s="143"/>
      <c r="L140" s="28"/>
      <c r="M140" s="144" t="s">
        <v>1</v>
      </c>
      <c r="N140" s="145" t="s">
        <v>32</v>
      </c>
      <c r="P140" s="146">
        <f t="shared" si="1"/>
        <v>0</v>
      </c>
      <c r="Q140" s="146">
        <v>0</v>
      </c>
      <c r="R140" s="146">
        <f t="shared" si="2"/>
        <v>0</v>
      </c>
      <c r="S140" s="146">
        <v>0</v>
      </c>
      <c r="T140" s="147">
        <f t="shared" si="3"/>
        <v>0</v>
      </c>
      <c r="AR140" s="148" t="s">
        <v>108</v>
      </c>
      <c r="AT140" s="148" t="s">
        <v>104</v>
      </c>
      <c r="AU140" s="148" t="s">
        <v>109</v>
      </c>
      <c r="AY140" s="13" t="s">
        <v>101</v>
      </c>
      <c r="BE140" s="149">
        <f t="shared" si="4"/>
        <v>0</v>
      </c>
      <c r="BF140" s="149">
        <f t="shared" si="5"/>
        <v>0</v>
      </c>
      <c r="BG140" s="149">
        <f t="shared" si="6"/>
        <v>0</v>
      </c>
      <c r="BH140" s="149">
        <f t="shared" si="7"/>
        <v>0</v>
      </c>
      <c r="BI140" s="149">
        <f t="shared" si="8"/>
        <v>0</v>
      </c>
      <c r="BJ140" s="13" t="s">
        <v>109</v>
      </c>
      <c r="BK140" s="149">
        <f t="shared" si="9"/>
        <v>0</v>
      </c>
      <c r="BL140" s="13" t="s">
        <v>108</v>
      </c>
      <c r="BM140" s="148" t="s">
        <v>182</v>
      </c>
    </row>
    <row r="141" spans="2:65" s="1" customFormat="1" ht="37.9" customHeight="1" x14ac:dyDescent="0.2">
      <c r="B141" s="135"/>
      <c r="C141" s="136" t="s">
        <v>183</v>
      </c>
      <c r="D141" s="136" t="s">
        <v>104</v>
      </c>
      <c r="E141" s="137" t="s">
        <v>184</v>
      </c>
      <c r="F141" s="138" t="s">
        <v>185</v>
      </c>
      <c r="G141" s="139" t="s">
        <v>117</v>
      </c>
      <c r="H141" s="140">
        <v>1</v>
      </c>
      <c r="I141" s="141"/>
      <c r="J141" s="142">
        <f t="shared" si="0"/>
        <v>0</v>
      </c>
      <c r="K141" s="143"/>
      <c r="L141" s="28"/>
      <c r="M141" s="144" t="s">
        <v>1</v>
      </c>
      <c r="N141" s="145" t="s">
        <v>32</v>
      </c>
      <c r="P141" s="146">
        <f t="shared" si="1"/>
        <v>0</v>
      </c>
      <c r="Q141" s="146">
        <v>0</v>
      </c>
      <c r="R141" s="146">
        <f t="shared" si="2"/>
        <v>0</v>
      </c>
      <c r="S141" s="146">
        <v>0</v>
      </c>
      <c r="T141" s="147">
        <f t="shared" si="3"/>
        <v>0</v>
      </c>
      <c r="AR141" s="148" t="s">
        <v>118</v>
      </c>
      <c r="AT141" s="148" t="s">
        <v>104</v>
      </c>
      <c r="AU141" s="148" t="s">
        <v>109</v>
      </c>
      <c r="AY141" s="13" t="s">
        <v>101</v>
      </c>
      <c r="BE141" s="149">
        <f t="shared" si="4"/>
        <v>0</v>
      </c>
      <c r="BF141" s="149">
        <f t="shared" si="5"/>
        <v>0</v>
      </c>
      <c r="BG141" s="149">
        <f t="shared" si="6"/>
        <v>0</v>
      </c>
      <c r="BH141" s="149">
        <f t="shared" si="7"/>
        <v>0</v>
      </c>
      <c r="BI141" s="149">
        <f t="shared" si="8"/>
        <v>0</v>
      </c>
      <c r="BJ141" s="13" t="s">
        <v>109</v>
      </c>
      <c r="BK141" s="149">
        <f t="shared" si="9"/>
        <v>0</v>
      </c>
      <c r="BL141" s="13" t="s">
        <v>118</v>
      </c>
      <c r="BM141" s="148" t="s">
        <v>186</v>
      </c>
    </row>
    <row r="142" spans="2:65" s="1" customFormat="1" ht="33" customHeight="1" x14ac:dyDescent="0.2">
      <c r="B142" s="135"/>
      <c r="C142" s="150" t="s">
        <v>187</v>
      </c>
      <c r="D142" s="150" t="s">
        <v>98</v>
      </c>
      <c r="E142" s="151" t="s">
        <v>188</v>
      </c>
      <c r="F142" s="152" t="s">
        <v>189</v>
      </c>
      <c r="G142" s="153" t="s">
        <v>117</v>
      </c>
      <c r="H142" s="154">
        <v>1</v>
      </c>
      <c r="I142" s="155"/>
      <c r="J142" s="156">
        <f t="shared" si="0"/>
        <v>0</v>
      </c>
      <c r="K142" s="157"/>
      <c r="L142" s="158"/>
      <c r="M142" s="159" t="s">
        <v>1</v>
      </c>
      <c r="N142" s="160" t="s">
        <v>32</v>
      </c>
      <c r="P142" s="146">
        <f t="shared" si="1"/>
        <v>0</v>
      </c>
      <c r="Q142" s="146">
        <v>0</v>
      </c>
      <c r="R142" s="146">
        <f t="shared" si="2"/>
        <v>0</v>
      </c>
      <c r="S142" s="146">
        <v>0</v>
      </c>
      <c r="T142" s="147">
        <f t="shared" si="3"/>
        <v>0</v>
      </c>
      <c r="AR142" s="148" t="s">
        <v>135</v>
      </c>
      <c r="AT142" s="148" t="s">
        <v>98</v>
      </c>
      <c r="AU142" s="148" t="s">
        <v>109</v>
      </c>
      <c r="AY142" s="13" t="s">
        <v>101</v>
      </c>
      <c r="BE142" s="149">
        <f t="shared" si="4"/>
        <v>0</v>
      </c>
      <c r="BF142" s="149">
        <f t="shared" si="5"/>
        <v>0</v>
      </c>
      <c r="BG142" s="149">
        <f t="shared" si="6"/>
        <v>0</v>
      </c>
      <c r="BH142" s="149">
        <f t="shared" si="7"/>
        <v>0</v>
      </c>
      <c r="BI142" s="149">
        <f t="shared" si="8"/>
        <v>0</v>
      </c>
      <c r="BJ142" s="13" t="s">
        <v>109</v>
      </c>
      <c r="BK142" s="149">
        <f t="shared" si="9"/>
        <v>0</v>
      </c>
      <c r="BL142" s="13" t="s">
        <v>118</v>
      </c>
      <c r="BM142" s="148" t="s">
        <v>190</v>
      </c>
    </row>
    <row r="143" spans="2:65" s="1" customFormat="1" ht="38.65" customHeight="1" x14ac:dyDescent="0.2">
      <c r="B143" s="135"/>
      <c r="C143" s="150" t="s">
        <v>191</v>
      </c>
      <c r="D143" s="150" t="s">
        <v>98</v>
      </c>
      <c r="E143" s="151" t="s">
        <v>192</v>
      </c>
      <c r="F143" s="152" t="s">
        <v>193</v>
      </c>
      <c r="G143" s="153" t="s">
        <v>194</v>
      </c>
      <c r="H143" s="154">
        <v>10</v>
      </c>
      <c r="I143" s="155"/>
      <c r="J143" s="156">
        <f t="shared" si="0"/>
        <v>0</v>
      </c>
      <c r="K143" s="157"/>
      <c r="L143" s="158"/>
      <c r="M143" s="159" t="s">
        <v>1</v>
      </c>
      <c r="N143" s="160" t="s">
        <v>32</v>
      </c>
      <c r="P143" s="146">
        <f t="shared" si="1"/>
        <v>0</v>
      </c>
      <c r="Q143" s="146">
        <v>1.2800000000000001E-3</v>
      </c>
      <c r="R143" s="146">
        <f t="shared" si="2"/>
        <v>1.2800000000000001E-2</v>
      </c>
      <c r="S143" s="146">
        <v>0</v>
      </c>
      <c r="T143" s="147">
        <f t="shared" si="3"/>
        <v>0</v>
      </c>
      <c r="AR143" s="148" t="s">
        <v>113</v>
      </c>
      <c r="AT143" s="148" t="s">
        <v>98</v>
      </c>
      <c r="AU143" s="148" t="s">
        <v>109</v>
      </c>
      <c r="AY143" s="13" t="s">
        <v>101</v>
      </c>
      <c r="BE143" s="149">
        <f t="shared" si="4"/>
        <v>0</v>
      </c>
      <c r="BF143" s="149">
        <f t="shared" si="5"/>
        <v>0</v>
      </c>
      <c r="BG143" s="149">
        <f t="shared" si="6"/>
        <v>0</v>
      </c>
      <c r="BH143" s="149">
        <f t="shared" si="7"/>
        <v>0</v>
      </c>
      <c r="BI143" s="149">
        <f t="shared" si="8"/>
        <v>0</v>
      </c>
      <c r="BJ143" s="13" t="s">
        <v>109</v>
      </c>
      <c r="BK143" s="149">
        <f t="shared" si="9"/>
        <v>0</v>
      </c>
      <c r="BL143" s="13" t="s">
        <v>113</v>
      </c>
      <c r="BM143" s="148" t="s">
        <v>195</v>
      </c>
    </row>
    <row r="144" spans="2:65" s="1" customFormat="1" ht="24.2" customHeight="1" x14ac:dyDescent="0.2">
      <c r="B144" s="135"/>
      <c r="C144" s="136" t="s">
        <v>7</v>
      </c>
      <c r="D144" s="136" t="s">
        <v>104</v>
      </c>
      <c r="E144" s="137" t="s">
        <v>196</v>
      </c>
      <c r="F144" s="138" t="s">
        <v>197</v>
      </c>
      <c r="G144" s="139" t="s">
        <v>117</v>
      </c>
      <c r="H144" s="140">
        <v>32</v>
      </c>
      <c r="I144" s="141"/>
      <c r="J144" s="142">
        <f t="shared" si="0"/>
        <v>0</v>
      </c>
      <c r="K144" s="143"/>
      <c r="L144" s="28"/>
      <c r="M144" s="144" t="s">
        <v>1</v>
      </c>
      <c r="N144" s="145" t="s">
        <v>32</v>
      </c>
      <c r="P144" s="146">
        <f t="shared" si="1"/>
        <v>0</v>
      </c>
      <c r="Q144" s="146">
        <v>0</v>
      </c>
      <c r="R144" s="146">
        <f t="shared" si="2"/>
        <v>0</v>
      </c>
      <c r="S144" s="146">
        <v>0</v>
      </c>
      <c r="T144" s="147">
        <f t="shared" si="3"/>
        <v>0</v>
      </c>
      <c r="AR144" s="148" t="s">
        <v>108</v>
      </c>
      <c r="AT144" s="148" t="s">
        <v>104</v>
      </c>
      <c r="AU144" s="148" t="s">
        <v>109</v>
      </c>
      <c r="AY144" s="13" t="s">
        <v>101</v>
      </c>
      <c r="BE144" s="149">
        <f t="shared" si="4"/>
        <v>0</v>
      </c>
      <c r="BF144" s="149">
        <f t="shared" si="5"/>
        <v>0</v>
      </c>
      <c r="BG144" s="149">
        <f t="shared" si="6"/>
        <v>0</v>
      </c>
      <c r="BH144" s="149">
        <f t="shared" si="7"/>
        <v>0</v>
      </c>
      <c r="BI144" s="149">
        <f t="shared" si="8"/>
        <v>0</v>
      </c>
      <c r="BJ144" s="13" t="s">
        <v>109</v>
      </c>
      <c r="BK144" s="149">
        <f t="shared" si="9"/>
        <v>0</v>
      </c>
      <c r="BL144" s="13" t="s">
        <v>108</v>
      </c>
      <c r="BM144" s="148" t="s">
        <v>198</v>
      </c>
    </row>
    <row r="145" spans="2:65" s="1" customFormat="1" ht="24.2" customHeight="1" x14ac:dyDescent="0.2">
      <c r="B145" s="135"/>
      <c r="C145" s="136" t="s">
        <v>199</v>
      </c>
      <c r="D145" s="136" t="s">
        <v>104</v>
      </c>
      <c r="E145" s="137" t="s">
        <v>200</v>
      </c>
      <c r="F145" s="138" t="s">
        <v>201</v>
      </c>
      <c r="G145" s="139" t="s">
        <v>117</v>
      </c>
      <c r="H145" s="140">
        <v>24</v>
      </c>
      <c r="I145" s="141"/>
      <c r="J145" s="142">
        <f t="shared" si="0"/>
        <v>0</v>
      </c>
      <c r="K145" s="143"/>
      <c r="L145" s="28"/>
      <c r="M145" s="144" t="s">
        <v>1</v>
      </c>
      <c r="N145" s="145" t="s">
        <v>32</v>
      </c>
      <c r="P145" s="146">
        <f t="shared" si="1"/>
        <v>0</v>
      </c>
      <c r="Q145" s="146">
        <v>0</v>
      </c>
      <c r="R145" s="146">
        <f t="shared" si="2"/>
        <v>0</v>
      </c>
      <c r="S145" s="146">
        <v>0</v>
      </c>
      <c r="T145" s="147">
        <f t="shared" si="3"/>
        <v>0</v>
      </c>
      <c r="AR145" s="148" t="s">
        <v>108</v>
      </c>
      <c r="AT145" s="148" t="s">
        <v>104</v>
      </c>
      <c r="AU145" s="148" t="s">
        <v>109</v>
      </c>
      <c r="AY145" s="13" t="s">
        <v>101</v>
      </c>
      <c r="BE145" s="149">
        <f t="shared" si="4"/>
        <v>0</v>
      </c>
      <c r="BF145" s="149">
        <f t="shared" si="5"/>
        <v>0</v>
      </c>
      <c r="BG145" s="149">
        <f t="shared" si="6"/>
        <v>0</v>
      </c>
      <c r="BH145" s="149">
        <f t="shared" si="7"/>
        <v>0</v>
      </c>
      <c r="BI145" s="149">
        <f t="shared" si="8"/>
        <v>0</v>
      </c>
      <c r="BJ145" s="13" t="s">
        <v>109</v>
      </c>
      <c r="BK145" s="149">
        <f t="shared" si="9"/>
        <v>0</v>
      </c>
      <c r="BL145" s="13" t="s">
        <v>108</v>
      </c>
      <c r="BM145" s="148" t="s">
        <v>202</v>
      </c>
    </row>
    <row r="146" spans="2:65" s="1" customFormat="1" ht="16.5" customHeight="1" x14ac:dyDescent="0.2">
      <c r="B146" s="135"/>
      <c r="C146" s="150" t="s">
        <v>203</v>
      </c>
      <c r="D146" s="150" t="s">
        <v>98</v>
      </c>
      <c r="E146" s="151" t="s">
        <v>204</v>
      </c>
      <c r="F146" s="152" t="s">
        <v>205</v>
      </c>
      <c r="G146" s="153" t="s">
        <v>117</v>
      </c>
      <c r="H146" s="154">
        <v>24</v>
      </c>
      <c r="I146" s="155"/>
      <c r="J146" s="156">
        <f t="shared" si="0"/>
        <v>0</v>
      </c>
      <c r="K146" s="157"/>
      <c r="L146" s="158"/>
      <c r="M146" s="159" t="s">
        <v>1</v>
      </c>
      <c r="N146" s="160" t="s">
        <v>32</v>
      </c>
      <c r="P146" s="146">
        <f t="shared" si="1"/>
        <v>0</v>
      </c>
      <c r="Q146" s="146">
        <v>1.0000000000000001E-5</v>
      </c>
      <c r="R146" s="146">
        <f t="shared" si="2"/>
        <v>2.4000000000000003E-4</v>
      </c>
      <c r="S146" s="146">
        <v>0</v>
      </c>
      <c r="T146" s="147">
        <f t="shared" si="3"/>
        <v>0</v>
      </c>
      <c r="AR146" s="148" t="s">
        <v>113</v>
      </c>
      <c r="AT146" s="148" t="s">
        <v>98</v>
      </c>
      <c r="AU146" s="148" t="s">
        <v>109</v>
      </c>
      <c r="AY146" s="13" t="s">
        <v>101</v>
      </c>
      <c r="BE146" s="149">
        <f t="shared" si="4"/>
        <v>0</v>
      </c>
      <c r="BF146" s="149">
        <f t="shared" si="5"/>
        <v>0</v>
      </c>
      <c r="BG146" s="149">
        <f t="shared" si="6"/>
        <v>0</v>
      </c>
      <c r="BH146" s="149">
        <f t="shared" si="7"/>
        <v>0</v>
      </c>
      <c r="BI146" s="149">
        <f t="shared" si="8"/>
        <v>0</v>
      </c>
      <c r="BJ146" s="13" t="s">
        <v>109</v>
      </c>
      <c r="BK146" s="149">
        <f t="shared" si="9"/>
        <v>0</v>
      </c>
      <c r="BL146" s="13" t="s">
        <v>113</v>
      </c>
      <c r="BM146" s="148" t="s">
        <v>206</v>
      </c>
    </row>
    <row r="147" spans="2:65" s="1" customFormat="1" ht="16.5" customHeight="1" x14ac:dyDescent="0.2">
      <c r="B147" s="135"/>
      <c r="C147" s="136" t="s">
        <v>207</v>
      </c>
      <c r="D147" s="136" t="s">
        <v>104</v>
      </c>
      <c r="E147" s="137" t="s">
        <v>208</v>
      </c>
      <c r="F147" s="138" t="s">
        <v>209</v>
      </c>
      <c r="G147" s="139" t="s">
        <v>117</v>
      </c>
      <c r="H147" s="140">
        <v>1</v>
      </c>
      <c r="I147" s="141"/>
      <c r="J147" s="142">
        <f t="shared" si="0"/>
        <v>0</v>
      </c>
      <c r="K147" s="143"/>
      <c r="L147" s="28"/>
      <c r="M147" s="144" t="s">
        <v>1</v>
      </c>
      <c r="N147" s="145" t="s">
        <v>32</v>
      </c>
      <c r="P147" s="146">
        <f t="shared" si="1"/>
        <v>0</v>
      </c>
      <c r="Q147" s="146">
        <v>0</v>
      </c>
      <c r="R147" s="146">
        <f t="shared" si="2"/>
        <v>0</v>
      </c>
      <c r="S147" s="146">
        <v>0</v>
      </c>
      <c r="T147" s="147">
        <f t="shared" si="3"/>
        <v>0</v>
      </c>
      <c r="AR147" s="148" t="s">
        <v>108</v>
      </c>
      <c r="AT147" s="148" t="s">
        <v>104</v>
      </c>
      <c r="AU147" s="148" t="s">
        <v>109</v>
      </c>
      <c r="AY147" s="13" t="s">
        <v>101</v>
      </c>
      <c r="BE147" s="149">
        <f t="shared" si="4"/>
        <v>0</v>
      </c>
      <c r="BF147" s="149">
        <f t="shared" si="5"/>
        <v>0</v>
      </c>
      <c r="BG147" s="149">
        <f t="shared" si="6"/>
        <v>0</v>
      </c>
      <c r="BH147" s="149">
        <f t="shared" si="7"/>
        <v>0</v>
      </c>
      <c r="BI147" s="149">
        <f t="shared" si="8"/>
        <v>0</v>
      </c>
      <c r="BJ147" s="13" t="s">
        <v>109</v>
      </c>
      <c r="BK147" s="149">
        <f t="shared" si="9"/>
        <v>0</v>
      </c>
      <c r="BL147" s="13" t="s">
        <v>108</v>
      </c>
      <c r="BM147" s="148" t="s">
        <v>210</v>
      </c>
    </row>
    <row r="148" spans="2:65" s="1" customFormat="1" ht="62.65" customHeight="1" x14ac:dyDescent="0.2">
      <c r="B148" s="135"/>
      <c r="C148" s="150" t="s">
        <v>211</v>
      </c>
      <c r="D148" s="150" t="s">
        <v>98</v>
      </c>
      <c r="E148" s="151" t="s">
        <v>212</v>
      </c>
      <c r="F148" s="152" t="s">
        <v>213</v>
      </c>
      <c r="G148" s="153" t="s">
        <v>117</v>
      </c>
      <c r="H148" s="154">
        <v>1</v>
      </c>
      <c r="I148" s="155"/>
      <c r="J148" s="156">
        <f t="shared" si="0"/>
        <v>0</v>
      </c>
      <c r="K148" s="157"/>
      <c r="L148" s="158"/>
      <c r="M148" s="159" t="s">
        <v>1</v>
      </c>
      <c r="N148" s="160" t="s">
        <v>32</v>
      </c>
      <c r="P148" s="146">
        <f t="shared" si="1"/>
        <v>0</v>
      </c>
      <c r="Q148" s="146">
        <v>1.2999999999999999E-4</v>
      </c>
      <c r="R148" s="146">
        <f t="shared" si="2"/>
        <v>1.2999999999999999E-4</v>
      </c>
      <c r="S148" s="146">
        <v>0</v>
      </c>
      <c r="T148" s="147">
        <f t="shared" si="3"/>
        <v>0</v>
      </c>
      <c r="AR148" s="148" t="s">
        <v>113</v>
      </c>
      <c r="AT148" s="148" t="s">
        <v>98</v>
      </c>
      <c r="AU148" s="148" t="s">
        <v>109</v>
      </c>
      <c r="AY148" s="13" t="s">
        <v>101</v>
      </c>
      <c r="BE148" s="149">
        <f t="shared" si="4"/>
        <v>0</v>
      </c>
      <c r="BF148" s="149">
        <f t="shared" si="5"/>
        <v>0</v>
      </c>
      <c r="BG148" s="149">
        <f t="shared" si="6"/>
        <v>0</v>
      </c>
      <c r="BH148" s="149">
        <f t="shared" si="7"/>
        <v>0</v>
      </c>
      <c r="BI148" s="149">
        <f t="shared" si="8"/>
        <v>0</v>
      </c>
      <c r="BJ148" s="13" t="s">
        <v>109</v>
      </c>
      <c r="BK148" s="149">
        <f t="shared" si="9"/>
        <v>0</v>
      </c>
      <c r="BL148" s="13" t="s">
        <v>113</v>
      </c>
      <c r="BM148" s="148" t="s">
        <v>214</v>
      </c>
    </row>
    <row r="149" spans="2:65" s="1" customFormat="1" ht="24.2" customHeight="1" x14ac:dyDescent="0.2">
      <c r="B149" s="135"/>
      <c r="C149" s="136" t="s">
        <v>215</v>
      </c>
      <c r="D149" s="136" t="s">
        <v>104</v>
      </c>
      <c r="E149" s="137" t="s">
        <v>216</v>
      </c>
      <c r="F149" s="138" t="s">
        <v>217</v>
      </c>
      <c r="G149" s="139" t="s">
        <v>117</v>
      </c>
      <c r="H149" s="140">
        <v>3</v>
      </c>
      <c r="I149" s="141"/>
      <c r="J149" s="142">
        <f t="shared" si="0"/>
        <v>0</v>
      </c>
      <c r="K149" s="143"/>
      <c r="L149" s="28"/>
      <c r="M149" s="144" t="s">
        <v>1</v>
      </c>
      <c r="N149" s="145" t="s">
        <v>32</v>
      </c>
      <c r="P149" s="146">
        <f t="shared" si="1"/>
        <v>0</v>
      </c>
      <c r="Q149" s="146">
        <v>0</v>
      </c>
      <c r="R149" s="146">
        <f t="shared" si="2"/>
        <v>0</v>
      </c>
      <c r="S149" s="146">
        <v>0</v>
      </c>
      <c r="T149" s="147">
        <f t="shared" si="3"/>
        <v>0</v>
      </c>
      <c r="AR149" s="148" t="s">
        <v>108</v>
      </c>
      <c r="AT149" s="148" t="s">
        <v>104</v>
      </c>
      <c r="AU149" s="148" t="s">
        <v>109</v>
      </c>
      <c r="AY149" s="13" t="s">
        <v>101</v>
      </c>
      <c r="BE149" s="149">
        <f t="shared" si="4"/>
        <v>0</v>
      </c>
      <c r="BF149" s="149">
        <f t="shared" si="5"/>
        <v>0</v>
      </c>
      <c r="BG149" s="149">
        <f t="shared" si="6"/>
        <v>0</v>
      </c>
      <c r="BH149" s="149">
        <f t="shared" si="7"/>
        <v>0</v>
      </c>
      <c r="BI149" s="149">
        <f t="shared" si="8"/>
        <v>0</v>
      </c>
      <c r="BJ149" s="13" t="s">
        <v>109</v>
      </c>
      <c r="BK149" s="149">
        <f t="shared" si="9"/>
        <v>0</v>
      </c>
      <c r="BL149" s="13" t="s">
        <v>108</v>
      </c>
      <c r="BM149" s="148" t="s">
        <v>218</v>
      </c>
    </row>
    <row r="150" spans="2:65" s="1" customFormat="1" ht="33" customHeight="1" x14ac:dyDescent="0.2">
      <c r="B150" s="135"/>
      <c r="C150" s="150" t="s">
        <v>219</v>
      </c>
      <c r="D150" s="150" t="s">
        <v>98</v>
      </c>
      <c r="E150" s="151" t="s">
        <v>220</v>
      </c>
      <c r="F150" s="152" t="s">
        <v>221</v>
      </c>
      <c r="G150" s="153" t="s">
        <v>117</v>
      </c>
      <c r="H150" s="154">
        <v>3</v>
      </c>
      <c r="I150" s="155"/>
      <c r="J150" s="156">
        <f t="shared" si="0"/>
        <v>0</v>
      </c>
      <c r="K150" s="157"/>
      <c r="L150" s="158"/>
      <c r="M150" s="159" t="s">
        <v>1</v>
      </c>
      <c r="N150" s="160" t="s">
        <v>32</v>
      </c>
      <c r="P150" s="146">
        <f t="shared" si="1"/>
        <v>0</v>
      </c>
      <c r="Q150" s="146">
        <v>3.5E-4</v>
      </c>
      <c r="R150" s="146">
        <f t="shared" si="2"/>
        <v>1.0499999999999999E-3</v>
      </c>
      <c r="S150" s="146">
        <v>0</v>
      </c>
      <c r="T150" s="147">
        <f t="shared" si="3"/>
        <v>0</v>
      </c>
      <c r="AR150" s="148" t="s">
        <v>113</v>
      </c>
      <c r="AT150" s="148" t="s">
        <v>98</v>
      </c>
      <c r="AU150" s="148" t="s">
        <v>109</v>
      </c>
      <c r="AY150" s="13" t="s">
        <v>101</v>
      </c>
      <c r="BE150" s="149">
        <f t="shared" si="4"/>
        <v>0</v>
      </c>
      <c r="BF150" s="149">
        <f t="shared" si="5"/>
        <v>0</v>
      </c>
      <c r="BG150" s="149">
        <f t="shared" si="6"/>
        <v>0</v>
      </c>
      <c r="BH150" s="149">
        <f t="shared" si="7"/>
        <v>0</v>
      </c>
      <c r="BI150" s="149">
        <f t="shared" si="8"/>
        <v>0</v>
      </c>
      <c r="BJ150" s="13" t="s">
        <v>109</v>
      </c>
      <c r="BK150" s="149">
        <f t="shared" si="9"/>
        <v>0</v>
      </c>
      <c r="BL150" s="13" t="s">
        <v>113</v>
      </c>
      <c r="BM150" s="148" t="s">
        <v>222</v>
      </c>
    </row>
    <row r="151" spans="2:65" s="1" customFormat="1" ht="24.2" customHeight="1" x14ac:dyDescent="0.2">
      <c r="B151" s="135"/>
      <c r="C151" s="136" t="s">
        <v>223</v>
      </c>
      <c r="D151" s="136" t="s">
        <v>104</v>
      </c>
      <c r="E151" s="137" t="s">
        <v>224</v>
      </c>
      <c r="F151" s="138" t="s">
        <v>225</v>
      </c>
      <c r="G151" s="139" t="s">
        <v>117</v>
      </c>
      <c r="H151" s="140">
        <v>1</v>
      </c>
      <c r="I151" s="141"/>
      <c r="J151" s="142">
        <f t="shared" si="0"/>
        <v>0</v>
      </c>
      <c r="K151" s="143"/>
      <c r="L151" s="28"/>
      <c r="M151" s="144" t="s">
        <v>1</v>
      </c>
      <c r="N151" s="145" t="s">
        <v>32</v>
      </c>
      <c r="P151" s="146">
        <f t="shared" si="1"/>
        <v>0</v>
      </c>
      <c r="Q151" s="146">
        <v>0</v>
      </c>
      <c r="R151" s="146">
        <f t="shared" si="2"/>
        <v>0</v>
      </c>
      <c r="S151" s="146">
        <v>0</v>
      </c>
      <c r="T151" s="147">
        <f t="shared" si="3"/>
        <v>0</v>
      </c>
      <c r="AR151" s="148" t="s">
        <v>108</v>
      </c>
      <c r="AT151" s="148" t="s">
        <v>104</v>
      </c>
      <c r="AU151" s="148" t="s">
        <v>109</v>
      </c>
      <c r="AY151" s="13" t="s">
        <v>101</v>
      </c>
      <c r="BE151" s="149">
        <f t="shared" si="4"/>
        <v>0</v>
      </c>
      <c r="BF151" s="149">
        <f t="shared" si="5"/>
        <v>0</v>
      </c>
      <c r="BG151" s="149">
        <f t="shared" si="6"/>
        <v>0</v>
      </c>
      <c r="BH151" s="149">
        <f t="shared" si="7"/>
        <v>0</v>
      </c>
      <c r="BI151" s="149">
        <f t="shared" si="8"/>
        <v>0</v>
      </c>
      <c r="BJ151" s="13" t="s">
        <v>109</v>
      </c>
      <c r="BK151" s="149">
        <f t="shared" si="9"/>
        <v>0</v>
      </c>
      <c r="BL151" s="13" t="s">
        <v>108</v>
      </c>
      <c r="BM151" s="148" t="s">
        <v>226</v>
      </c>
    </row>
    <row r="152" spans="2:65" s="1" customFormat="1" ht="16.5" customHeight="1" x14ac:dyDescent="0.2">
      <c r="B152" s="135"/>
      <c r="C152" s="150" t="s">
        <v>227</v>
      </c>
      <c r="D152" s="150" t="s">
        <v>98</v>
      </c>
      <c r="E152" s="151" t="s">
        <v>228</v>
      </c>
      <c r="F152" s="152" t="s">
        <v>229</v>
      </c>
      <c r="G152" s="153" t="s">
        <v>117</v>
      </c>
      <c r="H152" s="154">
        <v>1</v>
      </c>
      <c r="I152" s="155"/>
      <c r="J152" s="156">
        <f t="shared" si="0"/>
        <v>0</v>
      </c>
      <c r="K152" s="157"/>
      <c r="L152" s="158"/>
      <c r="M152" s="159" t="s">
        <v>1</v>
      </c>
      <c r="N152" s="160" t="s">
        <v>32</v>
      </c>
      <c r="P152" s="146">
        <f t="shared" si="1"/>
        <v>0</v>
      </c>
      <c r="Q152" s="146">
        <v>4.0000000000000001E-3</v>
      </c>
      <c r="R152" s="146">
        <f t="shared" si="2"/>
        <v>4.0000000000000001E-3</v>
      </c>
      <c r="S152" s="146">
        <v>0</v>
      </c>
      <c r="T152" s="147">
        <f t="shared" si="3"/>
        <v>0</v>
      </c>
      <c r="AR152" s="148" t="s">
        <v>113</v>
      </c>
      <c r="AT152" s="148" t="s">
        <v>98</v>
      </c>
      <c r="AU152" s="148" t="s">
        <v>109</v>
      </c>
      <c r="AY152" s="13" t="s">
        <v>101</v>
      </c>
      <c r="BE152" s="149">
        <f t="shared" si="4"/>
        <v>0</v>
      </c>
      <c r="BF152" s="149">
        <f t="shared" si="5"/>
        <v>0</v>
      </c>
      <c r="BG152" s="149">
        <f t="shared" si="6"/>
        <v>0</v>
      </c>
      <c r="BH152" s="149">
        <f t="shared" si="7"/>
        <v>0</v>
      </c>
      <c r="BI152" s="149">
        <f t="shared" si="8"/>
        <v>0</v>
      </c>
      <c r="BJ152" s="13" t="s">
        <v>109</v>
      </c>
      <c r="BK152" s="149">
        <f t="shared" si="9"/>
        <v>0</v>
      </c>
      <c r="BL152" s="13" t="s">
        <v>113</v>
      </c>
      <c r="BM152" s="148" t="s">
        <v>230</v>
      </c>
    </row>
    <row r="153" spans="2:65" s="1" customFormat="1" ht="16.5" customHeight="1" x14ac:dyDescent="0.2">
      <c r="B153" s="135"/>
      <c r="C153" s="136" t="s">
        <v>231</v>
      </c>
      <c r="D153" s="136" t="s">
        <v>104</v>
      </c>
      <c r="E153" s="137" t="s">
        <v>232</v>
      </c>
      <c r="F153" s="138" t="s">
        <v>233</v>
      </c>
      <c r="G153" s="139" t="s">
        <v>234</v>
      </c>
      <c r="H153" s="140">
        <v>1</v>
      </c>
      <c r="I153" s="141"/>
      <c r="J153" s="142">
        <f t="shared" si="0"/>
        <v>0</v>
      </c>
      <c r="K153" s="143"/>
      <c r="L153" s="28"/>
      <c r="M153" s="144" t="s">
        <v>1</v>
      </c>
      <c r="N153" s="145" t="s">
        <v>32</v>
      </c>
      <c r="P153" s="146">
        <f t="shared" si="1"/>
        <v>0</v>
      </c>
      <c r="Q153" s="146">
        <v>0</v>
      </c>
      <c r="R153" s="146">
        <f t="shared" si="2"/>
        <v>0</v>
      </c>
      <c r="S153" s="146">
        <v>0</v>
      </c>
      <c r="T153" s="147">
        <f t="shared" si="3"/>
        <v>0</v>
      </c>
      <c r="AR153" s="148" t="s">
        <v>108</v>
      </c>
      <c r="AT153" s="148" t="s">
        <v>104</v>
      </c>
      <c r="AU153" s="148" t="s">
        <v>109</v>
      </c>
      <c r="AY153" s="13" t="s">
        <v>101</v>
      </c>
      <c r="BE153" s="149">
        <f t="shared" si="4"/>
        <v>0</v>
      </c>
      <c r="BF153" s="149">
        <f t="shared" si="5"/>
        <v>0</v>
      </c>
      <c r="BG153" s="149">
        <f t="shared" si="6"/>
        <v>0</v>
      </c>
      <c r="BH153" s="149">
        <f t="shared" si="7"/>
        <v>0</v>
      </c>
      <c r="BI153" s="149">
        <f t="shared" si="8"/>
        <v>0</v>
      </c>
      <c r="BJ153" s="13" t="s">
        <v>109</v>
      </c>
      <c r="BK153" s="149">
        <f t="shared" si="9"/>
        <v>0</v>
      </c>
      <c r="BL153" s="13" t="s">
        <v>108</v>
      </c>
      <c r="BM153" s="148" t="s">
        <v>235</v>
      </c>
    </row>
    <row r="154" spans="2:65" s="1" customFormat="1" ht="24.2" customHeight="1" x14ac:dyDescent="0.2">
      <c r="B154" s="135"/>
      <c r="C154" s="136" t="s">
        <v>236</v>
      </c>
      <c r="D154" s="136" t="s">
        <v>104</v>
      </c>
      <c r="E154" s="137" t="s">
        <v>237</v>
      </c>
      <c r="F154" s="138" t="s">
        <v>238</v>
      </c>
      <c r="G154" s="139" t="s">
        <v>239</v>
      </c>
      <c r="H154" s="140">
        <v>60</v>
      </c>
      <c r="I154" s="141"/>
      <c r="J154" s="142">
        <f t="shared" ref="J154:J185" si="10">ROUND(I154*H154,2)</f>
        <v>0</v>
      </c>
      <c r="K154" s="143"/>
      <c r="L154" s="28"/>
      <c r="M154" s="144" t="s">
        <v>1</v>
      </c>
      <c r="N154" s="145" t="s">
        <v>32</v>
      </c>
      <c r="P154" s="146">
        <f t="shared" ref="P154:P185" si="11">O154*H154</f>
        <v>0</v>
      </c>
      <c r="Q154" s="146">
        <v>0</v>
      </c>
      <c r="R154" s="146">
        <f t="shared" ref="R154:R185" si="12">Q154*H154</f>
        <v>0</v>
      </c>
      <c r="S154" s="146">
        <v>0</v>
      </c>
      <c r="T154" s="147">
        <f t="shared" ref="T154:T185" si="13">S154*H154</f>
        <v>0</v>
      </c>
      <c r="AR154" s="148" t="s">
        <v>108</v>
      </c>
      <c r="AT154" s="148" t="s">
        <v>104</v>
      </c>
      <c r="AU154" s="148" t="s">
        <v>109</v>
      </c>
      <c r="AY154" s="13" t="s">
        <v>101</v>
      </c>
      <c r="BE154" s="149">
        <f t="shared" ref="BE154:BE185" si="14">IF(N154="základná",J154,0)</f>
        <v>0</v>
      </c>
      <c r="BF154" s="149">
        <f t="shared" ref="BF154:BF185" si="15">IF(N154="znížená",J154,0)</f>
        <v>0</v>
      </c>
      <c r="BG154" s="149">
        <f t="shared" ref="BG154:BG185" si="16">IF(N154="zákl. prenesená",J154,0)</f>
        <v>0</v>
      </c>
      <c r="BH154" s="149">
        <f t="shared" ref="BH154:BH185" si="17">IF(N154="zníž. prenesená",J154,0)</f>
        <v>0</v>
      </c>
      <c r="BI154" s="149">
        <f t="shared" ref="BI154:BI185" si="18">IF(N154="nulová",J154,0)</f>
        <v>0</v>
      </c>
      <c r="BJ154" s="13" t="s">
        <v>109</v>
      </c>
      <c r="BK154" s="149">
        <f t="shared" ref="BK154:BK185" si="19">ROUND(I154*H154,2)</f>
        <v>0</v>
      </c>
      <c r="BL154" s="13" t="s">
        <v>108</v>
      </c>
      <c r="BM154" s="148" t="s">
        <v>240</v>
      </c>
    </row>
    <row r="155" spans="2:65" s="1" customFormat="1" ht="16.5" customHeight="1" x14ac:dyDescent="0.2">
      <c r="B155" s="135"/>
      <c r="C155" s="150" t="s">
        <v>241</v>
      </c>
      <c r="D155" s="150" t="s">
        <v>98</v>
      </c>
      <c r="E155" s="151" t="s">
        <v>242</v>
      </c>
      <c r="F155" s="152" t="s">
        <v>243</v>
      </c>
      <c r="G155" s="153" t="s">
        <v>239</v>
      </c>
      <c r="H155" s="154">
        <v>60</v>
      </c>
      <c r="I155" s="155"/>
      <c r="J155" s="156">
        <f t="shared" si="10"/>
        <v>0</v>
      </c>
      <c r="K155" s="157"/>
      <c r="L155" s="158"/>
      <c r="M155" s="159" t="s">
        <v>1</v>
      </c>
      <c r="N155" s="160" t="s">
        <v>32</v>
      </c>
      <c r="P155" s="146">
        <f t="shared" si="11"/>
        <v>0</v>
      </c>
      <c r="Q155" s="146">
        <v>4.0000000000000002E-4</v>
      </c>
      <c r="R155" s="146">
        <f t="shared" si="12"/>
        <v>2.4E-2</v>
      </c>
      <c r="S155" s="146">
        <v>0</v>
      </c>
      <c r="T155" s="147">
        <f t="shared" si="13"/>
        <v>0</v>
      </c>
      <c r="AR155" s="148" t="s">
        <v>113</v>
      </c>
      <c r="AT155" s="148" t="s">
        <v>98</v>
      </c>
      <c r="AU155" s="148" t="s">
        <v>109</v>
      </c>
      <c r="AY155" s="13" t="s">
        <v>101</v>
      </c>
      <c r="BE155" s="149">
        <f t="shared" si="14"/>
        <v>0</v>
      </c>
      <c r="BF155" s="149">
        <f t="shared" si="15"/>
        <v>0</v>
      </c>
      <c r="BG155" s="149">
        <f t="shared" si="16"/>
        <v>0</v>
      </c>
      <c r="BH155" s="149">
        <f t="shared" si="17"/>
        <v>0</v>
      </c>
      <c r="BI155" s="149">
        <f t="shared" si="18"/>
        <v>0</v>
      </c>
      <c r="BJ155" s="13" t="s">
        <v>109</v>
      </c>
      <c r="BK155" s="149">
        <f t="shared" si="19"/>
        <v>0</v>
      </c>
      <c r="BL155" s="13" t="s">
        <v>113</v>
      </c>
      <c r="BM155" s="148" t="s">
        <v>244</v>
      </c>
    </row>
    <row r="156" spans="2:65" s="1" customFormat="1" ht="24.2" customHeight="1" x14ac:dyDescent="0.2">
      <c r="B156" s="135"/>
      <c r="C156" s="136" t="s">
        <v>245</v>
      </c>
      <c r="D156" s="136" t="s">
        <v>104</v>
      </c>
      <c r="E156" s="137" t="s">
        <v>237</v>
      </c>
      <c r="F156" s="138" t="s">
        <v>238</v>
      </c>
      <c r="G156" s="139" t="s">
        <v>239</v>
      </c>
      <c r="H156" s="140">
        <v>60</v>
      </c>
      <c r="I156" s="141"/>
      <c r="J156" s="142">
        <f t="shared" si="10"/>
        <v>0</v>
      </c>
      <c r="K156" s="143"/>
      <c r="L156" s="28"/>
      <c r="M156" s="144" t="s">
        <v>1</v>
      </c>
      <c r="N156" s="145" t="s">
        <v>32</v>
      </c>
      <c r="P156" s="146">
        <f t="shared" si="11"/>
        <v>0</v>
      </c>
      <c r="Q156" s="146">
        <v>0</v>
      </c>
      <c r="R156" s="146">
        <f t="shared" si="12"/>
        <v>0</v>
      </c>
      <c r="S156" s="146">
        <v>0</v>
      </c>
      <c r="T156" s="147">
        <f t="shared" si="13"/>
        <v>0</v>
      </c>
      <c r="AR156" s="148" t="s">
        <v>108</v>
      </c>
      <c r="AT156" s="148" t="s">
        <v>104</v>
      </c>
      <c r="AU156" s="148" t="s">
        <v>109</v>
      </c>
      <c r="AY156" s="13" t="s">
        <v>101</v>
      </c>
      <c r="BE156" s="149">
        <f t="shared" si="14"/>
        <v>0</v>
      </c>
      <c r="BF156" s="149">
        <f t="shared" si="15"/>
        <v>0</v>
      </c>
      <c r="BG156" s="149">
        <f t="shared" si="16"/>
        <v>0</v>
      </c>
      <c r="BH156" s="149">
        <f t="shared" si="17"/>
        <v>0</v>
      </c>
      <c r="BI156" s="149">
        <f t="shared" si="18"/>
        <v>0</v>
      </c>
      <c r="BJ156" s="13" t="s">
        <v>109</v>
      </c>
      <c r="BK156" s="149">
        <f t="shared" si="19"/>
        <v>0</v>
      </c>
      <c r="BL156" s="13" t="s">
        <v>108</v>
      </c>
      <c r="BM156" s="148" t="s">
        <v>246</v>
      </c>
    </row>
    <row r="157" spans="2:65" s="1" customFormat="1" ht="21.75" customHeight="1" x14ac:dyDescent="0.2">
      <c r="B157" s="135"/>
      <c r="C157" s="150" t="s">
        <v>247</v>
      </c>
      <c r="D157" s="150" t="s">
        <v>98</v>
      </c>
      <c r="E157" s="151" t="s">
        <v>248</v>
      </c>
      <c r="F157" s="152" t="s">
        <v>249</v>
      </c>
      <c r="G157" s="153" t="s">
        <v>239</v>
      </c>
      <c r="H157" s="154">
        <v>60</v>
      </c>
      <c r="I157" s="155"/>
      <c r="J157" s="156">
        <f t="shared" si="10"/>
        <v>0</v>
      </c>
      <c r="K157" s="157"/>
      <c r="L157" s="158"/>
      <c r="M157" s="159" t="s">
        <v>1</v>
      </c>
      <c r="N157" s="160" t="s">
        <v>32</v>
      </c>
      <c r="P157" s="146">
        <f t="shared" si="11"/>
        <v>0</v>
      </c>
      <c r="Q157" s="146">
        <v>1E-3</v>
      </c>
      <c r="R157" s="146">
        <f t="shared" si="12"/>
        <v>0.06</v>
      </c>
      <c r="S157" s="146">
        <v>0</v>
      </c>
      <c r="T157" s="147">
        <f t="shared" si="13"/>
        <v>0</v>
      </c>
      <c r="AR157" s="148" t="s">
        <v>113</v>
      </c>
      <c r="AT157" s="148" t="s">
        <v>98</v>
      </c>
      <c r="AU157" s="148" t="s">
        <v>109</v>
      </c>
      <c r="AY157" s="13" t="s">
        <v>101</v>
      </c>
      <c r="BE157" s="149">
        <f t="shared" si="14"/>
        <v>0</v>
      </c>
      <c r="BF157" s="149">
        <f t="shared" si="15"/>
        <v>0</v>
      </c>
      <c r="BG157" s="149">
        <f t="shared" si="16"/>
        <v>0</v>
      </c>
      <c r="BH157" s="149">
        <f t="shared" si="17"/>
        <v>0</v>
      </c>
      <c r="BI157" s="149">
        <f t="shared" si="18"/>
        <v>0</v>
      </c>
      <c r="BJ157" s="13" t="s">
        <v>109</v>
      </c>
      <c r="BK157" s="149">
        <f t="shared" si="19"/>
        <v>0</v>
      </c>
      <c r="BL157" s="13" t="s">
        <v>113</v>
      </c>
      <c r="BM157" s="148" t="s">
        <v>250</v>
      </c>
    </row>
    <row r="158" spans="2:65" s="1" customFormat="1" ht="24.2" customHeight="1" x14ac:dyDescent="0.2">
      <c r="B158" s="135"/>
      <c r="C158" s="136" t="s">
        <v>251</v>
      </c>
      <c r="D158" s="136" t="s">
        <v>104</v>
      </c>
      <c r="E158" s="137" t="s">
        <v>252</v>
      </c>
      <c r="F158" s="138" t="s">
        <v>253</v>
      </c>
      <c r="G158" s="139" t="s">
        <v>117</v>
      </c>
      <c r="H158" s="140">
        <v>60</v>
      </c>
      <c r="I158" s="141"/>
      <c r="J158" s="142">
        <f t="shared" si="10"/>
        <v>0</v>
      </c>
      <c r="K158" s="143"/>
      <c r="L158" s="28"/>
      <c r="M158" s="144" t="s">
        <v>1</v>
      </c>
      <c r="N158" s="145" t="s">
        <v>32</v>
      </c>
      <c r="P158" s="146">
        <f t="shared" si="11"/>
        <v>0</v>
      </c>
      <c r="Q158" s="146">
        <v>0</v>
      </c>
      <c r="R158" s="146">
        <f t="shared" si="12"/>
        <v>0</v>
      </c>
      <c r="S158" s="146">
        <v>0</v>
      </c>
      <c r="T158" s="147">
        <f t="shared" si="13"/>
        <v>0</v>
      </c>
      <c r="AR158" s="148" t="s">
        <v>108</v>
      </c>
      <c r="AT158" s="148" t="s">
        <v>104</v>
      </c>
      <c r="AU158" s="148" t="s">
        <v>109</v>
      </c>
      <c r="AY158" s="13" t="s">
        <v>101</v>
      </c>
      <c r="BE158" s="149">
        <f t="shared" si="14"/>
        <v>0</v>
      </c>
      <c r="BF158" s="149">
        <f t="shared" si="15"/>
        <v>0</v>
      </c>
      <c r="BG158" s="149">
        <f t="shared" si="16"/>
        <v>0</v>
      </c>
      <c r="BH158" s="149">
        <f t="shared" si="17"/>
        <v>0</v>
      </c>
      <c r="BI158" s="149">
        <f t="shared" si="18"/>
        <v>0</v>
      </c>
      <c r="BJ158" s="13" t="s">
        <v>109</v>
      </c>
      <c r="BK158" s="149">
        <f t="shared" si="19"/>
        <v>0</v>
      </c>
      <c r="BL158" s="13" t="s">
        <v>108</v>
      </c>
      <c r="BM158" s="148" t="s">
        <v>254</v>
      </c>
    </row>
    <row r="159" spans="2:65" s="1" customFormat="1" ht="38.65" customHeight="1" x14ac:dyDescent="0.2">
      <c r="B159" s="135"/>
      <c r="C159" s="150" t="s">
        <v>255</v>
      </c>
      <c r="D159" s="150" t="s">
        <v>98</v>
      </c>
      <c r="E159" s="151" t="s">
        <v>256</v>
      </c>
      <c r="F159" s="152" t="s">
        <v>257</v>
      </c>
      <c r="G159" s="153" t="s">
        <v>117</v>
      </c>
      <c r="H159" s="154">
        <v>60</v>
      </c>
      <c r="I159" s="155"/>
      <c r="J159" s="156">
        <f t="shared" si="10"/>
        <v>0</v>
      </c>
      <c r="K159" s="157"/>
      <c r="L159" s="158"/>
      <c r="M159" s="159" t="s">
        <v>1</v>
      </c>
      <c r="N159" s="160" t="s">
        <v>32</v>
      </c>
      <c r="P159" s="146">
        <f t="shared" si="11"/>
        <v>0</v>
      </c>
      <c r="Q159" s="146">
        <v>2.5999999999999999E-2</v>
      </c>
      <c r="R159" s="146">
        <f t="shared" si="12"/>
        <v>1.5599999999999998</v>
      </c>
      <c r="S159" s="146">
        <v>0</v>
      </c>
      <c r="T159" s="147">
        <f t="shared" si="13"/>
        <v>0</v>
      </c>
      <c r="AR159" s="148" t="s">
        <v>113</v>
      </c>
      <c r="AT159" s="148" t="s">
        <v>98</v>
      </c>
      <c r="AU159" s="148" t="s">
        <v>109</v>
      </c>
      <c r="AY159" s="13" t="s">
        <v>101</v>
      </c>
      <c r="BE159" s="149">
        <f t="shared" si="14"/>
        <v>0</v>
      </c>
      <c r="BF159" s="149">
        <f t="shared" si="15"/>
        <v>0</v>
      </c>
      <c r="BG159" s="149">
        <f t="shared" si="16"/>
        <v>0</v>
      </c>
      <c r="BH159" s="149">
        <f t="shared" si="17"/>
        <v>0</v>
      </c>
      <c r="BI159" s="149">
        <f t="shared" si="18"/>
        <v>0</v>
      </c>
      <c r="BJ159" s="13" t="s">
        <v>109</v>
      </c>
      <c r="BK159" s="149">
        <f t="shared" si="19"/>
        <v>0</v>
      </c>
      <c r="BL159" s="13" t="s">
        <v>113</v>
      </c>
      <c r="BM159" s="148" t="s">
        <v>258</v>
      </c>
    </row>
    <row r="160" spans="2:65" s="1" customFormat="1" ht="24.2" customHeight="1" x14ac:dyDescent="0.2">
      <c r="B160" s="135"/>
      <c r="C160" s="136" t="s">
        <v>259</v>
      </c>
      <c r="D160" s="136" t="s">
        <v>104</v>
      </c>
      <c r="E160" s="137" t="s">
        <v>260</v>
      </c>
      <c r="F160" s="138" t="s">
        <v>261</v>
      </c>
      <c r="G160" s="139" t="s">
        <v>117</v>
      </c>
      <c r="H160" s="140">
        <v>60</v>
      </c>
      <c r="I160" s="141"/>
      <c r="J160" s="142">
        <f t="shared" si="10"/>
        <v>0</v>
      </c>
      <c r="K160" s="143"/>
      <c r="L160" s="28"/>
      <c r="M160" s="144" t="s">
        <v>1</v>
      </c>
      <c r="N160" s="145" t="s">
        <v>32</v>
      </c>
      <c r="P160" s="146">
        <f t="shared" si="11"/>
        <v>0</v>
      </c>
      <c r="Q160" s="146">
        <v>0</v>
      </c>
      <c r="R160" s="146">
        <f t="shared" si="12"/>
        <v>0</v>
      </c>
      <c r="S160" s="146">
        <v>0</v>
      </c>
      <c r="T160" s="147">
        <f t="shared" si="13"/>
        <v>0</v>
      </c>
      <c r="AR160" s="148" t="s">
        <v>108</v>
      </c>
      <c r="AT160" s="148" t="s">
        <v>104</v>
      </c>
      <c r="AU160" s="148" t="s">
        <v>109</v>
      </c>
      <c r="AY160" s="13" t="s">
        <v>101</v>
      </c>
      <c r="BE160" s="149">
        <f t="shared" si="14"/>
        <v>0</v>
      </c>
      <c r="BF160" s="149">
        <f t="shared" si="15"/>
        <v>0</v>
      </c>
      <c r="BG160" s="149">
        <f t="shared" si="16"/>
        <v>0</v>
      </c>
      <c r="BH160" s="149">
        <f t="shared" si="17"/>
        <v>0</v>
      </c>
      <c r="BI160" s="149">
        <f t="shared" si="18"/>
        <v>0</v>
      </c>
      <c r="BJ160" s="13" t="s">
        <v>109</v>
      </c>
      <c r="BK160" s="149">
        <f t="shared" si="19"/>
        <v>0</v>
      </c>
      <c r="BL160" s="13" t="s">
        <v>108</v>
      </c>
      <c r="BM160" s="148" t="s">
        <v>262</v>
      </c>
    </row>
    <row r="161" spans="2:65" s="1" customFormat="1" ht="37.9" customHeight="1" x14ac:dyDescent="0.2">
      <c r="B161" s="135"/>
      <c r="C161" s="150" t="s">
        <v>263</v>
      </c>
      <c r="D161" s="150" t="s">
        <v>98</v>
      </c>
      <c r="E161" s="151" t="s">
        <v>264</v>
      </c>
      <c r="F161" s="152" t="s">
        <v>265</v>
      </c>
      <c r="G161" s="153" t="s">
        <v>117</v>
      </c>
      <c r="H161" s="154">
        <v>60</v>
      </c>
      <c r="I161" s="155"/>
      <c r="J161" s="156">
        <f t="shared" si="10"/>
        <v>0</v>
      </c>
      <c r="K161" s="157"/>
      <c r="L161" s="158"/>
      <c r="M161" s="159" t="s">
        <v>1</v>
      </c>
      <c r="N161" s="160" t="s">
        <v>32</v>
      </c>
      <c r="P161" s="146">
        <f t="shared" si="11"/>
        <v>0</v>
      </c>
      <c r="Q161" s="146">
        <v>6.4999999999999997E-4</v>
      </c>
      <c r="R161" s="146">
        <f t="shared" si="12"/>
        <v>3.9E-2</v>
      </c>
      <c r="S161" s="146">
        <v>0</v>
      </c>
      <c r="T161" s="147">
        <f t="shared" si="13"/>
        <v>0</v>
      </c>
      <c r="AR161" s="148" t="s">
        <v>113</v>
      </c>
      <c r="AT161" s="148" t="s">
        <v>98</v>
      </c>
      <c r="AU161" s="148" t="s">
        <v>109</v>
      </c>
      <c r="AY161" s="13" t="s">
        <v>101</v>
      </c>
      <c r="BE161" s="149">
        <f t="shared" si="14"/>
        <v>0</v>
      </c>
      <c r="BF161" s="149">
        <f t="shared" si="15"/>
        <v>0</v>
      </c>
      <c r="BG161" s="149">
        <f t="shared" si="16"/>
        <v>0</v>
      </c>
      <c r="BH161" s="149">
        <f t="shared" si="17"/>
        <v>0</v>
      </c>
      <c r="BI161" s="149">
        <f t="shared" si="18"/>
        <v>0</v>
      </c>
      <c r="BJ161" s="13" t="s">
        <v>109</v>
      </c>
      <c r="BK161" s="149">
        <f t="shared" si="19"/>
        <v>0</v>
      </c>
      <c r="BL161" s="13" t="s">
        <v>113</v>
      </c>
      <c r="BM161" s="148" t="s">
        <v>266</v>
      </c>
    </row>
    <row r="162" spans="2:65" s="1" customFormat="1" ht="24.2" customHeight="1" x14ac:dyDescent="0.2">
      <c r="B162" s="135"/>
      <c r="C162" s="136" t="s">
        <v>267</v>
      </c>
      <c r="D162" s="136" t="s">
        <v>104</v>
      </c>
      <c r="E162" s="137" t="s">
        <v>109</v>
      </c>
      <c r="F162" s="138" t="s">
        <v>268</v>
      </c>
      <c r="G162" s="139" t="s">
        <v>234</v>
      </c>
      <c r="H162" s="140">
        <v>1</v>
      </c>
      <c r="I162" s="141"/>
      <c r="J162" s="142">
        <f t="shared" si="10"/>
        <v>0</v>
      </c>
      <c r="K162" s="143"/>
      <c r="L162" s="28"/>
      <c r="M162" s="144" t="s">
        <v>1</v>
      </c>
      <c r="N162" s="145" t="s">
        <v>32</v>
      </c>
      <c r="P162" s="146">
        <f t="shared" si="11"/>
        <v>0</v>
      </c>
      <c r="Q162" s="146">
        <v>0</v>
      </c>
      <c r="R162" s="146">
        <f t="shared" si="12"/>
        <v>0</v>
      </c>
      <c r="S162" s="146">
        <v>0</v>
      </c>
      <c r="T162" s="147">
        <f t="shared" si="13"/>
        <v>0</v>
      </c>
      <c r="AR162" s="148" t="s">
        <v>108</v>
      </c>
      <c r="AT162" s="148" t="s">
        <v>104</v>
      </c>
      <c r="AU162" s="148" t="s">
        <v>109</v>
      </c>
      <c r="AY162" s="13" t="s">
        <v>101</v>
      </c>
      <c r="BE162" s="149">
        <f t="shared" si="14"/>
        <v>0</v>
      </c>
      <c r="BF162" s="149">
        <f t="shared" si="15"/>
        <v>0</v>
      </c>
      <c r="BG162" s="149">
        <f t="shared" si="16"/>
        <v>0</v>
      </c>
      <c r="BH162" s="149">
        <f t="shared" si="17"/>
        <v>0</v>
      </c>
      <c r="BI162" s="149">
        <f t="shared" si="18"/>
        <v>0</v>
      </c>
      <c r="BJ162" s="13" t="s">
        <v>109</v>
      </c>
      <c r="BK162" s="149">
        <f t="shared" si="19"/>
        <v>0</v>
      </c>
      <c r="BL162" s="13" t="s">
        <v>108</v>
      </c>
      <c r="BM162" s="148" t="s">
        <v>269</v>
      </c>
    </row>
    <row r="163" spans="2:65" s="1" customFormat="1" ht="55.5" customHeight="1" x14ac:dyDescent="0.2">
      <c r="B163" s="135"/>
      <c r="C163" s="150" t="s">
        <v>270</v>
      </c>
      <c r="D163" s="150" t="s">
        <v>98</v>
      </c>
      <c r="E163" s="151" t="s">
        <v>271</v>
      </c>
      <c r="F163" s="152" t="s">
        <v>272</v>
      </c>
      <c r="G163" s="153" t="s">
        <v>117</v>
      </c>
      <c r="H163" s="154">
        <v>1</v>
      </c>
      <c r="I163" s="155"/>
      <c r="J163" s="156">
        <f t="shared" si="10"/>
        <v>0</v>
      </c>
      <c r="K163" s="157"/>
      <c r="L163" s="158"/>
      <c r="M163" s="159" t="s">
        <v>1</v>
      </c>
      <c r="N163" s="160" t="s">
        <v>32</v>
      </c>
      <c r="P163" s="146">
        <f t="shared" si="11"/>
        <v>0</v>
      </c>
      <c r="Q163" s="146">
        <v>1E-4</v>
      </c>
      <c r="R163" s="146">
        <f t="shared" si="12"/>
        <v>1E-4</v>
      </c>
      <c r="S163" s="146">
        <v>0</v>
      </c>
      <c r="T163" s="147">
        <f t="shared" si="13"/>
        <v>0</v>
      </c>
      <c r="AR163" s="148" t="s">
        <v>113</v>
      </c>
      <c r="AT163" s="148" t="s">
        <v>98</v>
      </c>
      <c r="AU163" s="148" t="s">
        <v>109</v>
      </c>
      <c r="AY163" s="13" t="s">
        <v>101</v>
      </c>
      <c r="BE163" s="149">
        <f t="shared" si="14"/>
        <v>0</v>
      </c>
      <c r="BF163" s="149">
        <f t="shared" si="15"/>
        <v>0</v>
      </c>
      <c r="BG163" s="149">
        <f t="shared" si="16"/>
        <v>0</v>
      </c>
      <c r="BH163" s="149">
        <f t="shared" si="17"/>
        <v>0</v>
      </c>
      <c r="BI163" s="149">
        <f t="shared" si="18"/>
        <v>0</v>
      </c>
      <c r="BJ163" s="13" t="s">
        <v>109</v>
      </c>
      <c r="BK163" s="149">
        <f t="shared" si="19"/>
        <v>0</v>
      </c>
      <c r="BL163" s="13" t="s">
        <v>113</v>
      </c>
      <c r="BM163" s="148" t="s">
        <v>273</v>
      </c>
    </row>
    <row r="164" spans="2:65" s="1" customFormat="1" ht="24.2" customHeight="1" x14ac:dyDescent="0.2">
      <c r="B164" s="135"/>
      <c r="C164" s="136" t="s">
        <v>274</v>
      </c>
      <c r="D164" s="136" t="s">
        <v>104</v>
      </c>
      <c r="E164" s="137" t="s">
        <v>275</v>
      </c>
      <c r="F164" s="138" t="s">
        <v>276</v>
      </c>
      <c r="G164" s="139" t="s">
        <v>234</v>
      </c>
      <c r="H164" s="140">
        <v>1</v>
      </c>
      <c r="I164" s="141"/>
      <c r="J164" s="142">
        <f t="shared" si="10"/>
        <v>0</v>
      </c>
      <c r="K164" s="143"/>
      <c r="L164" s="28"/>
      <c r="M164" s="144" t="s">
        <v>1</v>
      </c>
      <c r="N164" s="145" t="s">
        <v>32</v>
      </c>
      <c r="P164" s="146">
        <f t="shared" si="11"/>
        <v>0</v>
      </c>
      <c r="Q164" s="146">
        <v>0</v>
      </c>
      <c r="R164" s="146">
        <f t="shared" si="12"/>
        <v>0</v>
      </c>
      <c r="S164" s="146">
        <v>0</v>
      </c>
      <c r="T164" s="147">
        <f t="shared" si="13"/>
        <v>0</v>
      </c>
      <c r="AR164" s="148" t="s">
        <v>108</v>
      </c>
      <c r="AT164" s="148" t="s">
        <v>104</v>
      </c>
      <c r="AU164" s="148" t="s">
        <v>109</v>
      </c>
      <c r="AY164" s="13" t="s">
        <v>101</v>
      </c>
      <c r="BE164" s="149">
        <f t="shared" si="14"/>
        <v>0</v>
      </c>
      <c r="BF164" s="149">
        <f t="shared" si="15"/>
        <v>0</v>
      </c>
      <c r="BG164" s="149">
        <f t="shared" si="16"/>
        <v>0</v>
      </c>
      <c r="BH164" s="149">
        <f t="shared" si="17"/>
        <v>0</v>
      </c>
      <c r="BI164" s="149">
        <f t="shared" si="18"/>
        <v>0</v>
      </c>
      <c r="BJ164" s="13" t="s">
        <v>109</v>
      </c>
      <c r="BK164" s="149">
        <f t="shared" si="19"/>
        <v>0</v>
      </c>
      <c r="BL164" s="13" t="s">
        <v>108</v>
      </c>
      <c r="BM164" s="148" t="s">
        <v>277</v>
      </c>
    </row>
    <row r="165" spans="2:65" s="1" customFormat="1" ht="24.2" customHeight="1" x14ac:dyDescent="0.2">
      <c r="B165" s="135"/>
      <c r="C165" s="136" t="s">
        <v>278</v>
      </c>
      <c r="D165" s="136" t="s">
        <v>104</v>
      </c>
      <c r="E165" s="137" t="s">
        <v>279</v>
      </c>
      <c r="F165" s="138" t="s">
        <v>280</v>
      </c>
      <c r="G165" s="139" t="s">
        <v>117</v>
      </c>
      <c r="H165" s="140">
        <v>1</v>
      </c>
      <c r="I165" s="141"/>
      <c r="J165" s="142">
        <f t="shared" si="10"/>
        <v>0</v>
      </c>
      <c r="K165" s="143"/>
      <c r="L165" s="28"/>
      <c r="M165" s="144" t="s">
        <v>1</v>
      </c>
      <c r="N165" s="145" t="s">
        <v>32</v>
      </c>
      <c r="P165" s="146">
        <f t="shared" si="11"/>
        <v>0</v>
      </c>
      <c r="Q165" s="146">
        <v>0</v>
      </c>
      <c r="R165" s="146">
        <f t="shared" si="12"/>
        <v>0</v>
      </c>
      <c r="S165" s="146">
        <v>0</v>
      </c>
      <c r="T165" s="147">
        <f t="shared" si="13"/>
        <v>0</v>
      </c>
      <c r="AR165" s="148" t="s">
        <v>108</v>
      </c>
      <c r="AT165" s="148" t="s">
        <v>104</v>
      </c>
      <c r="AU165" s="148" t="s">
        <v>109</v>
      </c>
      <c r="AY165" s="13" t="s">
        <v>101</v>
      </c>
      <c r="BE165" s="149">
        <f t="shared" si="14"/>
        <v>0</v>
      </c>
      <c r="BF165" s="149">
        <f t="shared" si="15"/>
        <v>0</v>
      </c>
      <c r="BG165" s="149">
        <f t="shared" si="16"/>
        <v>0</v>
      </c>
      <c r="BH165" s="149">
        <f t="shared" si="17"/>
        <v>0</v>
      </c>
      <c r="BI165" s="149">
        <f t="shared" si="18"/>
        <v>0</v>
      </c>
      <c r="BJ165" s="13" t="s">
        <v>109</v>
      </c>
      <c r="BK165" s="149">
        <f t="shared" si="19"/>
        <v>0</v>
      </c>
      <c r="BL165" s="13" t="s">
        <v>108</v>
      </c>
      <c r="BM165" s="148" t="s">
        <v>281</v>
      </c>
    </row>
    <row r="166" spans="2:65" s="1" customFormat="1" ht="37.9" customHeight="1" x14ac:dyDescent="0.2">
      <c r="B166" s="135"/>
      <c r="C166" s="150" t="s">
        <v>282</v>
      </c>
      <c r="D166" s="150" t="s">
        <v>98</v>
      </c>
      <c r="E166" s="151" t="s">
        <v>283</v>
      </c>
      <c r="F166" s="152" t="s">
        <v>284</v>
      </c>
      <c r="G166" s="153" t="s">
        <v>117</v>
      </c>
      <c r="H166" s="154">
        <v>1</v>
      </c>
      <c r="I166" s="155"/>
      <c r="J166" s="156">
        <f t="shared" si="10"/>
        <v>0</v>
      </c>
      <c r="K166" s="157"/>
      <c r="L166" s="158"/>
      <c r="M166" s="159" t="s">
        <v>1</v>
      </c>
      <c r="N166" s="160" t="s">
        <v>32</v>
      </c>
      <c r="P166" s="146">
        <f t="shared" si="11"/>
        <v>0</v>
      </c>
      <c r="Q166" s="146">
        <v>0</v>
      </c>
      <c r="R166" s="146">
        <f t="shared" si="12"/>
        <v>0</v>
      </c>
      <c r="S166" s="146">
        <v>0</v>
      </c>
      <c r="T166" s="147">
        <f t="shared" si="13"/>
        <v>0</v>
      </c>
      <c r="AR166" s="148" t="s">
        <v>285</v>
      </c>
      <c r="AT166" s="148" t="s">
        <v>98</v>
      </c>
      <c r="AU166" s="148" t="s">
        <v>109</v>
      </c>
      <c r="AY166" s="13" t="s">
        <v>101</v>
      </c>
      <c r="BE166" s="149">
        <f t="shared" si="14"/>
        <v>0</v>
      </c>
      <c r="BF166" s="149">
        <f t="shared" si="15"/>
        <v>0</v>
      </c>
      <c r="BG166" s="149">
        <f t="shared" si="16"/>
        <v>0</v>
      </c>
      <c r="BH166" s="149">
        <f t="shared" si="17"/>
        <v>0</v>
      </c>
      <c r="BI166" s="149">
        <f t="shared" si="18"/>
        <v>0</v>
      </c>
      <c r="BJ166" s="13" t="s">
        <v>109</v>
      </c>
      <c r="BK166" s="149">
        <f t="shared" si="19"/>
        <v>0</v>
      </c>
      <c r="BL166" s="13" t="s">
        <v>108</v>
      </c>
      <c r="BM166" s="148" t="s">
        <v>286</v>
      </c>
    </row>
    <row r="167" spans="2:65" s="1" customFormat="1" ht="24.2" customHeight="1" x14ac:dyDescent="0.2">
      <c r="B167" s="135"/>
      <c r="C167" s="136" t="s">
        <v>287</v>
      </c>
      <c r="D167" s="136" t="s">
        <v>104</v>
      </c>
      <c r="E167" s="137" t="s">
        <v>288</v>
      </c>
      <c r="F167" s="138" t="s">
        <v>289</v>
      </c>
      <c r="G167" s="139" t="s">
        <v>107</v>
      </c>
      <c r="H167" s="140">
        <v>100</v>
      </c>
      <c r="I167" s="141"/>
      <c r="J167" s="142">
        <f t="shared" si="10"/>
        <v>0</v>
      </c>
      <c r="K167" s="143"/>
      <c r="L167" s="28"/>
      <c r="M167" s="144" t="s">
        <v>1</v>
      </c>
      <c r="N167" s="145" t="s">
        <v>32</v>
      </c>
      <c r="P167" s="146">
        <f t="shared" si="11"/>
        <v>0</v>
      </c>
      <c r="Q167" s="146">
        <v>0</v>
      </c>
      <c r="R167" s="146">
        <f t="shared" si="12"/>
        <v>0</v>
      </c>
      <c r="S167" s="146">
        <v>0</v>
      </c>
      <c r="T167" s="147">
        <f t="shared" si="13"/>
        <v>0</v>
      </c>
      <c r="AR167" s="148" t="s">
        <v>108</v>
      </c>
      <c r="AT167" s="148" t="s">
        <v>104</v>
      </c>
      <c r="AU167" s="148" t="s">
        <v>109</v>
      </c>
      <c r="AY167" s="13" t="s">
        <v>101</v>
      </c>
      <c r="BE167" s="149">
        <f t="shared" si="14"/>
        <v>0</v>
      </c>
      <c r="BF167" s="149">
        <f t="shared" si="15"/>
        <v>0</v>
      </c>
      <c r="BG167" s="149">
        <f t="shared" si="16"/>
        <v>0</v>
      </c>
      <c r="BH167" s="149">
        <f t="shared" si="17"/>
        <v>0</v>
      </c>
      <c r="BI167" s="149">
        <f t="shared" si="18"/>
        <v>0</v>
      </c>
      <c r="BJ167" s="13" t="s">
        <v>109</v>
      </c>
      <c r="BK167" s="149">
        <f t="shared" si="19"/>
        <v>0</v>
      </c>
      <c r="BL167" s="13" t="s">
        <v>108</v>
      </c>
      <c r="BM167" s="148" t="s">
        <v>290</v>
      </c>
    </row>
    <row r="168" spans="2:65" s="1" customFormat="1" ht="16.5" customHeight="1" x14ac:dyDescent="0.2">
      <c r="B168" s="135"/>
      <c r="C168" s="150" t="s">
        <v>291</v>
      </c>
      <c r="D168" s="150" t="s">
        <v>98</v>
      </c>
      <c r="E168" s="151" t="s">
        <v>292</v>
      </c>
      <c r="F168" s="152" t="s">
        <v>293</v>
      </c>
      <c r="G168" s="153" t="s">
        <v>107</v>
      </c>
      <c r="H168" s="154">
        <v>100</v>
      </c>
      <c r="I168" s="155"/>
      <c r="J168" s="156">
        <f t="shared" si="10"/>
        <v>0</v>
      </c>
      <c r="K168" s="157"/>
      <c r="L168" s="158"/>
      <c r="M168" s="159" t="s">
        <v>1</v>
      </c>
      <c r="N168" s="160" t="s">
        <v>32</v>
      </c>
      <c r="P168" s="146">
        <f t="shared" si="11"/>
        <v>0</v>
      </c>
      <c r="Q168" s="146">
        <v>1.4999999999999999E-4</v>
      </c>
      <c r="R168" s="146">
        <f t="shared" si="12"/>
        <v>1.4999999999999999E-2</v>
      </c>
      <c r="S168" s="146">
        <v>0</v>
      </c>
      <c r="T168" s="147">
        <f t="shared" si="13"/>
        <v>0</v>
      </c>
      <c r="AR168" s="148" t="s">
        <v>113</v>
      </c>
      <c r="AT168" s="148" t="s">
        <v>98</v>
      </c>
      <c r="AU168" s="148" t="s">
        <v>109</v>
      </c>
      <c r="AY168" s="13" t="s">
        <v>101</v>
      </c>
      <c r="BE168" s="149">
        <f t="shared" si="14"/>
        <v>0</v>
      </c>
      <c r="BF168" s="149">
        <f t="shared" si="15"/>
        <v>0</v>
      </c>
      <c r="BG168" s="149">
        <f t="shared" si="16"/>
        <v>0</v>
      </c>
      <c r="BH168" s="149">
        <f t="shared" si="17"/>
        <v>0</v>
      </c>
      <c r="BI168" s="149">
        <f t="shared" si="18"/>
        <v>0</v>
      </c>
      <c r="BJ168" s="13" t="s">
        <v>109</v>
      </c>
      <c r="BK168" s="149">
        <f t="shared" si="19"/>
        <v>0</v>
      </c>
      <c r="BL168" s="13" t="s">
        <v>113</v>
      </c>
      <c r="BM168" s="148" t="s">
        <v>294</v>
      </c>
    </row>
    <row r="169" spans="2:65" s="1" customFormat="1" ht="21.75" customHeight="1" x14ac:dyDescent="0.2">
      <c r="B169" s="135"/>
      <c r="C169" s="136" t="s">
        <v>295</v>
      </c>
      <c r="D169" s="136" t="s">
        <v>104</v>
      </c>
      <c r="E169" s="137" t="s">
        <v>296</v>
      </c>
      <c r="F169" s="138" t="s">
        <v>297</v>
      </c>
      <c r="G169" s="139" t="s">
        <v>107</v>
      </c>
      <c r="H169" s="140">
        <v>60</v>
      </c>
      <c r="I169" s="141"/>
      <c r="J169" s="142">
        <f t="shared" si="10"/>
        <v>0</v>
      </c>
      <c r="K169" s="143"/>
      <c r="L169" s="28"/>
      <c r="M169" s="144" t="s">
        <v>1</v>
      </c>
      <c r="N169" s="145" t="s">
        <v>32</v>
      </c>
      <c r="P169" s="146">
        <f t="shared" si="11"/>
        <v>0</v>
      </c>
      <c r="Q169" s="146">
        <v>0</v>
      </c>
      <c r="R169" s="146">
        <f t="shared" si="12"/>
        <v>0</v>
      </c>
      <c r="S169" s="146">
        <v>0</v>
      </c>
      <c r="T169" s="147">
        <f t="shared" si="13"/>
        <v>0</v>
      </c>
      <c r="AR169" s="148" t="s">
        <v>108</v>
      </c>
      <c r="AT169" s="148" t="s">
        <v>104</v>
      </c>
      <c r="AU169" s="148" t="s">
        <v>109</v>
      </c>
      <c r="AY169" s="13" t="s">
        <v>101</v>
      </c>
      <c r="BE169" s="149">
        <f t="shared" si="14"/>
        <v>0</v>
      </c>
      <c r="BF169" s="149">
        <f t="shared" si="15"/>
        <v>0</v>
      </c>
      <c r="BG169" s="149">
        <f t="shared" si="16"/>
        <v>0</v>
      </c>
      <c r="BH169" s="149">
        <f t="shared" si="17"/>
        <v>0</v>
      </c>
      <c r="BI169" s="149">
        <f t="shared" si="18"/>
        <v>0</v>
      </c>
      <c r="BJ169" s="13" t="s">
        <v>109</v>
      </c>
      <c r="BK169" s="149">
        <f t="shared" si="19"/>
        <v>0</v>
      </c>
      <c r="BL169" s="13" t="s">
        <v>108</v>
      </c>
      <c r="BM169" s="148" t="s">
        <v>298</v>
      </c>
    </row>
    <row r="170" spans="2:65" s="1" customFormat="1" ht="16.5" customHeight="1" x14ac:dyDescent="0.2">
      <c r="B170" s="135"/>
      <c r="C170" s="150" t="s">
        <v>299</v>
      </c>
      <c r="D170" s="150" t="s">
        <v>98</v>
      </c>
      <c r="E170" s="151" t="s">
        <v>300</v>
      </c>
      <c r="F170" s="152" t="s">
        <v>301</v>
      </c>
      <c r="G170" s="153" t="s">
        <v>107</v>
      </c>
      <c r="H170" s="154">
        <v>60</v>
      </c>
      <c r="I170" s="155"/>
      <c r="J170" s="156">
        <f t="shared" si="10"/>
        <v>0</v>
      </c>
      <c r="K170" s="157"/>
      <c r="L170" s="158"/>
      <c r="M170" s="159" t="s">
        <v>1</v>
      </c>
      <c r="N170" s="160" t="s">
        <v>32</v>
      </c>
      <c r="P170" s="146">
        <f t="shared" si="11"/>
        <v>0</v>
      </c>
      <c r="Q170" s="146">
        <v>1.9000000000000001E-4</v>
      </c>
      <c r="R170" s="146">
        <f t="shared" si="12"/>
        <v>1.14E-2</v>
      </c>
      <c r="S170" s="146">
        <v>0</v>
      </c>
      <c r="T170" s="147">
        <f t="shared" si="13"/>
        <v>0</v>
      </c>
      <c r="AR170" s="148" t="s">
        <v>113</v>
      </c>
      <c r="AT170" s="148" t="s">
        <v>98</v>
      </c>
      <c r="AU170" s="148" t="s">
        <v>109</v>
      </c>
      <c r="AY170" s="13" t="s">
        <v>101</v>
      </c>
      <c r="BE170" s="149">
        <f t="shared" si="14"/>
        <v>0</v>
      </c>
      <c r="BF170" s="149">
        <f t="shared" si="15"/>
        <v>0</v>
      </c>
      <c r="BG170" s="149">
        <f t="shared" si="16"/>
        <v>0</v>
      </c>
      <c r="BH170" s="149">
        <f t="shared" si="17"/>
        <v>0</v>
      </c>
      <c r="BI170" s="149">
        <f t="shared" si="18"/>
        <v>0</v>
      </c>
      <c r="BJ170" s="13" t="s">
        <v>109</v>
      </c>
      <c r="BK170" s="149">
        <f t="shared" si="19"/>
        <v>0</v>
      </c>
      <c r="BL170" s="13" t="s">
        <v>113</v>
      </c>
      <c r="BM170" s="148" t="s">
        <v>302</v>
      </c>
    </row>
    <row r="171" spans="2:65" s="1" customFormat="1" ht="21.75" customHeight="1" x14ac:dyDescent="0.2">
      <c r="B171" s="135"/>
      <c r="C171" s="136" t="s">
        <v>303</v>
      </c>
      <c r="D171" s="136" t="s">
        <v>104</v>
      </c>
      <c r="E171" s="137" t="s">
        <v>304</v>
      </c>
      <c r="F171" s="138" t="s">
        <v>305</v>
      </c>
      <c r="G171" s="139" t="s">
        <v>107</v>
      </c>
      <c r="H171" s="140">
        <v>120</v>
      </c>
      <c r="I171" s="141"/>
      <c r="J171" s="142">
        <f t="shared" si="10"/>
        <v>0</v>
      </c>
      <c r="K171" s="143"/>
      <c r="L171" s="28"/>
      <c r="M171" s="144" t="s">
        <v>1</v>
      </c>
      <c r="N171" s="145" t="s">
        <v>32</v>
      </c>
      <c r="P171" s="146">
        <f t="shared" si="11"/>
        <v>0</v>
      </c>
      <c r="Q171" s="146">
        <v>0</v>
      </c>
      <c r="R171" s="146">
        <f t="shared" si="12"/>
        <v>0</v>
      </c>
      <c r="S171" s="146">
        <v>0</v>
      </c>
      <c r="T171" s="147">
        <f t="shared" si="13"/>
        <v>0</v>
      </c>
      <c r="AR171" s="148" t="s">
        <v>108</v>
      </c>
      <c r="AT171" s="148" t="s">
        <v>104</v>
      </c>
      <c r="AU171" s="148" t="s">
        <v>109</v>
      </c>
      <c r="AY171" s="13" t="s">
        <v>101</v>
      </c>
      <c r="BE171" s="149">
        <f t="shared" si="14"/>
        <v>0</v>
      </c>
      <c r="BF171" s="149">
        <f t="shared" si="15"/>
        <v>0</v>
      </c>
      <c r="BG171" s="149">
        <f t="shared" si="16"/>
        <v>0</v>
      </c>
      <c r="BH171" s="149">
        <f t="shared" si="17"/>
        <v>0</v>
      </c>
      <c r="BI171" s="149">
        <f t="shared" si="18"/>
        <v>0</v>
      </c>
      <c r="BJ171" s="13" t="s">
        <v>109</v>
      </c>
      <c r="BK171" s="149">
        <f t="shared" si="19"/>
        <v>0</v>
      </c>
      <c r="BL171" s="13" t="s">
        <v>108</v>
      </c>
      <c r="BM171" s="148" t="s">
        <v>306</v>
      </c>
    </row>
    <row r="172" spans="2:65" s="1" customFormat="1" ht="16.5" customHeight="1" x14ac:dyDescent="0.2">
      <c r="B172" s="135"/>
      <c r="C172" s="150" t="s">
        <v>307</v>
      </c>
      <c r="D172" s="150" t="s">
        <v>98</v>
      </c>
      <c r="E172" s="151" t="s">
        <v>308</v>
      </c>
      <c r="F172" s="152" t="s">
        <v>309</v>
      </c>
      <c r="G172" s="153" t="s">
        <v>98</v>
      </c>
      <c r="H172" s="154">
        <v>60</v>
      </c>
      <c r="I172" s="155"/>
      <c r="J172" s="156">
        <f t="shared" si="10"/>
        <v>0</v>
      </c>
      <c r="K172" s="157"/>
      <c r="L172" s="158"/>
      <c r="M172" s="159" t="s">
        <v>1</v>
      </c>
      <c r="N172" s="160" t="s">
        <v>32</v>
      </c>
      <c r="P172" s="146">
        <f t="shared" si="11"/>
        <v>0</v>
      </c>
      <c r="Q172" s="146">
        <v>0</v>
      </c>
      <c r="R172" s="146">
        <f t="shared" si="12"/>
        <v>0</v>
      </c>
      <c r="S172" s="146">
        <v>0</v>
      </c>
      <c r="T172" s="147">
        <f t="shared" si="13"/>
        <v>0</v>
      </c>
      <c r="AR172" s="148" t="s">
        <v>113</v>
      </c>
      <c r="AT172" s="148" t="s">
        <v>98</v>
      </c>
      <c r="AU172" s="148" t="s">
        <v>109</v>
      </c>
      <c r="AY172" s="13" t="s">
        <v>101</v>
      </c>
      <c r="BE172" s="149">
        <f t="shared" si="14"/>
        <v>0</v>
      </c>
      <c r="BF172" s="149">
        <f t="shared" si="15"/>
        <v>0</v>
      </c>
      <c r="BG172" s="149">
        <f t="shared" si="16"/>
        <v>0</v>
      </c>
      <c r="BH172" s="149">
        <f t="shared" si="17"/>
        <v>0</v>
      </c>
      <c r="BI172" s="149">
        <f t="shared" si="18"/>
        <v>0</v>
      </c>
      <c r="BJ172" s="13" t="s">
        <v>109</v>
      </c>
      <c r="BK172" s="149">
        <f t="shared" si="19"/>
        <v>0</v>
      </c>
      <c r="BL172" s="13" t="s">
        <v>113</v>
      </c>
      <c r="BM172" s="148" t="s">
        <v>310</v>
      </c>
    </row>
    <row r="173" spans="2:65" s="1" customFormat="1" ht="16.5" customHeight="1" x14ac:dyDescent="0.2">
      <c r="B173" s="135"/>
      <c r="C173" s="150" t="s">
        <v>311</v>
      </c>
      <c r="D173" s="150" t="s">
        <v>98</v>
      </c>
      <c r="E173" s="151" t="s">
        <v>312</v>
      </c>
      <c r="F173" s="152" t="s">
        <v>313</v>
      </c>
      <c r="G173" s="153" t="s">
        <v>107</v>
      </c>
      <c r="H173" s="154">
        <v>60</v>
      </c>
      <c r="I173" s="155"/>
      <c r="J173" s="156">
        <f t="shared" si="10"/>
        <v>0</v>
      </c>
      <c r="K173" s="157"/>
      <c r="L173" s="158"/>
      <c r="M173" s="159" t="s">
        <v>1</v>
      </c>
      <c r="N173" s="160" t="s">
        <v>32</v>
      </c>
      <c r="P173" s="146">
        <f t="shared" si="11"/>
        <v>0</v>
      </c>
      <c r="Q173" s="146">
        <v>0</v>
      </c>
      <c r="R173" s="146">
        <f t="shared" si="12"/>
        <v>0</v>
      </c>
      <c r="S173" s="146">
        <v>0</v>
      </c>
      <c r="T173" s="147">
        <f t="shared" si="13"/>
        <v>0</v>
      </c>
      <c r="AR173" s="148" t="s">
        <v>113</v>
      </c>
      <c r="AT173" s="148" t="s">
        <v>98</v>
      </c>
      <c r="AU173" s="148" t="s">
        <v>109</v>
      </c>
      <c r="AY173" s="13" t="s">
        <v>101</v>
      </c>
      <c r="BE173" s="149">
        <f t="shared" si="14"/>
        <v>0</v>
      </c>
      <c r="BF173" s="149">
        <f t="shared" si="15"/>
        <v>0</v>
      </c>
      <c r="BG173" s="149">
        <f t="shared" si="16"/>
        <v>0</v>
      </c>
      <c r="BH173" s="149">
        <f t="shared" si="17"/>
        <v>0</v>
      </c>
      <c r="BI173" s="149">
        <f t="shared" si="18"/>
        <v>0</v>
      </c>
      <c r="BJ173" s="13" t="s">
        <v>109</v>
      </c>
      <c r="BK173" s="149">
        <f t="shared" si="19"/>
        <v>0</v>
      </c>
      <c r="BL173" s="13" t="s">
        <v>113</v>
      </c>
      <c r="BM173" s="148" t="s">
        <v>314</v>
      </c>
    </row>
    <row r="174" spans="2:65" s="1" customFormat="1" ht="24.2" customHeight="1" x14ac:dyDescent="0.2">
      <c r="B174" s="135"/>
      <c r="C174" s="136" t="s">
        <v>315</v>
      </c>
      <c r="D174" s="136" t="s">
        <v>104</v>
      </c>
      <c r="E174" s="137" t="s">
        <v>316</v>
      </c>
      <c r="F174" s="138" t="s">
        <v>317</v>
      </c>
      <c r="G174" s="139" t="s">
        <v>107</v>
      </c>
      <c r="H174" s="140">
        <v>10</v>
      </c>
      <c r="I174" s="141"/>
      <c r="J174" s="142">
        <f t="shared" si="10"/>
        <v>0</v>
      </c>
      <c r="K174" s="143"/>
      <c r="L174" s="28"/>
      <c r="M174" s="144" t="s">
        <v>1</v>
      </c>
      <c r="N174" s="145" t="s">
        <v>32</v>
      </c>
      <c r="P174" s="146">
        <f t="shared" si="11"/>
        <v>0</v>
      </c>
      <c r="Q174" s="146">
        <v>0</v>
      </c>
      <c r="R174" s="146">
        <f t="shared" si="12"/>
        <v>0</v>
      </c>
      <c r="S174" s="146">
        <v>0</v>
      </c>
      <c r="T174" s="147">
        <f t="shared" si="13"/>
        <v>0</v>
      </c>
      <c r="AR174" s="148" t="s">
        <v>108</v>
      </c>
      <c r="AT174" s="148" t="s">
        <v>104</v>
      </c>
      <c r="AU174" s="148" t="s">
        <v>109</v>
      </c>
      <c r="AY174" s="13" t="s">
        <v>101</v>
      </c>
      <c r="BE174" s="149">
        <f t="shared" si="14"/>
        <v>0</v>
      </c>
      <c r="BF174" s="149">
        <f t="shared" si="15"/>
        <v>0</v>
      </c>
      <c r="BG174" s="149">
        <f t="shared" si="16"/>
        <v>0</v>
      </c>
      <c r="BH174" s="149">
        <f t="shared" si="17"/>
        <v>0</v>
      </c>
      <c r="BI174" s="149">
        <f t="shared" si="18"/>
        <v>0</v>
      </c>
      <c r="BJ174" s="13" t="s">
        <v>109</v>
      </c>
      <c r="BK174" s="149">
        <f t="shared" si="19"/>
        <v>0</v>
      </c>
      <c r="BL174" s="13" t="s">
        <v>108</v>
      </c>
      <c r="BM174" s="148" t="s">
        <v>318</v>
      </c>
    </row>
    <row r="175" spans="2:65" s="1" customFormat="1" ht="16.5" customHeight="1" x14ac:dyDescent="0.2">
      <c r="B175" s="135"/>
      <c r="C175" s="150" t="s">
        <v>319</v>
      </c>
      <c r="D175" s="150" t="s">
        <v>98</v>
      </c>
      <c r="E175" s="151" t="s">
        <v>320</v>
      </c>
      <c r="F175" s="152" t="s">
        <v>321</v>
      </c>
      <c r="G175" s="153" t="s">
        <v>107</v>
      </c>
      <c r="H175" s="154">
        <v>10</v>
      </c>
      <c r="I175" s="155"/>
      <c r="J175" s="156">
        <f t="shared" si="10"/>
        <v>0</v>
      </c>
      <c r="K175" s="157"/>
      <c r="L175" s="158"/>
      <c r="M175" s="159" t="s">
        <v>1</v>
      </c>
      <c r="N175" s="160" t="s">
        <v>32</v>
      </c>
      <c r="P175" s="146">
        <f t="shared" si="11"/>
        <v>0</v>
      </c>
      <c r="Q175" s="146">
        <v>1.2E-4</v>
      </c>
      <c r="R175" s="146">
        <f t="shared" si="12"/>
        <v>1.2000000000000001E-3</v>
      </c>
      <c r="S175" s="146">
        <v>0</v>
      </c>
      <c r="T175" s="147">
        <f t="shared" si="13"/>
        <v>0</v>
      </c>
      <c r="AR175" s="148" t="s">
        <v>113</v>
      </c>
      <c r="AT175" s="148" t="s">
        <v>98</v>
      </c>
      <c r="AU175" s="148" t="s">
        <v>109</v>
      </c>
      <c r="AY175" s="13" t="s">
        <v>101</v>
      </c>
      <c r="BE175" s="149">
        <f t="shared" si="14"/>
        <v>0</v>
      </c>
      <c r="BF175" s="149">
        <f t="shared" si="15"/>
        <v>0</v>
      </c>
      <c r="BG175" s="149">
        <f t="shared" si="16"/>
        <v>0</v>
      </c>
      <c r="BH175" s="149">
        <f t="shared" si="17"/>
        <v>0</v>
      </c>
      <c r="BI175" s="149">
        <f t="shared" si="18"/>
        <v>0</v>
      </c>
      <c r="BJ175" s="13" t="s">
        <v>109</v>
      </c>
      <c r="BK175" s="149">
        <f t="shared" si="19"/>
        <v>0</v>
      </c>
      <c r="BL175" s="13" t="s">
        <v>113</v>
      </c>
      <c r="BM175" s="148" t="s">
        <v>322</v>
      </c>
    </row>
    <row r="176" spans="2:65" s="1" customFormat="1" ht="24.2" customHeight="1" x14ac:dyDescent="0.2">
      <c r="B176" s="135"/>
      <c r="C176" s="136" t="s">
        <v>323</v>
      </c>
      <c r="D176" s="136" t="s">
        <v>104</v>
      </c>
      <c r="E176" s="137" t="s">
        <v>324</v>
      </c>
      <c r="F176" s="138" t="s">
        <v>325</v>
      </c>
      <c r="G176" s="139" t="s">
        <v>107</v>
      </c>
      <c r="H176" s="140">
        <v>200</v>
      </c>
      <c r="I176" s="141"/>
      <c r="J176" s="142">
        <f t="shared" si="10"/>
        <v>0</v>
      </c>
      <c r="K176" s="143"/>
      <c r="L176" s="28"/>
      <c r="M176" s="144" t="s">
        <v>1</v>
      </c>
      <c r="N176" s="145" t="s">
        <v>32</v>
      </c>
      <c r="P176" s="146">
        <f t="shared" si="11"/>
        <v>0</v>
      </c>
      <c r="Q176" s="146">
        <v>0</v>
      </c>
      <c r="R176" s="146">
        <f t="shared" si="12"/>
        <v>0</v>
      </c>
      <c r="S176" s="146">
        <v>0</v>
      </c>
      <c r="T176" s="147">
        <f t="shared" si="13"/>
        <v>0</v>
      </c>
      <c r="AR176" s="148" t="s">
        <v>108</v>
      </c>
      <c r="AT176" s="148" t="s">
        <v>104</v>
      </c>
      <c r="AU176" s="148" t="s">
        <v>109</v>
      </c>
      <c r="AY176" s="13" t="s">
        <v>101</v>
      </c>
      <c r="BE176" s="149">
        <f t="shared" si="14"/>
        <v>0</v>
      </c>
      <c r="BF176" s="149">
        <f t="shared" si="15"/>
        <v>0</v>
      </c>
      <c r="BG176" s="149">
        <f t="shared" si="16"/>
        <v>0</v>
      </c>
      <c r="BH176" s="149">
        <f t="shared" si="17"/>
        <v>0</v>
      </c>
      <c r="BI176" s="149">
        <f t="shared" si="18"/>
        <v>0</v>
      </c>
      <c r="BJ176" s="13" t="s">
        <v>109</v>
      </c>
      <c r="BK176" s="149">
        <f t="shared" si="19"/>
        <v>0</v>
      </c>
      <c r="BL176" s="13" t="s">
        <v>108</v>
      </c>
      <c r="BM176" s="148" t="s">
        <v>326</v>
      </c>
    </row>
    <row r="177" spans="2:65" s="1" customFormat="1" ht="16.5" customHeight="1" x14ac:dyDescent="0.2">
      <c r="B177" s="135"/>
      <c r="C177" s="150" t="s">
        <v>327</v>
      </c>
      <c r="D177" s="150" t="s">
        <v>98</v>
      </c>
      <c r="E177" s="151" t="s">
        <v>328</v>
      </c>
      <c r="F177" s="152" t="s">
        <v>329</v>
      </c>
      <c r="G177" s="153" t="s">
        <v>107</v>
      </c>
      <c r="H177" s="154">
        <v>200</v>
      </c>
      <c r="I177" s="155"/>
      <c r="J177" s="156">
        <f t="shared" si="10"/>
        <v>0</v>
      </c>
      <c r="K177" s="157"/>
      <c r="L177" s="158"/>
      <c r="M177" s="159" t="s">
        <v>1</v>
      </c>
      <c r="N177" s="160" t="s">
        <v>32</v>
      </c>
      <c r="P177" s="146">
        <f t="shared" si="11"/>
        <v>0</v>
      </c>
      <c r="Q177" s="146">
        <v>1.83E-3</v>
      </c>
      <c r="R177" s="146">
        <f t="shared" si="12"/>
        <v>0.36599999999999999</v>
      </c>
      <c r="S177" s="146">
        <v>0</v>
      </c>
      <c r="T177" s="147">
        <f t="shared" si="13"/>
        <v>0</v>
      </c>
      <c r="AR177" s="148" t="s">
        <v>113</v>
      </c>
      <c r="AT177" s="148" t="s">
        <v>98</v>
      </c>
      <c r="AU177" s="148" t="s">
        <v>109</v>
      </c>
      <c r="AY177" s="13" t="s">
        <v>101</v>
      </c>
      <c r="BE177" s="149">
        <f t="shared" si="14"/>
        <v>0</v>
      </c>
      <c r="BF177" s="149">
        <f t="shared" si="15"/>
        <v>0</v>
      </c>
      <c r="BG177" s="149">
        <f t="shared" si="16"/>
        <v>0</v>
      </c>
      <c r="BH177" s="149">
        <f t="shared" si="17"/>
        <v>0</v>
      </c>
      <c r="BI177" s="149">
        <f t="shared" si="18"/>
        <v>0</v>
      </c>
      <c r="BJ177" s="13" t="s">
        <v>109</v>
      </c>
      <c r="BK177" s="149">
        <f t="shared" si="19"/>
        <v>0</v>
      </c>
      <c r="BL177" s="13" t="s">
        <v>113</v>
      </c>
      <c r="BM177" s="148" t="s">
        <v>330</v>
      </c>
    </row>
    <row r="178" spans="2:65" s="1" customFormat="1" ht="24.2" customHeight="1" x14ac:dyDescent="0.2">
      <c r="B178" s="135"/>
      <c r="C178" s="136" t="s">
        <v>331</v>
      </c>
      <c r="D178" s="136" t="s">
        <v>104</v>
      </c>
      <c r="E178" s="137" t="s">
        <v>332</v>
      </c>
      <c r="F178" s="138" t="s">
        <v>333</v>
      </c>
      <c r="G178" s="139" t="s">
        <v>107</v>
      </c>
      <c r="H178" s="140">
        <v>49</v>
      </c>
      <c r="I178" s="141"/>
      <c r="J178" s="142">
        <f t="shared" si="10"/>
        <v>0</v>
      </c>
      <c r="K178" s="143"/>
      <c r="L178" s="28"/>
      <c r="M178" s="144" t="s">
        <v>1</v>
      </c>
      <c r="N178" s="145" t="s">
        <v>32</v>
      </c>
      <c r="P178" s="146">
        <f t="shared" si="11"/>
        <v>0</v>
      </c>
      <c r="Q178" s="146">
        <v>0</v>
      </c>
      <c r="R178" s="146">
        <f t="shared" si="12"/>
        <v>0</v>
      </c>
      <c r="S178" s="146">
        <v>0</v>
      </c>
      <c r="T178" s="147">
        <f t="shared" si="13"/>
        <v>0</v>
      </c>
      <c r="AR178" s="148" t="s">
        <v>108</v>
      </c>
      <c r="AT178" s="148" t="s">
        <v>104</v>
      </c>
      <c r="AU178" s="148" t="s">
        <v>109</v>
      </c>
      <c r="AY178" s="13" t="s">
        <v>101</v>
      </c>
      <c r="BE178" s="149">
        <f t="shared" si="14"/>
        <v>0</v>
      </c>
      <c r="BF178" s="149">
        <f t="shared" si="15"/>
        <v>0</v>
      </c>
      <c r="BG178" s="149">
        <f t="shared" si="16"/>
        <v>0</v>
      </c>
      <c r="BH178" s="149">
        <f t="shared" si="17"/>
        <v>0</v>
      </c>
      <c r="BI178" s="149">
        <f t="shared" si="18"/>
        <v>0</v>
      </c>
      <c r="BJ178" s="13" t="s">
        <v>109</v>
      </c>
      <c r="BK178" s="149">
        <f t="shared" si="19"/>
        <v>0</v>
      </c>
      <c r="BL178" s="13" t="s">
        <v>108</v>
      </c>
      <c r="BM178" s="148" t="s">
        <v>334</v>
      </c>
    </row>
    <row r="179" spans="2:65" s="1" customFormat="1" ht="24.2" customHeight="1" x14ac:dyDescent="0.2">
      <c r="B179" s="135"/>
      <c r="C179" s="150" t="s">
        <v>335</v>
      </c>
      <c r="D179" s="150" t="s">
        <v>98</v>
      </c>
      <c r="E179" s="151" t="s">
        <v>336</v>
      </c>
      <c r="F179" s="152" t="s">
        <v>337</v>
      </c>
      <c r="G179" s="153" t="s">
        <v>107</v>
      </c>
      <c r="H179" s="154">
        <v>49</v>
      </c>
      <c r="I179" s="155"/>
      <c r="J179" s="156">
        <f t="shared" si="10"/>
        <v>0</v>
      </c>
      <c r="K179" s="157"/>
      <c r="L179" s="158"/>
      <c r="M179" s="159" t="s">
        <v>1</v>
      </c>
      <c r="N179" s="160" t="s">
        <v>32</v>
      </c>
      <c r="P179" s="146">
        <f t="shared" si="11"/>
        <v>0</v>
      </c>
      <c r="Q179" s="146">
        <v>2.9999999999999997E-4</v>
      </c>
      <c r="R179" s="146">
        <f t="shared" si="12"/>
        <v>1.47E-2</v>
      </c>
      <c r="S179" s="146">
        <v>0</v>
      </c>
      <c r="T179" s="147">
        <f t="shared" si="13"/>
        <v>0</v>
      </c>
      <c r="AR179" s="148" t="s">
        <v>113</v>
      </c>
      <c r="AT179" s="148" t="s">
        <v>98</v>
      </c>
      <c r="AU179" s="148" t="s">
        <v>109</v>
      </c>
      <c r="AY179" s="13" t="s">
        <v>101</v>
      </c>
      <c r="BE179" s="149">
        <f t="shared" si="14"/>
        <v>0</v>
      </c>
      <c r="BF179" s="149">
        <f t="shared" si="15"/>
        <v>0</v>
      </c>
      <c r="BG179" s="149">
        <f t="shared" si="16"/>
        <v>0</v>
      </c>
      <c r="BH179" s="149">
        <f t="shared" si="17"/>
        <v>0</v>
      </c>
      <c r="BI179" s="149">
        <f t="shared" si="18"/>
        <v>0</v>
      </c>
      <c r="BJ179" s="13" t="s">
        <v>109</v>
      </c>
      <c r="BK179" s="149">
        <f t="shared" si="19"/>
        <v>0</v>
      </c>
      <c r="BL179" s="13" t="s">
        <v>113</v>
      </c>
      <c r="BM179" s="148" t="s">
        <v>338</v>
      </c>
    </row>
    <row r="180" spans="2:65" s="1" customFormat="1" ht="21.75" customHeight="1" x14ac:dyDescent="0.2">
      <c r="B180" s="135"/>
      <c r="C180" s="136" t="s">
        <v>339</v>
      </c>
      <c r="D180" s="136" t="s">
        <v>104</v>
      </c>
      <c r="E180" s="137" t="s">
        <v>340</v>
      </c>
      <c r="F180" s="138" t="s">
        <v>341</v>
      </c>
      <c r="G180" s="139" t="s">
        <v>107</v>
      </c>
      <c r="H180" s="140">
        <v>550</v>
      </c>
      <c r="I180" s="141"/>
      <c r="J180" s="142">
        <f t="shared" si="10"/>
        <v>0</v>
      </c>
      <c r="K180" s="143"/>
      <c r="L180" s="28"/>
      <c r="M180" s="144" t="s">
        <v>1</v>
      </c>
      <c r="N180" s="145" t="s">
        <v>32</v>
      </c>
      <c r="P180" s="146">
        <f t="shared" si="11"/>
        <v>0</v>
      </c>
      <c r="Q180" s="146">
        <v>0</v>
      </c>
      <c r="R180" s="146">
        <f t="shared" si="12"/>
        <v>0</v>
      </c>
      <c r="S180" s="146">
        <v>0</v>
      </c>
      <c r="T180" s="147">
        <f t="shared" si="13"/>
        <v>0</v>
      </c>
      <c r="AR180" s="148" t="s">
        <v>108</v>
      </c>
      <c r="AT180" s="148" t="s">
        <v>104</v>
      </c>
      <c r="AU180" s="148" t="s">
        <v>109</v>
      </c>
      <c r="AY180" s="13" t="s">
        <v>101</v>
      </c>
      <c r="BE180" s="149">
        <f t="shared" si="14"/>
        <v>0</v>
      </c>
      <c r="BF180" s="149">
        <f t="shared" si="15"/>
        <v>0</v>
      </c>
      <c r="BG180" s="149">
        <f t="shared" si="16"/>
        <v>0</v>
      </c>
      <c r="BH180" s="149">
        <f t="shared" si="17"/>
        <v>0</v>
      </c>
      <c r="BI180" s="149">
        <f t="shared" si="18"/>
        <v>0</v>
      </c>
      <c r="BJ180" s="13" t="s">
        <v>109</v>
      </c>
      <c r="BK180" s="149">
        <f t="shared" si="19"/>
        <v>0</v>
      </c>
      <c r="BL180" s="13" t="s">
        <v>108</v>
      </c>
      <c r="BM180" s="148" t="s">
        <v>342</v>
      </c>
    </row>
    <row r="181" spans="2:65" s="1" customFormat="1" ht="24.2" customHeight="1" x14ac:dyDescent="0.2">
      <c r="B181" s="135"/>
      <c r="C181" s="150" t="s">
        <v>343</v>
      </c>
      <c r="D181" s="150" t="s">
        <v>98</v>
      </c>
      <c r="E181" s="151" t="s">
        <v>344</v>
      </c>
      <c r="F181" s="152" t="s">
        <v>345</v>
      </c>
      <c r="G181" s="153" t="s">
        <v>107</v>
      </c>
      <c r="H181" s="154">
        <v>550</v>
      </c>
      <c r="I181" s="155"/>
      <c r="J181" s="156">
        <f t="shared" si="10"/>
        <v>0</v>
      </c>
      <c r="K181" s="157"/>
      <c r="L181" s="158"/>
      <c r="M181" s="159" t="s">
        <v>1</v>
      </c>
      <c r="N181" s="160" t="s">
        <v>32</v>
      </c>
      <c r="P181" s="146">
        <f t="shared" si="11"/>
        <v>0</v>
      </c>
      <c r="Q181" s="146">
        <v>1.3999999999999999E-4</v>
      </c>
      <c r="R181" s="146">
        <f t="shared" si="12"/>
        <v>7.6999999999999999E-2</v>
      </c>
      <c r="S181" s="146">
        <v>0</v>
      </c>
      <c r="T181" s="147">
        <f t="shared" si="13"/>
        <v>0</v>
      </c>
      <c r="AR181" s="148" t="s">
        <v>113</v>
      </c>
      <c r="AT181" s="148" t="s">
        <v>98</v>
      </c>
      <c r="AU181" s="148" t="s">
        <v>109</v>
      </c>
      <c r="AY181" s="13" t="s">
        <v>101</v>
      </c>
      <c r="BE181" s="149">
        <f t="shared" si="14"/>
        <v>0</v>
      </c>
      <c r="BF181" s="149">
        <f t="shared" si="15"/>
        <v>0</v>
      </c>
      <c r="BG181" s="149">
        <f t="shared" si="16"/>
        <v>0</v>
      </c>
      <c r="BH181" s="149">
        <f t="shared" si="17"/>
        <v>0</v>
      </c>
      <c r="BI181" s="149">
        <f t="shared" si="18"/>
        <v>0</v>
      </c>
      <c r="BJ181" s="13" t="s">
        <v>109</v>
      </c>
      <c r="BK181" s="149">
        <f t="shared" si="19"/>
        <v>0</v>
      </c>
      <c r="BL181" s="13" t="s">
        <v>113</v>
      </c>
      <c r="BM181" s="148" t="s">
        <v>346</v>
      </c>
    </row>
    <row r="182" spans="2:65" s="1" customFormat="1" ht="16.5" customHeight="1" x14ac:dyDescent="0.2">
      <c r="B182" s="135"/>
      <c r="C182" s="136" t="s">
        <v>347</v>
      </c>
      <c r="D182" s="136" t="s">
        <v>104</v>
      </c>
      <c r="E182" s="137" t="s">
        <v>348</v>
      </c>
      <c r="F182" s="138" t="s">
        <v>349</v>
      </c>
      <c r="G182" s="139" t="s">
        <v>117</v>
      </c>
      <c r="H182" s="140">
        <v>32</v>
      </c>
      <c r="I182" s="141"/>
      <c r="J182" s="142">
        <f t="shared" si="10"/>
        <v>0</v>
      </c>
      <c r="K182" s="143"/>
      <c r="L182" s="28"/>
      <c r="M182" s="144" t="s">
        <v>1</v>
      </c>
      <c r="N182" s="145" t="s">
        <v>32</v>
      </c>
      <c r="P182" s="146">
        <f t="shared" si="11"/>
        <v>0</v>
      </c>
      <c r="Q182" s="146">
        <v>0</v>
      </c>
      <c r="R182" s="146">
        <f t="shared" si="12"/>
        <v>0</v>
      </c>
      <c r="S182" s="146">
        <v>0</v>
      </c>
      <c r="T182" s="147">
        <f t="shared" si="13"/>
        <v>0</v>
      </c>
      <c r="AR182" s="148" t="s">
        <v>108</v>
      </c>
      <c r="AT182" s="148" t="s">
        <v>104</v>
      </c>
      <c r="AU182" s="148" t="s">
        <v>109</v>
      </c>
      <c r="AY182" s="13" t="s">
        <v>101</v>
      </c>
      <c r="BE182" s="149">
        <f t="shared" si="14"/>
        <v>0</v>
      </c>
      <c r="BF182" s="149">
        <f t="shared" si="15"/>
        <v>0</v>
      </c>
      <c r="BG182" s="149">
        <f t="shared" si="16"/>
        <v>0</v>
      </c>
      <c r="BH182" s="149">
        <f t="shared" si="17"/>
        <v>0</v>
      </c>
      <c r="BI182" s="149">
        <f t="shared" si="18"/>
        <v>0</v>
      </c>
      <c r="BJ182" s="13" t="s">
        <v>109</v>
      </c>
      <c r="BK182" s="149">
        <f t="shared" si="19"/>
        <v>0</v>
      </c>
      <c r="BL182" s="13" t="s">
        <v>108</v>
      </c>
      <c r="BM182" s="148" t="s">
        <v>350</v>
      </c>
    </row>
    <row r="183" spans="2:65" s="1" customFormat="1" ht="16.5" customHeight="1" x14ac:dyDescent="0.2">
      <c r="B183" s="135"/>
      <c r="C183" s="150" t="s">
        <v>351</v>
      </c>
      <c r="D183" s="150" t="s">
        <v>98</v>
      </c>
      <c r="E183" s="151" t="s">
        <v>352</v>
      </c>
      <c r="F183" s="152" t="s">
        <v>353</v>
      </c>
      <c r="G183" s="153" t="s">
        <v>117</v>
      </c>
      <c r="H183" s="154">
        <v>32</v>
      </c>
      <c r="I183" s="155"/>
      <c r="J183" s="156">
        <f t="shared" si="10"/>
        <v>0</v>
      </c>
      <c r="K183" s="157"/>
      <c r="L183" s="158"/>
      <c r="M183" s="159" t="s">
        <v>1</v>
      </c>
      <c r="N183" s="160" t="s">
        <v>32</v>
      </c>
      <c r="P183" s="146">
        <f t="shared" si="11"/>
        <v>0</v>
      </c>
      <c r="Q183" s="146">
        <v>5.0000000000000002E-5</v>
      </c>
      <c r="R183" s="146">
        <f t="shared" si="12"/>
        <v>1.6000000000000001E-3</v>
      </c>
      <c r="S183" s="146">
        <v>0</v>
      </c>
      <c r="T183" s="147">
        <f t="shared" si="13"/>
        <v>0</v>
      </c>
      <c r="AR183" s="148" t="s">
        <v>113</v>
      </c>
      <c r="AT183" s="148" t="s">
        <v>98</v>
      </c>
      <c r="AU183" s="148" t="s">
        <v>109</v>
      </c>
      <c r="AY183" s="13" t="s">
        <v>101</v>
      </c>
      <c r="BE183" s="149">
        <f t="shared" si="14"/>
        <v>0</v>
      </c>
      <c r="BF183" s="149">
        <f t="shared" si="15"/>
        <v>0</v>
      </c>
      <c r="BG183" s="149">
        <f t="shared" si="16"/>
        <v>0</v>
      </c>
      <c r="BH183" s="149">
        <f t="shared" si="17"/>
        <v>0</v>
      </c>
      <c r="BI183" s="149">
        <f t="shared" si="18"/>
        <v>0</v>
      </c>
      <c r="BJ183" s="13" t="s">
        <v>109</v>
      </c>
      <c r="BK183" s="149">
        <f t="shared" si="19"/>
        <v>0</v>
      </c>
      <c r="BL183" s="13" t="s">
        <v>113</v>
      </c>
      <c r="BM183" s="148" t="s">
        <v>354</v>
      </c>
    </row>
    <row r="184" spans="2:65" s="1" customFormat="1" ht="16.5" customHeight="1" x14ac:dyDescent="0.2">
      <c r="B184" s="135"/>
      <c r="C184" s="136" t="s">
        <v>355</v>
      </c>
      <c r="D184" s="136" t="s">
        <v>104</v>
      </c>
      <c r="E184" s="137" t="s">
        <v>356</v>
      </c>
      <c r="F184" s="138" t="s">
        <v>357</v>
      </c>
      <c r="G184" s="139" t="s">
        <v>107</v>
      </c>
      <c r="H184" s="140">
        <v>70</v>
      </c>
      <c r="I184" s="141"/>
      <c r="J184" s="142">
        <f t="shared" si="10"/>
        <v>0</v>
      </c>
      <c r="K184" s="143"/>
      <c r="L184" s="28"/>
      <c r="M184" s="144" t="s">
        <v>1</v>
      </c>
      <c r="N184" s="145" t="s">
        <v>32</v>
      </c>
      <c r="P184" s="146">
        <f t="shared" si="11"/>
        <v>0</v>
      </c>
      <c r="Q184" s="146">
        <v>0</v>
      </c>
      <c r="R184" s="146">
        <f t="shared" si="12"/>
        <v>0</v>
      </c>
      <c r="S184" s="146">
        <v>0</v>
      </c>
      <c r="T184" s="147">
        <f t="shared" si="13"/>
        <v>0</v>
      </c>
      <c r="AR184" s="148" t="s">
        <v>108</v>
      </c>
      <c r="AT184" s="148" t="s">
        <v>104</v>
      </c>
      <c r="AU184" s="148" t="s">
        <v>109</v>
      </c>
      <c r="AY184" s="13" t="s">
        <v>101</v>
      </c>
      <c r="BE184" s="149">
        <f t="shared" si="14"/>
        <v>0</v>
      </c>
      <c r="BF184" s="149">
        <f t="shared" si="15"/>
        <v>0</v>
      </c>
      <c r="BG184" s="149">
        <f t="shared" si="16"/>
        <v>0</v>
      </c>
      <c r="BH184" s="149">
        <f t="shared" si="17"/>
        <v>0</v>
      </c>
      <c r="BI184" s="149">
        <f t="shared" si="18"/>
        <v>0</v>
      </c>
      <c r="BJ184" s="13" t="s">
        <v>109</v>
      </c>
      <c r="BK184" s="149">
        <f t="shared" si="19"/>
        <v>0</v>
      </c>
      <c r="BL184" s="13" t="s">
        <v>108</v>
      </c>
      <c r="BM184" s="148" t="s">
        <v>358</v>
      </c>
    </row>
    <row r="185" spans="2:65" s="1" customFormat="1" ht="24.2" customHeight="1" x14ac:dyDescent="0.2">
      <c r="B185" s="135"/>
      <c r="C185" s="150" t="s">
        <v>108</v>
      </c>
      <c r="D185" s="150" t="s">
        <v>98</v>
      </c>
      <c r="E185" s="151" t="s">
        <v>359</v>
      </c>
      <c r="F185" s="152" t="s">
        <v>360</v>
      </c>
      <c r="G185" s="153" t="s">
        <v>107</v>
      </c>
      <c r="H185" s="154">
        <v>70</v>
      </c>
      <c r="I185" s="155"/>
      <c r="J185" s="156">
        <f t="shared" si="10"/>
        <v>0</v>
      </c>
      <c r="K185" s="157"/>
      <c r="L185" s="158"/>
      <c r="M185" s="159" t="s">
        <v>1</v>
      </c>
      <c r="N185" s="160" t="s">
        <v>32</v>
      </c>
      <c r="P185" s="146">
        <f t="shared" si="11"/>
        <v>0</v>
      </c>
      <c r="Q185" s="146">
        <v>4.0000000000000003E-5</v>
      </c>
      <c r="R185" s="146">
        <f t="shared" si="12"/>
        <v>2.8000000000000004E-3</v>
      </c>
      <c r="S185" s="146">
        <v>0</v>
      </c>
      <c r="T185" s="147">
        <f t="shared" si="13"/>
        <v>0</v>
      </c>
      <c r="AR185" s="148" t="s">
        <v>113</v>
      </c>
      <c r="AT185" s="148" t="s">
        <v>98</v>
      </c>
      <c r="AU185" s="148" t="s">
        <v>109</v>
      </c>
      <c r="AY185" s="13" t="s">
        <v>101</v>
      </c>
      <c r="BE185" s="149">
        <f t="shared" si="14"/>
        <v>0</v>
      </c>
      <c r="BF185" s="149">
        <f t="shared" si="15"/>
        <v>0</v>
      </c>
      <c r="BG185" s="149">
        <f t="shared" si="16"/>
        <v>0</v>
      </c>
      <c r="BH185" s="149">
        <f t="shared" si="17"/>
        <v>0</v>
      </c>
      <c r="BI185" s="149">
        <f t="shared" si="18"/>
        <v>0</v>
      </c>
      <c r="BJ185" s="13" t="s">
        <v>109</v>
      </c>
      <c r="BK185" s="149">
        <f t="shared" si="19"/>
        <v>0</v>
      </c>
      <c r="BL185" s="13" t="s">
        <v>113</v>
      </c>
      <c r="BM185" s="148" t="s">
        <v>361</v>
      </c>
    </row>
    <row r="186" spans="2:65" s="1" customFormat="1" ht="16.5" customHeight="1" x14ac:dyDescent="0.2">
      <c r="B186" s="135"/>
      <c r="C186" s="136" t="s">
        <v>362</v>
      </c>
      <c r="D186" s="136" t="s">
        <v>104</v>
      </c>
      <c r="E186" s="137" t="s">
        <v>363</v>
      </c>
      <c r="F186" s="138" t="s">
        <v>364</v>
      </c>
      <c r="G186" s="139" t="s">
        <v>117</v>
      </c>
      <c r="H186" s="140">
        <v>100</v>
      </c>
      <c r="I186" s="141"/>
      <c r="J186" s="142">
        <f t="shared" ref="J186:J197" si="20">ROUND(I186*H186,2)</f>
        <v>0</v>
      </c>
      <c r="K186" s="143"/>
      <c r="L186" s="28"/>
      <c r="M186" s="144" t="s">
        <v>1</v>
      </c>
      <c r="N186" s="145" t="s">
        <v>32</v>
      </c>
      <c r="P186" s="146">
        <f t="shared" ref="P186:P197" si="21">O186*H186</f>
        <v>0</v>
      </c>
      <c r="Q186" s="146">
        <v>0</v>
      </c>
      <c r="R186" s="146">
        <f t="shared" ref="R186:R197" si="22">Q186*H186</f>
        <v>0</v>
      </c>
      <c r="S186" s="146">
        <v>0</v>
      </c>
      <c r="T186" s="147">
        <f t="shared" ref="T186:T197" si="23">S186*H186</f>
        <v>0</v>
      </c>
      <c r="AR186" s="148" t="s">
        <v>108</v>
      </c>
      <c r="AT186" s="148" t="s">
        <v>104</v>
      </c>
      <c r="AU186" s="148" t="s">
        <v>109</v>
      </c>
      <c r="AY186" s="13" t="s">
        <v>101</v>
      </c>
      <c r="BE186" s="149">
        <f t="shared" ref="BE186:BE197" si="24">IF(N186="základná",J186,0)</f>
        <v>0</v>
      </c>
      <c r="BF186" s="149">
        <f t="shared" ref="BF186:BF197" si="25">IF(N186="znížená",J186,0)</f>
        <v>0</v>
      </c>
      <c r="BG186" s="149">
        <f t="shared" ref="BG186:BG197" si="26">IF(N186="zákl. prenesená",J186,0)</f>
        <v>0</v>
      </c>
      <c r="BH186" s="149">
        <f t="shared" ref="BH186:BH197" si="27">IF(N186="zníž. prenesená",J186,0)</f>
        <v>0</v>
      </c>
      <c r="BI186" s="149">
        <f t="shared" ref="BI186:BI197" si="28">IF(N186="nulová",J186,0)</f>
        <v>0</v>
      </c>
      <c r="BJ186" s="13" t="s">
        <v>109</v>
      </c>
      <c r="BK186" s="149">
        <f t="shared" ref="BK186:BK197" si="29">ROUND(I186*H186,2)</f>
        <v>0</v>
      </c>
      <c r="BL186" s="13" t="s">
        <v>108</v>
      </c>
      <c r="BM186" s="148" t="s">
        <v>365</v>
      </c>
    </row>
    <row r="187" spans="2:65" s="1" customFormat="1" ht="16.5" customHeight="1" x14ac:dyDescent="0.2">
      <c r="B187" s="135"/>
      <c r="C187" s="150" t="s">
        <v>366</v>
      </c>
      <c r="D187" s="150" t="s">
        <v>98</v>
      </c>
      <c r="E187" s="151" t="s">
        <v>367</v>
      </c>
      <c r="F187" s="152" t="s">
        <v>368</v>
      </c>
      <c r="G187" s="153" t="s">
        <v>117</v>
      </c>
      <c r="H187" s="154">
        <v>100</v>
      </c>
      <c r="I187" s="155"/>
      <c r="J187" s="156">
        <f t="shared" si="20"/>
        <v>0</v>
      </c>
      <c r="K187" s="157"/>
      <c r="L187" s="158"/>
      <c r="M187" s="159" t="s">
        <v>1</v>
      </c>
      <c r="N187" s="160" t="s">
        <v>32</v>
      </c>
      <c r="P187" s="146">
        <f t="shared" si="21"/>
        <v>0</v>
      </c>
      <c r="Q187" s="146">
        <v>2.3000000000000001E-4</v>
      </c>
      <c r="R187" s="146">
        <f t="shared" si="22"/>
        <v>2.3E-2</v>
      </c>
      <c r="S187" s="146">
        <v>0</v>
      </c>
      <c r="T187" s="147">
        <f t="shared" si="23"/>
        <v>0</v>
      </c>
      <c r="AR187" s="148" t="s">
        <v>113</v>
      </c>
      <c r="AT187" s="148" t="s">
        <v>98</v>
      </c>
      <c r="AU187" s="148" t="s">
        <v>109</v>
      </c>
      <c r="AY187" s="13" t="s">
        <v>101</v>
      </c>
      <c r="BE187" s="149">
        <f t="shared" si="24"/>
        <v>0</v>
      </c>
      <c r="BF187" s="149">
        <f t="shared" si="25"/>
        <v>0</v>
      </c>
      <c r="BG187" s="149">
        <f t="shared" si="26"/>
        <v>0</v>
      </c>
      <c r="BH187" s="149">
        <f t="shared" si="27"/>
        <v>0</v>
      </c>
      <c r="BI187" s="149">
        <f t="shared" si="28"/>
        <v>0</v>
      </c>
      <c r="BJ187" s="13" t="s">
        <v>109</v>
      </c>
      <c r="BK187" s="149">
        <f t="shared" si="29"/>
        <v>0</v>
      </c>
      <c r="BL187" s="13" t="s">
        <v>113</v>
      </c>
      <c r="BM187" s="148" t="s">
        <v>369</v>
      </c>
    </row>
    <row r="188" spans="2:65" s="1" customFormat="1" ht="24.2" customHeight="1" x14ac:dyDescent="0.2">
      <c r="B188" s="135"/>
      <c r="C188" s="136" t="s">
        <v>370</v>
      </c>
      <c r="D188" s="136" t="s">
        <v>104</v>
      </c>
      <c r="E188" s="137" t="s">
        <v>371</v>
      </c>
      <c r="F188" s="138" t="s">
        <v>372</v>
      </c>
      <c r="G188" s="139" t="s">
        <v>373</v>
      </c>
      <c r="H188" s="140">
        <v>8</v>
      </c>
      <c r="I188" s="141"/>
      <c r="J188" s="142">
        <f t="shared" si="20"/>
        <v>0</v>
      </c>
      <c r="K188" s="143"/>
      <c r="L188" s="28"/>
      <c r="M188" s="144" t="s">
        <v>1</v>
      </c>
      <c r="N188" s="145" t="s">
        <v>32</v>
      </c>
      <c r="P188" s="146">
        <f t="shared" si="21"/>
        <v>0</v>
      </c>
      <c r="Q188" s="146">
        <v>0</v>
      </c>
      <c r="R188" s="146">
        <f t="shared" si="22"/>
        <v>0</v>
      </c>
      <c r="S188" s="146">
        <v>0</v>
      </c>
      <c r="T188" s="147">
        <f t="shared" si="23"/>
        <v>0</v>
      </c>
      <c r="AR188" s="148" t="s">
        <v>374</v>
      </c>
      <c r="AT188" s="148" t="s">
        <v>104</v>
      </c>
      <c r="AU188" s="148" t="s">
        <v>109</v>
      </c>
      <c r="AY188" s="13" t="s">
        <v>101</v>
      </c>
      <c r="BE188" s="149">
        <f t="shared" si="24"/>
        <v>0</v>
      </c>
      <c r="BF188" s="149">
        <f t="shared" si="25"/>
        <v>0</v>
      </c>
      <c r="BG188" s="149">
        <f t="shared" si="26"/>
        <v>0</v>
      </c>
      <c r="BH188" s="149">
        <f t="shared" si="27"/>
        <v>0</v>
      </c>
      <c r="BI188" s="149">
        <f t="shared" si="28"/>
        <v>0</v>
      </c>
      <c r="BJ188" s="13" t="s">
        <v>109</v>
      </c>
      <c r="BK188" s="149">
        <f t="shared" si="29"/>
        <v>0</v>
      </c>
      <c r="BL188" s="13" t="s">
        <v>374</v>
      </c>
      <c r="BM188" s="148" t="s">
        <v>375</v>
      </c>
    </row>
    <row r="189" spans="2:65" s="1" customFormat="1" ht="16.5" customHeight="1" x14ac:dyDescent="0.2">
      <c r="B189" s="135"/>
      <c r="C189" s="136" t="s">
        <v>376</v>
      </c>
      <c r="D189" s="136" t="s">
        <v>104</v>
      </c>
      <c r="E189" s="137" t="s">
        <v>377</v>
      </c>
      <c r="F189" s="138" t="s">
        <v>378</v>
      </c>
      <c r="G189" s="139" t="s">
        <v>379</v>
      </c>
      <c r="H189" s="140">
        <v>1</v>
      </c>
      <c r="I189" s="141"/>
      <c r="J189" s="142">
        <f t="shared" si="20"/>
        <v>0</v>
      </c>
      <c r="K189" s="143"/>
      <c r="L189" s="28"/>
      <c r="M189" s="144" t="s">
        <v>1</v>
      </c>
      <c r="N189" s="145" t="s">
        <v>31</v>
      </c>
      <c r="P189" s="146">
        <f t="shared" si="21"/>
        <v>0</v>
      </c>
      <c r="Q189" s="146">
        <v>0</v>
      </c>
      <c r="R189" s="146">
        <f t="shared" si="22"/>
        <v>0</v>
      </c>
      <c r="S189" s="146">
        <v>0</v>
      </c>
      <c r="T189" s="147">
        <f t="shared" si="23"/>
        <v>0</v>
      </c>
      <c r="AR189" s="148" t="s">
        <v>374</v>
      </c>
      <c r="AT189" s="148" t="s">
        <v>104</v>
      </c>
      <c r="AU189" s="148" t="s">
        <v>109</v>
      </c>
      <c r="AY189" s="13" t="s">
        <v>101</v>
      </c>
      <c r="BE189" s="149">
        <f t="shared" si="24"/>
        <v>0</v>
      </c>
      <c r="BF189" s="149">
        <f t="shared" si="25"/>
        <v>0</v>
      </c>
      <c r="BG189" s="149">
        <f t="shared" si="26"/>
        <v>0</v>
      </c>
      <c r="BH189" s="149">
        <f t="shared" si="27"/>
        <v>0</v>
      </c>
      <c r="BI189" s="149">
        <f t="shared" si="28"/>
        <v>0</v>
      </c>
      <c r="BJ189" s="13" t="s">
        <v>72</v>
      </c>
      <c r="BK189" s="149">
        <f t="shared" si="29"/>
        <v>0</v>
      </c>
      <c r="BL189" s="13" t="s">
        <v>374</v>
      </c>
      <c r="BM189" s="148" t="s">
        <v>380</v>
      </c>
    </row>
    <row r="190" spans="2:65" s="1" customFormat="1" ht="16.5" customHeight="1" x14ac:dyDescent="0.2">
      <c r="B190" s="135"/>
      <c r="C190" s="136" t="s">
        <v>381</v>
      </c>
      <c r="D190" s="136" t="s">
        <v>104</v>
      </c>
      <c r="E190" s="137" t="s">
        <v>382</v>
      </c>
      <c r="F190" s="138" t="s">
        <v>383</v>
      </c>
      <c r="G190" s="139" t="s">
        <v>373</v>
      </c>
      <c r="H190" s="140">
        <v>18</v>
      </c>
      <c r="I190" s="141"/>
      <c r="J190" s="142">
        <f t="shared" si="20"/>
        <v>0</v>
      </c>
      <c r="K190" s="143"/>
      <c r="L190" s="28"/>
      <c r="M190" s="144" t="s">
        <v>1</v>
      </c>
      <c r="N190" s="145" t="s">
        <v>31</v>
      </c>
      <c r="P190" s="146">
        <f t="shared" si="21"/>
        <v>0</v>
      </c>
      <c r="Q190" s="146">
        <v>0</v>
      </c>
      <c r="R190" s="146">
        <f t="shared" si="22"/>
        <v>0</v>
      </c>
      <c r="S190" s="146">
        <v>0</v>
      </c>
      <c r="T190" s="147">
        <f t="shared" si="23"/>
        <v>0</v>
      </c>
      <c r="AR190" s="148" t="s">
        <v>374</v>
      </c>
      <c r="AT190" s="148" t="s">
        <v>104</v>
      </c>
      <c r="AU190" s="148" t="s">
        <v>109</v>
      </c>
      <c r="AY190" s="13" t="s">
        <v>101</v>
      </c>
      <c r="BE190" s="149">
        <f t="shared" si="24"/>
        <v>0</v>
      </c>
      <c r="BF190" s="149">
        <f t="shared" si="25"/>
        <v>0</v>
      </c>
      <c r="BG190" s="149">
        <f t="shared" si="26"/>
        <v>0</v>
      </c>
      <c r="BH190" s="149">
        <f t="shared" si="27"/>
        <v>0</v>
      </c>
      <c r="BI190" s="149">
        <f t="shared" si="28"/>
        <v>0</v>
      </c>
      <c r="BJ190" s="13" t="s">
        <v>72</v>
      </c>
      <c r="BK190" s="149">
        <f t="shared" si="29"/>
        <v>0</v>
      </c>
      <c r="BL190" s="13" t="s">
        <v>374</v>
      </c>
      <c r="BM190" s="148" t="s">
        <v>384</v>
      </c>
    </row>
    <row r="191" spans="2:65" s="1" customFormat="1" ht="16.5" customHeight="1" x14ac:dyDescent="0.2">
      <c r="B191" s="135"/>
      <c r="C191" s="136" t="s">
        <v>385</v>
      </c>
      <c r="D191" s="136" t="s">
        <v>104</v>
      </c>
      <c r="E191" s="137" t="s">
        <v>386</v>
      </c>
      <c r="F191" s="138" t="s">
        <v>387</v>
      </c>
      <c r="G191" s="139" t="s">
        <v>379</v>
      </c>
      <c r="H191" s="140">
        <v>1</v>
      </c>
      <c r="I191" s="141"/>
      <c r="J191" s="142">
        <f t="shared" si="20"/>
        <v>0</v>
      </c>
      <c r="K191" s="143"/>
      <c r="L191" s="28"/>
      <c r="M191" s="144" t="s">
        <v>1</v>
      </c>
      <c r="N191" s="145" t="s">
        <v>31</v>
      </c>
      <c r="P191" s="146">
        <f t="shared" si="21"/>
        <v>0</v>
      </c>
      <c r="Q191" s="146">
        <v>0</v>
      </c>
      <c r="R191" s="146">
        <f t="shared" si="22"/>
        <v>0</v>
      </c>
      <c r="S191" s="146">
        <v>0</v>
      </c>
      <c r="T191" s="147">
        <f t="shared" si="23"/>
        <v>0</v>
      </c>
      <c r="AR191" s="148" t="s">
        <v>374</v>
      </c>
      <c r="AT191" s="148" t="s">
        <v>104</v>
      </c>
      <c r="AU191" s="148" t="s">
        <v>109</v>
      </c>
      <c r="AY191" s="13" t="s">
        <v>101</v>
      </c>
      <c r="BE191" s="149">
        <f t="shared" si="24"/>
        <v>0</v>
      </c>
      <c r="BF191" s="149">
        <f t="shared" si="25"/>
        <v>0</v>
      </c>
      <c r="BG191" s="149">
        <f t="shared" si="26"/>
        <v>0</v>
      </c>
      <c r="BH191" s="149">
        <f t="shared" si="27"/>
        <v>0</v>
      </c>
      <c r="BI191" s="149">
        <f t="shared" si="28"/>
        <v>0</v>
      </c>
      <c r="BJ191" s="13" t="s">
        <v>72</v>
      </c>
      <c r="BK191" s="149">
        <f t="shared" si="29"/>
        <v>0</v>
      </c>
      <c r="BL191" s="13" t="s">
        <v>374</v>
      </c>
      <c r="BM191" s="148" t="s">
        <v>388</v>
      </c>
    </row>
    <row r="192" spans="2:65" s="1" customFormat="1" ht="16.5" customHeight="1" x14ac:dyDescent="0.2">
      <c r="B192" s="135"/>
      <c r="C192" s="136" t="s">
        <v>389</v>
      </c>
      <c r="D192" s="136" t="s">
        <v>104</v>
      </c>
      <c r="E192" s="137" t="s">
        <v>390</v>
      </c>
      <c r="F192" s="138" t="s">
        <v>391</v>
      </c>
      <c r="G192" s="139" t="s">
        <v>373</v>
      </c>
      <c r="H192" s="140">
        <v>25</v>
      </c>
      <c r="I192" s="141"/>
      <c r="J192" s="142">
        <f t="shared" si="20"/>
        <v>0</v>
      </c>
      <c r="K192" s="143"/>
      <c r="L192" s="28"/>
      <c r="M192" s="144" t="s">
        <v>1</v>
      </c>
      <c r="N192" s="145" t="s">
        <v>31</v>
      </c>
      <c r="P192" s="146">
        <f t="shared" si="21"/>
        <v>0</v>
      </c>
      <c r="Q192" s="146">
        <v>0</v>
      </c>
      <c r="R192" s="146">
        <f t="shared" si="22"/>
        <v>0</v>
      </c>
      <c r="S192" s="146">
        <v>0</v>
      </c>
      <c r="T192" s="147">
        <f t="shared" si="23"/>
        <v>0</v>
      </c>
      <c r="AR192" s="148" t="s">
        <v>374</v>
      </c>
      <c r="AT192" s="148" t="s">
        <v>104</v>
      </c>
      <c r="AU192" s="148" t="s">
        <v>109</v>
      </c>
      <c r="AY192" s="13" t="s">
        <v>101</v>
      </c>
      <c r="BE192" s="149">
        <f t="shared" si="24"/>
        <v>0</v>
      </c>
      <c r="BF192" s="149">
        <f t="shared" si="25"/>
        <v>0</v>
      </c>
      <c r="BG192" s="149">
        <f t="shared" si="26"/>
        <v>0</v>
      </c>
      <c r="BH192" s="149">
        <f t="shared" si="27"/>
        <v>0</v>
      </c>
      <c r="BI192" s="149">
        <f t="shared" si="28"/>
        <v>0</v>
      </c>
      <c r="BJ192" s="13" t="s">
        <v>72</v>
      </c>
      <c r="BK192" s="149">
        <f t="shared" si="29"/>
        <v>0</v>
      </c>
      <c r="BL192" s="13" t="s">
        <v>374</v>
      </c>
      <c r="BM192" s="148" t="s">
        <v>392</v>
      </c>
    </row>
    <row r="193" spans="2:65" s="1" customFormat="1" ht="37.9" customHeight="1" x14ac:dyDescent="0.2">
      <c r="B193" s="135"/>
      <c r="C193" s="136" t="s">
        <v>393</v>
      </c>
      <c r="D193" s="136" t="s">
        <v>104</v>
      </c>
      <c r="E193" s="137" t="s">
        <v>394</v>
      </c>
      <c r="F193" s="138" t="s">
        <v>395</v>
      </c>
      <c r="G193" s="139" t="s">
        <v>379</v>
      </c>
      <c r="H193" s="140">
        <v>1</v>
      </c>
      <c r="I193" s="141"/>
      <c r="J193" s="142">
        <f t="shared" si="20"/>
        <v>0</v>
      </c>
      <c r="K193" s="143"/>
      <c r="L193" s="28"/>
      <c r="M193" s="144" t="s">
        <v>1</v>
      </c>
      <c r="N193" s="145" t="s">
        <v>32</v>
      </c>
      <c r="P193" s="146">
        <f t="shared" si="21"/>
        <v>0</v>
      </c>
      <c r="Q193" s="146">
        <v>0</v>
      </c>
      <c r="R193" s="146">
        <f t="shared" si="22"/>
        <v>0</v>
      </c>
      <c r="S193" s="146">
        <v>0</v>
      </c>
      <c r="T193" s="147">
        <f t="shared" si="23"/>
        <v>0</v>
      </c>
      <c r="AR193" s="148" t="s">
        <v>108</v>
      </c>
      <c r="AT193" s="148" t="s">
        <v>104</v>
      </c>
      <c r="AU193" s="148" t="s">
        <v>109</v>
      </c>
      <c r="AY193" s="13" t="s">
        <v>101</v>
      </c>
      <c r="BE193" s="149">
        <f t="shared" si="24"/>
        <v>0</v>
      </c>
      <c r="BF193" s="149">
        <f t="shared" si="25"/>
        <v>0</v>
      </c>
      <c r="BG193" s="149">
        <f t="shared" si="26"/>
        <v>0</v>
      </c>
      <c r="BH193" s="149">
        <f t="shared" si="27"/>
        <v>0</v>
      </c>
      <c r="BI193" s="149">
        <f t="shared" si="28"/>
        <v>0</v>
      </c>
      <c r="BJ193" s="13" t="s">
        <v>109</v>
      </c>
      <c r="BK193" s="149">
        <f t="shared" si="29"/>
        <v>0</v>
      </c>
      <c r="BL193" s="13" t="s">
        <v>108</v>
      </c>
      <c r="BM193" s="148" t="s">
        <v>396</v>
      </c>
    </row>
    <row r="194" spans="2:65" s="1" customFormat="1" ht="16.5" customHeight="1" x14ac:dyDescent="0.2">
      <c r="B194" s="135"/>
      <c r="C194" s="136" t="s">
        <v>397</v>
      </c>
      <c r="D194" s="136" t="s">
        <v>104</v>
      </c>
      <c r="E194" s="137" t="s">
        <v>398</v>
      </c>
      <c r="F194" s="138" t="s">
        <v>399</v>
      </c>
      <c r="G194" s="139" t="s">
        <v>373</v>
      </c>
      <c r="H194" s="140">
        <v>5</v>
      </c>
      <c r="I194" s="141"/>
      <c r="J194" s="142">
        <f t="shared" si="20"/>
        <v>0</v>
      </c>
      <c r="K194" s="143"/>
      <c r="L194" s="28"/>
      <c r="M194" s="144" t="s">
        <v>1</v>
      </c>
      <c r="N194" s="145" t="s">
        <v>32</v>
      </c>
      <c r="P194" s="146">
        <f t="shared" si="21"/>
        <v>0</v>
      </c>
      <c r="Q194" s="146">
        <v>0</v>
      </c>
      <c r="R194" s="146">
        <f t="shared" si="22"/>
        <v>0</v>
      </c>
      <c r="S194" s="146">
        <v>0</v>
      </c>
      <c r="T194" s="147">
        <f t="shared" si="23"/>
        <v>0</v>
      </c>
      <c r="AR194" s="148" t="s">
        <v>108</v>
      </c>
      <c r="AT194" s="148" t="s">
        <v>104</v>
      </c>
      <c r="AU194" s="148" t="s">
        <v>109</v>
      </c>
      <c r="AY194" s="13" t="s">
        <v>101</v>
      </c>
      <c r="BE194" s="149">
        <f t="shared" si="24"/>
        <v>0</v>
      </c>
      <c r="BF194" s="149">
        <f t="shared" si="25"/>
        <v>0</v>
      </c>
      <c r="BG194" s="149">
        <f t="shared" si="26"/>
        <v>0</v>
      </c>
      <c r="BH194" s="149">
        <f t="shared" si="27"/>
        <v>0</v>
      </c>
      <c r="BI194" s="149">
        <f t="shared" si="28"/>
        <v>0</v>
      </c>
      <c r="BJ194" s="13" t="s">
        <v>109</v>
      </c>
      <c r="BK194" s="149">
        <f t="shared" si="29"/>
        <v>0</v>
      </c>
      <c r="BL194" s="13" t="s">
        <v>108</v>
      </c>
      <c r="BM194" s="148" t="s">
        <v>400</v>
      </c>
    </row>
    <row r="195" spans="2:65" s="1" customFormat="1" ht="16.5" customHeight="1" x14ac:dyDescent="0.2">
      <c r="B195" s="135"/>
      <c r="C195" s="136" t="s">
        <v>401</v>
      </c>
      <c r="D195" s="136" t="s">
        <v>104</v>
      </c>
      <c r="E195" s="137" t="s">
        <v>402</v>
      </c>
      <c r="F195" s="138" t="s">
        <v>403</v>
      </c>
      <c r="G195" s="139" t="s">
        <v>404</v>
      </c>
      <c r="H195" s="161"/>
      <c r="I195" s="141"/>
      <c r="J195" s="142">
        <f t="shared" si="20"/>
        <v>0</v>
      </c>
      <c r="K195" s="143"/>
      <c r="L195" s="28"/>
      <c r="M195" s="144" t="s">
        <v>1</v>
      </c>
      <c r="N195" s="145" t="s">
        <v>32</v>
      </c>
      <c r="P195" s="146">
        <f t="shared" si="21"/>
        <v>0</v>
      </c>
      <c r="Q195" s="146">
        <v>0</v>
      </c>
      <c r="R195" s="146">
        <f t="shared" si="22"/>
        <v>0</v>
      </c>
      <c r="S195" s="146">
        <v>0</v>
      </c>
      <c r="T195" s="147">
        <f t="shared" si="23"/>
        <v>0</v>
      </c>
      <c r="AR195" s="148" t="s">
        <v>108</v>
      </c>
      <c r="AT195" s="148" t="s">
        <v>104</v>
      </c>
      <c r="AU195" s="148" t="s">
        <v>109</v>
      </c>
      <c r="AY195" s="13" t="s">
        <v>101</v>
      </c>
      <c r="BE195" s="149">
        <f t="shared" si="24"/>
        <v>0</v>
      </c>
      <c r="BF195" s="149">
        <f t="shared" si="25"/>
        <v>0</v>
      </c>
      <c r="BG195" s="149">
        <f t="shared" si="26"/>
        <v>0</v>
      </c>
      <c r="BH195" s="149">
        <f t="shared" si="27"/>
        <v>0</v>
      </c>
      <c r="BI195" s="149">
        <f t="shared" si="28"/>
        <v>0</v>
      </c>
      <c r="BJ195" s="13" t="s">
        <v>109</v>
      </c>
      <c r="BK195" s="149">
        <f t="shared" si="29"/>
        <v>0</v>
      </c>
      <c r="BL195" s="13" t="s">
        <v>108</v>
      </c>
      <c r="BM195" s="148" t="s">
        <v>405</v>
      </c>
    </row>
    <row r="196" spans="2:65" s="1" customFormat="1" ht="16.5" customHeight="1" x14ac:dyDescent="0.2">
      <c r="B196" s="135"/>
      <c r="C196" s="136" t="s">
        <v>406</v>
      </c>
      <c r="D196" s="136" t="s">
        <v>104</v>
      </c>
      <c r="E196" s="137" t="s">
        <v>407</v>
      </c>
      <c r="F196" s="138" t="s">
        <v>408</v>
      </c>
      <c r="G196" s="139" t="s">
        <v>404</v>
      </c>
      <c r="H196" s="161"/>
      <c r="I196" s="141"/>
      <c r="J196" s="142">
        <f t="shared" si="20"/>
        <v>0</v>
      </c>
      <c r="K196" s="143"/>
      <c r="L196" s="28"/>
      <c r="M196" s="144" t="s">
        <v>1</v>
      </c>
      <c r="N196" s="145" t="s">
        <v>32</v>
      </c>
      <c r="P196" s="146">
        <f t="shared" si="21"/>
        <v>0</v>
      </c>
      <c r="Q196" s="146">
        <v>0</v>
      </c>
      <c r="R196" s="146">
        <f t="shared" si="22"/>
        <v>0</v>
      </c>
      <c r="S196" s="146">
        <v>0</v>
      </c>
      <c r="T196" s="147">
        <f t="shared" si="23"/>
        <v>0</v>
      </c>
      <c r="AR196" s="148" t="s">
        <v>113</v>
      </c>
      <c r="AT196" s="148" t="s">
        <v>104</v>
      </c>
      <c r="AU196" s="148" t="s">
        <v>109</v>
      </c>
      <c r="AY196" s="13" t="s">
        <v>101</v>
      </c>
      <c r="BE196" s="149">
        <f t="shared" si="24"/>
        <v>0</v>
      </c>
      <c r="BF196" s="149">
        <f t="shared" si="25"/>
        <v>0</v>
      </c>
      <c r="BG196" s="149">
        <f t="shared" si="26"/>
        <v>0</v>
      </c>
      <c r="BH196" s="149">
        <f t="shared" si="27"/>
        <v>0</v>
      </c>
      <c r="BI196" s="149">
        <f t="shared" si="28"/>
        <v>0</v>
      </c>
      <c r="BJ196" s="13" t="s">
        <v>109</v>
      </c>
      <c r="BK196" s="149">
        <f t="shared" si="29"/>
        <v>0</v>
      </c>
      <c r="BL196" s="13" t="s">
        <v>113</v>
      </c>
      <c r="BM196" s="148" t="s">
        <v>409</v>
      </c>
    </row>
    <row r="197" spans="2:65" s="1" customFormat="1" ht="16.5" customHeight="1" x14ac:dyDescent="0.2">
      <c r="B197" s="135"/>
      <c r="C197" s="136" t="s">
        <v>410</v>
      </c>
      <c r="D197" s="136" t="s">
        <v>104</v>
      </c>
      <c r="E197" s="137" t="s">
        <v>411</v>
      </c>
      <c r="F197" s="138" t="s">
        <v>412</v>
      </c>
      <c r="G197" s="139" t="s">
        <v>404</v>
      </c>
      <c r="H197" s="161"/>
      <c r="I197" s="141"/>
      <c r="J197" s="142">
        <f t="shared" si="20"/>
        <v>0</v>
      </c>
      <c r="K197" s="143"/>
      <c r="L197" s="28"/>
      <c r="M197" s="144" t="s">
        <v>1</v>
      </c>
      <c r="N197" s="145" t="s">
        <v>32</v>
      </c>
      <c r="P197" s="146">
        <f t="shared" si="21"/>
        <v>0</v>
      </c>
      <c r="Q197" s="146">
        <v>0</v>
      </c>
      <c r="R197" s="146">
        <f t="shared" si="22"/>
        <v>0</v>
      </c>
      <c r="S197" s="146">
        <v>0</v>
      </c>
      <c r="T197" s="147">
        <f t="shared" si="23"/>
        <v>0</v>
      </c>
      <c r="AR197" s="148" t="s">
        <v>108</v>
      </c>
      <c r="AT197" s="148" t="s">
        <v>104</v>
      </c>
      <c r="AU197" s="148" t="s">
        <v>109</v>
      </c>
      <c r="AY197" s="13" t="s">
        <v>101</v>
      </c>
      <c r="BE197" s="149">
        <f t="shared" si="24"/>
        <v>0</v>
      </c>
      <c r="BF197" s="149">
        <f t="shared" si="25"/>
        <v>0</v>
      </c>
      <c r="BG197" s="149">
        <f t="shared" si="26"/>
        <v>0</v>
      </c>
      <c r="BH197" s="149">
        <f t="shared" si="27"/>
        <v>0</v>
      </c>
      <c r="BI197" s="149">
        <f t="shared" si="28"/>
        <v>0</v>
      </c>
      <c r="BJ197" s="13" t="s">
        <v>109</v>
      </c>
      <c r="BK197" s="149">
        <f t="shared" si="29"/>
        <v>0</v>
      </c>
      <c r="BL197" s="13" t="s">
        <v>108</v>
      </c>
      <c r="BM197" s="148" t="s">
        <v>413</v>
      </c>
    </row>
    <row r="198" spans="2:65" s="11" customFormat="1" ht="25.9" customHeight="1" x14ac:dyDescent="0.2">
      <c r="B198" s="123"/>
      <c r="D198" s="124" t="s">
        <v>64</v>
      </c>
      <c r="E198" s="125" t="s">
        <v>414</v>
      </c>
      <c r="F198" s="125" t="s">
        <v>415</v>
      </c>
      <c r="I198" s="126"/>
      <c r="J198" s="127">
        <f>BK198</f>
        <v>0</v>
      </c>
      <c r="L198" s="123"/>
      <c r="M198" s="128"/>
      <c r="P198" s="129">
        <f>SUM(P199:P200)</f>
        <v>0</v>
      </c>
      <c r="R198" s="129">
        <f>SUM(R199:R200)</f>
        <v>0</v>
      </c>
      <c r="T198" s="130">
        <f>SUM(T199:T200)</f>
        <v>0</v>
      </c>
      <c r="AR198" s="124" t="s">
        <v>123</v>
      </c>
      <c r="AT198" s="131" t="s">
        <v>64</v>
      </c>
      <c r="AU198" s="131" t="s">
        <v>65</v>
      </c>
      <c r="AY198" s="124" t="s">
        <v>101</v>
      </c>
      <c r="BK198" s="132">
        <f>SUM(BK199:BK200)</f>
        <v>0</v>
      </c>
    </row>
    <row r="199" spans="2:65" s="1" customFormat="1" ht="33" customHeight="1" x14ac:dyDescent="0.2">
      <c r="B199" s="135"/>
      <c r="C199" s="136" t="s">
        <v>416</v>
      </c>
      <c r="D199" s="136" t="s">
        <v>104</v>
      </c>
      <c r="E199" s="137" t="s">
        <v>417</v>
      </c>
      <c r="F199" s="138" t="s">
        <v>418</v>
      </c>
      <c r="G199" s="139" t="s">
        <v>419</v>
      </c>
      <c r="H199" s="140">
        <v>1</v>
      </c>
      <c r="I199" s="141"/>
      <c r="J199" s="142">
        <f>ROUND(I199*H199,2)</f>
        <v>0</v>
      </c>
      <c r="K199" s="143"/>
      <c r="L199" s="28"/>
      <c r="M199" s="144" t="s">
        <v>1</v>
      </c>
      <c r="N199" s="145" t="s">
        <v>32</v>
      </c>
      <c r="P199" s="146">
        <f>O199*H199</f>
        <v>0</v>
      </c>
      <c r="Q199" s="146">
        <v>0</v>
      </c>
      <c r="R199" s="146">
        <f>Q199*H199</f>
        <v>0</v>
      </c>
      <c r="S199" s="146">
        <v>0</v>
      </c>
      <c r="T199" s="147">
        <f>S199*H199</f>
        <v>0</v>
      </c>
      <c r="AR199" s="148" t="s">
        <v>420</v>
      </c>
      <c r="AT199" s="148" t="s">
        <v>104</v>
      </c>
      <c r="AU199" s="148" t="s">
        <v>72</v>
      </c>
      <c r="AY199" s="13" t="s">
        <v>101</v>
      </c>
      <c r="BE199" s="149">
        <f>IF(N199="základná",J199,0)</f>
        <v>0</v>
      </c>
      <c r="BF199" s="149">
        <f>IF(N199="znížená",J199,0)</f>
        <v>0</v>
      </c>
      <c r="BG199" s="149">
        <f>IF(N199="zákl. prenesená",J199,0)</f>
        <v>0</v>
      </c>
      <c r="BH199" s="149">
        <f>IF(N199="zníž. prenesená",J199,0)</f>
        <v>0</v>
      </c>
      <c r="BI199" s="149">
        <f>IF(N199="nulová",J199,0)</f>
        <v>0</v>
      </c>
      <c r="BJ199" s="13" t="s">
        <v>109</v>
      </c>
      <c r="BK199" s="149">
        <f>ROUND(I199*H199,2)</f>
        <v>0</v>
      </c>
      <c r="BL199" s="13" t="s">
        <v>420</v>
      </c>
      <c r="BM199" s="148" t="s">
        <v>421</v>
      </c>
    </row>
    <row r="200" spans="2:65" s="1" customFormat="1" ht="37.9" customHeight="1" x14ac:dyDescent="0.2">
      <c r="B200" s="135"/>
      <c r="C200" s="136" t="s">
        <v>422</v>
      </c>
      <c r="D200" s="136" t="s">
        <v>104</v>
      </c>
      <c r="E200" s="137" t="s">
        <v>423</v>
      </c>
      <c r="F200" s="138" t="s">
        <v>424</v>
      </c>
      <c r="G200" s="139" t="s">
        <v>373</v>
      </c>
      <c r="H200" s="140">
        <v>5</v>
      </c>
      <c r="I200" s="141"/>
      <c r="J200" s="142">
        <f>ROUND(I200*H200,2)</f>
        <v>0</v>
      </c>
      <c r="K200" s="143"/>
      <c r="L200" s="28"/>
      <c r="M200" s="162" t="s">
        <v>1</v>
      </c>
      <c r="N200" s="163" t="s">
        <v>32</v>
      </c>
      <c r="O200" s="164"/>
      <c r="P200" s="165">
        <f>O200*H200</f>
        <v>0</v>
      </c>
      <c r="Q200" s="165">
        <v>0</v>
      </c>
      <c r="R200" s="165">
        <f>Q200*H200</f>
        <v>0</v>
      </c>
      <c r="S200" s="165">
        <v>0</v>
      </c>
      <c r="T200" s="166">
        <f>S200*H200</f>
        <v>0</v>
      </c>
      <c r="AR200" s="148" t="s">
        <v>118</v>
      </c>
      <c r="AT200" s="148" t="s">
        <v>104</v>
      </c>
      <c r="AU200" s="148" t="s">
        <v>72</v>
      </c>
      <c r="AY200" s="13" t="s">
        <v>101</v>
      </c>
      <c r="BE200" s="149">
        <f>IF(N200="základná",J200,0)</f>
        <v>0</v>
      </c>
      <c r="BF200" s="149">
        <f>IF(N200="znížená",J200,0)</f>
        <v>0</v>
      </c>
      <c r="BG200" s="149">
        <f>IF(N200="zákl. prenesená",J200,0)</f>
        <v>0</v>
      </c>
      <c r="BH200" s="149">
        <f>IF(N200="zníž. prenesená",J200,0)</f>
        <v>0</v>
      </c>
      <c r="BI200" s="149">
        <f>IF(N200="nulová",J200,0)</f>
        <v>0</v>
      </c>
      <c r="BJ200" s="13" t="s">
        <v>109</v>
      </c>
      <c r="BK200" s="149">
        <f>ROUND(I200*H200,2)</f>
        <v>0</v>
      </c>
      <c r="BL200" s="13" t="s">
        <v>118</v>
      </c>
      <c r="BM200" s="148" t="s">
        <v>425</v>
      </c>
    </row>
    <row r="201" spans="2:65" s="1" customFormat="1" ht="6.95" customHeight="1" x14ac:dyDescent="0.2">
      <c r="B201" s="43"/>
      <c r="C201" s="44"/>
      <c r="D201" s="44"/>
      <c r="E201" s="44"/>
      <c r="F201" s="44"/>
      <c r="G201" s="44"/>
      <c r="H201" s="44"/>
      <c r="I201" s="44"/>
      <c r="J201" s="44"/>
      <c r="K201" s="44"/>
      <c r="L201" s="28"/>
    </row>
  </sheetData>
  <autoFilter ref="C118:K200" xr:uid="{00000000-0009-0000-0000-00000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236"/>
  <sheetViews>
    <sheetView showGridLines="0" tabSelected="1" topLeftCell="A80" workbookViewId="0">
      <selection activeCell="C110" sqref="C11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0" width="22.33203125" customWidth="1"/>
    <col min="11" max="11" width="22.332031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L2" s="196" t="s">
        <v>5</v>
      </c>
      <c r="M2" s="171"/>
      <c r="N2" s="171"/>
      <c r="O2" s="171"/>
      <c r="P2" s="171"/>
      <c r="Q2" s="171"/>
      <c r="R2" s="171"/>
      <c r="S2" s="171"/>
      <c r="T2" s="171"/>
      <c r="U2" s="171"/>
      <c r="V2" s="171"/>
      <c r="AT2" s="13" t="s">
        <v>75</v>
      </c>
    </row>
    <row r="3" spans="2:46" ht="6.95" customHeight="1" x14ac:dyDescent="0.2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65</v>
      </c>
    </row>
    <row r="4" spans="2:46" ht="24.95" customHeight="1" x14ac:dyDescent="0.2">
      <c r="B4" s="16"/>
      <c r="D4" s="17" t="s">
        <v>76</v>
      </c>
      <c r="L4" s="16"/>
      <c r="M4" s="86" t="s">
        <v>8</v>
      </c>
      <c r="AT4" s="13" t="s">
        <v>3</v>
      </c>
    </row>
    <row r="5" spans="2:46" ht="6.95" customHeight="1" x14ac:dyDescent="0.2">
      <c r="B5" s="16"/>
      <c r="L5" s="16"/>
    </row>
    <row r="6" spans="2:46" ht="12" customHeight="1" x14ac:dyDescent="0.2">
      <c r="B6" s="16"/>
      <c r="D6" s="23"/>
      <c r="L6" s="16"/>
    </row>
    <row r="7" spans="2:46" ht="26.25" customHeight="1" x14ac:dyDescent="0.2">
      <c r="B7" s="16"/>
      <c r="E7" s="210" t="str">
        <f>'Rekapitulácia '!K6</f>
        <v xml:space="preserve">Fotovoltika a batériové úložisko </v>
      </c>
      <c r="F7" s="211"/>
      <c r="G7" s="211"/>
      <c r="H7" s="211"/>
      <c r="L7" s="16"/>
    </row>
    <row r="8" spans="2:46" s="1" customFormat="1" ht="12" customHeight="1" x14ac:dyDescent="0.2">
      <c r="B8" s="28"/>
      <c r="D8" s="23" t="s">
        <v>77</v>
      </c>
      <c r="L8" s="28"/>
    </row>
    <row r="9" spans="2:46" s="1" customFormat="1" ht="30" customHeight="1" x14ac:dyDescent="0.2">
      <c r="B9" s="28"/>
      <c r="E9" s="207" t="s">
        <v>735</v>
      </c>
      <c r="F9" s="209"/>
      <c r="G9" s="209"/>
      <c r="H9" s="209"/>
      <c r="L9" s="28"/>
    </row>
    <row r="10" spans="2:46" s="1" customFormat="1" x14ac:dyDescent="0.2">
      <c r="B10" s="28"/>
      <c r="L10" s="28"/>
    </row>
    <row r="11" spans="2:46" s="1" customFormat="1" ht="12" customHeight="1" x14ac:dyDescent="0.2">
      <c r="B11" s="28"/>
      <c r="D11" s="23" t="s">
        <v>12</v>
      </c>
      <c r="F11" s="21" t="s">
        <v>1</v>
      </c>
      <c r="I11" s="23" t="s">
        <v>13</v>
      </c>
      <c r="J11" s="21" t="s">
        <v>1</v>
      </c>
      <c r="L11" s="28"/>
    </row>
    <row r="12" spans="2:46" s="1" customFormat="1" ht="12" customHeight="1" x14ac:dyDescent="0.2">
      <c r="B12" s="28"/>
      <c r="D12" s="23" t="s">
        <v>14</v>
      </c>
      <c r="F12" s="21" t="s">
        <v>15</v>
      </c>
      <c r="I12" s="23" t="s">
        <v>16</v>
      </c>
      <c r="J12" s="51"/>
      <c r="L12" s="28"/>
    </row>
    <row r="13" spans="2:46" s="1" customFormat="1" ht="10.9" customHeight="1" x14ac:dyDescent="0.2">
      <c r="B13" s="28"/>
      <c r="L13" s="28"/>
    </row>
    <row r="14" spans="2:46" s="1" customFormat="1" ht="12" customHeight="1" x14ac:dyDescent="0.2">
      <c r="B14" s="28"/>
      <c r="D14" s="23" t="s">
        <v>17</v>
      </c>
      <c r="I14" s="23" t="s">
        <v>18</v>
      </c>
      <c r="J14" s="21" t="str">
        <f>IF('Rekapitulácia '!AN10="","",'Rekapitulácia '!AN10)</f>
        <v/>
      </c>
      <c r="L14" s="28"/>
    </row>
    <row r="15" spans="2:46" s="1" customFormat="1" ht="18" customHeight="1" x14ac:dyDescent="0.2">
      <c r="B15" s="28"/>
      <c r="E15" s="21" t="str">
        <f>IF('Rekapitulácia '!E11="","",'Rekapitulácia '!E11)</f>
        <v xml:space="preserve"> </v>
      </c>
      <c r="I15" s="23" t="s">
        <v>20</v>
      </c>
      <c r="J15" s="21" t="str">
        <f>IF('Rekapitulácia '!AN11="","",'Rekapitulácia '!AN11)</f>
        <v/>
      </c>
      <c r="L15" s="28"/>
    </row>
    <row r="16" spans="2:46" s="1" customFormat="1" ht="6.95" customHeight="1" x14ac:dyDescent="0.2">
      <c r="B16" s="28"/>
      <c r="L16" s="28"/>
    </row>
    <row r="17" spans="2:12" s="1" customFormat="1" ht="12" customHeight="1" x14ac:dyDescent="0.2">
      <c r="B17" s="28"/>
      <c r="D17" s="23" t="s">
        <v>21</v>
      </c>
      <c r="I17" s="23" t="s">
        <v>18</v>
      </c>
      <c r="J17" s="24">
        <f>'Rekapitulácia '!AN13</f>
        <v>0</v>
      </c>
      <c r="L17" s="28"/>
    </row>
    <row r="18" spans="2:12" s="1" customFormat="1" ht="18" customHeight="1" x14ac:dyDescent="0.2">
      <c r="B18" s="28"/>
      <c r="E18" s="212">
        <f>'Rekapitulácia '!E14</f>
        <v>0</v>
      </c>
      <c r="F18" s="170"/>
      <c r="G18" s="170"/>
      <c r="H18" s="170"/>
      <c r="I18" s="23" t="s">
        <v>20</v>
      </c>
      <c r="J18" s="24">
        <f>'Rekapitulácia '!AN14</f>
        <v>0</v>
      </c>
      <c r="L18" s="28"/>
    </row>
    <row r="19" spans="2:12" s="1" customFormat="1" ht="6.95" customHeight="1" x14ac:dyDescent="0.2">
      <c r="B19" s="28"/>
      <c r="L19" s="28"/>
    </row>
    <row r="20" spans="2:12" s="1" customFormat="1" ht="12" customHeight="1" x14ac:dyDescent="0.2">
      <c r="B20" s="28"/>
      <c r="D20" s="23" t="s">
        <v>22</v>
      </c>
      <c r="I20" s="23" t="s">
        <v>18</v>
      </c>
      <c r="J20" s="21" t="s">
        <v>1</v>
      </c>
      <c r="L20" s="28"/>
    </row>
    <row r="21" spans="2:12" s="1" customFormat="1" ht="18" customHeight="1" x14ac:dyDescent="0.2">
      <c r="B21" s="28"/>
      <c r="E21" s="21"/>
      <c r="I21" s="23" t="s">
        <v>20</v>
      </c>
      <c r="J21" s="21" t="s">
        <v>1</v>
      </c>
      <c r="L21" s="28"/>
    </row>
    <row r="22" spans="2:12" s="1" customFormat="1" ht="6.95" customHeight="1" x14ac:dyDescent="0.2">
      <c r="B22" s="28"/>
      <c r="L22" s="28"/>
    </row>
    <row r="23" spans="2:12" s="1" customFormat="1" ht="12" customHeight="1" x14ac:dyDescent="0.2">
      <c r="B23" s="28"/>
      <c r="D23" s="23" t="s">
        <v>24</v>
      </c>
      <c r="I23" s="23" t="s">
        <v>18</v>
      </c>
      <c r="J23" s="21" t="s">
        <v>1</v>
      </c>
      <c r="L23" s="28"/>
    </row>
    <row r="24" spans="2:12" s="1" customFormat="1" ht="18" customHeight="1" x14ac:dyDescent="0.2">
      <c r="B24" s="28"/>
      <c r="E24" s="21"/>
      <c r="I24" s="23" t="s">
        <v>20</v>
      </c>
      <c r="J24" s="21" t="s">
        <v>1</v>
      </c>
      <c r="L24" s="28"/>
    </row>
    <row r="25" spans="2:12" s="1" customFormat="1" ht="6.95" customHeight="1" x14ac:dyDescent="0.2">
      <c r="B25" s="28"/>
      <c r="L25" s="28"/>
    </row>
    <row r="26" spans="2:12" s="1" customFormat="1" ht="12" customHeight="1" x14ac:dyDescent="0.2">
      <c r="B26" s="28"/>
      <c r="D26" s="23" t="s">
        <v>25</v>
      </c>
      <c r="L26" s="28"/>
    </row>
    <row r="27" spans="2:12" s="7" customFormat="1" ht="16.5" customHeight="1" x14ac:dyDescent="0.2">
      <c r="B27" s="87"/>
      <c r="E27" s="175" t="s">
        <v>1</v>
      </c>
      <c r="F27" s="175"/>
      <c r="G27" s="175"/>
      <c r="H27" s="175"/>
      <c r="L27" s="87"/>
    </row>
    <row r="28" spans="2:12" s="1" customFormat="1" ht="6.95" customHeight="1" x14ac:dyDescent="0.2">
      <c r="B28" s="28"/>
      <c r="L28" s="28"/>
    </row>
    <row r="29" spans="2:12" s="1" customFormat="1" ht="6.95" customHeight="1" x14ac:dyDescent="0.2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 x14ac:dyDescent="0.2">
      <c r="B30" s="28"/>
      <c r="D30" s="88" t="s">
        <v>26</v>
      </c>
      <c r="J30" s="64">
        <f>ROUND(J121, 2)</f>
        <v>0</v>
      </c>
      <c r="L30" s="28"/>
    </row>
    <row r="31" spans="2:12" s="1" customFormat="1" ht="6.95" customHeight="1" x14ac:dyDescent="0.2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5" customHeight="1" x14ac:dyDescent="0.2">
      <c r="B32" s="28"/>
      <c r="F32" s="31" t="s">
        <v>28</v>
      </c>
      <c r="I32" s="31" t="s">
        <v>27</v>
      </c>
      <c r="J32" s="31" t="s">
        <v>29</v>
      </c>
      <c r="L32" s="28"/>
    </row>
    <row r="33" spans="2:12" s="1" customFormat="1" ht="14.45" customHeight="1" x14ac:dyDescent="0.2">
      <c r="B33" s="28"/>
      <c r="D33" s="89" t="s">
        <v>30</v>
      </c>
      <c r="E33" s="33" t="s">
        <v>31</v>
      </c>
      <c r="F33" s="90">
        <f>ROUND((SUM(BE121:BE235)),  2)</f>
        <v>0</v>
      </c>
      <c r="I33" s="91">
        <v>0.23</v>
      </c>
      <c r="J33" s="90">
        <f>ROUND(((SUM(BE121:BE235))*I33),  2)</f>
        <v>0</v>
      </c>
      <c r="L33" s="28"/>
    </row>
    <row r="34" spans="2:12" s="1" customFormat="1" ht="14.45" customHeight="1" x14ac:dyDescent="0.2">
      <c r="B34" s="28"/>
      <c r="E34" s="33" t="s">
        <v>32</v>
      </c>
      <c r="F34" s="90">
        <f>ROUND((SUM(BF121:BF235)),  2)</f>
        <v>0</v>
      </c>
      <c r="I34" s="91">
        <v>0.23</v>
      </c>
      <c r="J34" s="90">
        <f>ROUND(((SUM(BF121:BF235))*I34),  2)</f>
        <v>0</v>
      </c>
      <c r="L34" s="28"/>
    </row>
    <row r="35" spans="2:12" s="1" customFormat="1" ht="14.45" hidden="1" customHeight="1" x14ac:dyDescent="0.2">
      <c r="B35" s="28"/>
      <c r="E35" s="23" t="s">
        <v>33</v>
      </c>
      <c r="F35" s="90">
        <f>ROUND((SUM(BG121:BG235)),  2)</f>
        <v>0</v>
      </c>
      <c r="I35" s="91">
        <v>0.23</v>
      </c>
      <c r="J35" s="90">
        <f>0</f>
        <v>0</v>
      </c>
      <c r="L35" s="28"/>
    </row>
    <row r="36" spans="2:12" s="1" customFormat="1" ht="14.45" hidden="1" customHeight="1" x14ac:dyDescent="0.2">
      <c r="B36" s="28"/>
      <c r="E36" s="23" t="s">
        <v>34</v>
      </c>
      <c r="F36" s="90">
        <f>ROUND((SUM(BH121:BH235)),  2)</f>
        <v>0</v>
      </c>
      <c r="I36" s="91">
        <v>0.23</v>
      </c>
      <c r="J36" s="90">
        <f>0</f>
        <v>0</v>
      </c>
      <c r="L36" s="28"/>
    </row>
    <row r="37" spans="2:12" s="1" customFormat="1" ht="14.45" hidden="1" customHeight="1" x14ac:dyDescent="0.2">
      <c r="B37" s="28"/>
      <c r="E37" s="33" t="s">
        <v>35</v>
      </c>
      <c r="F37" s="92">
        <f>ROUND((SUM(BI121:BI235)),  2)</f>
        <v>0</v>
      </c>
      <c r="G37" s="93"/>
      <c r="H37" s="93"/>
      <c r="I37" s="94">
        <v>0</v>
      </c>
      <c r="J37" s="92">
        <f>0</f>
        <v>0</v>
      </c>
      <c r="L37" s="28"/>
    </row>
    <row r="38" spans="2:12" s="1" customFormat="1" ht="6.95" customHeight="1" x14ac:dyDescent="0.2">
      <c r="B38" s="28"/>
      <c r="L38" s="28"/>
    </row>
    <row r="39" spans="2:12" s="1" customFormat="1" ht="25.35" customHeight="1" x14ac:dyDescent="0.2">
      <c r="B39" s="28"/>
      <c r="C39" s="95"/>
      <c r="D39" s="96" t="s">
        <v>36</v>
      </c>
      <c r="E39" s="55"/>
      <c r="F39" s="55"/>
      <c r="G39" s="97" t="s">
        <v>37</v>
      </c>
      <c r="H39" s="98" t="s">
        <v>38</v>
      </c>
      <c r="I39" s="55"/>
      <c r="J39" s="99">
        <f>SUM(J30:J37)</f>
        <v>0</v>
      </c>
      <c r="K39" s="100"/>
      <c r="L39" s="28"/>
    </row>
    <row r="40" spans="2:12" s="1" customFormat="1" ht="14.45" customHeight="1" x14ac:dyDescent="0.2">
      <c r="B40" s="28"/>
      <c r="L40" s="28"/>
    </row>
    <row r="41" spans="2:12" ht="14.45" customHeight="1" x14ac:dyDescent="0.2">
      <c r="B41" s="16"/>
      <c r="L41" s="16"/>
    </row>
    <row r="42" spans="2:12" ht="14.45" customHeight="1" x14ac:dyDescent="0.2">
      <c r="B42" s="16"/>
      <c r="L42" s="16"/>
    </row>
    <row r="43" spans="2:12" ht="14.45" customHeight="1" x14ac:dyDescent="0.2">
      <c r="B43" s="16"/>
      <c r="L43" s="16"/>
    </row>
    <row r="44" spans="2:12" ht="14.45" customHeight="1" x14ac:dyDescent="0.2">
      <c r="B44" s="16"/>
      <c r="L44" s="16"/>
    </row>
    <row r="45" spans="2:12" ht="14.45" customHeight="1" x14ac:dyDescent="0.2">
      <c r="B45" s="16"/>
      <c r="L45" s="16"/>
    </row>
    <row r="46" spans="2:12" ht="14.45" customHeight="1" x14ac:dyDescent="0.2">
      <c r="B46" s="16"/>
      <c r="L46" s="16"/>
    </row>
    <row r="47" spans="2:12" ht="14.45" customHeight="1" x14ac:dyDescent="0.2">
      <c r="B47" s="16"/>
      <c r="L47" s="16"/>
    </row>
    <row r="48" spans="2:12" ht="14.45" customHeight="1" x14ac:dyDescent="0.2">
      <c r="B48" s="16"/>
      <c r="L48" s="16"/>
    </row>
    <row r="49" spans="2:12" ht="14.45" customHeight="1" x14ac:dyDescent="0.2">
      <c r="B49" s="16"/>
      <c r="L49" s="16"/>
    </row>
    <row r="50" spans="2:12" s="1" customFormat="1" ht="14.45" customHeight="1" x14ac:dyDescent="0.2">
      <c r="B50" s="28"/>
      <c r="D50" s="40" t="s">
        <v>39</v>
      </c>
      <c r="E50" s="41"/>
      <c r="F50" s="41"/>
      <c r="G50" s="40" t="s">
        <v>40</v>
      </c>
      <c r="H50" s="41"/>
      <c r="I50" s="41"/>
      <c r="J50" s="41"/>
      <c r="K50" s="41"/>
      <c r="L50" s="28"/>
    </row>
    <row r="51" spans="2:12" x14ac:dyDescent="0.2">
      <c r="B51" s="16"/>
      <c r="L51" s="16"/>
    </row>
    <row r="52" spans="2:12" x14ac:dyDescent="0.2">
      <c r="B52" s="16"/>
      <c r="L52" s="16"/>
    </row>
    <row r="53" spans="2:12" x14ac:dyDescent="0.2">
      <c r="B53" s="16"/>
      <c r="L53" s="16"/>
    </row>
    <row r="54" spans="2:12" x14ac:dyDescent="0.2">
      <c r="B54" s="16"/>
      <c r="L54" s="16"/>
    </row>
    <row r="55" spans="2:12" x14ac:dyDescent="0.2">
      <c r="B55" s="16"/>
      <c r="L55" s="16"/>
    </row>
    <row r="56" spans="2:12" x14ac:dyDescent="0.2">
      <c r="B56" s="16"/>
      <c r="L56" s="16"/>
    </row>
    <row r="57" spans="2:12" x14ac:dyDescent="0.2">
      <c r="B57" s="16"/>
      <c r="L57" s="16"/>
    </row>
    <row r="58" spans="2:12" x14ac:dyDescent="0.2">
      <c r="B58" s="16"/>
      <c r="L58" s="16"/>
    </row>
    <row r="59" spans="2:12" x14ac:dyDescent="0.2">
      <c r="B59" s="16"/>
      <c r="L59" s="16"/>
    </row>
    <row r="60" spans="2:12" x14ac:dyDescent="0.2">
      <c r="B60" s="16"/>
      <c r="L60" s="16"/>
    </row>
    <row r="61" spans="2:12" s="1" customFormat="1" ht="12.75" x14ac:dyDescent="0.2">
      <c r="B61" s="28"/>
      <c r="D61" s="42" t="s">
        <v>41</v>
      </c>
      <c r="E61" s="30"/>
      <c r="F61" s="101" t="s">
        <v>42</v>
      </c>
      <c r="G61" s="42" t="s">
        <v>41</v>
      </c>
      <c r="H61" s="30"/>
      <c r="I61" s="30"/>
      <c r="J61" s="102" t="s">
        <v>42</v>
      </c>
      <c r="K61" s="30"/>
      <c r="L61" s="28"/>
    </row>
    <row r="62" spans="2:12" x14ac:dyDescent="0.2">
      <c r="B62" s="16"/>
      <c r="L62" s="16"/>
    </row>
    <row r="63" spans="2:12" x14ac:dyDescent="0.2">
      <c r="B63" s="16"/>
      <c r="L63" s="16"/>
    </row>
    <row r="64" spans="2:12" x14ac:dyDescent="0.2">
      <c r="B64" s="16"/>
      <c r="L64" s="16"/>
    </row>
    <row r="65" spans="2:12" s="1" customFormat="1" ht="12.75" x14ac:dyDescent="0.2">
      <c r="B65" s="28"/>
      <c r="D65" s="40" t="s">
        <v>43</v>
      </c>
      <c r="E65" s="41"/>
      <c r="F65" s="41"/>
      <c r="G65" s="40" t="s">
        <v>44</v>
      </c>
      <c r="H65" s="41"/>
      <c r="I65" s="41"/>
      <c r="J65" s="41"/>
      <c r="K65" s="41"/>
      <c r="L65" s="28"/>
    </row>
    <row r="66" spans="2:12" x14ac:dyDescent="0.2">
      <c r="B66" s="16"/>
      <c r="L66" s="16"/>
    </row>
    <row r="67" spans="2:12" x14ac:dyDescent="0.2">
      <c r="B67" s="16"/>
      <c r="L67" s="16"/>
    </row>
    <row r="68" spans="2:12" x14ac:dyDescent="0.2">
      <c r="B68" s="16"/>
      <c r="L68" s="16"/>
    </row>
    <row r="69" spans="2:12" x14ac:dyDescent="0.2">
      <c r="B69" s="16"/>
      <c r="L69" s="16"/>
    </row>
    <row r="70" spans="2:12" x14ac:dyDescent="0.2">
      <c r="B70" s="16"/>
      <c r="L70" s="16"/>
    </row>
    <row r="71" spans="2:12" x14ac:dyDescent="0.2">
      <c r="B71" s="16"/>
      <c r="L71" s="16"/>
    </row>
    <row r="72" spans="2:12" x14ac:dyDescent="0.2">
      <c r="B72" s="16"/>
      <c r="L72" s="16"/>
    </row>
    <row r="73" spans="2:12" x14ac:dyDescent="0.2">
      <c r="B73" s="16"/>
      <c r="L73" s="16"/>
    </row>
    <row r="74" spans="2:12" x14ac:dyDescent="0.2">
      <c r="B74" s="16"/>
      <c r="L74" s="16"/>
    </row>
    <row r="75" spans="2:12" x14ac:dyDescent="0.2">
      <c r="B75" s="16"/>
      <c r="L75" s="16"/>
    </row>
    <row r="76" spans="2:12" s="1" customFormat="1" ht="12.75" x14ac:dyDescent="0.2">
      <c r="B76" s="28"/>
      <c r="D76" s="42" t="s">
        <v>41</v>
      </c>
      <c r="E76" s="30"/>
      <c r="F76" s="101" t="s">
        <v>42</v>
      </c>
      <c r="G76" s="42" t="s">
        <v>41</v>
      </c>
      <c r="H76" s="30"/>
      <c r="I76" s="30"/>
      <c r="J76" s="102" t="s">
        <v>42</v>
      </c>
      <c r="K76" s="30"/>
      <c r="L76" s="28"/>
    </row>
    <row r="77" spans="2:12" s="1" customFormat="1" ht="14.4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5" customHeight="1" x14ac:dyDescent="0.2">
      <c r="B82" s="28"/>
      <c r="C82" s="17" t="s">
        <v>78</v>
      </c>
      <c r="L82" s="28"/>
    </row>
    <row r="83" spans="2:47" s="1" customFormat="1" ht="6.95" customHeight="1" x14ac:dyDescent="0.2">
      <c r="B83" s="28"/>
      <c r="L83" s="28"/>
    </row>
    <row r="84" spans="2:47" s="1" customFormat="1" ht="12" customHeight="1" x14ac:dyDescent="0.2">
      <c r="B84" s="28"/>
      <c r="C84" s="23"/>
      <c r="L84" s="28"/>
    </row>
    <row r="85" spans="2:47" s="1" customFormat="1" ht="26.25" customHeight="1" x14ac:dyDescent="0.2">
      <c r="B85" s="28"/>
      <c r="E85" s="210" t="str">
        <f>E7</f>
        <v xml:space="preserve">Fotovoltika a batériové úložisko </v>
      </c>
      <c r="F85" s="211"/>
      <c r="G85" s="211"/>
      <c r="H85" s="211"/>
      <c r="L85" s="28"/>
    </row>
    <row r="86" spans="2:47" s="1" customFormat="1" ht="12" customHeight="1" x14ac:dyDescent="0.2">
      <c r="B86" s="28"/>
      <c r="C86" s="23" t="s">
        <v>77</v>
      </c>
      <c r="L86" s="28"/>
    </row>
    <row r="87" spans="2:47" s="1" customFormat="1" ht="30" customHeight="1" x14ac:dyDescent="0.2">
      <c r="B87" s="28"/>
      <c r="E87" s="207" t="str">
        <f>E9</f>
        <v xml:space="preserve">AKU - batériové úložisko </v>
      </c>
      <c r="F87" s="209"/>
      <c r="G87" s="209"/>
      <c r="H87" s="209"/>
      <c r="L87" s="28"/>
    </row>
    <row r="88" spans="2:47" s="1" customFormat="1" ht="6.95" customHeight="1" x14ac:dyDescent="0.2">
      <c r="B88" s="28"/>
      <c r="L88" s="28"/>
    </row>
    <row r="89" spans="2:47" s="1" customFormat="1" ht="12" customHeight="1" x14ac:dyDescent="0.2">
      <c r="B89" s="28"/>
      <c r="C89" s="23" t="s">
        <v>14</v>
      </c>
      <c r="F89" s="21" t="str">
        <f>F12</f>
        <v>UHROVEC</v>
      </c>
      <c r="I89" s="23" t="s">
        <v>16</v>
      </c>
      <c r="J89" s="51" t="str">
        <f>IF(J12="","",J12)</f>
        <v/>
      </c>
      <c r="L89" s="28"/>
    </row>
    <row r="90" spans="2:47" s="1" customFormat="1" ht="6.95" customHeight="1" x14ac:dyDescent="0.2">
      <c r="B90" s="28"/>
      <c r="L90" s="28"/>
    </row>
    <row r="91" spans="2:47" s="1" customFormat="1" ht="15.2" customHeight="1" x14ac:dyDescent="0.2">
      <c r="B91" s="28"/>
      <c r="C91" s="23" t="s">
        <v>17</v>
      </c>
      <c r="F91" s="21" t="str">
        <f>E15</f>
        <v xml:space="preserve"> </v>
      </c>
      <c r="I91" s="23" t="s">
        <v>22</v>
      </c>
      <c r="J91" s="26"/>
      <c r="L91" s="28"/>
    </row>
    <row r="92" spans="2:47" s="1" customFormat="1" ht="15.2" customHeight="1" x14ac:dyDescent="0.2">
      <c r="B92" s="28"/>
      <c r="C92" s="23" t="s">
        <v>21</v>
      </c>
      <c r="F92" s="21">
        <f>IF(E18="","",E18)</f>
        <v>0</v>
      </c>
      <c r="I92" s="23" t="s">
        <v>24</v>
      </c>
      <c r="J92" s="26"/>
      <c r="L92" s="28"/>
    </row>
    <row r="93" spans="2:47" s="1" customFormat="1" ht="10.35" customHeight="1" x14ac:dyDescent="0.2">
      <c r="B93" s="28"/>
      <c r="L93" s="28"/>
    </row>
    <row r="94" spans="2:47" s="1" customFormat="1" ht="29.25" customHeight="1" x14ac:dyDescent="0.2">
      <c r="B94" s="28"/>
      <c r="C94" s="103" t="s">
        <v>79</v>
      </c>
      <c r="D94" s="95"/>
      <c r="E94" s="95"/>
      <c r="F94" s="95"/>
      <c r="G94" s="95"/>
      <c r="H94" s="95"/>
      <c r="I94" s="95"/>
      <c r="J94" s="104" t="s">
        <v>80</v>
      </c>
      <c r="K94" s="95"/>
      <c r="L94" s="28"/>
    </row>
    <row r="95" spans="2:47" s="1" customFormat="1" ht="10.35" customHeight="1" x14ac:dyDescent="0.2">
      <c r="B95" s="28"/>
      <c r="L95" s="28"/>
    </row>
    <row r="96" spans="2:47" s="1" customFormat="1" ht="22.9" customHeight="1" x14ac:dyDescent="0.2">
      <c r="B96" s="28"/>
      <c r="C96" s="105" t="s">
        <v>81</v>
      </c>
      <c r="J96" s="64">
        <f>J121</f>
        <v>0</v>
      </c>
      <c r="L96" s="28"/>
      <c r="AU96" s="13" t="s">
        <v>82</v>
      </c>
    </row>
    <row r="97" spans="2:12" s="8" customFormat="1" ht="24.95" customHeight="1" x14ac:dyDescent="0.2">
      <c r="B97" s="106"/>
      <c r="D97" s="107" t="s">
        <v>426</v>
      </c>
      <c r="E97" s="108"/>
      <c r="F97" s="108"/>
      <c r="G97" s="108"/>
      <c r="H97" s="108"/>
      <c r="I97" s="108"/>
      <c r="J97" s="109">
        <f>J122</f>
        <v>0</v>
      </c>
      <c r="L97" s="106"/>
    </row>
    <row r="98" spans="2:12" s="9" customFormat="1" ht="19.899999999999999" customHeight="1" x14ac:dyDescent="0.2">
      <c r="B98" s="110"/>
      <c r="D98" s="111" t="s">
        <v>427</v>
      </c>
      <c r="E98" s="112"/>
      <c r="F98" s="112"/>
      <c r="G98" s="112"/>
      <c r="H98" s="112"/>
      <c r="I98" s="112"/>
      <c r="J98" s="113">
        <f>J123</f>
        <v>0</v>
      </c>
      <c r="L98" s="110"/>
    </row>
    <row r="99" spans="2:12" s="9" customFormat="1" ht="19.899999999999999" customHeight="1" x14ac:dyDescent="0.2">
      <c r="B99" s="110"/>
      <c r="D99" s="111" t="s">
        <v>428</v>
      </c>
      <c r="E99" s="112"/>
      <c r="F99" s="112"/>
      <c r="G99" s="112"/>
      <c r="H99" s="112"/>
      <c r="I99" s="112"/>
      <c r="J99" s="113">
        <f>J130</f>
        <v>0</v>
      </c>
      <c r="L99" s="110"/>
    </row>
    <row r="100" spans="2:12" s="8" customFormat="1" ht="24.95" customHeight="1" x14ac:dyDescent="0.2">
      <c r="B100" s="106"/>
      <c r="D100" s="107" t="s">
        <v>83</v>
      </c>
      <c r="E100" s="108"/>
      <c r="F100" s="108"/>
      <c r="G100" s="108"/>
      <c r="H100" s="108"/>
      <c r="I100" s="108"/>
      <c r="J100" s="109">
        <f>J147</f>
        <v>0</v>
      </c>
      <c r="L100" s="106"/>
    </row>
    <row r="101" spans="2:12" s="9" customFormat="1" ht="19.899999999999999" customHeight="1" x14ac:dyDescent="0.2">
      <c r="B101" s="110"/>
      <c r="D101" s="111" t="s">
        <v>84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12" s="1" customFormat="1" ht="21.75" customHeight="1" x14ac:dyDescent="0.2">
      <c r="B102" s="28"/>
      <c r="L102" s="28"/>
    </row>
    <row r="103" spans="2:12" s="1" customFormat="1" ht="6.95" customHeight="1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12" s="1" customFormat="1" ht="6.95" customHeight="1" x14ac:dyDescent="0.2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12" s="1" customFormat="1" ht="24.95" customHeight="1" x14ac:dyDescent="0.2">
      <c r="B108" s="28"/>
      <c r="C108" s="17" t="s">
        <v>86</v>
      </c>
      <c r="L108" s="28"/>
    </row>
    <row r="109" spans="2:12" s="1" customFormat="1" ht="6.95" customHeight="1" x14ac:dyDescent="0.2">
      <c r="B109" s="28"/>
      <c r="L109" s="28"/>
    </row>
    <row r="110" spans="2:12" s="1" customFormat="1" ht="12" customHeight="1" x14ac:dyDescent="0.2">
      <c r="B110" s="28"/>
      <c r="C110" s="23"/>
      <c r="L110" s="28"/>
    </row>
    <row r="111" spans="2:12" s="1" customFormat="1" ht="26.25" customHeight="1" x14ac:dyDescent="0.2">
      <c r="B111" s="28"/>
      <c r="E111" s="210" t="str">
        <f>E7</f>
        <v xml:space="preserve">Fotovoltika a batériové úložisko </v>
      </c>
      <c r="F111" s="211"/>
      <c r="G111" s="211"/>
      <c r="H111" s="211"/>
      <c r="L111" s="28"/>
    </row>
    <row r="112" spans="2:12" s="1" customFormat="1" ht="12" customHeight="1" x14ac:dyDescent="0.2">
      <c r="B112" s="28"/>
      <c r="C112" s="23" t="s">
        <v>77</v>
      </c>
      <c r="L112" s="28"/>
    </row>
    <row r="113" spans="2:65" s="1" customFormat="1" ht="30" customHeight="1" x14ac:dyDescent="0.2">
      <c r="B113" s="28"/>
      <c r="E113" s="207" t="str">
        <f>E9</f>
        <v xml:space="preserve">AKU - batériové úložisko </v>
      </c>
      <c r="F113" s="209"/>
      <c r="G113" s="209"/>
      <c r="H113" s="209"/>
      <c r="L113" s="28"/>
    </row>
    <row r="114" spans="2:65" s="1" customFormat="1" ht="6.95" customHeight="1" x14ac:dyDescent="0.2">
      <c r="B114" s="28"/>
      <c r="L114" s="28"/>
    </row>
    <row r="115" spans="2:65" s="1" customFormat="1" ht="12" customHeight="1" x14ac:dyDescent="0.2">
      <c r="B115" s="28"/>
      <c r="C115" s="23" t="s">
        <v>14</v>
      </c>
      <c r="F115" s="21" t="str">
        <f>F12</f>
        <v>UHROVEC</v>
      </c>
      <c r="I115" s="23" t="s">
        <v>16</v>
      </c>
      <c r="J115" s="51" t="str">
        <f>IF(J12="","",J12)</f>
        <v/>
      </c>
      <c r="L115" s="28"/>
    </row>
    <row r="116" spans="2:65" s="1" customFormat="1" ht="6.95" customHeight="1" x14ac:dyDescent="0.2">
      <c r="B116" s="28"/>
      <c r="L116" s="28"/>
    </row>
    <row r="117" spans="2:65" s="1" customFormat="1" ht="15.2" customHeight="1" x14ac:dyDescent="0.2">
      <c r="B117" s="28"/>
      <c r="C117" s="23" t="s">
        <v>17</v>
      </c>
      <c r="F117" s="21" t="str">
        <f>E15</f>
        <v xml:space="preserve"> </v>
      </c>
      <c r="I117" s="23" t="s">
        <v>22</v>
      </c>
      <c r="J117" s="26"/>
      <c r="L117" s="28"/>
    </row>
    <row r="118" spans="2:65" s="1" customFormat="1" ht="15.2" customHeight="1" x14ac:dyDescent="0.2">
      <c r="B118" s="28"/>
      <c r="C118" s="23" t="s">
        <v>21</v>
      </c>
      <c r="F118" s="21">
        <f>IF(E18="","",E18)</f>
        <v>0</v>
      </c>
      <c r="I118" s="23" t="s">
        <v>24</v>
      </c>
      <c r="J118" s="26"/>
      <c r="L118" s="28"/>
    </row>
    <row r="119" spans="2:65" s="1" customFormat="1" ht="10.35" customHeight="1" x14ac:dyDescent="0.2">
      <c r="B119" s="28"/>
      <c r="L119" s="28"/>
    </row>
    <row r="120" spans="2:65" s="10" customFormat="1" ht="29.25" customHeight="1" x14ac:dyDescent="0.2">
      <c r="B120" s="114"/>
      <c r="C120" s="115" t="s">
        <v>87</v>
      </c>
      <c r="D120" s="116" t="s">
        <v>50</v>
      </c>
      <c r="E120" s="116" t="s">
        <v>46</v>
      </c>
      <c r="F120" s="116" t="s">
        <v>47</v>
      </c>
      <c r="G120" s="116" t="s">
        <v>88</v>
      </c>
      <c r="H120" s="116" t="s">
        <v>89</v>
      </c>
      <c r="I120" s="116" t="s">
        <v>90</v>
      </c>
      <c r="J120" s="117" t="s">
        <v>80</v>
      </c>
      <c r="K120" s="118" t="s">
        <v>91</v>
      </c>
      <c r="L120" s="114"/>
      <c r="M120" s="57" t="s">
        <v>1</v>
      </c>
      <c r="N120" s="58" t="s">
        <v>30</v>
      </c>
      <c r="O120" s="58" t="s">
        <v>92</v>
      </c>
      <c r="P120" s="58" t="s">
        <v>93</v>
      </c>
      <c r="Q120" s="58" t="s">
        <v>94</v>
      </c>
      <c r="R120" s="58" t="s">
        <v>95</v>
      </c>
      <c r="S120" s="58" t="s">
        <v>96</v>
      </c>
      <c r="T120" s="59" t="s">
        <v>97</v>
      </c>
    </row>
    <row r="121" spans="2:65" s="1" customFormat="1" ht="22.9" customHeight="1" x14ac:dyDescent="0.25">
      <c r="B121" s="28"/>
      <c r="C121" s="62" t="s">
        <v>81</v>
      </c>
      <c r="J121" s="119">
        <f>BK121</f>
        <v>0</v>
      </c>
      <c r="L121" s="28"/>
      <c r="M121" s="60"/>
      <c r="N121" s="52"/>
      <c r="O121" s="52"/>
      <c r="P121" s="120">
        <f>P122+P147</f>
        <v>0</v>
      </c>
      <c r="Q121" s="52"/>
      <c r="R121" s="120">
        <f>R122+R147</f>
        <v>65.457044999999994</v>
      </c>
      <c r="S121" s="52"/>
      <c r="T121" s="121">
        <f>T122+T147</f>
        <v>0</v>
      </c>
      <c r="AT121" s="13" t="s">
        <v>64</v>
      </c>
      <c r="AU121" s="13" t="s">
        <v>82</v>
      </c>
      <c r="BK121" s="122">
        <f>BK122+BK147</f>
        <v>0</v>
      </c>
    </row>
    <row r="122" spans="2:65" s="11" customFormat="1" ht="25.9" customHeight="1" x14ac:dyDescent="0.2">
      <c r="B122" s="123"/>
      <c r="D122" s="124" t="s">
        <v>64</v>
      </c>
      <c r="E122" s="125" t="s">
        <v>429</v>
      </c>
      <c r="F122" s="125" t="s">
        <v>429</v>
      </c>
      <c r="I122" s="126"/>
      <c r="J122" s="127">
        <f>BK122</f>
        <v>0</v>
      </c>
      <c r="L122" s="123"/>
      <c r="M122" s="128"/>
      <c r="P122" s="129">
        <f>P123+P130</f>
        <v>0</v>
      </c>
      <c r="R122" s="129">
        <f>R123+R130</f>
        <v>62.978859999999997</v>
      </c>
      <c r="T122" s="130">
        <f>T123+T130</f>
        <v>0</v>
      </c>
      <c r="AR122" s="124" t="s">
        <v>72</v>
      </c>
      <c r="AT122" s="131" t="s">
        <v>64</v>
      </c>
      <c r="AU122" s="131" t="s">
        <v>65</v>
      </c>
      <c r="AY122" s="124" t="s">
        <v>101</v>
      </c>
      <c r="BK122" s="132">
        <f>BK123+BK130</f>
        <v>0</v>
      </c>
    </row>
    <row r="123" spans="2:65" s="11" customFormat="1" ht="22.9" customHeight="1" x14ac:dyDescent="0.2">
      <c r="B123" s="123"/>
      <c r="D123" s="124" t="s">
        <v>64</v>
      </c>
      <c r="E123" s="133" t="s">
        <v>123</v>
      </c>
      <c r="F123" s="133" t="s">
        <v>430</v>
      </c>
      <c r="I123" s="126"/>
      <c r="J123" s="134">
        <f>BK123</f>
        <v>0</v>
      </c>
      <c r="L123" s="123"/>
      <c r="M123" s="128"/>
      <c r="P123" s="129">
        <f>SUM(P124:P129)</f>
        <v>0</v>
      </c>
      <c r="R123" s="129">
        <f>SUM(R124:R129)</f>
        <v>22.276159999999997</v>
      </c>
      <c r="T123" s="130">
        <f>SUM(T124:T129)</f>
        <v>0</v>
      </c>
      <c r="AR123" s="124" t="s">
        <v>72</v>
      </c>
      <c r="AT123" s="131" t="s">
        <v>64</v>
      </c>
      <c r="AU123" s="131" t="s">
        <v>72</v>
      </c>
      <c r="AY123" s="124" t="s">
        <v>101</v>
      </c>
      <c r="BK123" s="132">
        <f>SUM(BK124:BK129)</f>
        <v>0</v>
      </c>
    </row>
    <row r="124" spans="2:65" s="1" customFormat="1" ht="24.2" customHeight="1" x14ac:dyDescent="0.2">
      <c r="B124" s="135"/>
      <c r="C124" s="136" t="s">
        <v>72</v>
      </c>
      <c r="D124" s="136" t="s">
        <v>104</v>
      </c>
      <c r="E124" s="137" t="s">
        <v>431</v>
      </c>
      <c r="F124" s="138" t="s">
        <v>432</v>
      </c>
      <c r="G124" s="139" t="s">
        <v>117</v>
      </c>
      <c r="H124" s="140">
        <v>2</v>
      </c>
      <c r="I124" s="141"/>
      <c r="J124" s="142">
        <f t="shared" ref="J124:J129" si="0">ROUND(I124*H124,2)</f>
        <v>0</v>
      </c>
      <c r="K124" s="143"/>
      <c r="L124" s="28"/>
      <c r="M124" s="144" t="s">
        <v>1</v>
      </c>
      <c r="N124" s="145" t="s">
        <v>32</v>
      </c>
      <c r="P124" s="146">
        <f t="shared" ref="P124:P129" si="1">O124*H124</f>
        <v>0</v>
      </c>
      <c r="Q124" s="146">
        <v>0</v>
      </c>
      <c r="R124" s="146">
        <f t="shared" ref="R124:R129" si="2">Q124*H124</f>
        <v>0</v>
      </c>
      <c r="S124" s="146">
        <v>0</v>
      </c>
      <c r="T124" s="147">
        <f t="shared" ref="T124:T129" si="3">S124*H124</f>
        <v>0</v>
      </c>
      <c r="AR124" s="148" t="s">
        <v>108</v>
      </c>
      <c r="AT124" s="148" t="s">
        <v>104</v>
      </c>
      <c r="AU124" s="148" t="s">
        <v>109</v>
      </c>
      <c r="AY124" s="13" t="s">
        <v>101</v>
      </c>
      <c r="BE124" s="149">
        <f t="shared" ref="BE124:BE129" si="4">IF(N124="základná",J124,0)</f>
        <v>0</v>
      </c>
      <c r="BF124" s="149">
        <f t="shared" ref="BF124:BF129" si="5">IF(N124="znížená",J124,0)</f>
        <v>0</v>
      </c>
      <c r="BG124" s="149">
        <f t="shared" ref="BG124:BG129" si="6">IF(N124="zákl. prenesená",J124,0)</f>
        <v>0</v>
      </c>
      <c r="BH124" s="149">
        <f t="shared" ref="BH124:BH129" si="7">IF(N124="zníž. prenesená",J124,0)</f>
        <v>0</v>
      </c>
      <c r="BI124" s="149">
        <f t="shared" ref="BI124:BI129" si="8">IF(N124="nulová",J124,0)</f>
        <v>0</v>
      </c>
      <c r="BJ124" s="13" t="s">
        <v>109</v>
      </c>
      <c r="BK124" s="149">
        <f t="shared" ref="BK124:BK129" si="9">ROUND(I124*H124,2)</f>
        <v>0</v>
      </c>
      <c r="BL124" s="13" t="s">
        <v>108</v>
      </c>
      <c r="BM124" s="148" t="s">
        <v>433</v>
      </c>
    </row>
    <row r="125" spans="2:65" s="1" customFormat="1" ht="33" customHeight="1" x14ac:dyDescent="0.2">
      <c r="B125" s="135"/>
      <c r="C125" s="150" t="s">
        <v>109</v>
      </c>
      <c r="D125" s="150" t="s">
        <v>98</v>
      </c>
      <c r="E125" s="151" t="s">
        <v>434</v>
      </c>
      <c r="F125" s="152" t="s">
        <v>435</v>
      </c>
      <c r="G125" s="153" t="s">
        <v>436</v>
      </c>
      <c r="H125" s="154">
        <v>4</v>
      </c>
      <c r="I125" s="155"/>
      <c r="J125" s="156">
        <f t="shared" si="0"/>
        <v>0</v>
      </c>
      <c r="K125" s="157"/>
      <c r="L125" s="158"/>
      <c r="M125" s="159" t="s">
        <v>1</v>
      </c>
      <c r="N125" s="160" t="s">
        <v>32</v>
      </c>
      <c r="P125" s="146">
        <f t="shared" si="1"/>
        <v>0</v>
      </c>
      <c r="Q125" s="146">
        <v>2.3975499999999998</v>
      </c>
      <c r="R125" s="146">
        <f t="shared" si="2"/>
        <v>9.5901999999999994</v>
      </c>
      <c r="S125" s="146">
        <v>0</v>
      </c>
      <c r="T125" s="147">
        <f t="shared" si="3"/>
        <v>0</v>
      </c>
      <c r="AR125" s="148" t="s">
        <v>113</v>
      </c>
      <c r="AT125" s="148" t="s">
        <v>98</v>
      </c>
      <c r="AU125" s="148" t="s">
        <v>109</v>
      </c>
      <c r="AY125" s="13" t="s">
        <v>101</v>
      </c>
      <c r="BE125" s="149">
        <f t="shared" si="4"/>
        <v>0</v>
      </c>
      <c r="BF125" s="149">
        <f t="shared" si="5"/>
        <v>0</v>
      </c>
      <c r="BG125" s="149">
        <f t="shared" si="6"/>
        <v>0</v>
      </c>
      <c r="BH125" s="149">
        <f t="shared" si="7"/>
        <v>0</v>
      </c>
      <c r="BI125" s="149">
        <f t="shared" si="8"/>
        <v>0</v>
      </c>
      <c r="BJ125" s="13" t="s">
        <v>109</v>
      </c>
      <c r="BK125" s="149">
        <f t="shared" si="9"/>
        <v>0</v>
      </c>
      <c r="BL125" s="13" t="s">
        <v>113</v>
      </c>
      <c r="BM125" s="148" t="s">
        <v>437</v>
      </c>
    </row>
    <row r="126" spans="2:65" s="1" customFormat="1" ht="33" customHeight="1" x14ac:dyDescent="0.2">
      <c r="B126" s="135"/>
      <c r="C126" s="136" t="s">
        <v>100</v>
      </c>
      <c r="D126" s="136" t="s">
        <v>104</v>
      </c>
      <c r="E126" s="137" t="s">
        <v>438</v>
      </c>
      <c r="F126" s="138" t="s">
        <v>439</v>
      </c>
      <c r="G126" s="139" t="s">
        <v>440</v>
      </c>
      <c r="H126" s="140">
        <v>12</v>
      </c>
      <c r="I126" s="141"/>
      <c r="J126" s="142">
        <f t="shared" si="0"/>
        <v>0</v>
      </c>
      <c r="K126" s="143"/>
      <c r="L126" s="28"/>
      <c r="M126" s="144" t="s">
        <v>1</v>
      </c>
      <c r="N126" s="145" t="s">
        <v>32</v>
      </c>
      <c r="P126" s="146">
        <f t="shared" si="1"/>
        <v>0</v>
      </c>
      <c r="Q126" s="146">
        <v>0.44528000000000001</v>
      </c>
      <c r="R126" s="146">
        <f t="shared" si="2"/>
        <v>5.3433600000000006</v>
      </c>
      <c r="S126" s="146">
        <v>0</v>
      </c>
      <c r="T126" s="147">
        <f t="shared" si="3"/>
        <v>0</v>
      </c>
      <c r="AR126" s="148" t="s">
        <v>118</v>
      </c>
      <c r="AT126" s="148" t="s">
        <v>104</v>
      </c>
      <c r="AU126" s="148" t="s">
        <v>109</v>
      </c>
      <c r="AY126" s="13" t="s">
        <v>101</v>
      </c>
      <c r="BE126" s="149">
        <f t="shared" si="4"/>
        <v>0</v>
      </c>
      <c r="BF126" s="149">
        <f t="shared" si="5"/>
        <v>0</v>
      </c>
      <c r="BG126" s="149">
        <f t="shared" si="6"/>
        <v>0</v>
      </c>
      <c r="BH126" s="149">
        <f t="shared" si="7"/>
        <v>0</v>
      </c>
      <c r="BI126" s="149">
        <f t="shared" si="8"/>
        <v>0</v>
      </c>
      <c r="BJ126" s="13" t="s">
        <v>109</v>
      </c>
      <c r="BK126" s="149">
        <f t="shared" si="9"/>
        <v>0</v>
      </c>
      <c r="BL126" s="13" t="s">
        <v>118</v>
      </c>
      <c r="BM126" s="148" t="s">
        <v>441</v>
      </c>
    </row>
    <row r="127" spans="2:65" s="1" customFormat="1" ht="24.2" customHeight="1" x14ac:dyDescent="0.2">
      <c r="B127" s="135"/>
      <c r="C127" s="150" t="s">
        <v>118</v>
      </c>
      <c r="D127" s="150" t="s">
        <v>98</v>
      </c>
      <c r="E127" s="151" t="s">
        <v>442</v>
      </c>
      <c r="F127" s="152" t="s">
        <v>443</v>
      </c>
      <c r="G127" s="153" t="s">
        <v>444</v>
      </c>
      <c r="H127" s="154">
        <v>4.9329999999999998</v>
      </c>
      <c r="I127" s="155"/>
      <c r="J127" s="156">
        <f t="shared" si="0"/>
        <v>0</v>
      </c>
      <c r="K127" s="157"/>
      <c r="L127" s="158"/>
      <c r="M127" s="159" t="s">
        <v>1</v>
      </c>
      <c r="N127" s="160" t="s">
        <v>32</v>
      </c>
      <c r="P127" s="146">
        <f t="shared" si="1"/>
        <v>0</v>
      </c>
      <c r="Q127" s="146">
        <v>1</v>
      </c>
      <c r="R127" s="146">
        <f t="shared" si="2"/>
        <v>4.9329999999999998</v>
      </c>
      <c r="S127" s="146">
        <v>0</v>
      </c>
      <c r="T127" s="147">
        <f t="shared" si="3"/>
        <v>0</v>
      </c>
      <c r="AR127" s="148" t="s">
        <v>135</v>
      </c>
      <c r="AT127" s="148" t="s">
        <v>98</v>
      </c>
      <c r="AU127" s="148" t="s">
        <v>109</v>
      </c>
      <c r="AY127" s="13" t="s">
        <v>101</v>
      </c>
      <c r="BE127" s="149">
        <f t="shared" si="4"/>
        <v>0</v>
      </c>
      <c r="BF127" s="149">
        <f t="shared" si="5"/>
        <v>0</v>
      </c>
      <c r="BG127" s="149">
        <f t="shared" si="6"/>
        <v>0</v>
      </c>
      <c r="BH127" s="149">
        <f t="shared" si="7"/>
        <v>0</v>
      </c>
      <c r="BI127" s="149">
        <f t="shared" si="8"/>
        <v>0</v>
      </c>
      <c r="BJ127" s="13" t="s">
        <v>109</v>
      </c>
      <c r="BK127" s="149">
        <f t="shared" si="9"/>
        <v>0</v>
      </c>
      <c r="BL127" s="13" t="s">
        <v>118</v>
      </c>
      <c r="BM127" s="148" t="s">
        <v>445</v>
      </c>
    </row>
    <row r="128" spans="2:65" s="1" customFormat="1" ht="37.9" customHeight="1" x14ac:dyDescent="0.2">
      <c r="B128" s="135"/>
      <c r="C128" s="136" t="s">
        <v>123</v>
      </c>
      <c r="D128" s="136" t="s">
        <v>104</v>
      </c>
      <c r="E128" s="137" t="s">
        <v>446</v>
      </c>
      <c r="F128" s="138" t="s">
        <v>447</v>
      </c>
      <c r="G128" s="139" t="s">
        <v>440</v>
      </c>
      <c r="H128" s="140">
        <v>12</v>
      </c>
      <c r="I128" s="141"/>
      <c r="J128" s="142">
        <f t="shared" si="0"/>
        <v>0</v>
      </c>
      <c r="K128" s="143"/>
      <c r="L128" s="28"/>
      <c r="M128" s="144" t="s">
        <v>1</v>
      </c>
      <c r="N128" s="145" t="s">
        <v>32</v>
      </c>
      <c r="P128" s="146">
        <f t="shared" si="1"/>
        <v>0</v>
      </c>
      <c r="Q128" s="146">
        <v>8.4000000000000005E-2</v>
      </c>
      <c r="R128" s="146">
        <f t="shared" si="2"/>
        <v>1.008</v>
      </c>
      <c r="S128" s="146">
        <v>0</v>
      </c>
      <c r="T128" s="147">
        <f t="shared" si="3"/>
        <v>0</v>
      </c>
      <c r="AR128" s="148" t="s">
        <v>118</v>
      </c>
      <c r="AT128" s="148" t="s">
        <v>104</v>
      </c>
      <c r="AU128" s="148" t="s">
        <v>109</v>
      </c>
      <c r="AY128" s="13" t="s">
        <v>101</v>
      </c>
      <c r="BE128" s="149">
        <f t="shared" si="4"/>
        <v>0</v>
      </c>
      <c r="BF128" s="149">
        <f t="shared" si="5"/>
        <v>0</v>
      </c>
      <c r="BG128" s="149">
        <f t="shared" si="6"/>
        <v>0</v>
      </c>
      <c r="BH128" s="149">
        <f t="shared" si="7"/>
        <v>0</v>
      </c>
      <c r="BI128" s="149">
        <f t="shared" si="8"/>
        <v>0</v>
      </c>
      <c r="BJ128" s="13" t="s">
        <v>109</v>
      </c>
      <c r="BK128" s="149">
        <f t="shared" si="9"/>
        <v>0</v>
      </c>
      <c r="BL128" s="13" t="s">
        <v>118</v>
      </c>
      <c r="BM128" s="148" t="s">
        <v>448</v>
      </c>
    </row>
    <row r="129" spans="2:65" s="1" customFormat="1" ht="37.9" customHeight="1" x14ac:dyDescent="0.2">
      <c r="B129" s="135"/>
      <c r="C129" s="150" t="s">
        <v>127</v>
      </c>
      <c r="D129" s="150" t="s">
        <v>98</v>
      </c>
      <c r="E129" s="151" t="s">
        <v>449</v>
      </c>
      <c r="F129" s="152" t="s">
        <v>450</v>
      </c>
      <c r="G129" s="153" t="s">
        <v>117</v>
      </c>
      <c r="H129" s="154">
        <v>48</v>
      </c>
      <c r="I129" s="155"/>
      <c r="J129" s="156">
        <f t="shared" si="0"/>
        <v>0</v>
      </c>
      <c r="K129" s="157"/>
      <c r="L129" s="158"/>
      <c r="M129" s="159" t="s">
        <v>1</v>
      </c>
      <c r="N129" s="160" t="s">
        <v>32</v>
      </c>
      <c r="P129" s="146">
        <f t="shared" si="1"/>
        <v>0</v>
      </c>
      <c r="Q129" s="146">
        <v>2.92E-2</v>
      </c>
      <c r="R129" s="146">
        <f t="shared" si="2"/>
        <v>1.4016</v>
      </c>
      <c r="S129" s="146">
        <v>0</v>
      </c>
      <c r="T129" s="147">
        <f t="shared" si="3"/>
        <v>0</v>
      </c>
      <c r="AR129" s="148" t="s">
        <v>135</v>
      </c>
      <c r="AT129" s="148" t="s">
        <v>98</v>
      </c>
      <c r="AU129" s="148" t="s">
        <v>109</v>
      </c>
      <c r="AY129" s="13" t="s">
        <v>101</v>
      </c>
      <c r="BE129" s="149">
        <f t="shared" si="4"/>
        <v>0</v>
      </c>
      <c r="BF129" s="149">
        <f t="shared" si="5"/>
        <v>0</v>
      </c>
      <c r="BG129" s="149">
        <f t="shared" si="6"/>
        <v>0</v>
      </c>
      <c r="BH129" s="149">
        <f t="shared" si="7"/>
        <v>0</v>
      </c>
      <c r="BI129" s="149">
        <f t="shared" si="8"/>
        <v>0</v>
      </c>
      <c r="BJ129" s="13" t="s">
        <v>109</v>
      </c>
      <c r="BK129" s="149">
        <f t="shared" si="9"/>
        <v>0</v>
      </c>
      <c r="BL129" s="13" t="s">
        <v>118</v>
      </c>
      <c r="BM129" s="148" t="s">
        <v>451</v>
      </c>
    </row>
    <row r="130" spans="2:65" s="11" customFormat="1" ht="22.9" customHeight="1" x14ac:dyDescent="0.2">
      <c r="B130" s="123"/>
      <c r="D130" s="124" t="s">
        <v>64</v>
      </c>
      <c r="E130" s="133" t="s">
        <v>452</v>
      </c>
      <c r="F130" s="133" t="s">
        <v>453</v>
      </c>
      <c r="I130" s="126"/>
      <c r="J130" s="134">
        <f>BK130</f>
        <v>0</v>
      </c>
      <c r="L130" s="123"/>
      <c r="M130" s="128"/>
      <c r="P130" s="129">
        <f>SUM(P131:P146)</f>
        <v>0</v>
      </c>
      <c r="R130" s="129">
        <f>SUM(R131:R146)</f>
        <v>40.7027</v>
      </c>
      <c r="T130" s="130">
        <f>SUM(T131:T146)</f>
        <v>0</v>
      </c>
      <c r="AR130" s="124" t="s">
        <v>100</v>
      </c>
      <c r="AT130" s="131" t="s">
        <v>64</v>
      </c>
      <c r="AU130" s="131" t="s">
        <v>72</v>
      </c>
      <c r="AY130" s="124" t="s">
        <v>101</v>
      </c>
      <c r="BK130" s="132">
        <f>SUM(BK131:BK146)</f>
        <v>0</v>
      </c>
    </row>
    <row r="131" spans="2:65" s="1" customFormat="1" ht="24.2" customHeight="1" x14ac:dyDescent="0.2">
      <c r="B131" s="135"/>
      <c r="C131" s="136" t="s">
        <v>131</v>
      </c>
      <c r="D131" s="136" t="s">
        <v>104</v>
      </c>
      <c r="E131" s="137" t="s">
        <v>454</v>
      </c>
      <c r="F131" s="138" t="s">
        <v>455</v>
      </c>
      <c r="G131" s="139" t="s">
        <v>436</v>
      </c>
      <c r="H131" s="140">
        <v>100</v>
      </c>
      <c r="I131" s="141"/>
      <c r="J131" s="142">
        <f t="shared" ref="J131:J146" si="10">ROUND(I131*H131,2)</f>
        <v>0</v>
      </c>
      <c r="K131" s="143"/>
      <c r="L131" s="28"/>
      <c r="M131" s="144" t="s">
        <v>1</v>
      </c>
      <c r="N131" s="145" t="s">
        <v>32</v>
      </c>
      <c r="P131" s="146">
        <f t="shared" ref="P131:P146" si="11">O131*H131</f>
        <v>0</v>
      </c>
      <c r="Q131" s="146">
        <v>0</v>
      </c>
      <c r="R131" s="146">
        <f t="shared" ref="R131:R146" si="12">Q131*H131</f>
        <v>0</v>
      </c>
      <c r="S131" s="146">
        <v>0</v>
      </c>
      <c r="T131" s="147">
        <f t="shared" ref="T131:T146" si="13">S131*H131</f>
        <v>0</v>
      </c>
      <c r="AR131" s="148" t="s">
        <v>118</v>
      </c>
      <c r="AT131" s="148" t="s">
        <v>104</v>
      </c>
      <c r="AU131" s="148" t="s">
        <v>109</v>
      </c>
      <c r="AY131" s="13" t="s">
        <v>101</v>
      </c>
      <c r="BE131" s="149">
        <f t="shared" ref="BE131:BE146" si="14">IF(N131="základná",J131,0)</f>
        <v>0</v>
      </c>
      <c r="BF131" s="149">
        <f t="shared" ref="BF131:BF146" si="15">IF(N131="znížená",J131,0)</f>
        <v>0</v>
      </c>
      <c r="BG131" s="149">
        <f t="shared" ref="BG131:BG146" si="16">IF(N131="zákl. prenesená",J131,0)</f>
        <v>0</v>
      </c>
      <c r="BH131" s="149">
        <f t="shared" ref="BH131:BH146" si="17">IF(N131="zníž. prenesená",J131,0)</f>
        <v>0</v>
      </c>
      <c r="BI131" s="149">
        <f t="shared" ref="BI131:BI146" si="18">IF(N131="nulová",J131,0)</f>
        <v>0</v>
      </c>
      <c r="BJ131" s="13" t="s">
        <v>109</v>
      </c>
      <c r="BK131" s="149">
        <f t="shared" ref="BK131:BK146" si="19">ROUND(I131*H131,2)</f>
        <v>0</v>
      </c>
      <c r="BL131" s="13" t="s">
        <v>118</v>
      </c>
      <c r="BM131" s="148" t="s">
        <v>456</v>
      </c>
    </row>
    <row r="132" spans="2:65" s="1" customFormat="1" ht="33" customHeight="1" x14ac:dyDescent="0.2">
      <c r="B132" s="135"/>
      <c r="C132" s="136" t="s">
        <v>135</v>
      </c>
      <c r="D132" s="136" t="s">
        <v>104</v>
      </c>
      <c r="E132" s="137" t="s">
        <v>457</v>
      </c>
      <c r="F132" s="138" t="s">
        <v>458</v>
      </c>
      <c r="G132" s="139" t="s">
        <v>440</v>
      </c>
      <c r="H132" s="140">
        <v>100</v>
      </c>
      <c r="I132" s="141"/>
      <c r="J132" s="142">
        <f t="shared" si="10"/>
        <v>0</v>
      </c>
      <c r="K132" s="143"/>
      <c r="L132" s="28"/>
      <c r="M132" s="144" t="s">
        <v>1</v>
      </c>
      <c r="N132" s="145" t="s">
        <v>32</v>
      </c>
      <c r="P132" s="146">
        <f t="shared" si="11"/>
        <v>0</v>
      </c>
      <c r="Q132" s="146">
        <v>0</v>
      </c>
      <c r="R132" s="146">
        <f t="shared" si="12"/>
        <v>0</v>
      </c>
      <c r="S132" s="146">
        <v>0</v>
      </c>
      <c r="T132" s="147">
        <f t="shared" si="13"/>
        <v>0</v>
      </c>
      <c r="AR132" s="148" t="s">
        <v>118</v>
      </c>
      <c r="AT132" s="148" t="s">
        <v>104</v>
      </c>
      <c r="AU132" s="148" t="s">
        <v>109</v>
      </c>
      <c r="AY132" s="13" t="s">
        <v>101</v>
      </c>
      <c r="BE132" s="149">
        <f t="shared" si="14"/>
        <v>0</v>
      </c>
      <c r="BF132" s="149">
        <f t="shared" si="15"/>
        <v>0</v>
      </c>
      <c r="BG132" s="149">
        <f t="shared" si="16"/>
        <v>0</v>
      </c>
      <c r="BH132" s="149">
        <f t="shared" si="17"/>
        <v>0</v>
      </c>
      <c r="BI132" s="149">
        <f t="shared" si="18"/>
        <v>0</v>
      </c>
      <c r="BJ132" s="13" t="s">
        <v>109</v>
      </c>
      <c r="BK132" s="149">
        <f t="shared" si="19"/>
        <v>0</v>
      </c>
      <c r="BL132" s="13" t="s">
        <v>118</v>
      </c>
      <c r="BM132" s="148" t="s">
        <v>459</v>
      </c>
    </row>
    <row r="133" spans="2:65" s="1" customFormat="1" ht="16.5" customHeight="1" x14ac:dyDescent="0.2">
      <c r="B133" s="135"/>
      <c r="C133" s="136" t="s">
        <v>139</v>
      </c>
      <c r="D133" s="136" t="s">
        <v>104</v>
      </c>
      <c r="E133" s="137" t="s">
        <v>180</v>
      </c>
      <c r="F133" s="138" t="s">
        <v>181</v>
      </c>
      <c r="G133" s="139" t="s">
        <v>107</v>
      </c>
      <c r="H133" s="140">
        <v>195</v>
      </c>
      <c r="I133" s="141"/>
      <c r="J133" s="142">
        <f t="shared" si="10"/>
        <v>0</v>
      </c>
      <c r="K133" s="143"/>
      <c r="L133" s="28"/>
      <c r="M133" s="144" t="s">
        <v>1</v>
      </c>
      <c r="N133" s="145" t="s">
        <v>32</v>
      </c>
      <c r="P133" s="146">
        <f t="shared" si="11"/>
        <v>0</v>
      </c>
      <c r="Q133" s="146">
        <v>0</v>
      </c>
      <c r="R133" s="146">
        <f t="shared" si="12"/>
        <v>0</v>
      </c>
      <c r="S133" s="146">
        <v>0</v>
      </c>
      <c r="T133" s="147">
        <f t="shared" si="13"/>
        <v>0</v>
      </c>
      <c r="AR133" s="148" t="s">
        <v>108</v>
      </c>
      <c r="AT133" s="148" t="s">
        <v>104</v>
      </c>
      <c r="AU133" s="148" t="s">
        <v>109</v>
      </c>
      <c r="AY133" s="13" t="s">
        <v>101</v>
      </c>
      <c r="BE133" s="149">
        <f t="shared" si="14"/>
        <v>0</v>
      </c>
      <c r="BF133" s="149">
        <f t="shared" si="15"/>
        <v>0</v>
      </c>
      <c r="BG133" s="149">
        <f t="shared" si="16"/>
        <v>0</v>
      </c>
      <c r="BH133" s="149">
        <f t="shared" si="17"/>
        <v>0</v>
      </c>
      <c r="BI133" s="149">
        <f t="shared" si="18"/>
        <v>0</v>
      </c>
      <c r="BJ133" s="13" t="s">
        <v>109</v>
      </c>
      <c r="BK133" s="149">
        <f t="shared" si="19"/>
        <v>0</v>
      </c>
      <c r="BL133" s="13" t="s">
        <v>108</v>
      </c>
      <c r="BM133" s="148" t="s">
        <v>460</v>
      </c>
    </row>
    <row r="134" spans="2:65" s="1" customFormat="1" ht="24.2" customHeight="1" x14ac:dyDescent="0.2">
      <c r="B134" s="135"/>
      <c r="C134" s="136" t="s">
        <v>143</v>
      </c>
      <c r="D134" s="136" t="s">
        <v>104</v>
      </c>
      <c r="E134" s="137" t="s">
        <v>461</v>
      </c>
      <c r="F134" s="138" t="s">
        <v>462</v>
      </c>
      <c r="G134" s="139" t="s">
        <v>436</v>
      </c>
      <c r="H134" s="140">
        <v>4</v>
      </c>
      <c r="I134" s="141"/>
      <c r="J134" s="142">
        <f t="shared" si="10"/>
        <v>0</v>
      </c>
      <c r="K134" s="143"/>
      <c r="L134" s="28"/>
      <c r="M134" s="144" t="s">
        <v>1</v>
      </c>
      <c r="N134" s="145" t="s">
        <v>32</v>
      </c>
      <c r="P134" s="146">
        <f t="shared" si="11"/>
        <v>0</v>
      </c>
      <c r="Q134" s="146">
        <v>0</v>
      </c>
      <c r="R134" s="146">
        <f t="shared" si="12"/>
        <v>0</v>
      </c>
      <c r="S134" s="146">
        <v>0</v>
      </c>
      <c r="T134" s="147">
        <f t="shared" si="13"/>
        <v>0</v>
      </c>
      <c r="AR134" s="148" t="s">
        <v>108</v>
      </c>
      <c r="AT134" s="148" t="s">
        <v>104</v>
      </c>
      <c r="AU134" s="148" t="s">
        <v>109</v>
      </c>
      <c r="AY134" s="13" t="s">
        <v>101</v>
      </c>
      <c r="BE134" s="149">
        <f t="shared" si="14"/>
        <v>0</v>
      </c>
      <c r="BF134" s="149">
        <f t="shared" si="15"/>
        <v>0</v>
      </c>
      <c r="BG134" s="149">
        <f t="shared" si="16"/>
        <v>0</v>
      </c>
      <c r="BH134" s="149">
        <f t="shared" si="17"/>
        <v>0</v>
      </c>
      <c r="BI134" s="149">
        <f t="shared" si="18"/>
        <v>0</v>
      </c>
      <c r="BJ134" s="13" t="s">
        <v>109</v>
      </c>
      <c r="BK134" s="149">
        <f t="shared" si="19"/>
        <v>0</v>
      </c>
      <c r="BL134" s="13" t="s">
        <v>108</v>
      </c>
      <c r="BM134" s="148" t="s">
        <v>463</v>
      </c>
    </row>
    <row r="135" spans="2:65" s="1" customFormat="1" ht="24.2" customHeight="1" x14ac:dyDescent="0.2">
      <c r="B135" s="135"/>
      <c r="C135" s="136" t="s">
        <v>147</v>
      </c>
      <c r="D135" s="136" t="s">
        <v>104</v>
      </c>
      <c r="E135" s="137" t="s">
        <v>464</v>
      </c>
      <c r="F135" s="138" t="s">
        <v>465</v>
      </c>
      <c r="G135" s="139" t="s">
        <v>436</v>
      </c>
      <c r="H135" s="140">
        <v>4</v>
      </c>
      <c r="I135" s="141"/>
      <c r="J135" s="142">
        <f t="shared" si="10"/>
        <v>0</v>
      </c>
      <c r="K135" s="143"/>
      <c r="L135" s="28"/>
      <c r="M135" s="144" t="s">
        <v>1</v>
      </c>
      <c r="N135" s="145" t="s">
        <v>32</v>
      </c>
      <c r="P135" s="146">
        <f t="shared" si="11"/>
        <v>0</v>
      </c>
      <c r="Q135" s="146">
        <v>0</v>
      </c>
      <c r="R135" s="146">
        <f t="shared" si="12"/>
        <v>0</v>
      </c>
      <c r="S135" s="146">
        <v>0</v>
      </c>
      <c r="T135" s="147">
        <f t="shared" si="13"/>
        <v>0</v>
      </c>
      <c r="AR135" s="148" t="s">
        <v>108</v>
      </c>
      <c r="AT135" s="148" t="s">
        <v>104</v>
      </c>
      <c r="AU135" s="148" t="s">
        <v>109</v>
      </c>
      <c r="AY135" s="13" t="s">
        <v>101</v>
      </c>
      <c r="BE135" s="149">
        <f t="shared" si="14"/>
        <v>0</v>
      </c>
      <c r="BF135" s="149">
        <f t="shared" si="15"/>
        <v>0</v>
      </c>
      <c r="BG135" s="149">
        <f t="shared" si="16"/>
        <v>0</v>
      </c>
      <c r="BH135" s="149">
        <f t="shared" si="17"/>
        <v>0</v>
      </c>
      <c r="BI135" s="149">
        <f t="shared" si="18"/>
        <v>0</v>
      </c>
      <c r="BJ135" s="13" t="s">
        <v>109</v>
      </c>
      <c r="BK135" s="149">
        <f t="shared" si="19"/>
        <v>0</v>
      </c>
      <c r="BL135" s="13" t="s">
        <v>108</v>
      </c>
      <c r="BM135" s="148" t="s">
        <v>466</v>
      </c>
    </row>
    <row r="136" spans="2:65" s="1" customFormat="1" ht="24.2" customHeight="1" x14ac:dyDescent="0.2">
      <c r="B136" s="135"/>
      <c r="C136" s="136" t="s">
        <v>151</v>
      </c>
      <c r="D136" s="136" t="s">
        <v>104</v>
      </c>
      <c r="E136" s="137" t="s">
        <v>467</v>
      </c>
      <c r="F136" s="138" t="s">
        <v>468</v>
      </c>
      <c r="G136" s="139" t="s">
        <v>107</v>
      </c>
      <c r="H136" s="140">
        <v>195</v>
      </c>
      <c r="I136" s="141"/>
      <c r="J136" s="142">
        <f t="shared" si="10"/>
        <v>0</v>
      </c>
      <c r="K136" s="143"/>
      <c r="L136" s="28"/>
      <c r="M136" s="144" t="s">
        <v>1</v>
      </c>
      <c r="N136" s="145" t="s">
        <v>32</v>
      </c>
      <c r="P136" s="146">
        <f t="shared" si="11"/>
        <v>0</v>
      </c>
      <c r="Q136" s="146">
        <v>0</v>
      </c>
      <c r="R136" s="146">
        <f t="shared" si="12"/>
        <v>0</v>
      </c>
      <c r="S136" s="146">
        <v>0</v>
      </c>
      <c r="T136" s="147">
        <f t="shared" si="13"/>
        <v>0</v>
      </c>
      <c r="AR136" s="148" t="s">
        <v>108</v>
      </c>
      <c r="AT136" s="148" t="s">
        <v>104</v>
      </c>
      <c r="AU136" s="148" t="s">
        <v>109</v>
      </c>
      <c r="AY136" s="13" t="s">
        <v>101</v>
      </c>
      <c r="BE136" s="149">
        <f t="shared" si="14"/>
        <v>0</v>
      </c>
      <c r="BF136" s="149">
        <f t="shared" si="15"/>
        <v>0</v>
      </c>
      <c r="BG136" s="149">
        <f t="shared" si="16"/>
        <v>0</v>
      </c>
      <c r="BH136" s="149">
        <f t="shared" si="17"/>
        <v>0</v>
      </c>
      <c r="BI136" s="149">
        <f t="shared" si="18"/>
        <v>0</v>
      </c>
      <c r="BJ136" s="13" t="s">
        <v>109</v>
      </c>
      <c r="BK136" s="149">
        <f t="shared" si="19"/>
        <v>0</v>
      </c>
      <c r="BL136" s="13" t="s">
        <v>108</v>
      </c>
      <c r="BM136" s="148" t="s">
        <v>469</v>
      </c>
    </row>
    <row r="137" spans="2:65" s="1" customFormat="1" ht="33" customHeight="1" x14ac:dyDescent="0.2">
      <c r="B137" s="135"/>
      <c r="C137" s="136" t="s">
        <v>155</v>
      </c>
      <c r="D137" s="136" t="s">
        <v>104</v>
      </c>
      <c r="E137" s="137" t="s">
        <v>470</v>
      </c>
      <c r="F137" s="138" t="s">
        <v>471</v>
      </c>
      <c r="G137" s="139" t="s">
        <v>107</v>
      </c>
      <c r="H137" s="140">
        <v>195</v>
      </c>
      <c r="I137" s="141"/>
      <c r="J137" s="142">
        <f t="shared" si="10"/>
        <v>0</v>
      </c>
      <c r="K137" s="143"/>
      <c r="L137" s="28"/>
      <c r="M137" s="144" t="s">
        <v>1</v>
      </c>
      <c r="N137" s="145" t="s">
        <v>32</v>
      </c>
      <c r="P137" s="146">
        <f t="shared" si="11"/>
        <v>0</v>
      </c>
      <c r="Q137" s="146">
        <v>0</v>
      </c>
      <c r="R137" s="146">
        <f t="shared" si="12"/>
        <v>0</v>
      </c>
      <c r="S137" s="146">
        <v>0</v>
      </c>
      <c r="T137" s="147">
        <f t="shared" si="13"/>
        <v>0</v>
      </c>
      <c r="AR137" s="148" t="s">
        <v>108</v>
      </c>
      <c r="AT137" s="148" t="s">
        <v>104</v>
      </c>
      <c r="AU137" s="148" t="s">
        <v>109</v>
      </c>
      <c r="AY137" s="13" t="s">
        <v>101</v>
      </c>
      <c r="BE137" s="149">
        <f t="shared" si="14"/>
        <v>0</v>
      </c>
      <c r="BF137" s="149">
        <f t="shared" si="15"/>
        <v>0</v>
      </c>
      <c r="BG137" s="149">
        <f t="shared" si="16"/>
        <v>0</v>
      </c>
      <c r="BH137" s="149">
        <f t="shared" si="17"/>
        <v>0</v>
      </c>
      <c r="BI137" s="149">
        <f t="shared" si="18"/>
        <v>0</v>
      </c>
      <c r="BJ137" s="13" t="s">
        <v>109</v>
      </c>
      <c r="BK137" s="149">
        <f t="shared" si="19"/>
        <v>0</v>
      </c>
      <c r="BL137" s="13" t="s">
        <v>108</v>
      </c>
      <c r="BM137" s="148" t="s">
        <v>472</v>
      </c>
    </row>
    <row r="138" spans="2:65" s="1" customFormat="1" ht="21.75" customHeight="1" x14ac:dyDescent="0.2">
      <c r="B138" s="135"/>
      <c r="C138" s="150" t="s">
        <v>159</v>
      </c>
      <c r="D138" s="150" t="s">
        <v>98</v>
      </c>
      <c r="E138" s="151" t="s">
        <v>473</v>
      </c>
      <c r="F138" s="152" t="s">
        <v>474</v>
      </c>
      <c r="G138" s="153" t="s">
        <v>444</v>
      </c>
      <c r="H138" s="154">
        <v>40.625</v>
      </c>
      <c r="I138" s="155"/>
      <c r="J138" s="156">
        <f t="shared" si="10"/>
        <v>0</v>
      </c>
      <c r="K138" s="157"/>
      <c r="L138" s="158"/>
      <c r="M138" s="159" t="s">
        <v>1</v>
      </c>
      <c r="N138" s="160" t="s">
        <v>32</v>
      </c>
      <c r="P138" s="146">
        <f t="shared" si="11"/>
        <v>0</v>
      </c>
      <c r="Q138" s="146">
        <v>1</v>
      </c>
      <c r="R138" s="146">
        <f t="shared" si="12"/>
        <v>40.625</v>
      </c>
      <c r="S138" s="146">
        <v>0</v>
      </c>
      <c r="T138" s="147">
        <f t="shared" si="13"/>
        <v>0</v>
      </c>
      <c r="AR138" s="148" t="s">
        <v>113</v>
      </c>
      <c r="AT138" s="148" t="s">
        <v>98</v>
      </c>
      <c r="AU138" s="148" t="s">
        <v>109</v>
      </c>
      <c r="AY138" s="13" t="s">
        <v>101</v>
      </c>
      <c r="BE138" s="149">
        <f t="shared" si="14"/>
        <v>0</v>
      </c>
      <c r="BF138" s="149">
        <f t="shared" si="15"/>
        <v>0</v>
      </c>
      <c r="BG138" s="149">
        <f t="shared" si="16"/>
        <v>0</v>
      </c>
      <c r="BH138" s="149">
        <f t="shared" si="17"/>
        <v>0</v>
      </c>
      <c r="BI138" s="149">
        <f t="shared" si="18"/>
        <v>0</v>
      </c>
      <c r="BJ138" s="13" t="s">
        <v>109</v>
      </c>
      <c r="BK138" s="149">
        <f t="shared" si="19"/>
        <v>0</v>
      </c>
      <c r="BL138" s="13" t="s">
        <v>113</v>
      </c>
      <c r="BM138" s="148" t="s">
        <v>475</v>
      </c>
    </row>
    <row r="139" spans="2:65" s="1" customFormat="1" ht="33" customHeight="1" x14ac:dyDescent="0.2">
      <c r="B139" s="135"/>
      <c r="C139" s="136" t="s">
        <v>163</v>
      </c>
      <c r="D139" s="136" t="s">
        <v>104</v>
      </c>
      <c r="E139" s="137" t="s">
        <v>476</v>
      </c>
      <c r="F139" s="138" t="s">
        <v>477</v>
      </c>
      <c r="G139" s="139" t="s">
        <v>107</v>
      </c>
      <c r="H139" s="140">
        <v>195</v>
      </c>
      <c r="I139" s="141"/>
      <c r="J139" s="142">
        <f t="shared" si="10"/>
        <v>0</v>
      </c>
      <c r="K139" s="143"/>
      <c r="L139" s="28"/>
      <c r="M139" s="144" t="s">
        <v>1</v>
      </c>
      <c r="N139" s="145" t="s">
        <v>32</v>
      </c>
      <c r="P139" s="146">
        <f t="shared" si="11"/>
        <v>0</v>
      </c>
      <c r="Q139" s="146">
        <v>0</v>
      </c>
      <c r="R139" s="146">
        <f t="shared" si="12"/>
        <v>0</v>
      </c>
      <c r="S139" s="146">
        <v>0</v>
      </c>
      <c r="T139" s="147">
        <f t="shared" si="13"/>
        <v>0</v>
      </c>
      <c r="AR139" s="148" t="s">
        <v>108</v>
      </c>
      <c r="AT139" s="148" t="s">
        <v>104</v>
      </c>
      <c r="AU139" s="148" t="s">
        <v>109</v>
      </c>
      <c r="AY139" s="13" t="s">
        <v>101</v>
      </c>
      <c r="BE139" s="149">
        <f t="shared" si="14"/>
        <v>0</v>
      </c>
      <c r="BF139" s="149">
        <f t="shared" si="15"/>
        <v>0</v>
      </c>
      <c r="BG139" s="149">
        <f t="shared" si="16"/>
        <v>0</v>
      </c>
      <c r="BH139" s="149">
        <f t="shared" si="17"/>
        <v>0</v>
      </c>
      <c r="BI139" s="149">
        <f t="shared" si="18"/>
        <v>0</v>
      </c>
      <c r="BJ139" s="13" t="s">
        <v>109</v>
      </c>
      <c r="BK139" s="149">
        <f t="shared" si="19"/>
        <v>0</v>
      </c>
      <c r="BL139" s="13" t="s">
        <v>108</v>
      </c>
      <c r="BM139" s="148" t="s">
        <v>478</v>
      </c>
    </row>
    <row r="140" spans="2:65" s="1" customFormat="1" ht="24.2" customHeight="1" x14ac:dyDescent="0.2">
      <c r="B140" s="135"/>
      <c r="C140" s="136" t="s">
        <v>167</v>
      </c>
      <c r="D140" s="136" t="s">
        <v>104</v>
      </c>
      <c r="E140" s="137" t="s">
        <v>479</v>
      </c>
      <c r="F140" s="138" t="s">
        <v>480</v>
      </c>
      <c r="G140" s="139" t="s">
        <v>436</v>
      </c>
      <c r="H140" s="140">
        <v>100</v>
      </c>
      <c r="I140" s="141"/>
      <c r="J140" s="142">
        <f t="shared" si="10"/>
        <v>0</v>
      </c>
      <c r="K140" s="143"/>
      <c r="L140" s="28"/>
      <c r="M140" s="144" t="s">
        <v>1</v>
      </c>
      <c r="N140" s="145" t="s">
        <v>32</v>
      </c>
      <c r="P140" s="146">
        <f t="shared" si="11"/>
        <v>0</v>
      </c>
      <c r="Q140" s="146">
        <v>0</v>
      </c>
      <c r="R140" s="146">
        <f t="shared" si="12"/>
        <v>0</v>
      </c>
      <c r="S140" s="146">
        <v>0</v>
      </c>
      <c r="T140" s="147">
        <f t="shared" si="13"/>
        <v>0</v>
      </c>
      <c r="AR140" s="148" t="s">
        <v>108</v>
      </c>
      <c r="AT140" s="148" t="s">
        <v>104</v>
      </c>
      <c r="AU140" s="148" t="s">
        <v>109</v>
      </c>
      <c r="AY140" s="13" t="s">
        <v>101</v>
      </c>
      <c r="BE140" s="149">
        <f t="shared" si="14"/>
        <v>0</v>
      </c>
      <c r="BF140" s="149">
        <f t="shared" si="15"/>
        <v>0</v>
      </c>
      <c r="BG140" s="149">
        <f t="shared" si="16"/>
        <v>0</v>
      </c>
      <c r="BH140" s="149">
        <f t="shared" si="17"/>
        <v>0</v>
      </c>
      <c r="BI140" s="149">
        <f t="shared" si="18"/>
        <v>0</v>
      </c>
      <c r="BJ140" s="13" t="s">
        <v>109</v>
      </c>
      <c r="BK140" s="149">
        <f t="shared" si="19"/>
        <v>0</v>
      </c>
      <c r="BL140" s="13" t="s">
        <v>108</v>
      </c>
      <c r="BM140" s="148" t="s">
        <v>481</v>
      </c>
    </row>
    <row r="141" spans="2:65" s="1" customFormat="1" ht="24.2" customHeight="1" x14ac:dyDescent="0.2">
      <c r="B141" s="135"/>
      <c r="C141" s="136" t="s">
        <v>171</v>
      </c>
      <c r="D141" s="136" t="s">
        <v>104</v>
      </c>
      <c r="E141" s="137" t="s">
        <v>482</v>
      </c>
      <c r="F141" s="138" t="s">
        <v>483</v>
      </c>
      <c r="G141" s="139" t="s">
        <v>436</v>
      </c>
      <c r="H141" s="140">
        <v>100</v>
      </c>
      <c r="I141" s="141"/>
      <c r="J141" s="142">
        <f t="shared" si="10"/>
        <v>0</v>
      </c>
      <c r="K141" s="143"/>
      <c r="L141" s="28"/>
      <c r="M141" s="144" t="s">
        <v>1</v>
      </c>
      <c r="N141" s="145" t="s">
        <v>32</v>
      </c>
      <c r="P141" s="146">
        <f t="shared" si="11"/>
        <v>0</v>
      </c>
      <c r="Q141" s="146">
        <v>0</v>
      </c>
      <c r="R141" s="146">
        <f t="shared" si="12"/>
        <v>0</v>
      </c>
      <c r="S141" s="146">
        <v>0</v>
      </c>
      <c r="T141" s="147">
        <f t="shared" si="13"/>
        <v>0</v>
      </c>
      <c r="AR141" s="148" t="s">
        <v>108</v>
      </c>
      <c r="AT141" s="148" t="s">
        <v>104</v>
      </c>
      <c r="AU141" s="148" t="s">
        <v>109</v>
      </c>
      <c r="AY141" s="13" t="s">
        <v>101</v>
      </c>
      <c r="BE141" s="149">
        <f t="shared" si="14"/>
        <v>0</v>
      </c>
      <c r="BF141" s="149">
        <f t="shared" si="15"/>
        <v>0</v>
      </c>
      <c r="BG141" s="149">
        <f t="shared" si="16"/>
        <v>0</v>
      </c>
      <c r="BH141" s="149">
        <f t="shared" si="17"/>
        <v>0</v>
      </c>
      <c r="BI141" s="149">
        <f t="shared" si="18"/>
        <v>0</v>
      </c>
      <c r="BJ141" s="13" t="s">
        <v>109</v>
      </c>
      <c r="BK141" s="149">
        <f t="shared" si="19"/>
        <v>0</v>
      </c>
      <c r="BL141" s="13" t="s">
        <v>108</v>
      </c>
      <c r="BM141" s="148" t="s">
        <v>484</v>
      </c>
    </row>
    <row r="142" spans="2:65" s="1" customFormat="1" ht="24.2" customHeight="1" x14ac:dyDescent="0.2">
      <c r="B142" s="135"/>
      <c r="C142" s="136" t="s">
        <v>175</v>
      </c>
      <c r="D142" s="136" t="s">
        <v>104</v>
      </c>
      <c r="E142" s="137" t="s">
        <v>485</v>
      </c>
      <c r="F142" s="138" t="s">
        <v>486</v>
      </c>
      <c r="G142" s="139" t="s">
        <v>107</v>
      </c>
      <c r="H142" s="140">
        <v>370</v>
      </c>
      <c r="I142" s="141"/>
      <c r="J142" s="142">
        <f t="shared" si="10"/>
        <v>0</v>
      </c>
      <c r="K142" s="143"/>
      <c r="L142" s="28"/>
      <c r="M142" s="144" t="s">
        <v>1</v>
      </c>
      <c r="N142" s="145" t="s">
        <v>32</v>
      </c>
      <c r="P142" s="146">
        <f t="shared" si="11"/>
        <v>0</v>
      </c>
      <c r="Q142" s="146">
        <v>0</v>
      </c>
      <c r="R142" s="146">
        <f t="shared" si="12"/>
        <v>0</v>
      </c>
      <c r="S142" s="146">
        <v>0</v>
      </c>
      <c r="T142" s="147">
        <f t="shared" si="13"/>
        <v>0</v>
      </c>
      <c r="AR142" s="148" t="s">
        <v>118</v>
      </c>
      <c r="AT142" s="148" t="s">
        <v>104</v>
      </c>
      <c r="AU142" s="148" t="s">
        <v>109</v>
      </c>
      <c r="AY142" s="13" t="s">
        <v>101</v>
      </c>
      <c r="BE142" s="149">
        <f t="shared" si="14"/>
        <v>0</v>
      </c>
      <c r="BF142" s="149">
        <f t="shared" si="15"/>
        <v>0</v>
      </c>
      <c r="BG142" s="149">
        <f t="shared" si="16"/>
        <v>0</v>
      </c>
      <c r="BH142" s="149">
        <f t="shared" si="17"/>
        <v>0</v>
      </c>
      <c r="BI142" s="149">
        <f t="shared" si="18"/>
        <v>0</v>
      </c>
      <c r="BJ142" s="13" t="s">
        <v>109</v>
      </c>
      <c r="BK142" s="149">
        <f t="shared" si="19"/>
        <v>0</v>
      </c>
      <c r="BL142" s="13" t="s">
        <v>118</v>
      </c>
      <c r="BM142" s="148" t="s">
        <v>487</v>
      </c>
    </row>
    <row r="143" spans="2:65" s="1" customFormat="1" ht="24.2" customHeight="1" x14ac:dyDescent="0.2">
      <c r="B143" s="135"/>
      <c r="C143" s="150" t="s">
        <v>179</v>
      </c>
      <c r="D143" s="150" t="s">
        <v>98</v>
      </c>
      <c r="E143" s="151" t="s">
        <v>488</v>
      </c>
      <c r="F143" s="152" t="s">
        <v>489</v>
      </c>
      <c r="G143" s="153" t="s">
        <v>107</v>
      </c>
      <c r="H143" s="154">
        <v>370</v>
      </c>
      <c r="I143" s="155"/>
      <c r="J143" s="156">
        <f t="shared" si="10"/>
        <v>0</v>
      </c>
      <c r="K143" s="157"/>
      <c r="L143" s="158"/>
      <c r="M143" s="159" t="s">
        <v>1</v>
      </c>
      <c r="N143" s="160" t="s">
        <v>32</v>
      </c>
      <c r="P143" s="146">
        <f t="shared" si="11"/>
        <v>0</v>
      </c>
      <c r="Q143" s="146">
        <v>2.1000000000000001E-4</v>
      </c>
      <c r="R143" s="146">
        <f t="shared" si="12"/>
        <v>7.7700000000000005E-2</v>
      </c>
      <c r="S143" s="146">
        <v>0</v>
      </c>
      <c r="T143" s="147">
        <f t="shared" si="13"/>
        <v>0</v>
      </c>
      <c r="AR143" s="148" t="s">
        <v>135</v>
      </c>
      <c r="AT143" s="148" t="s">
        <v>98</v>
      </c>
      <c r="AU143" s="148" t="s">
        <v>109</v>
      </c>
      <c r="AY143" s="13" t="s">
        <v>101</v>
      </c>
      <c r="BE143" s="149">
        <f t="shared" si="14"/>
        <v>0</v>
      </c>
      <c r="BF143" s="149">
        <f t="shared" si="15"/>
        <v>0</v>
      </c>
      <c r="BG143" s="149">
        <f t="shared" si="16"/>
        <v>0</v>
      </c>
      <c r="BH143" s="149">
        <f t="shared" si="17"/>
        <v>0</v>
      </c>
      <c r="BI143" s="149">
        <f t="shared" si="18"/>
        <v>0</v>
      </c>
      <c r="BJ143" s="13" t="s">
        <v>109</v>
      </c>
      <c r="BK143" s="149">
        <f t="shared" si="19"/>
        <v>0</v>
      </c>
      <c r="BL143" s="13" t="s">
        <v>118</v>
      </c>
      <c r="BM143" s="148" t="s">
        <v>490</v>
      </c>
    </row>
    <row r="144" spans="2:65" s="1" customFormat="1" ht="16.5" customHeight="1" x14ac:dyDescent="0.2">
      <c r="B144" s="135"/>
      <c r="C144" s="136" t="s">
        <v>183</v>
      </c>
      <c r="D144" s="136" t="s">
        <v>104</v>
      </c>
      <c r="E144" s="137" t="s">
        <v>402</v>
      </c>
      <c r="F144" s="138" t="s">
        <v>403</v>
      </c>
      <c r="G144" s="139" t="s">
        <v>404</v>
      </c>
      <c r="H144" s="161"/>
      <c r="I144" s="141"/>
      <c r="J144" s="142">
        <f t="shared" si="10"/>
        <v>0</v>
      </c>
      <c r="K144" s="143"/>
      <c r="L144" s="28"/>
      <c r="M144" s="144" t="s">
        <v>1</v>
      </c>
      <c r="N144" s="145" t="s">
        <v>32</v>
      </c>
      <c r="P144" s="146">
        <f t="shared" si="11"/>
        <v>0</v>
      </c>
      <c r="Q144" s="146">
        <v>0</v>
      </c>
      <c r="R144" s="146">
        <f t="shared" si="12"/>
        <v>0</v>
      </c>
      <c r="S144" s="146">
        <v>0</v>
      </c>
      <c r="T144" s="147">
        <f t="shared" si="13"/>
        <v>0</v>
      </c>
      <c r="AR144" s="148" t="s">
        <v>108</v>
      </c>
      <c r="AT144" s="148" t="s">
        <v>104</v>
      </c>
      <c r="AU144" s="148" t="s">
        <v>109</v>
      </c>
      <c r="AY144" s="13" t="s">
        <v>101</v>
      </c>
      <c r="BE144" s="149">
        <f t="shared" si="14"/>
        <v>0</v>
      </c>
      <c r="BF144" s="149">
        <f t="shared" si="15"/>
        <v>0</v>
      </c>
      <c r="BG144" s="149">
        <f t="shared" si="16"/>
        <v>0</v>
      </c>
      <c r="BH144" s="149">
        <f t="shared" si="17"/>
        <v>0</v>
      </c>
      <c r="BI144" s="149">
        <f t="shared" si="18"/>
        <v>0</v>
      </c>
      <c r="BJ144" s="13" t="s">
        <v>109</v>
      </c>
      <c r="BK144" s="149">
        <f t="shared" si="19"/>
        <v>0</v>
      </c>
      <c r="BL144" s="13" t="s">
        <v>108</v>
      </c>
      <c r="BM144" s="148" t="s">
        <v>491</v>
      </c>
    </row>
    <row r="145" spans="2:65" s="1" customFormat="1" ht="16.5" customHeight="1" x14ac:dyDescent="0.2">
      <c r="B145" s="135"/>
      <c r="C145" s="136" t="s">
        <v>187</v>
      </c>
      <c r="D145" s="136" t="s">
        <v>104</v>
      </c>
      <c r="E145" s="137" t="s">
        <v>407</v>
      </c>
      <c r="F145" s="138" t="s">
        <v>408</v>
      </c>
      <c r="G145" s="139" t="s">
        <v>404</v>
      </c>
      <c r="H145" s="161"/>
      <c r="I145" s="141"/>
      <c r="J145" s="142">
        <f t="shared" si="10"/>
        <v>0</v>
      </c>
      <c r="K145" s="143"/>
      <c r="L145" s="28"/>
      <c r="M145" s="144" t="s">
        <v>1</v>
      </c>
      <c r="N145" s="145" t="s">
        <v>32</v>
      </c>
      <c r="P145" s="146">
        <f t="shared" si="11"/>
        <v>0</v>
      </c>
      <c r="Q145" s="146">
        <v>0</v>
      </c>
      <c r="R145" s="146">
        <f t="shared" si="12"/>
        <v>0</v>
      </c>
      <c r="S145" s="146">
        <v>0</v>
      </c>
      <c r="T145" s="147">
        <f t="shared" si="13"/>
        <v>0</v>
      </c>
      <c r="AR145" s="148" t="s">
        <v>113</v>
      </c>
      <c r="AT145" s="148" t="s">
        <v>104</v>
      </c>
      <c r="AU145" s="148" t="s">
        <v>109</v>
      </c>
      <c r="AY145" s="13" t="s">
        <v>101</v>
      </c>
      <c r="BE145" s="149">
        <f t="shared" si="14"/>
        <v>0</v>
      </c>
      <c r="BF145" s="149">
        <f t="shared" si="15"/>
        <v>0</v>
      </c>
      <c r="BG145" s="149">
        <f t="shared" si="16"/>
        <v>0</v>
      </c>
      <c r="BH145" s="149">
        <f t="shared" si="17"/>
        <v>0</v>
      </c>
      <c r="BI145" s="149">
        <f t="shared" si="18"/>
        <v>0</v>
      </c>
      <c r="BJ145" s="13" t="s">
        <v>109</v>
      </c>
      <c r="BK145" s="149">
        <f t="shared" si="19"/>
        <v>0</v>
      </c>
      <c r="BL145" s="13" t="s">
        <v>113</v>
      </c>
      <c r="BM145" s="148" t="s">
        <v>492</v>
      </c>
    </row>
    <row r="146" spans="2:65" s="1" customFormat="1" ht="16.5" customHeight="1" x14ac:dyDescent="0.2">
      <c r="B146" s="135"/>
      <c r="C146" s="136" t="s">
        <v>191</v>
      </c>
      <c r="D146" s="136" t="s">
        <v>104</v>
      </c>
      <c r="E146" s="137" t="s">
        <v>411</v>
      </c>
      <c r="F146" s="138" t="s">
        <v>412</v>
      </c>
      <c r="G146" s="139" t="s">
        <v>404</v>
      </c>
      <c r="H146" s="161"/>
      <c r="I146" s="141"/>
      <c r="J146" s="142">
        <f t="shared" si="10"/>
        <v>0</v>
      </c>
      <c r="K146" s="143"/>
      <c r="L146" s="28"/>
      <c r="M146" s="144" t="s">
        <v>1</v>
      </c>
      <c r="N146" s="145" t="s">
        <v>32</v>
      </c>
      <c r="P146" s="146">
        <f t="shared" si="11"/>
        <v>0</v>
      </c>
      <c r="Q146" s="146">
        <v>0</v>
      </c>
      <c r="R146" s="146">
        <f t="shared" si="12"/>
        <v>0</v>
      </c>
      <c r="S146" s="146">
        <v>0</v>
      </c>
      <c r="T146" s="147">
        <f t="shared" si="13"/>
        <v>0</v>
      </c>
      <c r="AR146" s="148" t="s">
        <v>108</v>
      </c>
      <c r="AT146" s="148" t="s">
        <v>104</v>
      </c>
      <c r="AU146" s="148" t="s">
        <v>109</v>
      </c>
      <c r="AY146" s="13" t="s">
        <v>101</v>
      </c>
      <c r="BE146" s="149">
        <f t="shared" si="14"/>
        <v>0</v>
      </c>
      <c r="BF146" s="149">
        <f t="shared" si="15"/>
        <v>0</v>
      </c>
      <c r="BG146" s="149">
        <f t="shared" si="16"/>
        <v>0</v>
      </c>
      <c r="BH146" s="149">
        <f t="shared" si="17"/>
        <v>0</v>
      </c>
      <c r="BI146" s="149">
        <f t="shared" si="18"/>
        <v>0</v>
      </c>
      <c r="BJ146" s="13" t="s">
        <v>109</v>
      </c>
      <c r="BK146" s="149">
        <f t="shared" si="19"/>
        <v>0</v>
      </c>
      <c r="BL146" s="13" t="s">
        <v>108</v>
      </c>
      <c r="BM146" s="148" t="s">
        <v>493</v>
      </c>
    </row>
    <row r="147" spans="2:65" s="11" customFormat="1" ht="25.9" customHeight="1" x14ac:dyDescent="0.2">
      <c r="B147" s="123"/>
      <c r="D147" s="124" t="s">
        <v>64</v>
      </c>
      <c r="E147" s="125" t="s">
        <v>98</v>
      </c>
      <c r="F147" s="125" t="s">
        <v>99</v>
      </c>
      <c r="I147" s="126"/>
      <c r="J147" s="127">
        <f>BK147</f>
        <v>0</v>
      </c>
      <c r="L147" s="123"/>
      <c r="M147" s="128"/>
      <c r="P147" s="129">
        <f>P148</f>
        <v>0</v>
      </c>
      <c r="R147" s="129">
        <f>R148</f>
        <v>2.4781849999999994</v>
      </c>
      <c r="T147" s="130">
        <f>T148</f>
        <v>0</v>
      </c>
      <c r="AR147" s="124" t="s">
        <v>100</v>
      </c>
      <c r="AT147" s="131" t="s">
        <v>64</v>
      </c>
      <c r="AU147" s="131" t="s">
        <v>65</v>
      </c>
      <c r="AY147" s="124" t="s">
        <v>101</v>
      </c>
      <c r="BK147" s="132">
        <f>BK148</f>
        <v>0</v>
      </c>
    </row>
    <row r="148" spans="2:65" s="11" customFormat="1" ht="22.9" customHeight="1" x14ac:dyDescent="0.2">
      <c r="B148" s="123"/>
      <c r="D148" s="124" t="s">
        <v>64</v>
      </c>
      <c r="E148" s="133" t="s">
        <v>102</v>
      </c>
      <c r="F148" s="133" t="s">
        <v>103</v>
      </c>
      <c r="I148" s="126"/>
      <c r="J148" s="134">
        <f>BK148</f>
        <v>0</v>
      </c>
      <c r="L148" s="123"/>
      <c r="M148" s="128"/>
      <c r="P148" s="129">
        <f>SUM(P149:P235)</f>
        <v>0</v>
      </c>
      <c r="R148" s="129">
        <f>SUM(R149:R235)</f>
        <v>2.4781849999999994</v>
      </c>
      <c r="T148" s="130">
        <f>SUM(T149:T235)</f>
        <v>0</v>
      </c>
      <c r="AR148" s="124" t="s">
        <v>100</v>
      </c>
      <c r="AT148" s="131" t="s">
        <v>64</v>
      </c>
      <c r="AU148" s="131" t="s">
        <v>72</v>
      </c>
      <c r="AY148" s="124" t="s">
        <v>101</v>
      </c>
      <c r="BK148" s="132">
        <f>SUM(BK149:BK235)</f>
        <v>0</v>
      </c>
    </row>
    <row r="149" spans="2:65" s="1" customFormat="1" ht="16.5" customHeight="1" x14ac:dyDescent="0.2">
      <c r="B149" s="135"/>
      <c r="C149" s="136" t="s">
        <v>7</v>
      </c>
      <c r="D149" s="136" t="s">
        <v>104</v>
      </c>
      <c r="E149" s="137" t="s">
        <v>494</v>
      </c>
      <c r="F149" s="138" t="s">
        <v>495</v>
      </c>
      <c r="G149" s="139" t="s">
        <v>117</v>
      </c>
      <c r="H149" s="140">
        <v>1</v>
      </c>
      <c r="I149" s="141"/>
      <c r="J149" s="142">
        <f t="shared" ref="J149:J180" si="20">ROUND(I149*H149,2)</f>
        <v>0</v>
      </c>
      <c r="K149" s="143"/>
      <c r="L149" s="28"/>
      <c r="M149" s="144" t="s">
        <v>1</v>
      </c>
      <c r="N149" s="145" t="s">
        <v>32</v>
      </c>
      <c r="P149" s="146">
        <f t="shared" ref="P149:P180" si="21">O149*H149</f>
        <v>0</v>
      </c>
      <c r="Q149" s="146">
        <v>0</v>
      </c>
      <c r="R149" s="146">
        <f t="shared" ref="R149:R180" si="22">Q149*H149</f>
        <v>0</v>
      </c>
      <c r="S149" s="146">
        <v>0</v>
      </c>
      <c r="T149" s="147">
        <f t="shared" ref="T149:T180" si="23">S149*H149</f>
        <v>0</v>
      </c>
      <c r="AR149" s="148" t="s">
        <v>108</v>
      </c>
      <c r="AT149" s="148" t="s">
        <v>104</v>
      </c>
      <c r="AU149" s="148" t="s">
        <v>109</v>
      </c>
      <c r="AY149" s="13" t="s">
        <v>101</v>
      </c>
      <c r="BE149" s="149">
        <f t="shared" ref="BE149:BE180" si="24">IF(N149="základná",J149,0)</f>
        <v>0</v>
      </c>
      <c r="BF149" s="149">
        <f t="shared" ref="BF149:BF180" si="25">IF(N149="znížená",J149,0)</f>
        <v>0</v>
      </c>
      <c r="BG149" s="149">
        <f t="shared" ref="BG149:BG180" si="26">IF(N149="zákl. prenesená",J149,0)</f>
        <v>0</v>
      </c>
      <c r="BH149" s="149">
        <f t="shared" ref="BH149:BH180" si="27">IF(N149="zníž. prenesená",J149,0)</f>
        <v>0</v>
      </c>
      <c r="BI149" s="149">
        <f t="shared" ref="BI149:BI180" si="28">IF(N149="nulová",J149,0)</f>
        <v>0</v>
      </c>
      <c r="BJ149" s="13" t="s">
        <v>109</v>
      </c>
      <c r="BK149" s="149">
        <f t="shared" ref="BK149:BK180" si="29">ROUND(I149*H149,2)</f>
        <v>0</v>
      </c>
      <c r="BL149" s="13" t="s">
        <v>108</v>
      </c>
      <c r="BM149" s="148" t="s">
        <v>496</v>
      </c>
    </row>
    <row r="150" spans="2:65" s="1" customFormat="1" ht="78" customHeight="1" x14ac:dyDescent="0.2">
      <c r="B150" s="135"/>
      <c r="C150" s="150" t="s">
        <v>199</v>
      </c>
      <c r="D150" s="150" t="s">
        <v>98</v>
      </c>
      <c r="E150" s="151" t="s">
        <v>497</v>
      </c>
      <c r="F150" s="152" t="s">
        <v>730</v>
      </c>
      <c r="G150" s="153" t="s">
        <v>117</v>
      </c>
      <c r="H150" s="154">
        <v>1</v>
      </c>
      <c r="I150" s="155"/>
      <c r="J150" s="156">
        <f t="shared" si="20"/>
        <v>0</v>
      </c>
      <c r="K150" s="157"/>
      <c r="L150" s="158"/>
      <c r="M150" s="159" t="s">
        <v>1</v>
      </c>
      <c r="N150" s="160" t="s">
        <v>32</v>
      </c>
      <c r="P150" s="146">
        <f t="shared" si="21"/>
        <v>0</v>
      </c>
      <c r="Q150" s="146">
        <v>1E-4</v>
      </c>
      <c r="R150" s="146">
        <f t="shared" si="22"/>
        <v>1E-4</v>
      </c>
      <c r="S150" s="146">
        <v>0</v>
      </c>
      <c r="T150" s="147">
        <f t="shared" si="23"/>
        <v>0</v>
      </c>
      <c r="AR150" s="148" t="s">
        <v>113</v>
      </c>
      <c r="AT150" s="148" t="s">
        <v>98</v>
      </c>
      <c r="AU150" s="148" t="s">
        <v>109</v>
      </c>
      <c r="AY150" s="13" t="s">
        <v>101</v>
      </c>
      <c r="BE150" s="149">
        <f t="shared" si="24"/>
        <v>0</v>
      </c>
      <c r="BF150" s="149">
        <f t="shared" si="25"/>
        <v>0</v>
      </c>
      <c r="BG150" s="149">
        <f t="shared" si="26"/>
        <v>0</v>
      </c>
      <c r="BH150" s="149">
        <f t="shared" si="27"/>
        <v>0</v>
      </c>
      <c r="BI150" s="149">
        <f t="shared" si="28"/>
        <v>0</v>
      </c>
      <c r="BJ150" s="13" t="s">
        <v>109</v>
      </c>
      <c r="BK150" s="149">
        <f t="shared" si="29"/>
        <v>0</v>
      </c>
      <c r="BL150" s="13" t="s">
        <v>113</v>
      </c>
      <c r="BM150" s="148" t="s">
        <v>498</v>
      </c>
    </row>
    <row r="151" spans="2:65" s="1" customFormat="1" ht="24.2" customHeight="1" x14ac:dyDescent="0.2">
      <c r="B151" s="135"/>
      <c r="C151" s="136" t="s">
        <v>203</v>
      </c>
      <c r="D151" s="136" t="s">
        <v>104</v>
      </c>
      <c r="E151" s="137" t="s">
        <v>120</v>
      </c>
      <c r="F151" s="138" t="s">
        <v>121</v>
      </c>
      <c r="G151" s="139" t="s">
        <v>107</v>
      </c>
      <c r="H151" s="140">
        <v>120</v>
      </c>
      <c r="I151" s="141"/>
      <c r="J151" s="142">
        <f t="shared" si="20"/>
        <v>0</v>
      </c>
      <c r="K151" s="143"/>
      <c r="L151" s="28"/>
      <c r="M151" s="144" t="s">
        <v>1</v>
      </c>
      <c r="N151" s="145" t="s">
        <v>32</v>
      </c>
      <c r="P151" s="146">
        <f t="shared" si="21"/>
        <v>0</v>
      </c>
      <c r="Q151" s="146">
        <v>0</v>
      </c>
      <c r="R151" s="146">
        <f t="shared" si="22"/>
        <v>0</v>
      </c>
      <c r="S151" s="146">
        <v>0</v>
      </c>
      <c r="T151" s="147">
        <f t="shared" si="23"/>
        <v>0</v>
      </c>
      <c r="AR151" s="148" t="s">
        <v>108</v>
      </c>
      <c r="AT151" s="148" t="s">
        <v>104</v>
      </c>
      <c r="AU151" s="148" t="s">
        <v>109</v>
      </c>
      <c r="AY151" s="13" t="s">
        <v>101</v>
      </c>
      <c r="BE151" s="149">
        <f t="shared" si="24"/>
        <v>0</v>
      </c>
      <c r="BF151" s="149">
        <f t="shared" si="25"/>
        <v>0</v>
      </c>
      <c r="BG151" s="149">
        <f t="shared" si="26"/>
        <v>0</v>
      </c>
      <c r="BH151" s="149">
        <f t="shared" si="27"/>
        <v>0</v>
      </c>
      <c r="BI151" s="149">
        <f t="shared" si="28"/>
        <v>0</v>
      </c>
      <c r="BJ151" s="13" t="s">
        <v>109</v>
      </c>
      <c r="BK151" s="149">
        <f t="shared" si="29"/>
        <v>0</v>
      </c>
      <c r="BL151" s="13" t="s">
        <v>108</v>
      </c>
      <c r="BM151" s="148" t="s">
        <v>499</v>
      </c>
    </row>
    <row r="152" spans="2:65" s="1" customFormat="1" ht="21.75" customHeight="1" x14ac:dyDescent="0.2">
      <c r="B152" s="135"/>
      <c r="C152" s="150" t="s">
        <v>207</v>
      </c>
      <c r="D152" s="150" t="s">
        <v>98</v>
      </c>
      <c r="E152" s="151" t="s">
        <v>124</v>
      </c>
      <c r="F152" s="152" t="s">
        <v>500</v>
      </c>
      <c r="G152" s="153" t="s">
        <v>107</v>
      </c>
      <c r="H152" s="154">
        <v>120</v>
      </c>
      <c r="I152" s="155"/>
      <c r="J152" s="156">
        <f t="shared" si="20"/>
        <v>0</v>
      </c>
      <c r="K152" s="157"/>
      <c r="L152" s="158"/>
      <c r="M152" s="159" t="s">
        <v>1</v>
      </c>
      <c r="N152" s="160" t="s">
        <v>32</v>
      </c>
      <c r="P152" s="146">
        <f t="shared" si="21"/>
        <v>0</v>
      </c>
      <c r="Q152" s="146">
        <v>1.7000000000000001E-4</v>
      </c>
      <c r="R152" s="146">
        <f t="shared" si="22"/>
        <v>2.0400000000000001E-2</v>
      </c>
      <c r="S152" s="146">
        <v>0</v>
      </c>
      <c r="T152" s="147">
        <f t="shared" si="23"/>
        <v>0</v>
      </c>
      <c r="AR152" s="148" t="s">
        <v>113</v>
      </c>
      <c r="AT152" s="148" t="s">
        <v>98</v>
      </c>
      <c r="AU152" s="148" t="s">
        <v>109</v>
      </c>
      <c r="AY152" s="13" t="s">
        <v>101</v>
      </c>
      <c r="BE152" s="149">
        <f t="shared" si="24"/>
        <v>0</v>
      </c>
      <c r="BF152" s="149">
        <f t="shared" si="25"/>
        <v>0</v>
      </c>
      <c r="BG152" s="149">
        <f t="shared" si="26"/>
        <v>0</v>
      </c>
      <c r="BH152" s="149">
        <f t="shared" si="27"/>
        <v>0</v>
      </c>
      <c r="BI152" s="149">
        <f t="shared" si="28"/>
        <v>0</v>
      </c>
      <c r="BJ152" s="13" t="s">
        <v>109</v>
      </c>
      <c r="BK152" s="149">
        <f t="shared" si="29"/>
        <v>0</v>
      </c>
      <c r="BL152" s="13" t="s">
        <v>113</v>
      </c>
      <c r="BM152" s="148" t="s">
        <v>501</v>
      </c>
    </row>
    <row r="153" spans="2:65" s="1" customFormat="1" ht="24.2" customHeight="1" x14ac:dyDescent="0.2">
      <c r="B153" s="135"/>
      <c r="C153" s="136" t="s">
        <v>211</v>
      </c>
      <c r="D153" s="136" t="s">
        <v>104</v>
      </c>
      <c r="E153" s="137" t="s">
        <v>140</v>
      </c>
      <c r="F153" s="138" t="s">
        <v>141</v>
      </c>
      <c r="G153" s="139" t="s">
        <v>107</v>
      </c>
      <c r="H153" s="140">
        <v>120</v>
      </c>
      <c r="I153" s="141"/>
      <c r="J153" s="142">
        <f t="shared" si="20"/>
        <v>0</v>
      </c>
      <c r="K153" s="143"/>
      <c r="L153" s="28"/>
      <c r="M153" s="144" t="s">
        <v>1</v>
      </c>
      <c r="N153" s="145" t="s">
        <v>32</v>
      </c>
      <c r="P153" s="146">
        <f t="shared" si="21"/>
        <v>0</v>
      </c>
      <c r="Q153" s="146">
        <v>0</v>
      </c>
      <c r="R153" s="146">
        <f t="shared" si="22"/>
        <v>0</v>
      </c>
      <c r="S153" s="146">
        <v>0</v>
      </c>
      <c r="T153" s="147">
        <f t="shared" si="23"/>
        <v>0</v>
      </c>
      <c r="AR153" s="148" t="s">
        <v>108</v>
      </c>
      <c r="AT153" s="148" t="s">
        <v>104</v>
      </c>
      <c r="AU153" s="148" t="s">
        <v>109</v>
      </c>
      <c r="AY153" s="13" t="s">
        <v>101</v>
      </c>
      <c r="BE153" s="149">
        <f t="shared" si="24"/>
        <v>0</v>
      </c>
      <c r="BF153" s="149">
        <f t="shared" si="25"/>
        <v>0</v>
      </c>
      <c r="BG153" s="149">
        <f t="shared" si="26"/>
        <v>0</v>
      </c>
      <c r="BH153" s="149">
        <f t="shared" si="27"/>
        <v>0</v>
      </c>
      <c r="BI153" s="149">
        <f t="shared" si="28"/>
        <v>0</v>
      </c>
      <c r="BJ153" s="13" t="s">
        <v>109</v>
      </c>
      <c r="BK153" s="149">
        <f t="shared" si="29"/>
        <v>0</v>
      </c>
      <c r="BL153" s="13" t="s">
        <v>108</v>
      </c>
      <c r="BM153" s="148" t="s">
        <v>502</v>
      </c>
    </row>
    <row r="154" spans="2:65" s="1" customFormat="1" ht="24.2" customHeight="1" x14ac:dyDescent="0.2">
      <c r="B154" s="135"/>
      <c r="C154" s="150" t="s">
        <v>215</v>
      </c>
      <c r="D154" s="150" t="s">
        <v>98</v>
      </c>
      <c r="E154" s="151" t="s">
        <v>144</v>
      </c>
      <c r="F154" s="152" t="s">
        <v>145</v>
      </c>
      <c r="G154" s="153" t="s">
        <v>107</v>
      </c>
      <c r="H154" s="154">
        <v>120</v>
      </c>
      <c r="I154" s="155"/>
      <c r="J154" s="156">
        <f t="shared" si="20"/>
        <v>0</v>
      </c>
      <c r="K154" s="157"/>
      <c r="L154" s="158"/>
      <c r="M154" s="159" t="s">
        <v>1</v>
      </c>
      <c r="N154" s="160" t="s">
        <v>32</v>
      </c>
      <c r="P154" s="146">
        <f t="shared" si="21"/>
        <v>0</v>
      </c>
      <c r="Q154" s="146">
        <v>2.5000000000000001E-4</v>
      </c>
      <c r="R154" s="146">
        <f t="shared" si="22"/>
        <v>0.03</v>
      </c>
      <c r="S154" s="146">
        <v>0</v>
      </c>
      <c r="T154" s="147">
        <f t="shared" si="23"/>
        <v>0</v>
      </c>
      <c r="AR154" s="148" t="s">
        <v>113</v>
      </c>
      <c r="AT154" s="148" t="s">
        <v>98</v>
      </c>
      <c r="AU154" s="148" t="s">
        <v>109</v>
      </c>
      <c r="AY154" s="13" t="s">
        <v>101</v>
      </c>
      <c r="BE154" s="149">
        <f t="shared" si="24"/>
        <v>0</v>
      </c>
      <c r="BF154" s="149">
        <f t="shared" si="25"/>
        <v>0</v>
      </c>
      <c r="BG154" s="149">
        <f t="shared" si="26"/>
        <v>0</v>
      </c>
      <c r="BH154" s="149">
        <f t="shared" si="27"/>
        <v>0</v>
      </c>
      <c r="BI154" s="149">
        <f t="shared" si="28"/>
        <v>0</v>
      </c>
      <c r="BJ154" s="13" t="s">
        <v>109</v>
      </c>
      <c r="BK154" s="149">
        <f t="shared" si="29"/>
        <v>0</v>
      </c>
      <c r="BL154" s="13" t="s">
        <v>113</v>
      </c>
      <c r="BM154" s="148" t="s">
        <v>503</v>
      </c>
    </row>
    <row r="155" spans="2:65" s="1" customFormat="1" ht="24.2" customHeight="1" x14ac:dyDescent="0.2">
      <c r="B155" s="135"/>
      <c r="C155" s="136" t="s">
        <v>219</v>
      </c>
      <c r="D155" s="136" t="s">
        <v>104</v>
      </c>
      <c r="E155" s="137" t="s">
        <v>504</v>
      </c>
      <c r="F155" s="138" t="s">
        <v>505</v>
      </c>
      <c r="G155" s="139" t="s">
        <v>107</v>
      </c>
      <c r="H155" s="140">
        <v>364</v>
      </c>
      <c r="I155" s="141"/>
      <c r="J155" s="142">
        <f t="shared" si="20"/>
        <v>0</v>
      </c>
      <c r="K155" s="143"/>
      <c r="L155" s="28"/>
      <c r="M155" s="144" t="s">
        <v>1</v>
      </c>
      <c r="N155" s="145" t="s">
        <v>32</v>
      </c>
      <c r="P155" s="146">
        <f t="shared" si="21"/>
        <v>0</v>
      </c>
      <c r="Q155" s="146">
        <v>0</v>
      </c>
      <c r="R155" s="146">
        <f t="shared" si="22"/>
        <v>0</v>
      </c>
      <c r="S155" s="146">
        <v>0</v>
      </c>
      <c r="T155" s="147">
        <f t="shared" si="23"/>
        <v>0</v>
      </c>
      <c r="AR155" s="148" t="s">
        <v>108</v>
      </c>
      <c r="AT155" s="148" t="s">
        <v>104</v>
      </c>
      <c r="AU155" s="148" t="s">
        <v>109</v>
      </c>
      <c r="AY155" s="13" t="s">
        <v>101</v>
      </c>
      <c r="BE155" s="149">
        <f t="shared" si="24"/>
        <v>0</v>
      </c>
      <c r="BF155" s="149">
        <f t="shared" si="25"/>
        <v>0</v>
      </c>
      <c r="BG155" s="149">
        <f t="shared" si="26"/>
        <v>0</v>
      </c>
      <c r="BH155" s="149">
        <f t="shared" si="27"/>
        <v>0</v>
      </c>
      <c r="BI155" s="149">
        <f t="shared" si="28"/>
        <v>0</v>
      </c>
      <c r="BJ155" s="13" t="s">
        <v>109</v>
      </c>
      <c r="BK155" s="149">
        <f t="shared" si="29"/>
        <v>0</v>
      </c>
      <c r="BL155" s="13" t="s">
        <v>108</v>
      </c>
      <c r="BM155" s="148" t="s">
        <v>506</v>
      </c>
    </row>
    <row r="156" spans="2:65" s="1" customFormat="1" ht="24.2" customHeight="1" x14ac:dyDescent="0.2">
      <c r="B156" s="135"/>
      <c r="C156" s="150" t="s">
        <v>223</v>
      </c>
      <c r="D156" s="150" t="s">
        <v>98</v>
      </c>
      <c r="E156" s="151" t="s">
        <v>507</v>
      </c>
      <c r="F156" s="152" t="s">
        <v>508</v>
      </c>
      <c r="G156" s="153" t="s">
        <v>107</v>
      </c>
      <c r="H156" s="154">
        <v>364</v>
      </c>
      <c r="I156" s="155"/>
      <c r="J156" s="156">
        <f t="shared" si="20"/>
        <v>0</v>
      </c>
      <c r="K156" s="157"/>
      <c r="L156" s="158"/>
      <c r="M156" s="159" t="s">
        <v>1</v>
      </c>
      <c r="N156" s="160" t="s">
        <v>32</v>
      </c>
      <c r="P156" s="146">
        <f t="shared" si="21"/>
        <v>0</v>
      </c>
      <c r="Q156" s="146">
        <v>8.8999999999999995E-4</v>
      </c>
      <c r="R156" s="146">
        <f t="shared" si="22"/>
        <v>0.32395999999999997</v>
      </c>
      <c r="S156" s="146">
        <v>0</v>
      </c>
      <c r="T156" s="147">
        <f t="shared" si="23"/>
        <v>0</v>
      </c>
      <c r="AR156" s="148" t="s">
        <v>113</v>
      </c>
      <c r="AT156" s="148" t="s">
        <v>98</v>
      </c>
      <c r="AU156" s="148" t="s">
        <v>109</v>
      </c>
      <c r="AY156" s="13" t="s">
        <v>101</v>
      </c>
      <c r="BE156" s="149">
        <f t="shared" si="24"/>
        <v>0</v>
      </c>
      <c r="BF156" s="149">
        <f t="shared" si="25"/>
        <v>0</v>
      </c>
      <c r="BG156" s="149">
        <f t="shared" si="26"/>
        <v>0</v>
      </c>
      <c r="BH156" s="149">
        <f t="shared" si="27"/>
        <v>0</v>
      </c>
      <c r="BI156" s="149">
        <f t="shared" si="28"/>
        <v>0</v>
      </c>
      <c r="BJ156" s="13" t="s">
        <v>109</v>
      </c>
      <c r="BK156" s="149">
        <f t="shared" si="29"/>
        <v>0</v>
      </c>
      <c r="BL156" s="13" t="s">
        <v>113</v>
      </c>
      <c r="BM156" s="148" t="s">
        <v>509</v>
      </c>
    </row>
    <row r="157" spans="2:65" s="1" customFormat="1" ht="24.2" customHeight="1" x14ac:dyDescent="0.2">
      <c r="B157" s="135"/>
      <c r="C157" s="136" t="s">
        <v>227</v>
      </c>
      <c r="D157" s="136" t="s">
        <v>104</v>
      </c>
      <c r="E157" s="137" t="s">
        <v>200</v>
      </c>
      <c r="F157" s="138" t="s">
        <v>201</v>
      </c>
      <c r="G157" s="139" t="s">
        <v>117</v>
      </c>
      <c r="H157" s="140">
        <v>20</v>
      </c>
      <c r="I157" s="141"/>
      <c r="J157" s="142">
        <f t="shared" si="20"/>
        <v>0</v>
      </c>
      <c r="K157" s="143"/>
      <c r="L157" s="28"/>
      <c r="M157" s="144" t="s">
        <v>1</v>
      </c>
      <c r="N157" s="145" t="s">
        <v>32</v>
      </c>
      <c r="P157" s="146">
        <f t="shared" si="21"/>
        <v>0</v>
      </c>
      <c r="Q157" s="146">
        <v>0</v>
      </c>
      <c r="R157" s="146">
        <f t="shared" si="22"/>
        <v>0</v>
      </c>
      <c r="S157" s="146">
        <v>0</v>
      </c>
      <c r="T157" s="147">
        <f t="shared" si="23"/>
        <v>0</v>
      </c>
      <c r="AR157" s="148" t="s">
        <v>108</v>
      </c>
      <c r="AT157" s="148" t="s">
        <v>104</v>
      </c>
      <c r="AU157" s="148" t="s">
        <v>109</v>
      </c>
      <c r="AY157" s="13" t="s">
        <v>101</v>
      </c>
      <c r="BE157" s="149">
        <f t="shared" si="24"/>
        <v>0</v>
      </c>
      <c r="BF157" s="149">
        <f t="shared" si="25"/>
        <v>0</v>
      </c>
      <c r="BG157" s="149">
        <f t="shared" si="26"/>
        <v>0</v>
      </c>
      <c r="BH157" s="149">
        <f t="shared" si="27"/>
        <v>0</v>
      </c>
      <c r="BI157" s="149">
        <f t="shared" si="28"/>
        <v>0</v>
      </c>
      <c r="BJ157" s="13" t="s">
        <v>109</v>
      </c>
      <c r="BK157" s="149">
        <f t="shared" si="29"/>
        <v>0</v>
      </c>
      <c r="BL157" s="13" t="s">
        <v>108</v>
      </c>
      <c r="BM157" s="148" t="s">
        <v>510</v>
      </c>
    </row>
    <row r="158" spans="2:65" s="1" customFormat="1" ht="16.5" customHeight="1" x14ac:dyDescent="0.2">
      <c r="B158" s="135"/>
      <c r="C158" s="150" t="s">
        <v>231</v>
      </c>
      <c r="D158" s="150" t="s">
        <v>98</v>
      </c>
      <c r="E158" s="151" t="s">
        <v>204</v>
      </c>
      <c r="F158" s="152" t="s">
        <v>205</v>
      </c>
      <c r="G158" s="153" t="s">
        <v>117</v>
      </c>
      <c r="H158" s="154">
        <v>20</v>
      </c>
      <c r="I158" s="155"/>
      <c r="J158" s="156">
        <f t="shared" si="20"/>
        <v>0</v>
      </c>
      <c r="K158" s="157"/>
      <c r="L158" s="158"/>
      <c r="M158" s="159" t="s">
        <v>1</v>
      </c>
      <c r="N158" s="160" t="s">
        <v>32</v>
      </c>
      <c r="P158" s="146">
        <f t="shared" si="21"/>
        <v>0</v>
      </c>
      <c r="Q158" s="146">
        <v>1.0000000000000001E-5</v>
      </c>
      <c r="R158" s="146">
        <f t="shared" si="22"/>
        <v>2.0000000000000001E-4</v>
      </c>
      <c r="S158" s="146">
        <v>0</v>
      </c>
      <c r="T158" s="147">
        <f t="shared" si="23"/>
        <v>0</v>
      </c>
      <c r="AR158" s="148" t="s">
        <v>113</v>
      </c>
      <c r="AT158" s="148" t="s">
        <v>98</v>
      </c>
      <c r="AU158" s="148" t="s">
        <v>109</v>
      </c>
      <c r="AY158" s="13" t="s">
        <v>101</v>
      </c>
      <c r="BE158" s="149">
        <f t="shared" si="24"/>
        <v>0</v>
      </c>
      <c r="BF158" s="149">
        <f t="shared" si="25"/>
        <v>0</v>
      </c>
      <c r="BG158" s="149">
        <f t="shared" si="26"/>
        <v>0</v>
      </c>
      <c r="BH158" s="149">
        <f t="shared" si="27"/>
        <v>0</v>
      </c>
      <c r="BI158" s="149">
        <f t="shared" si="28"/>
        <v>0</v>
      </c>
      <c r="BJ158" s="13" t="s">
        <v>109</v>
      </c>
      <c r="BK158" s="149">
        <f t="shared" si="29"/>
        <v>0</v>
      </c>
      <c r="BL158" s="13" t="s">
        <v>113</v>
      </c>
      <c r="BM158" s="148" t="s">
        <v>511</v>
      </c>
    </row>
    <row r="159" spans="2:65" s="1" customFormat="1" ht="24.2" customHeight="1" x14ac:dyDescent="0.2">
      <c r="B159" s="135"/>
      <c r="C159" s="136" t="s">
        <v>236</v>
      </c>
      <c r="D159" s="136" t="s">
        <v>104</v>
      </c>
      <c r="E159" s="137" t="s">
        <v>512</v>
      </c>
      <c r="F159" s="138" t="s">
        <v>513</v>
      </c>
      <c r="G159" s="139" t="s">
        <v>117</v>
      </c>
      <c r="H159" s="140">
        <v>20</v>
      </c>
      <c r="I159" s="141"/>
      <c r="J159" s="142">
        <f t="shared" si="20"/>
        <v>0</v>
      </c>
      <c r="K159" s="143"/>
      <c r="L159" s="28"/>
      <c r="M159" s="144" t="s">
        <v>1</v>
      </c>
      <c r="N159" s="145" t="s">
        <v>32</v>
      </c>
      <c r="P159" s="146">
        <f t="shared" si="21"/>
        <v>0</v>
      </c>
      <c r="Q159" s="146">
        <v>0</v>
      </c>
      <c r="R159" s="146">
        <f t="shared" si="22"/>
        <v>0</v>
      </c>
      <c r="S159" s="146">
        <v>0</v>
      </c>
      <c r="T159" s="147">
        <f t="shared" si="23"/>
        <v>0</v>
      </c>
      <c r="AR159" s="148" t="s">
        <v>108</v>
      </c>
      <c r="AT159" s="148" t="s">
        <v>104</v>
      </c>
      <c r="AU159" s="148" t="s">
        <v>109</v>
      </c>
      <c r="AY159" s="13" t="s">
        <v>101</v>
      </c>
      <c r="BE159" s="149">
        <f t="shared" si="24"/>
        <v>0</v>
      </c>
      <c r="BF159" s="149">
        <f t="shared" si="25"/>
        <v>0</v>
      </c>
      <c r="BG159" s="149">
        <f t="shared" si="26"/>
        <v>0</v>
      </c>
      <c r="BH159" s="149">
        <f t="shared" si="27"/>
        <v>0</v>
      </c>
      <c r="BI159" s="149">
        <f t="shared" si="28"/>
        <v>0</v>
      </c>
      <c r="BJ159" s="13" t="s">
        <v>109</v>
      </c>
      <c r="BK159" s="149">
        <f t="shared" si="29"/>
        <v>0</v>
      </c>
      <c r="BL159" s="13" t="s">
        <v>108</v>
      </c>
      <c r="BM159" s="148" t="s">
        <v>514</v>
      </c>
    </row>
    <row r="160" spans="2:65" s="1" customFormat="1" ht="16.5" customHeight="1" x14ac:dyDescent="0.2">
      <c r="B160" s="135"/>
      <c r="C160" s="150" t="s">
        <v>241</v>
      </c>
      <c r="D160" s="150" t="s">
        <v>98</v>
      </c>
      <c r="E160" s="151" t="s">
        <v>515</v>
      </c>
      <c r="F160" s="152" t="s">
        <v>516</v>
      </c>
      <c r="G160" s="153" t="s">
        <v>117</v>
      </c>
      <c r="H160" s="154">
        <v>20</v>
      </c>
      <c r="I160" s="155"/>
      <c r="J160" s="156">
        <f t="shared" si="20"/>
        <v>0</v>
      </c>
      <c r="K160" s="157"/>
      <c r="L160" s="158"/>
      <c r="M160" s="159" t="s">
        <v>1</v>
      </c>
      <c r="N160" s="160" t="s">
        <v>32</v>
      </c>
      <c r="P160" s="146">
        <f t="shared" si="21"/>
        <v>0</v>
      </c>
      <c r="Q160" s="146">
        <v>1.0000000000000001E-5</v>
      </c>
      <c r="R160" s="146">
        <f t="shared" si="22"/>
        <v>2.0000000000000001E-4</v>
      </c>
      <c r="S160" s="146">
        <v>0</v>
      </c>
      <c r="T160" s="147">
        <f t="shared" si="23"/>
        <v>0</v>
      </c>
      <c r="AR160" s="148" t="s">
        <v>113</v>
      </c>
      <c r="AT160" s="148" t="s">
        <v>98</v>
      </c>
      <c r="AU160" s="148" t="s">
        <v>109</v>
      </c>
      <c r="AY160" s="13" t="s">
        <v>101</v>
      </c>
      <c r="BE160" s="149">
        <f t="shared" si="24"/>
        <v>0</v>
      </c>
      <c r="BF160" s="149">
        <f t="shared" si="25"/>
        <v>0</v>
      </c>
      <c r="BG160" s="149">
        <f t="shared" si="26"/>
        <v>0</v>
      </c>
      <c r="BH160" s="149">
        <f t="shared" si="27"/>
        <v>0</v>
      </c>
      <c r="BI160" s="149">
        <f t="shared" si="28"/>
        <v>0</v>
      </c>
      <c r="BJ160" s="13" t="s">
        <v>109</v>
      </c>
      <c r="BK160" s="149">
        <f t="shared" si="29"/>
        <v>0</v>
      </c>
      <c r="BL160" s="13" t="s">
        <v>113</v>
      </c>
      <c r="BM160" s="148" t="s">
        <v>517</v>
      </c>
    </row>
    <row r="161" spans="2:65" s="1" customFormat="1" ht="24.2" customHeight="1" x14ac:dyDescent="0.2">
      <c r="B161" s="135"/>
      <c r="C161" s="136" t="s">
        <v>245</v>
      </c>
      <c r="D161" s="136" t="s">
        <v>104</v>
      </c>
      <c r="E161" s="137" t="s">
        <v>518</v>
      </c>
      <c r="F161" s="138" t="s">
        <v>519</v>
      </c>
      <c r="G161" s="139" t="s">
        <v>117</v>
      </c>
      <c r="H161" s="140">
        <v>10</v>
      </c>
      <c r="I161" s="141"/>
      <c r="J161" s="142">
        <f t="shared" si="20"/>
        <v>0</v>
      </c>
      <c r="K161" s="143"/>
      <c r="L161" s="28"/>
      <c r="M161" s="144" t="s">
        <v>1</v>
      </c>
      <c r="N161" s="145" t="s">
        <v>32</v>
      </c>
      <c r="P161" s="146">
        <f t="shared" si="21"/>
        <v>0</v>
      </c>
      <c r="Q161" s="146">
        <v>0</v>
      </c>
      <c r="R161" s="146">
        <f t="shared" si="22"/>
        <v>0</v>
      </c>
      <c r="S161" s="146">
        <v>0</v>
      </c>
      <c r="T161" s="147">
        <f t="shared" si="23"/>
        <v>0</v>
      </c>
      <c r="AR161" s="148" t="s">
        <v>108</v>
      </c>
      <c r="AT161" s="148" t="s">
        <v>104</v>
      </c>
      <c r="AU161" s="148" t="s">
        <v>109</v>
      </c>
      <c r="AY161" s="13" t="s">
        <v>101</v>
      </c>
      <c r="BE161" s="149">
        <f t="shared" si="24"/>
        <v>0</v>
      </c>
      <c r="BF161" s="149">
        <f t="shared" si="25"/>
        <v>0</v>
      </c>
      <c r="BG161" s="149">
        <f t="shared" si="26"/>
        <v>0</v>
      </c>
      <c r="BH161" s="149">
        <f t="shared" si="27"/>
        <v>0</v>
      </c>
      <c r="BI161" s="149">
        <f t="shared" si="28"/>
        <v>0</v>
      </c>
      <c r="BJ161" s="13" t="s">
        <v>109</v>
      </c>
      <c r="BK161" s="149">
        <f t="shared" si="29"/>
        <v>0</v>
      </c>
      <c r="BL161" s="13" t="s">
        <v>108</v>
      </c>
      <c r="BM161" s="148" t="s">
        <v>520</v>
      </c>
    </row>
    <row r="162" spans="2:65" s="1" customFormat="1" ht="16.5" customHeight="1" x14ac:dyDescent="0.2">
      <c r="B162" s="135"/>
      <c r="C162" s="150" t="s">
        <v>247</v>
      </c>
      <c r="D162" s="150" t="s">
        <v>98</v>
      </c>
      <c r="E162" s="151" t="s">
        <v>521</v>
      </c>
      <c r="F162" s="152" t="s">
        <v>522</v>
      </c>
      <c r="G162" s="153" t="s">
        <v>117</v>
      </c>
      <c r="H162" s="154">
        <v>10</v>
      </c>
      <c r="I162" s="155"/>
      <c r="J162" s="156">
        <f t="shared" si="20"/>
        <v>0</v>
      </c>
      <c r="K162" s="157"/>
      <c r="L162" s="158"/>
      <c r="M162" s="159" t="s">
        <v>1</v>
      </c>
      <c r="N162" s="160" t="s">
        <v>32</v>
      </c>
      <c r="P162" s="146">
        <f t="shared" si="21"/>
        <v>0</v>
      </c>
      <c r="Q162" s="146">
        <v>2.0000000000000002E-5</v>
      </c>
      <c r="R162" s="146">
        <f t="shared" si="22"/>
        <v>2.0000000000000001E-4</v>
      </c>
      <c r="S162" s="146">
        <v>0</v>
      </c>
      <c r="T162" s="147">
        <f t="shared" si="23"/>
        <v>0</v>
      </c>
      <c r="AR162" s="148" t="s">
        <v>113</v>
      </c>
      <c r="AT162" s="148" t="s">
        <v>98</v>
      </c>
      <c r="AU162" s="148" t="s">
        <v>109</v>
      </c>
      <c r="AY162" s="13" t="s">
        <v>101</v>
      </c>
      <c r="BE162" s="149">
        <f t="shared" si="24"/>
        <v>0</v>
      </c>
      <c r="BF162" s="149">
        <f t="shared" si="25"/>
        <v>0</v>
      </c>
      <c r="BG162" s="149">
        <f t="shared" si="26"/>
        <v>0</v>
      </c>
      <c r="BH162" s="149">
        <f t="shared" si="27"/>
        <v>0</v>
      </c>
      <c r="BI162" s="149">
        <f t="shared" si="28"/>
        <v>0</v>
      </c>
      <c r="BJ162" s="13" t="s">
        <v>109</v>
      </c>
      <c r="BK162" s="149">
        <f t="shared" si="29"/>
        <v>0</v>
      </c>
      <c r="BL162" s="13" t="s">
        <v>113</v>
      </c>
      <c r="BM162" s="148" t="s">
        <v>523</v>
      </c>
    </row>
    <row r="163" spans="2:65" s="1" customFormat="1" ht="24.2" customHeight="1" x14ac:dyDescent="0.2">
      <c r="B163" s="135"/>
      <c r="C163" s="136" t="s">
        <v>251</v>
      </c>
      <c r="D163" s="136" t="s">
        <v>104</v>
      </c>
      <c r="E163" s="137" t="s">
        <v>524</v>
      </c>
      <c r="F163" s="138" t="s">
        <v>525</v>
      </c>
      <c r="G163" s="139" t="s">
        <v>117</v>
      </c>
      <c r="H163" s="140">
        <v>120</v>
      </c>
      <c r="I163" s="141"/>
      <c r="J163" s="142">
        <f t="shared" si="20"/>
        <v>0</v>
      </c>
      <c r="K163" s="143"/>
      <c r="L163" s="28"/>
      <c r="M163" s="144" t="s">
        <v>1</v>
      </c>
      <c r="N163" s="145" t="s">
        <v>32</v>
      </c>
      <c r="P163" s="146">
        <f t="shared" si="21"/>
        <v>0</v>
      </c>
      <c r="Q163" s="146">
        <v>0</v>
      </c>
      <c r="R163" s="146">
        <f t="shared" si="22"/>
        <v>0</v>
      </c>
      <c r="S163" s="146">
        <v>0</v>
      </c>
      <c r="T163" s="147">
        <f t="shared" si="23"/>
        <v>0</v>
      </c>
      <c r="AR163" s="148" t="s">
        <v>108</v>
      </c>
      <c r="AT163" s="148" t="s">
        <v>104</v>
      </c>
      <c r="AU163" s="148" t="s">
        <v>109</v>
      </c>
      <c r="AY163" s="13" t="s">
        <v>101</v>
      </c>
      <c r="BE163" s="149">
        <f t="shared" si="24"/>
        <v>0</v>
      </c>
      <c r="BF163" s="149">
        <f t="shared" si="25"/>
        <v>0</v>
      </c>
      <c r="BG163" s="149">
        <f t="shared" si="26"/>
        <v>0</v>
      </c>
      <c r="BH163" s="149">
        <f t="shared" si="27"/>
        <v>0</v>
      </c>
      <c r="BI163" s="149">
        <f t="shared" si="28"/>
        <v>0</v>
      </c>
      <c r="BJ163" s="13" t="s">
        <v>109</v>
      </c>
      <c r="BK163" s="149">
        <f t="shared" si="29"/>
        <v>0</v>
      </c>
      <c r="BL163" s="13" t="s">
        <v>108</v>
      </c>
      <c r="BM163" s="148" t="s">
        <v>526</v>
      </c>
    </row>
    <row r="164" spans="2:65" s="1" customFormat="1" ht="16.5" customHeight="1" x14ac:dyDescent="0.2">
      <c r="B164" s="135"/>
      <c r="C164" s="150" t="s">
        <v>255</v>
      </c>
      <c r="D164" s="150" t="s">
        <v>98</v>
      </c>
      <c r="E164" s="151" t="s">
        <v>527</v>
      </c>
      <c r="F164" s="152" t="s">
        <v>528</v>
      </c>
      <c r="G164" s="153" t="s">
        <v>117</v>
      </c>
      <c r="H164" s="154">
        <v>120</v>
      </c>
      <c r="I164" s="155"/>
      <c r="J164" s="156">
        <f t="shared" si="20"/>
        <v>0</v>
      </c>
      <c r="K164" s="157"/>
      <c r="L164" s="158"/>
      <c r="M164" s="159" t="s">
        <v>1</v>
      </c>
      <c r="N164" s="160" t="s">
        <v>32</v>
      </c>
      <c r="P164" s="146">
        <f t="shared" si="21"/>
        <v>0</v>
      </c>
      <c r="Q164" s="146">
        <v>4.0000000000000003E-5</v>
      </c>
      <c r="R164" s="146">
        <f t="shared" si="22"/>
        <v>4.8000000000000004E-3</v>
      </c>
      <c r="S164" s="146">
        <v>0</v>
      </c>
      <c r="T164" s="147">
        <f t="shared" si="23"/>
        <v>0</v>
      </c>
      <c r="AR164" s="148" t="s">
        <v>113</v>
      </c>
      <c r="AT164" s="148" t="s">
        <v>98</v>
      </c>
      <c r="AU164" s="148" t="s">
        <v>109</v>
      </c>
      <c r="AY164" s="13" t="s">
        <v>101</v>
      </c>
      <c r="BE164" s="149">
        <f t="shared" si="24"/>
        <v>0</v>
      </c>
      <c r="BF164" s="149">
        <f t="shared" si="25"/>
        <v>0</v>
      </c>
      <c r="BG164" s="149">
        <f t="shared" si="26"/>
        <v>0</v>
      </c>
      <c r="BH164" s="149">
        <f t="shared" si="27"/>
        <v>0</v>
      </c>
      <c r="BI164" s="149">
        <f t="shared" si="28"/>
        <v>0</v>
      </c>
      <c r="BJ164" s="13" t="s">
        <v>109</v>
      </c>
      <c r="BK164" s="149">
        <f t="shared" si="29"/>
        <v>0</v>
      </c>
      <c r="BL164" s="13" t="s">
        <v>113</v>
      </c>
      <c r="BM164" s="148" t="s">
        <v>529</v>
      </c>
    </row>
    <row r="165" spans="2:65" s="1" customFormat="1" ht="24.2" customHeight="1" x14ac:dyDescent="0.2">
      <c r="B165" s="135"/>
      <c r="C165" s="136" t="s">
        <v>259</v>
      </c>
      <c r="D165" s="136" t="s">
        <v>104</v>
      </c>
      <c r="E165" s="137" t="s">
        <v>530</v>
      </c>
      <c r="F165" s="138" t="s">
        <v>531</v>
      </c>
      <c r="G165" s="139" t="s">
        <v>117</v>
      </c>
      <c r="H165" s="140">
        <v>4</v>
      </c>
      <c r="I165" s="141"/>
      <c r="J165" s="142">
        <f t="shared" si="20"/>
        <v>0</v>
      </c>
      <c r="K165" s="143"/>
      <c r="L165" s="28"/>
      <c r="M165" s="144" t="s">
        <v>1</v>
      </c>
      <c r="N165" s="145" t="s">
        <v>32</v>
      </c>
      <c r="P165" s="146">
        <f t="shared" si="21"/>
        <v>0</v>
      </c>
      <c r="Q165" s="146">
        <v>0</v>
      </c>
      <c r="R165" s="146">
        <f t="shared" si="22"/>
        <v>0</v>
      </c>
      <c r="S165" s="146">
        <v>0</v>
      </c>
      <c r="T165" s="147">
        <f t="shared" si="23"/>
        <v>0</v>
      </c>
      <c r="AR165" s="148" t="s">
        <v>108</v>
      </c>
      <c r="AT165" s="148" t="s">
        <v>104</v>
      </c>
      <c r="AU165" s="148" t="s">
        <v>109</v>
      </c>
      <c r="AY165" s="13" t="s">
        <v>101</v>
      </c>
      <c r="BE165" s="149">
        <f t="shared" si="24"/>
        <v>0</v>
      </c>
      <c r="BF165" s="149">
        <f t="shared" si="25"/>
        <v>0</v>
      </c>
      <c r="BG165" s="149">
        <f t="shared" si="26"/>
        <v>0</v>
      </c>
      <c r="BH165" s="149">
        <f t="shared" si="27"/>
        <v>0</v>
      </c>
      <c r="BI165" s="149">
        <f t="shared" si="28"/>
        <v>0</v>
      </c>
      <c r="BJ165" s="13" t="s">
        <v>109</v>
      </c>
      <c r="BK165" s="149">
        <f t="shared" si="29"/>
        <v>0</v>
      </c>
      <c r="BL165" s="13" t="s">
        <v>108</v>
      </c>
      <c r="BM165" s="148" t="s">
        <v>532</v>
      </c>
    </row>
    <row r="166" spans="2:65" s="1" customFormat="1" ht="16.5" customHeight="1" x14ac:dyDescent="0.2">
      <c r="B166" s="135"/>
      <c r="C166" s="150" t="s">
        <v>263</v>
      </c>
      <c r="D166" s="150" t="s">
        <v>98</v>
      </c>
      <c r="E166" s="151" t="s">
        <v>533</v>
      </c>
      <c r="F166" s="152" t="s">
        <v>534</v>
      </c>
      <c r="G166" s="153" t="s">
        <v>117</v>
      </c>
      <c r="H166" s="154">
        <v>4</v>
      </c>
      <c r="I166" s="155"/>
      <c r="J166" s="156">
        <f t="shared" si="20"/>
        <v>0</v>
      </c>
      <c r="K166" s="157"/>
      <c r="L166" s="158"/>
      <c r="M166" s="159" t="s">
        <v>1</v>
      </c>
      <c r="N166" s="160" t="s">
        <v>32</v>
      </c>
      <c r="P166" s="146">
        <f t="shared" si="21"/>
        <v>0</v>
      </c>
      <c r="Q166" s="146">
        <v>1.1E-4</v>
      </c>
      <c r="R166" s="146">
        <f t="shared" si="22"/>
        <v>4.4000000000000002E-4</v>
      </c>
      <c r="S166" s="146">
        <v>0</v>
      </c>
      <c r="T166" s="147">
        <f t="shared" si="23"/>
        <v>0</v>
      </c>
      <c r="AR166" s="148" t="s">
        <v>113</v>
      </c>
      <c r="AT166" s="148" t="s">
        <v>98</v>
      </c>
      <c r="AU166" s="148" t="s">
        <v>109</v>
      </c>
      <c r="AY166" s="13" t="s">
        <v>101</v>
      </c>
      <c r="BE166" s="149">
        <f t="shared" si="24"/>
        <v>0</v>
      </c>
      <c r="BF166" s="149">
        <f t="shared" si="25"/>
        <v>0</v>
      </c>
      <c r="BG166" s="149">
        <f t="shared" si="26"/>
        <v>0</v>
      </c>
      <c r="BH166" s="149">
        <f t="shared" si="27"/>
        <v>0</v>
      </c>
      <c r="BI166" s="149">
        <f t="shared" si="28"/>
        <v>0</v>
      </c>
      <c r="BJ166" s="13" t="s">
        <v>109</v>
      </c>
      <c r="BK166" s="149">
        <f t="shared" si="29"/>
        <v>0</v>
      </c>
      <c r="BL166" s="13" t="s">
        <v>113</v>
      </c>
      <c r="BM166" s="148" t="s">
        <v>535</v>
      </c>
    </row>
    <row r="167" spans="2:65" s="1" customFormat="1" ht="33" customHeight="1" x14ac:dyDescent="0.2">
      <c r="B167" s="135"/>
      <c r="C167" s="136" t="s">
        <v>267</v>
      </c>
      <c r="D167" s="136" t="s">
        <v>104</v>
      </c>
      <c r="E167" s="137" t="s">
        <v>536</v>
      </c>
      <c r="F167" s="138" t="s">
        <v>537</v>
      </c>
      <c r="G167" s="139" t="s">
        <v>117</v>
      </c>
      <c r="H167" s="140">
        <v>4</v>
      </c>
      <c r="I167" s="141"/>
      <c r="J167" s="142">
        <f t="shared" si="20"/>
        <v>0</v>
      </c>
      <c r="K167" s="143"/>
      <c r="L167" s="28"/>
      <c r="M167" s="144" t="s">
        <v>1</v>
      </c>
      <c r="N167" s="145" t="s">
        <v>32</v>
      </c>
      <c r="P167" s="146">
        <f t="shared" si="21"/>
        <v>0</v>
      </c>
      <c r="Q167" s="146">
        <v>0</v>
      </c>
      <c r="R167" s="146">
        <f t="shared" si="22"/>
        <v>0</v>
      </c>
      <c r="S167" s="146">
        <v>0</v>
      </c>
      <c r="T167" s="147">
        <f t="shared" si="23"/>
        <v>0</v>
      </c>
      <c r="AR167" s="148" t="s">
        <v>108</v>
      </c>
      <c r="AT167" s="148" t="s">
        <v>104</v>
      </c>
      <c r="AU167" s="148" t="s">
        <v>109</v>
      </c>
      <c r="AY167" s="13" t="s">
        <v>101</v>
      </c>
      <c r="BE167" s="149">
        <f t="shared" si="24"/>
        <v>0</v>
      </c>
      <c r="BF167" s="149">
        <f t="shared" si="25"/>
        <v>0</v>
      </c>
      <c r="BG167" s="149">
        <f t="shared" si="26"/>
        <v>0</v>
      </c>
      <c r="BH167" s="149">
        <f t="shared" si="27"/>
        <v>0</v>
      </c>
      <c r="BI167" s="149">
        <f t="shared" si="28"/>
        <v>0</v>
      </c>
      <c r="BJ167" s="13" t="s">
        <v>109</v>
      </c>
      <c r="BK167" s="149">
        <f t="shared" si="29"/>
        <v>0</v>
      </c>
      <c r="BL167" s="13" t="s">
        <v>108</v>
      </c>
      <c r="BM167" s="148" t="s">
        <v>538</v>
      </c>
    </row>
    <row r="168" spans="2:65" s="1" customFormat="1" ht="16.5" customHeight="1" x14ac:dyDescent="0.2">
      <c r="B168" s="135"/>
      <c r="C168" s="150" t="s">
        <v>270</v>
      </c>
      <c r="D168" s="150" t="s">
        <v>98</v>
      </c>
      <c r="E168" s="151" t="s">
        <v>539</v>
      </c>
      <c r="F168" s="152" t="s">
        <v>540</v>
      </c>
      <c r="G168" s="153" t="s">
        <v>117</v>
      </c>
      <c r="H168" s="154">
        <v>4</v>
      </c>
      <c r="I168" s="155"/>
      <c r="J168" s="156">
        <f t="shared" si="20"/>
        <v>0</v>
      </c>
      <c r="K168" s="157"/>
      <c r="L168" s="158"/>
      <c r="M168" s="159" t="s">
        <v>1</v>
      </c>
      <c r="N168" s="160" t="s">
        <v>32</v>
      </c>
      <c r="P168" s="146">
        <f t="shared" si="21"/>
        <v>0</v>
      </c>
      <c r="Q168" s="146">
        <v>1.1E-4</v>
      </c>
      <c r="R168" s="146">
        <f t="shared" si="22"/>
        <v>4.4000000000000002E-4</v>
      </c>
      <c r="S168" s="146">
        <v>0</v>
      </c>
      <c r="T168" s="147">
        <f t="shared" si="23"/>
        <v>0</v>
      </c>
      <c r="AR168" s="148" t="s">
        <v>113</v>
      </c>
      <c r="AT168" s="148" t="s">
        <v>98</v>
      </c>
      <c r="AU168" s="148" t="s">
        <v>109</v>
      </c>
      <c r="AY168" s="13" t="s">
        <v>101</v>
      </c>
      <c r="BE168" s="149">
        <f t="shared" si="24"/>
        <v>0</v>
      </c>
      <c r="BF168" s="149">
        <f t="shared" si="25"/>
        <v>0</v>
      </c>
      <c r="BG168" s="149">
        <f t="shared" si="26"/>
        <v>0</v>
      </c>
      <c r="BH168" s="149">
        <f t="shared" si="27"/>
        <v>0</v>
      </c>
      <c r="BI168" s="149">
        <f t="shared" si="28"/>
        <v>0</v>
      </c>
      <c r="BJ168" s="13" t="s">
        <v>109</v>
      </c>
      <c r="BK168" s="149">
        <f t="shared" si="29"/>
        <v>0</v>
      </c>
      <c r="BL168" s="13" t="s">
        <v>113</v>
      </c>
      <c r="BM168" s="148" t="s">
        <v>541</v>
      </c>
    </row>
    <row r="169" spans="2:65" s="1" customFormat="1" ht="33" customHeight="1" x14ac:dyDescent="0.2">
      <c r="B169" s="135"/>
      <c r="C169" s="136" t="s">
        <v>274</v>
      </c>
      <c r="D169" s="136" t="s">
        <v>104</v>
      </c>
      <c r="E169" s="137" t="s">
        <v>542</v>
      </c>
      <c r="F169" s="138" t="s">
        <v>543</v>
      </c>
      <c r="G169" s="139" t="s">
        <v>117</v>
      </c>
      <c r="H169" s="140">
        <v>4</v>
      </c>
      <c r="I169" s="141"/>
      <c r="J169" s="142">
        <f t="shared" si="20"/>
        <v>0</v>
      </c>
      <c r="K169" s="143"/>
      <c r="L169" s="28"/>
      <c r="M169" s="144" t="s">
        <v>1</v>
      </c>
      <c r="N169" s="145" t="s">
        <v>32</v>
      </c>
      <c r="P169" s="146">
        <f t="shared" si="21"/>
        <v>0</v>
      </c>
      <c r="Q169" s="146">
        <v>0</v>
      </c>
      <c r="R169" s="146">
        <f t="shared" si="22"/>
        <v>0</v>
      </c>
      <c r="S169" s="146">
        <v>0</v>
      </c>
      <c r="T169" s="147">
        <f t="shared" si="23"/>
        <v>0</v>
      </c>
      <c r="AR169" s="148" t="s">
        <v>108</v>
      </c>
      <c r="AT169" s="148" t="s">
        <v>104</v>
      </c>
      <c r="AU169" s="148" t="s">
        <v>109</v>
      </c>
      <c r="AY169" s="13" t="s">
        <v>101</v>
      </c>
      <c r="BE169" s="149">
        <f t="shared" si="24"/>
        <v>0</v>
      </c>
      <c r="BF169" s="149">
        <f t="shared" si="25"/>
        <v>0</v>
      </c>
      <c r="BG169" s="149">
        <f t="shared" si="26"/>
        <v>0</v>
      </c>
      <c r="BH169" s="149">
        <f t="shared" si="27"/>
        <v>0</v>
      </c>
      <c r="BI169" s="149">
        <f t="shared" si="28"/>
        <v>0</v>
      </c>
      <c r="BJ169" s="13" t="s">
        <v>109</v>
      </c>
      <c r="BK169" s="149">
        <f t="shared" si="29"/>
        <v>0</v>
      </c>
      <c r="BL169" s="13" t="s">
        <v>108</v>
      </c>
      <c r="BM169" s="148" t="s">
        <v>544</v>
      </c>
    </row>
    <row r="170" spans="2:65" s="1" customFormat="1" ht="24.2" customHeight="1" x14ac:dyDescent="0.2">
      <c r="B170" s="135"/>
      <c r="C170" s="136" t="s">
        <v>278</v>
      </c>
      <c r="D170" s="136" t="s">
        <v>104</v>
      </c>
      <c r="E170" s="137" t="s">
        <v>545</v>
      </c>
      <c r="F170" s="138" t="s">
        <v>546</v>
      </c>
      <c r="G170" s="139" t="s">
        <v>117</v>
      </c>
      <c r="H170" s="140">
        <v>2</v>
      </c>
      <c r="I170" s="141"/>
      <c r="J170" s="142">
        <f t="shared" si="20"/>
        <v>0</v>
      </c>
      <c r="K170" s="143"/>
      <c r="L170" s="28"/>
      <c r="M170" s="144" t="s">
        <v>1</v>
      </c>
      <c r="N170" s="145" t="s">
        <v>32</v>
      </c>
      <c r="P170" s="146">
        <f t="shared" si="21"/>
        <v>0</v>
      </c>
      <c r="Q170" s="146">
        <v>0</v>
      </c>
      <c r="R170" s="146">
        <f t="shared" si="22"/>
        <v>0</v>
      </c>
      <c r="S170" s="146">
        <v>0</v>
      </c>
      <c r="T170" s="147">
        <f t="shared" si="23"/>
        <v>0</v>
      </c>
      <c r="AR170" s="148" t="s">
        <v>108</v>
      </c>
      <c r="AT170" s="148" t="s">
        <v>104</v>
      </c>
      <c r="AU170" s="148" t="s">
        <v>109</v>
      </c>
      <c r="AY170" s="13" t="s">
        <v>101</v>
      </c>
      <c r="BE170" s="149">
        <f t="shared" si="24"/>
        <v>0</v>
      </c>
      <c r="BF170" s="149">
        <f t="shared" si="25"/>
        <v>0</v>
      </c>
      <c r="BG170" s="149">
        <f t="shared" si="26"/>
        <v>0</v>
      </c>
      <c r="BH170" s="149">
        <f t="shared" si="27"/>
        <v>0</v>
      </c>
      <c r="BI170" s="149">
        <f t="shared" si="28"/>
        <v>0</v>
      </c>
      <c r="BJ170" s="13" t="s">
        <v>109</v>
      </c>
      <c r="BK170" s="149">
        <f t="shared" si="29"/>
        <v>0</v>
      </c>
      <c r="BL170" s="13" t="s">
        <v>108</v>
      </c>
      <c r="BM170" s="148" t="s">
        <v>547</v>
      </c>
    </row>
    <row r="171" spans="2:65" s="1" customFormat="1" ht="24.2" customHeight="1" x14ac:dyDescent="0.2">
      <c r="B171" s="135"/>
      <c r="C171" s="150" t="s">
        <v>282</v>
      </c>
      <c r="D171" s="150" t="s">
        <v>98</v>
      </c>
      <c r="E171" s="151" t="s">
        <v>548</v>
      </c>
      <c r="F171" s="152" t="s">
        <v>549</v>
      </c>
      <c r="G171" s="153" t="s">
        <v>117</v>
      </c>
      <c r="H171" s="154">
        <v>2</v>
      </c>
      <c r="I171" s="155"/>
      <c r="J171" s="156">
        <f t="shared" si="20"/>
        <v>0</v>
      </c>
      <c r="K171" s="157"/>
      <c r="L171" s="158"/>
      <c r="M171" s="159" t="s">
        <v>1</v>
      </c>
      <c r="N171" s="160" t="s">
        <v>32</v>
      </c>
      <c r="P171" s="146">
        <f t="shared" si="21"/>
        <v>0</v>
      </c>
      <c r="Q171" s="146">
        <v>1E-4</v>
      </c>
      <c r="R171" s="146">
        <f t="shared" si="22"/>
        <v>2.0000000000000001E-4</v>
      </c>
      <c r="S171" s="146">
        <v>0</v>
      </c>
      <c r="T171" s="147">
        <f t="shared" si="23"/>
        <v>0</v>
      </c>
      <c r="AR171" s="148" t="s">
        <v>113</v>
      </c>
      <c r="AT171" s="148" t="s">
        <v>98</v>
      </c>
      <c r="AU171" s="148" t="s">
        <v>109</v>
      </c>
      <c r="AY171" s="13" t="s">
        <v>101</v>
      </c>
      <c r="BE171" s="149">
        <f t="shared" si="24"/>
        <v>0</v>
      </c>
      <c r="BF171" s="149">
        <f t="shared" si="25"/>
        <v>0</v>
      </c>
      <c r="BG171" s="149">
        <f t="shared" si="26"/>
        <v>0</v>
      </c>
      <c r="BH171" s="149">
        <f t="shared" si="27"/>
        <v>0</v>
      </c>
      <c r="BI171" s="149">
        <f t="shared" si="28"/>
        <v>0</v>
      </c>
      <c r="BJ171" s="13" t="s">
        <v>109</v>
      </c>
      <c r="BK171" s="149">
        <f t="shared" si="29"/>
        <v>0</v>
      </c>
      <c r="BL171" s="13" t="s">
        <v>113</v>
      </c>
      <c r="BM171" s="148" t="s">
        <v>550</v>
      </c>
    </row>
    <row r="172" spans="2:65" s="1" customFormat="1" ht="33" customHeight="1" x14ac:dyDescent="0.2">
      <c r="B172" s="135"/>
      <c r="C172" s="136" t="s">
        <v>287</v>
      </c>
      <c r="D172" s="136" t="s">
        <v>104</v>
      </c>
      <c r="E172" s="137" t="s">
        <v>551</v>
      </c>
      <c r="F172" s="138" t="s">
        <v>552</v>
      </c>
      <c r="G172" s="139" t="s">
        <v>117</v>
      </c>
      <c r="H172" s="140">
        <v>2</v>
      </c>
      <c r="I172" s="141"/>
      <c r="J172" s="142">
        <f t="shared" si="20"/>
        <v>0</v>
      </c>
      <c r="K172" s="143"/>
      <c r="L172" s="28"/>
      <c r="M172" s="144" t="s">
        <v>1</v>
      </c>
      <c r="N172" s="145" t="s">
        <v>32</v>
      </c>
      <c r="P172" s="146">
        <f t="shared" si="21"/>
        <v>0</v>
      </c>
      <c r="Q172" s="146">
        <v>0</v>
      </c>
      <c r="R172" s="146">
        <f t="shared" si="22"/>
        <v>0</v>
      </c>
      <c r="S172" s="146">
        <v>0</v>
      </c>
      <c r="T172" s="147">
        <f t="shared" si="23"/>
        <v>0</v>
      </c>
      <c r="AR172" s="148" t="s">
        <v>108</v>
      </c>
      <c r="AT172" s="148" t="s">
        <v>104</v>
      </c>
      <c r="AU172" s="148" t="s">
        <v>109</v>
      </c>
      <c r="AY172" s="13" t="s">
        <v>101</v>
      </c>
      <c r="BE172" s="149">
        <f t="shared" si="24"/>
        <v>0</v>
      </c>
      <c r="BF172" s="149">
        <f t="shared" si="25"/>
        <v>0</v>
      </c>
      <c r="BG172" s="149">
        <f t="shared" si="26"/>
        <v>0</v>
      </c>
      <c r="BH172" s="149">
        <f t="shared" si="27"/>
        <v>0</v>
      </c>
      <c r="BI172" s="149">
        <f t="shared" si="28"/>
        <v>0</v>
      </c>
      <c r="BJ172" s="13" t="s">
        <v>109</v>
      </c>
      <c r="BK172" s="149">
        <f t="shared" si="29"/>
        <v>0</v>
      </c>
      <c r="BL172" s="13" t="s">
        <v>108</v>
      </c>
      <c r="BM172" s="148" t="s">
        <v>553</v>
      </c>
    </row>
    <row r="173" spans="2:65" s="1" customFormat="1" ht="24.2" customHeight="1" x14ac:dyDescent="0.2">
      <c r="B173" s="135"/>
      <c r="C173" s="150" t="s">
        <v>291</v>
      </c>
      <c r="D173" s="150" t="s">
        <v>98</v>
      </c>
      <c r="E173" s="151" t="s">
        <v>554</v>
      </c>
      <c r="F173" s="152" t="s">
        <v>555</v>
      </c>
      <c r="G173" s="153" t="s">
        <v>117</v>
      </c>
      <c r="H173" s="154">
        <v>2</v>
      </c>
      <c r="I173" s="155"/>
      <c r="J173" s="156">
        <f t="shared" si="20"/>
        <v>0</v>
      </c>
      <c r="K173" s="157"/>
      <c r="L173" s="158"/>
      <c r="M173" s="159" t="s">
        <v>1</v>
      </c>
      <c r="N173" s="160" t="s">
        <v>32</v>
      </c>
      <c r="P173" s="146">
        <f t="shared" si="21"/>
        <v>0</v>
      </c>
      <c r="Q173" s="146">
        <v>2.9999999999999997E-4</v>
      </c>
      <c r="R173" s="146">
        <f t="shared" si="22"/>
        <v>5.9999999999999995E-4</v>
      </c>
      <c r="S173" s="146">
        <v>0</v>
      </c>
      <c r="T173" s="147">
        <f t="shared" si="23"/>
        <v>0</v>
      </c>
      <c r="AR173" s="148" t="s">
        <v>113</v>
      </c>
      <c r="AT173" s="148" t="s">
        <v>98</v>
      </c>
      <c r="AU173" s="148" t="s">
        <v>109</v>
      </c>
      <c r="AY173" s="13" t="s">
        <v>101</v>
      </c>
      <c r="BE173" s="149">
        <f t="shared" si="24"/>
        <v>0</v>
      </c>
      <c r="BF173" s="149">
        <f t="shared" si="25"/>
        <v>0</v>
      </c>
      <c r="BG173" s="149">
        <f t="shared" si="26"/>
        <v>0</v>
      </c>
      <c r="BH173" s="149">
        <f t="shared" si="27"/>
        <v>0</v>
      </c>
      <c r="BI173" s="149">
        <f t="shared" si="28"/>
        <v>0</v>
      </c>
      <c r="BJ173" s="13" t="s">
        <v>109</v>
      </c>
      <c r="BK173" s="149">
        <f t="shared" si="29"/>
        <v>0</v>
      </c>
      <c r="BL173" s="13" t="s">
        <v>113</v>
      </c>
      <c r="BM173" s="148" t="s">
        <v>556</v>
      </c>
    </row>
    <row r="174" spans="2:65" s="1" customFormat="1" ht="16.5" customHeight="1" x14ac:dyDescent="0.2">
      <c r="B174" s="135"/>
      <c r="C174" s="136" t="s">
        <v>295</v>
      </c>
      <c r="D174" s="136" t="s">
        <v>104</v>
      </c>
      <c r="E174" s="137" t="s">
        <v>557</v>
      </c>
      <c r="F174" s="138" t="s">
        <v>558</v>
      </c>
      <c r="G174" s="139" t="s">
        <v>117</v>
      </c>
      <c r="H174" s="140">
        <v>6</v>
      </c>
      <c r="I174" s="141"/>
      <c r="J174" s="142">
        <f t="shared" si="20"/>
        <v>0</v>
      </c>
      <c r="K174" s="143"/>
      <c r="L174" s="28"/>
      <c r="M174" s="144" t="s">
        <v>1</v>
      </c>
      <c r="N174" s="145" t="s">
        <v>32</v>
      </c>
      <c r="P174" s="146">
        <f t="shared" si="21"/>
        <v>0</v>
      </c>
      <c r="Q174" s="146">
        <v>0</v>
      </c>
      <c r="R174" s="146">
        <f t="shared" si="22"/>
        <v>0</v>
      </c>
      <c r="S174" s="146">
        <v>0</v>
      </c>
      <c r="T174" s="147">
        <f t="shared" si="23"/>
        <v>0</v>
      </c>
      <c r="AR174" s="148" t="s">
        <v>108</v>
      </c>
      <c r="AT174" s="148" t="s">
        <v>104</v>
      </c>
      <c r="AU174" s="148" t="s">
        <v>109</v>
      </c>
      <c r="AY174" s="13" t="s">
        <v>101</v>
      </c>
      <c r="BE174" s="149">
        <f t="shared" si="24"/>
        <v>0</v>
      </c>
      <c r="BF174" s="149">
        <f t="shared" si="25"/>
        <v>0</v>
      </c>
      <c r="BG174" s="149">
        <f t="shared" si="26"/>
        <v>0</v>
      </c>
      <c r="BH174" s="149">
        <f t="shared" si="27"/>
        <v>0</v>
      </c>
      <c r="BI174" s="149">
        <f t="shared" si="28"/>
        <v>0</v>
      </c>
      <c r="BJ174" s="13" t="s">
        <v>109</v>
      </c>
      <c r="BK174" s="149">
        <f t="shared" si="29"/>
        <v>0</v>
      </c>
      <c r="BL174" s="13" t="s">
        <v>108</v>
      </c>
      <c r="BM174" s="148" t="s">
        <v>559</v>
      </c>
    </row>
    <row r="175" spans="2:65" s="1" customFormat="1" ht="21.75" customHeight="1" x14ac:dyDescent="0.2">
      <c r="B175" s="135"/>
      <c r="C175" s="150" t="s">
        <v>299</v>
      </c>
      <c r="D175" s="150" t="s">
        <v>98</v>
      </c>
      <c r="E175" s="151" t="s">
        <v>560</v>
      </c>
      <c r="F175" s="152" t="s">
        <v>561</v>
      </c>
      <c r="G175" s="153" t="s">
        <v>117</v>
      </c>
      <c r="H175" s="154">
        <v>6</v>
      </c>
      <c r="I175" s="155"/>
      <c r="J175" s="156">
        <f t="shared" si="20"/>
        <v>0</v>
      </c>
      <c r="K175" s="157"/>
      <c r="L175" s="158"/>
      <c r="M175" s="159" t="s">
        <v>1</v>
      </c>
      <c r="N175" s="160" t="s">
        <v>32</v>
      </c>
      <c r="P175" s="146">
        <f t="shared" si="21"/>
        <v>0</v>
      </c>
      <c r="Q175" s="146">
        <v>4.6999999999999999E-4</v>
      </c>
      <c r="R175" s="146">
        <f t="shared" si="22"/>
        <v>2.82E-3</v>
      </c>
      <c r="S175" s="146">
        <v>0</v>
      </c>
      <c r="T175" s="147">
        <f t="shared" si="23"/>
        <v>0</v>
      </c>
      <c r="AR175" s="148" t="s">
        <v>113</v>
      </c>
      <c r="AT175" s="148" t="s">
        <v>98</v>
      </c>
      <c r="AU175" s="148" t="s">
        <v>109</v>
      </c>
      <c r="AY175" s="13" t="s">
        <v>101</v>
      </c>
      <c r="BE175" s="149">
        <f t="shared" si="24"/>
        <v>0</v>
      </c>
      <c r="BF175" s="149">
        <f t="shared" si="25"/>
        <v>0</v>
      </c>
      <c r="BG175" s="149">
        <f t="shared" si="26"/>
        <v>0</v>
      </c>
      <c r="BH175" s="149">
        <f t="shared" si="27"/>
        <v>0</v>
      </c>
      <c r="BI175" s="149">
        <f t="shared" si="28"/>
        <v>0</v>
      </c>
      <c r="BJ175" s="13" t="s">
        <v>109</v>
      </c>
      <c r="BK175" s="149">
        <f t="shared" si="29"/>
        <v>0</v>
      </c>
      <c r="BL175" s="13" t="s">
        <v>113</v>
      </c>
      <c r="BM175" s="148" t="s">
        <v>562</v>
      </c>
    </row>
    <row r="176" spans="2:65" s="1" customFormat="1" ht="16.5" customHeight="1" x14ac:dyDescent="0.2">
      <c r="B176" s="135"/>
      <c r="C176" s="136" t="s">
        <v>303</v>
      </c>
      <c r="D176" s="136" t="s">
        <v>104</v>
      </c>
      <c r="E176" s="137" t="s">
        <v>208</v>
      </c>
      <c r="F176" s="138" t="s">
        <v>209</v>
      </c>
      <c r="G176" s="139" t="s">
        <v>117</v>
      </c>
      <c r="H176" s="140">
        <v>1</v>
      </c>
      <c r="I176" s="141"/>
      <c r="J176" s="142">
        <f t="shared" si="20"/>
        <v>0</v>
      </c>
      <c r="K176" s="143"/>
      <c r="L176" s="28"/>
      <c r="M176" s="144" t="s">
        <v>1</v>
      </c>
      <c r="N176" s="145" t="s">
        <v>32</v>
      </c>
      <c r="P176" s="146">
        <f t="shared" si="21"/>
        <v>0</v>
      </c>
      <c r="Q176" s="146">
        <v>0</v>
      </c>
      <c r="R176" s="146">
        <f t="shared" si="22"/>
        <v>0</v>
      </c>
      <c r="S176" s="146">
        <v>0</v>
      </c>
      <c r="T176" s="147">
        <f t="shared" si="23"/>
        <v>0</v>
      </c>
      <c r="AR176" s="148" t="s">
        <v>108</v>
      </c>
      <c r="AT176" s="148" t="s">
        <v>104</v>
      </c>
      <c r="AU176" s="148" t="s">
        <v>109</v>
      </c>
      <c r="AY176" s="13" t="s">
        <v>101</v>
      </c>
      <c r="BE176" s="149">
        <f t="shared" si="24"/>
        <v>0</v>
      </c>
      <c r="BF176" s="149">
        <f t="shared" si="25"/>
        <v>0</v>
      </c>
      <c r="BG176" s="149">
        <f t="shared" si="26"/>
        <v>0</v>
      </c>
      <c r="BH176" s="149">
        <f t="shared" si="27"/>
        <v>0</v>
      </c>
      <c r="BI176" s="149">
        <f t="shared" si="28"/>
        <v>0</v>
      </c>
      <c r="BJ176" s="13" t="s">
        <v>109</v>
      </c>
      <c r="BK176" s="149">
        <f t="shared" si="29"/>
        <v>0</v>
      </c>
      <c r="BL176" s="13" t="s">
        <v>108</v>
      </c>
      <c r="BM176" s="148" t="s">
        <v>563</v>
      </c>
    </row>
    <row r="177" spans="2:65" s="1" customFormat="1" ht="62.65" customHeight="1" x14ac:dyDescent="0.2">
      <c r="B177" s="135"/>
      <c r="C177" s="150" t="s">
        <v>307</v>
      </c>
      <c r="D177" s="150" t="s">
        <v>98</v>
      </c>
      <c r="E177" s="151" t="s">
        <v>212</v>
      </c>
      <c r="F177" s="152" t="s">
        <v>564</v>
      </c>
      <c r="G177" s="153" t="s">
        <v>117</v>
      </c>
      <c r="H177" s="154">
        <v>1</v>
      </c>
      <c r="I177" s="155"/>
      <c r="J177" s="156">
        <f t="shared" si="20"/>
        <v>0</v>
      </c>
      <c r="K177" s="157"/>
      <c r="L177" s="158"/>
      <c r="M177" s="159" t="s">
        <v>1</v>
      </c>
      <c r="N177" s="160" t="s">
        <v>32</v>
      </c>
      <c r="P177" s="146">
        <f t="shared" si="21"/>
        <v>0</v>
      </c>
      <c r="Q177" s="146">
        <v>1.2999999999999999E-4</v>
      </c>
      <c r="R177" s="146">
        <f t="shared" si="22"/>
        <v>1.2999999999999999E-4</v>
      </c>
      <c r="S177" s="146">
        <v>0</v>
      </c>
      <c r="T177" s="147">
        <f t="shared" si="23"/>
        <v>0</v>
      </c>
      <c r="AR177" s="148" t="s">
        <v>113</v>
      </c>
      <c r="AT177" s="148" t="s">
        <v>98</v>
      </c>
      <c r="AU177" s="148" t="s">
        <v>109</v>
      </c>
      <c r="AY177" s="13" t="s">
        <v>101</v>
      </c>
      <c r="BE177" s="149">
        <f t="shared" si="24"/>
        <v>0</v>
      </c>
      <c r="BF177" s="149">
        <f t="shared" si="25"/>
        <v>0</v>
      </c>
      <c r="BG177" s="149">
        <f t="shared" si="26"/>
        <v>0</v>
      </c>
      <c r="BH177" s="149">
        <f t="shared" si="27"/>
        <v>0</v>
      </c>
      <c r="BI177" s="149">
        <f t="shared" si="28"/>
        <v>0</v>
      </c>
      <c r="BJ177" s="13" t="s">
        <v>109</v>
      </c>
      <c r="BK177" s="149">
        <f t="shared" si="29"/>
        <v>0</v>
      </c>
      <c r="BL177" s="13" t="s">
        <v>113</v>
      </c>
      <c r="BM177" s="148" t="s">
        <v>565</v>
      </c>
    </row>
    <row r="178" spans="2:65" s="1" customFormat="1" ht="24.2" customHeight="1" x14ac:dyDescent="0.2">
      <c r="B178" s="135"/>
      <c r="C178" s="136" t="s">
        <v>311</v>
      </c>
      <c r="D178" s="136" t="s">
        <v>104</v>
      </c>
      <c r="E178" s="137" t="s">
        <v>566</v>
      </c>
      <c r="F178" s="138" t="s">
        <v>567</v>
      </c>
      <c r="G178" s="139" t="s">
        <v>117</v>
      </c>
      <c r="H178" s="140">
        <v>2</v>
      </c>
      <c r="I178" s="141"/>
      <c r="J178" s="142">
        <f t="shared" si="20"/>
        <v>0</v>
      </c>
      <c r="K178" s="143"/>
      <c r="L178" s="28"/>
      <c r="M178" s="144" t="s">
        <v>1</v>
      </c>
      <c r="N178" s="145" t="s">
        <v>32</v>
      </c>
      <c r="P178" s="146">
        <f t="shared" si="21"/>
        <v>0</v>
      </c>
      <c r="Q178" s="146">
        <v>0</v>
      </c>
      <c r="R178" s="146">
        <f t="shared" si="22"/>
        <v>0</v>
      </c>
      <c r="S178" s="146">
        <v>0</v>
      </c>
      <c r="T178" s="147">
        <f t="shared" si="23"/>
        <v>0</v>
      </c>
      <c r="AR178" s="148" t="s">
        <v>108</v>
      </c>
      <c r="AT178" s="148" t="s">
        <v>104</v>
      </c>
      <c r="AU178" s="148" t="s">
        <v>109</v>
      </c>
      <c r="AY178" s="13" t="s">
        <v>101</v>
      </c>
      <c r="BE178" s="149">
        <f t="shared" si="24"/>
        <v>0</v>
      </c>
      <c r="BF178" s="149">
        <f t="shared" si="25"/>
        <v>0</v>
      </c>
      <c r="BG178" s="149">
        <f t="shared" si="26"/>
        <v>0</v>
      </c>
      <c r="BH178" s="149">
        <f t="shared" si="27"/>
        <v>0</v>
      </c>
      <c r="BI178" s="149">
        <f t="shared" si="28"/>
        <v>0</v>
      </c>
      <c r="BJ178" s="13" t="s">
        <v>109</v>
      </c>
      <c r="BK178" s="149">
        <f t="shared" si="29"/>
        <v>0</v>
      </c>
      <c r="BL178" s="13" t="s">
        <v>108</v>
      </c>
      <c r="BM178" s="148" t="s">
        <v>568</v>
      </c>
    </row>
    <row r="179" spans="2:65" s="1" customFormat="1" ht="49.15" customHeight="1" x14ac:dyDescent="0.2">
      <c r="B179" s="135"/>
      <c r="C179" s="150" t="s">
        <v>315</v>
      </c>
      <c r="D179" s="150" t="s">
        <v>98</v>
      </c>
      <c r="E179" s="151" t="s">
        <v>569</v>
      </c>
      <c r="F179" s="152" t="s">
        <v>570</v>
      </c>
      <c r="G179" s="153" t="s">
        <v>117</v>
      </c>
      <c r="H179" s="154">
        <v>2</v>
      </c>
      <c r="I179" s="155"/>
      <c r="J179" s="156">
        <f t="shared" si="20"/>
        <v>0</v>
      </c>
      <c r="K179" s="157"/>
      <c r="L179" s="158"/>
      <c r="M179" s="159" t="s">
        <v>1</v>
      </c>
      <c r="N179" s="160" t="s">
        <v>32</v>
      </c>
      <c r="P179" s="146">
        <f t="shared" si="21"/>
        <v>0</v>
      </c>
      <c r="Q179" s="146">
        <v>0</v>
      </c>
      <c r="R179" s="146">
        <f t="shared" si="22"/>
        <v>0</v>
      </c>
      <c r="S179" s="146">
        <v>0</v>
      </c>
      <c r="T179" s="147">
        <f t="shared" si="23"/>
        <v>0</v>
      </c>
      <c r="AR179" s="148" t="s">
        <v>285</v>
      </c>
      <c r="AT179" s="148" t="s">
        <v>98</v>
      </c>
      <c r="AU179" s="148" t="s">
        <v>109</v>
      </c>
      <c r="AY179" s="13" t="s">
        <v>101</v>
      </c>
      <c r="BE179" s="149">
        <f t="shared" si="24"/>
        <v>0</v>
      </c>
      <c r="BF179" s="149">
        <f t="shared" si="25"/>
        <v>0</v>
      </c>
      <c r="BG179" s="149">
        <f t="shared" si="26"/>
        <v>0</v>
      </c>
      <c r="BH179" s="149">
        <f t="shared" si="27"/>
        <v>0</v>
      </c>
      <c r="BI179" s="149">
        <f t="shared" si="28"/>
        <v>0</v>
      </c>
      <c r="BJ179" s="13" t="s">
        <v>109</v>
      </c>
      <c r="BK179" s="149">
        <f t="shared" si="29"/>
        <v>0</v>
      </c>
      <c r="BL179" s="13" t="s">
        <v>108</v>
      </c>
      <c r="BM179" s="148" t="s">
        <v>571</v>
      </c>
    </row>
    <row r="180" spans="2:65" s="1" customFormat="1" ht="24.2" customHeight="1" x14ac:dyDescent="0.2">
      <c r="B180" s="135"/>
      <c r="C180" s="136" t="s">
        <v>319</v>
      </c>
      <c r="D180" s="136" t="s">
        <v>104</v>
      </c>
      <c r="E180" s="137" t="s">
        <v>572</v>
      </c>
      <c r="F180" s="138" t="s">
        <v>573</v>
      </c>
      <c r="G180" s="139" t="s">
        <v>117</v>
      </c>
      <c r="H180" s="140">
        <v>1</v>
      </c>
      <c r="I180" s="141"/>
      <c r="J180" s="142">
        <f t="shared" si="20"/>
        <v>0</v>
      </c>
      <c r="K180" s="143"/>
      <c r="L180" s="28"/>
      <c r="M180" s="144" t="s">
        <v>1</v>
      </c>
      <c r="N180" s="145" t="s">
        <v>31</v>
      </c>
      <c r="P180" s="146">
        <f t="shared" si="21"/>
        <v>0</v>
      </c>
      <c r="Q180" s="146">
        <v>0</v>
      </c>
      <c r="R180" s="146">
        <f t="shared" si="22"/>
        <v>0</v>
      </c>
      <c r="S180" s="146">
        <v>0</v>
      </c>
      <c r="T180" s="147">
        <f t="shared" si="23"/>
        <v>0</v>
      </c>
      <c r="AR180" s="148" t="s">
        <v>108</v>
      </c>
      <c r="AT180" s="148" t="s">
        <v>104</v>
      </c>
      <c r="AU180" s="148" t="s">
        <v>109</v>
      </c>
      <c r="AY180" s="13" t="s">
        <v>101</v>
      </c>
      <c r="BE180" s="149">
        <f t="shared" si="24"/>
        <v>0</v>
      </c>
      <c r="BF180" s="149">
        <f t="shared" si="25"/>
        <v>0</v>
      </c>
      <c r="BG180" s="149">
        <f t="shared" si="26"/>
        <v>0</v>
      </c>
      <c r="BH180" s="149">
        <f t="shared" si="27"/>
        <v>0</v>
      </c>
      <c r="BI180" s="149">
        <f t="shared" si="28"/>
        <v>0</v>
      </c>
      <c r="BJ180" s="13" t="s">
        <v>72</v>
      </c>
      <c r="BK180" s="149">
        <f t="shared" si="29"/>
        <v>0</v>
      </c>
      <c r="BL180" s="13" t="s">
        <v>108</v>
      </c>
      <c r="BM180" s="148" t="s">
        <v>574</v>
      </c>
    </row>
    <row r="181" spans="2:65" s="1" customFormat="1" ht="21.75" customHeight="1" x14ac:dyDescent="0.2">
      <c r="B181" s="135"/>
      <c r="C181" s="150" t="s">
        <v>323</v>
      </c>
      <c r="D181" s="150" t="s">
        <v>98</v>
      </c>
      <c r="E181" s="151" t="s">
        <v>575</v>
      </c>
      <c r="F181" s="152" t="s">
        <v>576</v>
      </c>
      <c r="G181" s="153" t="s">
        <v>117</v>
      </c>
      <c r="H181" s="154">
        <v>1</v>
      </c>
      <c r="I181" s="155"/>
      <c r="J181" s="156">
        <f t="shared" ref="J181:J212" si="30">ROUND(I181*H181,2)</f>
        <v>0</v>
      </c>
      <c r="K181" s="157"/>
      <c r="L181" s="158"/>
      <c r="M181" s="159" t="s">
        <v>1</v>
      </c>
      <c r="N181" s="160" t="s">
        <v>31</v>
      </c>
      <c r="P181" s="146">
        <f t="shared" ref="P181:P212" si="31">O181*H181</f>
        <v>0</v>
      </c>
      <c r="Q181" s="146">
        <v>4.0000000000000002E-4</v>
      </c>
      <c r="R181" s="146">
        <f t="shared" ref="R181:R212" si="32">Q181*H181</f>
        <v>4.0000000000000002E-4</v>
      </c>
      <c r="S181" s="146">
        <v>0</v>
      </c>
      <c r="T181" s="147">
        <f t="shared" ref="T181:T212" si="33">S181*H181</f>
        <v>0</v>
      </c>
      <c r="AR181" s="148" t="s">
        <v>113</v>
      </c>
      <c r="AT181" s="148" t="s">
        <v>98</v>
      </c>
      <c r="AU181" s="148" t="s">
        <v>109</v>
      </c>
      <c r="AY181" s="13" t="s">
        <v>101</v>
      </c>
      <c r="BE181" s="149">
        <f t="shared" ref="BE181:BE212" si="34">IF(N181="základná",J181,0)</f>
        <v>0</v>
      </c>
      <c r="BF181" s="149">
        <f t="shared" ref="BF181:BF212" si="35">IF(N181="znížená",J181,0)</f>
        <v>0</v>
      </c>
      <c r="BG181" s="149">
        <f t="shared" ref="BG181:BG212" si="36">IF(N181="zákl. prenesená",J181,0)</f>
        <v>0</v>
      </c>
      <c r="BH181" s="149">
        <f t="shared" ref="BH181:BH212" si="37">IF(N181="zníž. prenesená",J181,0)</f>
        <v>0</v>
      </c>
      <c r="BI181" s="149">
        <f t="shared" ref="BI181:BI212" si="38">IF(N181="nulová",J181,0)</f>
        <v>0</v>
      </c>
      <c r="BJ181" s="13" t="s">
        <v>72</v>
      </c>
      <c r="BK181" s="149">
        <f t="shared" ref="BK181:BK212" si="39">ROUND(I181*H181,2)</f>
        <v>0</v>
      </c>
      <c r="BL181" s="13" t="s">
        <v>113</v>
      </c>
      <c r="BM181" s="148" t="s">
        <v>577</v>
      </c>
    </row>
    <row r="182" spans="2:65" s="1" customFormat="1" ht="37.9" customHeight="1" x14ac:dyDescent="0.2">
      <c r="B182" s="135"/>
      <c r="C182" s="136" t="s">
        <v>327</v>
      </c>
      <c r="D182" s="136" t="s">
        <v>104</v>
      </c>
      <c r="E182" s="137" t="s">
        <v>578</v>
      </c>
      <c r="F182" s="138" t="s">
        <v>579</v>
      </c>
      <c r="G182" s="139" t="s">
        <v>107</v>
      </c>
      <c r="H182" s="140">
        <v>10</v>
      </c>
      <c r="I182" s="141"/>
      <c r="J182" s="142">
        <f t="shared" si="30"/>
        <v>0</v>
      </c>
      <c r="K182" s="143"/>
      <c r="L182" s="28"/>
      <c r="M182" s="144" t="s">
        <v>1</v>
      </c>
      <c r="N182" s="145" t="s">
        <v>32</v>
      </c>
      <c r="P182" s="146">
        <f t="shared" si="31"/>
        <v>0</v>
      </c>
      <c r="Q182" s="146">
        <v>0</v>
      </c>
      <c r="R182" s="146">
        <f t="shared" si="32"/>
        <v>0</v>
      </c>
      <c r="S182" s="146">
        <v>0</v>
      </c>
      <c r="T182" s="147">
        <f t="shared" si="33"/>
        <v>0</v>
      </c>
      <c r="AR182" s="148" t="s">
        <v>108</v>
      </c>
      <c r="AT182" s="148" t="s">
        <v>104</v>
      </c>
      <c r="AU182" s="148" t="s">
        <v>109</v>
      </c>
      <c r="AY182" s="13" t="s">
        <v>101</v>
      </c>
      <c r="BE182" s="149">
        <f t="shared" si="34"/>
        <v>0</v>
      </c>
      <c r="BF182" s="149">
        <f t="shared" si="35"/>
        <v>0</v>
      </c>
      <c r="BG182" s="149">
        <f t="shared" si="36"/>
        <v>0</v>
      </c>
      <c r="BH182" s="149">
        <f t="shared" si="37"/>
        <v>0</v>
      </c>
      <c r="BI182" s="149">
        <f t="shared" si="38"/>
        <v>0</v>
      </c>
      <c r="BJ182" s="13" t="s">
        <v>109</v>
      </c>
      <c r="BK182" s="149">
        <f t="shared" si="39"/>
        <v>0</v>
      </c>
      <c r="BL182" s="13" t="s">
        <v>108</v>
      </c>
      <c r="BM182" s="148" t="s">
        <v>580</v>
      </c>
    </row>
    <row r="183" spans="2:65" s="1" customFormat="1" ht="16.5" customHeight="1" x14ac:dyDescent="0.2">
      <c r="B183" s="135"/>
      <c r="C183" s="150" t="s">
        <v>331</v>
      </c>
      <c r="D183" s="150" t="s">
        <v>98</v>
      </c>
      <c r="E183" s="151" t="s">
        <v>581</v>
      </c>
      <c r="F183" s="152" t="s">
        <v>582</v>
      </c>
      <c r="G183" s="153" t="s">
        <v>583</v>
      </c>
      <c r="H183" s="154">
        <v>2</v>
      </c>
      <c r="I183" s="155"/>
      <c r="J183" s="156">
        <f t="shared" si="30"/>
        <v>0</v>
      </c>
      <c r="K183" s="157"/>
      <c r="L183" s="158"/>
      <c r="M183" s="159" t="s">
        <v>1</v>
      </c>
      <c r="N183" s="160" t="s">
        <v>32</v>
      </c>
      <c r="P183" s="146">
        <f t="shared" si="31"/>
        <v>0</v>
      </c>
      <c r="Q183" s="146">
        <v>1E-3</v>
      </c>
      <c r="R183" s="146">
        <f t="shared" si="32"/>
        <v>2E-3</v>
      </c>
      <c r="S183" s="146">
        <v>0</v>
      </c>
      <c r="T183" s="147">
        <f t="shared" si="33"/>
        <v>0</v>
      </c>
      <c r="AR183" s="148" t="s">
        <v>113</v>
      </c>
      <c r="AT183" s="148" t="s">
        <v>98</v>
      </c>
      <c r="AU183" s="148" t="s">
        <v>109</v>
      </c>
      <c r="AY183" s="13" t="s">
        <v>101</v>
      </c>
      <c r="BE183" s="149">
        <f t="shared" si="34"/>
        <v>0</v>
      </c>
      <c r="BF183" s="149">
        <f t="shared" si="35"/>
        <v>0</v>
      </c>
      <c r="BG183" s="149">
        <f t="shared" si="36"/>
        <v>0</v>
      </c>
      <c r="BH183" s="149">
        <f t="shared" si="37"/>
        <v>0</v>
      </c>
      <c r="BI183" s="149">
        <f t="shared" si="38"/>
        <v>0</v>
      </c>
      <c r="BJ183" s="13" t="s">
        <v>109</v>
      </c>
      <c r="BK183" s="149">
        <f t="shared" si="39"/>
        <v>0</v>
      </c>
      <c r="BL183" s="13" t="s">
        <v>113</v>
      </c>
      <c r="BM183" s="148" t="s">
        <v>584</v>
      </c>
    </row>
    <row r="184" spans="2:65" s="1" customFormat="1" ht="16.5" customHeight="1" x14ac:dyDescent="0.2">
      <c r="B184" s="135"/>
      <c r="C184" s="150" t="s">
        <v>335</v>
      </c>
      <c r="D184" s="150" t="s">
        <v>98</v>
      </c>
      <c r="E184" s="151" t="s">
        <v>585</v>
      </c>
      <c r="F184" s="152" t="s">
        <v>586</v>
      </c>
      <c r="G184" s="153" t="s">
        <v>583</v>
      </c>
      <c r="H184" s="154">
        <v>2</v>
      </c>
      <c r="I184" s="155"/>
      <c r="J184" s="156">
        <f t="shared" si="30"/>
        <v>0</v>
      </c>
      <c r="K184" s="157"/>
      <c r="L184" s="158"/>
      <c r="M184" s="159" t="s">
        <v>1</v>
      </c>
      <c r="N184" s="160" t="s">
        <v>32</v>
      </c>
      <c r="P184" s="146">
        <f t="shared" si="31"/>
        <v>0</v>
      </c>
      <c r="Q184" s="146">
        <v>1E-3</v>
      </c>
      <c r="R184" s="146">
        <f t="shared" si="32"/>
        <v>2E-3</v>
      </c>
      <c r="S184" s="146">
        <v>0</v>
      </c>
      <c r="T184" s="147">
        <f t="shared" si="33"/>
        <v>0</v>
      </c>
      <c r="AR184" s="148" t="s">
        <v>113</v>
      </c>
      <c r="AT184" s="148" t="s">
        <v>98</v>
      </c>
      <c r="AU184" s="148" t="s">
        <v>109</v>
      </c>
      <c r="AY184" s="13" t="s">
        <v>101</v>
      </c>
      <c r="BE184" s="149">
        <f t="shared" si="34"/>
        <v>0</v>
      </c>
      <c r="BF184" s="149">
        <f t="shared" si="35"/>
        <v>0</v>
      </c>
      <c r="BG184" s="149">
        <f t="shared" si="36"/>
        <v>0</v>
      </c>
      <c r="BH184" s="149">
        <f t="shared" si="37"/>
        <v>0</v>
      </c>
      <c r="BI184" s="149">
        <f t="shared" si="38"/>
        <v>0</v>
      </c>
      <c r="BJ184" s="13" t="s">
        <v>109</v>
      </c>
      <c r="BK184" s="149">
        <f t="shared" si="39"/>
        <v>0</v>
      </c>
      <c r="BL184" s="13" t="s">
        <v>113</v>
      </c>
      <c r="BM184" s="148" t="s">
        <v>587</v>
      </c>
    </row>
    <row r="185" spans="2:65" s="1" customFormat="1" ht="24.2" customHeight="1" x14ac:dyDescent="0.2">
      <c r="B185" s="135"/>
      <c r="C185" s="150" t="s">
        <v>339</v>
      </c>
      <c r="D185" s="150" t="s">
        <v>98</v>
      </c>
      <c r="E185" s="151" t="s">
        <v>588</v>
      </c>
      <c r="F185" s="152" t="s">
        <v>589</v>
      </c>
      <c r="G185" s="153" t="s">
        <v>583</v>
      </c>
      <c r="H185" s="154">
        <v>1</v>
      </c>
      <c r="I185" s="155"/>
      <c r="J185" s="156">
        <f t="shared" si="30"/>
        <v>0</v>
      </c>
      <c r="K185" s="157"/>
      <c r="L185" s="158"/>
      <c r="M185" s="159" t="s">
        <v>1</v>
      </c>
      <c r="N185" s="160" t="s">
        <v>32</v>
      </c>
      <c r="P185" s="146">
        <f t="shared" si="31"/>
        <v>0</v>
      </c>
      <c r="Q185" s="146">
        <v>1E-3</v>
      </c>
      <c r="R185" s="146">
        <f t="shared" si="32"/>
        <v>1E-3</v>
      </c>
      <c r="S185" s="146">
        <v>0</v>
      </c>
      <c r="T185" s="147">
        <f t="shared" si="33"/>
        <v>0</v>
      </c>
      <c r="AR185" s="148" t="s">
        <v>113</v>
      </c>
      <c r="AT185" s="148" t="s">
        <v>98</v>
      </c>
      <c r="AU185" s="148" t="s">
        <v>109</v>
      </c>
      <c r="AY185" s="13" t="s">
        <v>101</v>
      </c>
      <c r="BE185" s="149">
        <f t="shared" si="34"/>
        <v>0</v>
      </c>
      <c r="BF185" s="149">
        <f t="shared" si="35"/>
        <v>0</v>
      </c>
      <c r="BG185" s="149">
        <f t="shared" si="36"/>
        <v>0</v>
      </c>
      <c r="BH185" s="149">
        <f t="shared" si="37"/>
        <v>0</v>
      </c>
      <c r="BI185" s="149">
        <f t="shared" si="38"/>
        <v>0</v>
      </c>
      <c r="BJ185" s="13" t="s">
        <v>109</v>
      </c>
      <c r="BK185" s="149">
        <f t="shared" si="39"/>
        <v>0</v>
      </c>
      <c r="BL185" s="13" t="s">
        <v>113</v>
      </c>
      <c r="BM185" s="148" t="s">
        <v>590</v>
      </c>
    </row>
    <row r="186" spans="2:65" s="1" customFormat="1" ht="24.2" customHeight="1" x14ac:dyDescent="0.2">
      <c r="B186" s="135"/>
      <c r="C186" s="136" t="s">
        <v>343</v>
      </c>
      <c r="D186" s="136" t="s">
        <v>104</v>
      </c>
      <c r="E186" s="137" t="s">
        <v>591</v>
      </c>
      <c r="F186" s="138" t="s">
        <v>592</v>
      </c>
      <c r="G186" s="139" t="s">
        <v>107</v>
      </c>
      <c r="H186" s="140">
        <v>50</v>
      </c>
      <c r="I186" s="141"/>
      <c r="J186" s="142">
        <f t="shared" si="30"/>
        <v>0</v>
      </c>
      <c r="K186" s="143"/>
      <c r="L186" s="28"/>
      <c r="M186" s="144" t="s">
        <v>1</v>
      </c>
      <c r="N186" s="145" t="s">
        <v>32</v>
      </c>
      <c r="P186" s="146">
        <f t="shared" si="31"/>
        <v>0</v>
      </c>
      <c r="Q186" s="146">
        <v>0</v>
      </c>
      <c r="R186" s="146">
        <f t="shared" si="32"/>
        <v>0</v>
      </c>
      <c r="S186" s="146">
        <v>0</v>
      </c>
      <c r="T186" s="147">
        <f t="shared" si="33"/>
        <v>0</v>
      </c>
      <c r="AR186" s="148" t="s">
        <v>108</v>
      </c>
      <c r="AT186" s="148" t="s">
        <v>104</v>
      </c>
      <c r="AU186" s="148" t="s">
        <v>109</v>
      </c>
      <c r="AY186" s="13" t="s">
        <v>101</v>
      </c>
      <c r="BE186" s="149">
        <f t="shared" si="34"/>
        <v>0</v>
      </c>
      <c r="BF186" s="149">
        <f t="shared" si="35"/>
        <v>0</v>
      </c>
      <c r="BG186" s="149">
        <f t="shared" si="36"/>
        <v>0</v>
      </c>
      <c r="BH186" s="149">
        <f t="shared" si="37"/>
        <v>0</v>
      </c>
      <c r="BI186" s="149">
        <f t="shared" si="38"/>
        <v>0</v>
      </c>
      <c r="BJ186" s="13" t="s">
        <v>109</v>
      </c>
      <c r="BK186" s="149">
        <f t="shared" si="39"/>
        <v>0</v>
      </c>
      <c r="BL186" s="13" t="s">
        <v>108</v>
      </c>
      <c r="BM186" s="148" t="s">
        <v>593</v>
      </c>
    </row>
    <row r="187" spans="2:65" s="1" customFormat="1" ht="16.5" customHeight="1" x14ac:dyDescent="0.2">
      <c r="B187" s="135"/>
      <c r="C187" s="150" t="s">
        <v>347</v>
      </c>
      <c r="D187" s="150" t="s">
        <v>98</v>
      </c>
      <c r="E187" s="151" t="s">
        <v>594</v>
      </c>
      <c r="F187" s="152" t="s">
        <v>595</v>
      </c>
      <c r="G187" s="153" t="s">
        <v>583</v>
      </c>
      <c r="H187" s="154">
        <v>47.1</v>
      </c>
      <c r="I187" s="155"/>
      <c r="J187" s="156">
        <f t="shared" si="30"/>
        <v>0</v>
      </c>
      <c r="K187" s="157"/>
      <c r="L187" s="158"/>
      <c r="M187" s="159" t="s">
        <v>1</v>
      </c>
      <c r="N187" s="160" t="s">
        <v>32</v>
      </c>
      <c r="P187" s="146">
        <f t="shared" si="31"/>
        <v>0</v>
      </c>
      <c r="Q187" s="146">
        <v>1E-3</v>
      </c>
      <c r="R187" s="146">
        <f t="shared" si="32"/>
        <v>4.7100000000000003E-2</v>
      </c>
      <c r="S187" s="146">
        <v>0</v>
      </c>
      <c r="T187" s="147">
        <f t="shared" si="33"/>
        <v>0</v>
      </c>
      <c r="AR187" s="148" t="s">
        <v>113</v>
      </c>
      <c r="AT187" s="148" t="s">
        <v>98</v>
      </c>
      <c r="AU187" s="148" t="s">
        <v>109</v>
      </c>
      <c r="AY187" s="13" t="s">
        <v>101</v>
      </c>
      <c r="BE187" s="149">
        <f t="shared" si="34"/>
        <v>0</v>
      </c>
      <c r="BF187" s="149">
        <f t="shared" si="35"/>
        <v>0</v>
      </c>
      <c r="BG187" s="149">
        <f t="shared" si="36"/>
        <v>0</v>
      </c>
      <c r="BH187" s="149">
        <f t="shared" si="37"/>
        <v>0</v>
      </c>
      <c r="BI187" s="149">
        <f t="shared" si="38"/>
        <v>0</v>
      </c>
      <c r="BJ187" s="13" t="s">
        <v>109</v>
      </c>
      <c r="BK187" s="149">
        <f t="shared" si="39"/>
        <v>0</v>
      </c>
      <c r="BL187" s="13" t="s">
        <v>113</v>
      </c>
      <c r="BM187" s="148" t="s">
        <v>596</v>
      </c>
    </row>
    <row r="188" spans="2:65" s="1" customFormat="1" ht="24.2" customHeight="1" x14ac:dyDescent="0.2">
      <c r="B188" s="135"/>
      <c r="C188" s="136" t="s">
        <v>351</v>
      </c>
      <c r="D188" s="136" t="s">
        <v>104</v>
      </c>
      <c r="E188" s="137" t="s">
        <v>597</v>
      </c>
      <c r="F188" s="138" t="s">
        <v>598</v>
      </c>
      <c r="G188" s="139" t="s">
        <v>107</v>
      </c>
      <c r="H188" s="140">
        <v>15</v>
      </c>
      <c r="I188" s="141"/>
      <c r="J188" s="142">
        <f t="shared" si="30"/>
        <v>0</v>
      </c>
      <c r="K188" s="143"/>
      <c r="L188" s="28"/>
      <c r="M188" s="144" t="s">
        <v>1</v>
      </c>
      <c r="N188" s="145" t="s">
        <v>32</v>
      </c>
      <c r="P188" s="146">
        <f t="shared" si="31"/>
        <v>0</v>
      </c>
      <c r="Q188" s="146">
        <v>0</v>
      </c>
      <c r="R188" s="146">
        <f t="shared" si="32"/>
        <v>0</v>
      </c>
      <c r="S188" s="146">
        <v>0</v>
      </c>
      <c r="T188" s="147">
        <f t="shared" si="33"/>
        <v>0</v>
      </c>
      <c r="AR188" s="148" t="s">
        <v>108</v>
      </c>
      <c r="AT188" s="148" t="s">
        <v>104</v>
      </c>
      <c r="AU188" s="148" t="s">
        <v>109</v>
      </c>
      <c r="AY188" s="13" t="s">
        <v>101</v>
      </c>
      <c r="BE188" s="149">
        <f t="shared" si="34"/>
        <v>0</v>
      </c>
      <c r="BF188" s="149">
        <f t="shared" si="35"/>
        <v>0</v>
      </c>
      <c r="BG188" s="149">
        <f t="shared" si="36"/>
        <v>0</v>
      </c>
      <c r="BH188" s="149">
        <f t="shared" si="37"/>
        <v>0</v>
      </c>
      <c r="BI188" s="149">
        <f t="shared" si="38"/>
        <v>0</v>
      </c>
      <c r="BJ188" s="13" t="s">
        <v>109</v>
      </c>
      <c r="BK188" s="149">
        <f t="shared" si="39"/>
        <v>0</v>
      </c>
      <c r="BL188" s="13" t="s">
        <v>108</v>
      </c>
      <c r="BM188" s="148" t="s">
        <v>599</v>
      </c>
    </row>
    <row r="189" spans="2:65" s="1" customFormat="1" ht="16.5" customHeight="1" x14ac:dyDescent="0.2">
      <c r="B189" s="135"/>
      <c r="C189" s="150" t="s">
        <v>355</v>
      </c>
      <c r="D189" s="150" t="s">
        <v>98</v>
      </c>
      <c r="E189" s="151" t="s">
        <v>600</v>
      </c>
      <c r="F189" s="152" t="s">
        <v>601</v>
      </c>
      <c r="G189" s="153" t="s">
        <v>583</v>
      </c>
      <c r="H189" s="154">
        <v>9.375</v>
      </c>
      <c r="I189" s="155"/>
      <c r="J189" s="156">
        <f t="shared" si="30"/>
        <v>0</v>
      </c>
      <c r="K189" s="157"/>
      <c r="L189" s="158"/>
      <c r="M189" s="159" t="s">
        <v>1</v>
      </c>
      <c r="N189" s="160" t="s">
        <v>32</v>
      </c>
      <c r="P189" s="146">
        <f t="shared" si="31"/>
        <v>0</v>
      </c>
      <c r="Q189" s="146">
        <v>1E-3</v>
      </c>
      <c r="R189" s="146">
        <f t="shared" si="32"/>
        <v>9.3749999999999997E-3</v>
      </c>
      <c r="S189" s="146">
        <v>0</v>
      </c>
      <c r="T189" s="147">
        <f t="shared" si="33"/>
        <v>0</v>
      </c>
      <c r="AR189" s="148" t="s">
        <v>113</v>
      </c>
      <c r="AT189" s="148" t="s">
        <v>98</v>
      </c>
      <c r="AU189" s="148" t="s">
        <v>109</v>
      </c>
      <c r="AY189" s="13" t="s">
        <v>101</v>
      </c>
      <c r="BE189" s="149">
        <f t="shared" si="34"/>
        <v>0</v>
      </c>
      <c r="BF189" s="149">
        <f t="shared" si="35"/>
        <v>0</v>
      </c>
      <c r="BG189" s="149">
        <f t="shared" si="36"/>
        <v>0</v>
      </c>
      <c r="BH189" s="149">
        <f t="shared" si="37"/>
        <v>0</v>
      </c>
      <c r="BI189" s="149">
        <f t="shared" si="38"/>
        <v>0</v>
      </c>
      <c r="BJ189" s="13" t="s">
        <v>109</v>
      </c>
      <c r="BK189" s="149">
        <f t="shared" si="39"/>
        <v>0</v>
      </c>
      <c r="BL189" s="13" t="s">
        <v>113</v>
      </c>
      <c r="BM189" s="148" t="s">
        <v>602</v>
      </c>
    </row>
    <row r="190" spans="2:65" s="1" customFormat="1" ht="24.2" customHeight="1" x14ac:dyDescent="0.2">
      <c r="B190" s="135"/>
      <c r="C190" s="136" t="s">
        <v>108</v>
      </c>
      <c r="D190" s="136" t="s">
        <v>104</v>
      </c>
      <c r="E190" s="137" t="s">
        <v>156</v>
      </c>
      <c r="F190" s="138" t="s">
        <v>157</v>
      </c>
      <c r="G190" s="139" t="s">
        <v>117</v>
      </c>
      <c r="H190" s="140">
        <v>8</v>
      </c>
      <c r="I190" s="141"/>
      <c r="J190" s="142">
        <f t="shared" si="30"/>
        <v>0</v>
      </c>
      <c r="K190" s="143"/>
      <c r="L190" s="28"/>
      <c r="M190" s="144" t="s">
        <v>1</v>
      </c>
      <c r="N190" s="145" t="s">
        <v>32</v>
      </c>
      <c r="P190" s="146">
        <f t="shared" si="31"/>
        <v>0</v>
      </c>
      <c r="Q190" s="146">
        <v>0</v>
      </c>
      <c r="R190" s="146">
        <f t="shared" si="32"/>
        <v>0</v>
      </c>
      <c r="S190" s="146">
        <v>0</v>
      </c>
      <c r="T190" s="147">
        <f t="shared" si="33"/>
        <v>0</v>
      </c>
      <c r="AR190" s="148" t="s">
        <v>108</v>
      </c>
      <c r="AT190" s="148" t="s">
        <v>104</v>
      </c>
      <c r="AU190" s="148" t="s">
        <v>109</v>
      </c>
      <c r="AY190" s="13" t="s">
        <v>101</v>
      </c>
      <c r="BE190" s="149">
        <f t="shared" si="34"/>
        <v>0</v>
      </c>
      <c r="BF190" s="149">
        <f t="shared" si="35"/>
        <v>0</v>
      </c>
      <c r="BG190" s="149">
        <f t="shared" si="36"/>
        <v>0</v>
      </c>
      <c r="BH190" s="149">
        <f t="shared" si="37"/>
        <v>0</v>
      </c>
      <c r="BI190" s="149">
        <f t="shared" si="38"/>
        <v>0</v>
      </c>
      <c r="BJ190" s="13" t="s">
        <v>109</v>
      </c>
      <c r="BK190" s="149">
        <f t="shared" si="39"/>
        <v>0</v>
      </c>
      <c r="BL190" s="13" t="s">
        <v>108</v>
      </c>
      <c r="BM190" s="148" t="s">
        <v>603</v>
      </c>
    </row>
    <row r="191" spans="2:65" s="1" customFormat="1" ht="16.5" customHeight="1" x14ac:dyDescent="0.2">
      <c r="B191" s="135"/>
      <c r="C191" s="150" t="s">
        <v>362</v>
      </c>
      <c r="D191" s="150" t="s">
        <v>98</v>
      </c>
      <c r="E191" s="151" t="s">
        <v>160</v>
      </c>
      <c r="F191" s="152" t="s">
        <v>161</v>
      </c>
      <c r="G191" s="153" t="s">
        <v>117</v>
      </c>
      <c r="H191" s="154">
        <v>8</v>
      </c>
      <c r="I191" s="155"/>
      <c r="J191" s="156">
        <f t="shared" si="30"/>
        <v>0</v>
      </c>
      <c r="K191" s="157"/>
      <c r="L191" s="158"/>
      <c r="M191" s="159" t="s">
        <v>1</v>
      </c>
      <c r="N191" s="160" t="s">
        <v>32</v>
      </c>
      <c r="P191" s="146">
        <f t="shared" si="31"/>
        <v>0</v>
      </c>
      <c r="Q191" s="146">
        <v>1.0000000000000001E-5</v>
      </c>
      <c r="R191" s="146">
        <f t="shared" si="32"/>
        <v>8.0000000000000007E-5</v>
      </c>
      <c r="S191" s="146">
        <v>0</v>
      </c>
      <c r="T191" s="147">
        <f t="shared" si="33"/>
        <v>0</v>
      </c>
      <c r="AR191" s="148" t="s">
        <v>113</v>
      </c>
      <c r="AT191" s="148" t="s">
        <v>98</v>
      </c>
      <c r="AU191" s="148" t="s">
        <v>109</v>
      </c>
      <c r="AY191" s="13" t="s">
        <v>101</v>
      </c>
      <c r="BE191" s="149">
        <f t="shared" si="34"/>
        <v>0</v>
      </c>
      <c r="BF191" s="149">
        <f t="shared" si="35"/>
        <v>0</v>
      </c>
      <c r="BG191" s="149">
        <f t="shared" si="36"/>
        <v>0</v>
      </c>
      <c r="BH191" s="149">
        <f t="shared" si="37"/>
        <v>0</v>
      </c>
      <c r="BI191" s="149">
        <f t="shared" si="38"/>
        <v>0</v>
      </c>
      <c r="BJ191" s="13" t="s">
        <v>109</v>
      </c>
      <c r="BK191" s="149">
        <f t="shared" si="39"/>
        <v>0</v>
      </c>
      <c r="BL191" s="13" t="s">
        <v>113</v>
      </c>
      <c r="BM191" s="148" t="s">
        <v>604</v>
      </c>
    </row>
    <row r="192" spans="2:65" s="1" customFormat="1" ht="16.5" customHeight="1" x14ac:dyDescent="0.2">
      <c r="B192" s="135"/>
      <c r="C192" s="136" t="s">
        <v>366</v>
      </c>
      <c r="D192" s="136" t="s">
        <v>104</v>
      </c>
      <c r="E192" s="137" t="s">
        <v>275</v>
      </c>
      <c r="F192" s="138" t="s">
        <v>605</v>
      </c>
      <c r="G192" s="139" t="s">
        <v>234</v>
      </c>
      <c r="H192" s="140">
        <v>1</v>
      </c>
      <c r="I192" s="141"/>
      <c r="J192" s="142">
        <f t="shared" si="30"/>
        <v>0</v>
      </c>
      <c r="K192" s="143"/>
      <c r="L192" s="28"/>
      <c r="M192" s="144" t="s">
        <v>1</v>
      </c>
      <c r="N192" s="145" t="s">
        <v>32</v>
      </c>
      <c r="P192" s="146">
        <f t="shared" si="31"/>
        <v>0</v>
      </c>
      <c r="Q192" s="146">
        <v>0</v>
      </c>
      <c r="R192" s="146">
        <f t="shared" si="32"/>
        <v>0</v>
      </c>
      <c r="S192" s="146">
        <v>0</v>
      </c>
      <c r="T192" s="147">
        <f t="shared" si="33"/>
        <v>0</v>
      </c>
      <c r="AR192" s="148" t="s">
        <v>108</v>
      </c>
      <c r="AT192" s="148" t="s">
        <v>104</v>
      </c>
      <c r="AU192" s="148" t="s">
        <v>109</v>
      </c>
      <c r="AY192" s="13" t="s">
        <v>101</v>
      </c>
      <c r="BE192" s="149">
        <f t="shared" si="34"/>
        <v>0</v>
      </c>
      <c r="BF192" s="149">
        <f t="shared" si="35"/>
        <v>0</v>
      </c>
      <c r="BG192" s="149">
        <f t="shared" si="36"/>
        <v>0</v>
      </c>
      <c r="BH192" s="149">
        <f t="shared" si="37"/>
        <v>0</v>
      </c>
      <c r="BI192" s="149">
        <f t="shared" si="38"/>
        <v>0</v>
      </c>
      <c r="BJ192" s="13" t="s">
        <v>109</v>
      </c>
      <c r="BK192" s="149">
        <f t="shared" si="39"/>
        <v>0</v>
      </c>
      <c r="BL192" s="13" t="s">
        <v>108</v>
      </c>
      <c r="BM192" s="148" t="s">
        <v>606</v>
      </c>
    </row>
    <row r="193" spans="2:65" s="1" customFormat="1" ht="21.75" customHeight="1" x14ac:dyDescent="0.2">
      <c r="B193" s="135"/>
      <c r="C193" s="136" t="s">
        <v>370</v>
      </c>
      <c r="D193" s="136" t="s">
        <v>104</v>
      </c>
      <c r="E193" s="137" t="s">
        <v>607</v>
      </c>
      <c r="F193" s="138" t="s">
        <v>608</v>
      </c>
      <c r="G193" s="139" t="s">
        <v>107</v>
      </c>
      <c r="H193" s="140">
        <v>60</v>
      </c>
      <c r="I193" s="141"/>
      <c r="J193" s="142">
        <f t="shared" si="30"/>
        <v>0</v>
      </c>
      <c r="K193" s="143"/>
      <c r="L193" s="28"/>
      <c r="M193" s="144" t="s">
        <v>1</v>
      </c>
      <c r="N193" s="145" t="s">
        <v>32</v>
      </c>
      <c r="P193" s="146">
        <f t="shared" si="31"/>
        <v>0</v>
      </c>
      <c r="Q193" s="146">
        <v>0</v>
      </c>
      <c r="R193" s="146">
        <f t="shared" si="32"/>
        <v>0</v>
      </c>
      <c r="S193" s="146">
        <v>0</v>
      </c>
      <c r="T193" s="147">
        <f t="shared" si="33"/>
        <v>0</v>
      </c>
      <c r="AR193" s="148" t="s">
        <v>108</v>
      </c>
      <c r="AT193" s="148" t="s">
        <v>104</v>
      </c>
      <c r="AU193" s="148" t="s">
        <v>109</v>
      </c>
      <c r="AY193" s="13" t="s">
        <v>101</v>
      </c>
      <c r="BE193" s="149">
        <f t="shared" si="34"/>
        <v>0</v>
      </c>
      <c r="BF193" s="149">
        <f t="shared" si="35"/>
        <v>0</v>
      </c>
      <c r="BG193" s="149">
        <f t="shared" si="36"/>
        <v>0</v>
      </c>
      <c r="BH193" s="149">
        <f t="shared" si="37"/>
        <v>0</v>
      </c>
      <c r="BI193" s="149">
        <f t="shared" si="38"/>
        <v>0</v>
      </c>
      <c r="BJ193" s="13" t="s">
        <v>109</v>
      </c>
      <c r="BK193" s="149">
        <f t="shared" si="39"/>
        <v>0</v>
      </c>
      <c r="BL193" s="13" t="s">
        <v>108</v>
      </c>
      <c r="BM193" s="148" t="s">
        <v>609</v>
      </c>
    </row>
    <row r="194" spans="2:65" s="1" customFormat="1" ht="16.5" customHeight="1" x14ac:dyDescent="0.2">
      <c r="B194" s="135"/>
      <c r="C194" s="150" t="s">
        <v>376</v>
      </c>
      <c r="D194" s="150" t="s">
        <v>98</v>
      </c>
      <c r="E194" s="151" t="s">
        <v>610</v>
      </c>
      <c r="F194" s="152" t="s">
        <v>611</v>
      </c>
      <c r="G194" s="153" t="s">
        <v>107</v>
      </c>
      <c r="H194" s="154">
        <v>60</v>
      </c>
      <c r="I194" s="155"/>
      <c r="J194" s="156">
        <f t="shared" si="30"/>
        <v>0</v>
      </c>
      <c r="K194" s="157"/>
      <c r="L194" s="158"/>
      <c r="M194" s="159" t="s">
        <v>1</v>
      </c>
      <c r="N194" s="160" t="s">
        <v>32</v>
      </c>
      <c r="P194" s="146">
        <f t="shared" si="31"/>
        <v>0</v>
      </c>
      <c r="Q194" s="146">
        <v>2.7999999999999998E-4</v>
      </c>
      <c r="R194" s="146">
        <f t="shared" si="32"/>
        <v>1.6799999999999999E-2</v>
      </c>
      <c r="S194" s="146">
        <v>0</v>
      </c>
      <c r="T194" s="147">
        <f t="shared" si="33"/>
        <v>0</v>
      </c>
      <c r="AR194" s="148" t="s">
        <v>113</v>
      </c>
      <c r="AT194" s="148" t="s">
        <v>98</v>
      </c>
      <c r="AU194" s="148" t="s">
        <v>109</v>
      </c>
      <c r="AY194" s="13" t="s">
        <v>101</v>
      </c>
      <c r="BE194" s="149">
        <f t="shared" si="34"/>
        <v>0</v>
      </c>
      <c r="BF194" s="149">
        <f t="shared" si="35"/>
        <v>0</v>
      </c>
      <c r="BG194" s="149">
        <f t="shared" si="36"/>
        <v>0</v>
      </c>
      <c r="BH194" s="149">
        <f t="shared" si="37"/>
        <v>0</v>
      </c>
      <c r="BI194" s="149">
        <f t="shared" si="38"/>
        <v>0</v>
      </c>
      <c r="BJ194" s="13" t="s">
        <v>109</v>
      </c>
      <c r="BK194" s="149">
        <f t="shared" si="39"/>
        <v>0</v>
      </c>
      <c r="BL194" s="13" t="s">
        <v>113</v>
      </c>
      <c r="BM194" s="148" t="s">
        <v>612</v>
      </c>
    </row>
    <row r="195" spans="2:65" s="1" customFormat="1" ht="21.75" customHeight="1" x14ac:dyDescent="0.2">
      <c r="B195" s="135"/>
      <c r="C195" s="136" t="s">
        <v>381</v>
      </c>
      <c r="D195" s="136" t="s">
        <v>104</v>
      </c>
      <c r="E195" s="137" t="s">
        <v>613</v>
      </c>
      <c r="F195" s="138" t="s">
        <v>614</v>
      </c>
      <c r="G195" s="139" t="s">
        <v>107</v>
      </c>
      <c r="H195" s="140">
        <v>60</v>
      </c>
      <c r="I195" s="141"/>
      <c r="J195" s="142">
        <f t="shared" si="30"/>
        <v>0</v>
      </c>
      <c r="K195" s="143"/>
      <c r="L195" s="28"/>
      <c r="M195" s="144" t="s">
        <v>1</v>
      </c>
      <c r="N195" s="145" t="s">
        <v>32</v>
      </c>
      <c r="P195" s="146">
        <f t="shared" si="31"/>
        <v>0</v>
      </c>
      <c r="Q195" s="146">
        <v>0</v>
      </c>
      <c r="R195" s="146">
        <f t="shared" si="32"/>
        <v>0</v>
      </c>
      <c r="S195" s="146">
        <v>0</v>
      </c>
      <c r="T195" s="147">
        <f t="shared" si="33"/>
        <v>0</v>
      </c>
      <c r="AR195" s="148" t="s">
        <v>108</v>
      </c>
      <c r="AT195" s="148" t="s">
        <v>104</v>
      </c>
      <c r="AU195" s="148" t="s">
        <v>109</v>
      </c>
      <c r="AY195" s="13" t="s">
        <v>101</v>
      </c>
      <c r="BE195" s="149">
        <f t="shared" si="34"/>
        <v>0</v>
      </c>
      <c r="BF195" s="149">
        <f t="shared" si="35"/>
        <v>0</v>
      </c>
      <c r="BG195" s="149">
        <f t="shared" si="36"/>
        <v>0</v>
      </c>
      <c r="BH195" s="149">
        <f t="shared" si="37"/>
        <v>0</v>
      </c>
      <c r="BI195" s="149">
        <f t="shared" si="38"/>
        <v>0</v>
      </c>
      <c r="BJ195" s="13" t="s">
        <v>109</v>
      </c>
      <c r="BK195" s="149">
        <f t="shared" si="39"/>
        <v>0</v>
      </c>
      <c r="BL195" s="13" t="s">
        <v>108</v>
      </c>
      <c r="BM195" s="148" t="s">
        <v>615</v>
      </c>
    </row>
    <row r="196" spans="2:65" s="1" customFormat="1" ht="16.5" customHeight="1" x14ac:dyDescent="0.2">
      <c r="B196" s="135"/>
      <c r="C196" s="150" t="s">
        <v>385</v>
      </c>
      <c r="D196" s="150" t="s">
        <v>98</v>
      </c>
      <c r="E196" s="151" t="s">
        <v>616</v>
      </c>
      <c r="F196" s="152" t="s">
        <v>617</v>
      </c>
      <c r="G196" s="153" t="s">
        <v>107</v>
      </c>
      <c r="H196" s="154">
        <v>60</v>
      </c>
      <c r="I196" s="155"/>
      <c r="J196" s="156">
        <f t="shared" si="30"/>
        <v>0</v>
      </c>
      <c r="K196" s="157"/>
      <c r="L196" s="158"/>
      <c r="M196" s="159" t="s">
        <v>1</v>
      </c>
      <c r="N196" s="160" t="s">
        <v>32</v>
      </c>
      <c r="P196" s="146">
        <f t="shared" si="31"/>
        <v>0</v>
      </c>
      <c r="Q196" s="146">
        <v>4.8999999999999998E-4</v>
      </c>
      <c r="R196" s="146">
        <f t="shared" si="32"/>
        <v>2.9399999999999999E-2</v>
      </c>
      <c r="S196" s="146">
        <v>0</v>
      </c>
      <c r="T196" s="147">
        <f t="shared" si="33"/>
        <v>0</v>
      </c>
      <c r="AR196" s="148" t="s">
        <v>113</v>
      </c>
      <c r="AT196" s="148" t="s">
        <v>98</v>
      </c>
      <c r="AU196" s="148" t="s">
        <v>109</v>
      </c>
      <c r="AY196" s="13" t="s">
        <v>101</v>
      </c>
      <c r="BE196" s="149">
        <f t="shared" si="34"/>
        <v>0</v>
      </c>
      <c r="BF196" s="149">
        <f t="shared" si="35"/>
        <v>0</v>
      </c>
      <c r="BG196" s="149">
        <f t="shared" si="36"/>
        <v>0</v>
      </c>
      <c r="BH196" s="149">
        <f t="shared" si="37"/>
        <v>0</v>
      </c>
      <c r="BI196" s="149">
        <f t="shared" si="38"/>
        <v>0</v>
      </c>
      <c r="BJ196" s="13" t="s">
        <v>109</v>
      </c>
      <c r="BK196" s="149">
        <f t="shared" si="39"/>
        <v>0</v>
      </c>
      <c r="BL196" s="13" t="s">
        <v>113</v>
      </c>
      <c r="BM196" s="148" t="s">
        <v>618</v>
      </c>
    </row>
    <row r="197" spans="2:65" s="1" customFormat="1" ht="21.75" customHeight="1" x14ac:dyDescent="0.2">
      <c r="B197" s="135"/>
      <c r="C197" s="136" t="s">
        <v>389</v>
      </c>
      <c r="D197" s="136" t="s">
        <v>104</v>
      </c>
      <c r="E197" s="137" t="s">
        <v>296</v>
      </c>
      <c r="F197" s="138" t="s">
        <v>297</v>
      </c>
      <c r="G197" s="139" t="s">
        <v>107</v>
      </c>
      <c r="H197" s="140">
        <v>60</v>
      </c>
      <c r="I197" s="141"/>
      <c r="J197" s="142">
        <f t="shared" si="30"/>
        <v>0</v>
      </c>
      <c r="K197" s="143"/>
      <c r="L197" s="28"/>
      <c r="M197" s="144" t="s">
        <v>1</v>
      </c>
      <c r="N197" s="145" t="s">
        <v>32</v>
      </c>
      <c r="P197" s="146">
        <f t="shared" si="31"/>
        <v>0</v>
      </c>
      <c r="Q197" s="146">
        <v>0</v>
      </c>
      <c r="R197" s="146">
        <f t="shared" si="32"/>
        <v>0</v>
      </c>
      <c r="S197" s="146">
        <v>0</v>
      </c>
      <c r="T197" s="147">
        <f t="shared" si="33"/>
        <v>0</v>
      </c>
      <c r="AR197" s="148" t="s">
        <v>108</v>
      </c>
      <c r="AT197" s="148" t="s">
        <v>104</v>
      </c>
      <c r="AU197" s="148" t="s">
        <v>109</v>
      </c>
      <c r="AY197" s="13" t="s">
        <v>101</v>
      </c>
      <c r="BE197" s="149">
        <f t="shared" si="34"/>
        <v>0</v>
      </c>
      <c r="BF197" s="149">
        <f t="shared" si="35"/>
        <v>0</v>
      </c>
      <c r="BG197" s="149">
        <f t="shared" si="36"/>
        <v>0</v>
      </c>
      <c r="BH197" s="149">
        <f t="shared" si="37"/>
        <v>0</v>
      </c>
      <c r="BI197" s="149">
        <f t="shared" si="38"/>
        <v>0</v>
      </c>
      <c r="BJ197" s="13" t="s">
        <v>109</v>
      </c>
      <c r="BK197" s="149">
        <f t="shared" si="39"/>
        <v>0</v>
      </c>
      <c r="BL197" s="13" t="s">
        <v>108</v>
      </c>
      <c r="BM197" s="148" t="s">
        <v>619</v>
      </c>
    </row>
    <row r="198" spans="2:65" s="1" customFormat="1" ht="16.5" customHeight="1" x14ac:dyDescent="0.2">
      <c r="B198" s="135"/>
      <c r="C198" s="150" t="s">
        <v>393</v>
      </c>
      <c r="D198" s="150" t="s">
        <v>98</v>
      </c>
      <c r="E198" s="151" t="s">
        <v>300</v>
      </c>
      <c r="F198" s="152" t="s">
        <v>301</v>
      </c>
      <c r="G198" s="153" t="s">
        <v>107</v>
      </c>
      <c r="H198" s="154">
        <v>60</v>
      </c>
      <c r="I198" s="155"/>
      <c r="J198" s="156">
        <f t="shared" si="30"/>
        <v>0</v>
      </c>
      <c r="K198" s="157"/>
      <c r="L198" s="158"/>
      <c r="M198" s="159" t="s">
        <v>1</v>
      </c>
      <c r="N198" s="160" t="s">
        <v>32</v>
      </c>
      <c r="P198" s="146">
        <f t="shared" si="31"/>
        <v>0</v>
      </c>
      <c r="Q198" s="146">
        <v>1.9000000000000001E-4</v>
      </c>
      <c r="R198" s="146">
        <f t="shared" si="32"/>
        <v>1.14E-2</v>
      </c>
      <c r="S198" s="146">
        <v>0</v>
      </c>
      <c r="T198" s="147">
        <f t="shared" si="33"/>
        <v>0</v>
      </c>
      <c r="AR198" s="148" t="s">
        <v>113</v>
      </c>
      <c r="AT198" s="148" t="s">
        <v>98</v>
      </c>
      <c r="AU198" s="148" t="s">
        <v>109</v>
      </c>
      <c r="AY198" s="13" t="s">
        <v>101</v>
      </c>
      <c r="BE198" s="149">
        <f t="shared" si="34"/>
        <v>0</v>
      </c>
      <c r="BF198" s="149">
        <f t="shared" si="35"/>
        <v>0</v>
      </c>
      <c r="BG198" s="149">
        <f t="shared" si="36"/>
        <v>0</v>
      </c>
      <c r="BH198" s="149">
        <f t="shared" si="37"/>
        <v>0</v>
      </c>
      <c r="BI198" s="149">
        <f t="shared" si="38"/>
        <v>0</v>
      </c>
      <c r="BJ198" s="13" t="s">
        <v>109</v>
      </c>
      <c r="BK198" s="149">
        <f t="shared" si="39"/>
        <v>0</v>
      </c>
      <c r="BL198" s="13" t="s">
        <v>113</v>
      </c>
      <c r="BM198" s="148" t="s">
        <v>620</v>
      </c>
    </row>
    <row r="199" spans="2:65" s="1" customFormat="1" ht="24.2" customHeight="1" x14ac:dyDescent="0.2">
      <c r="B199" s="135"/>
      <c r="C199" s="136" t="s">
        <v>397</v>
      </c>
      <c r="D199" s="136" t="s">
        <v>104</v>
      </c>
      <c r="E199" s="137" t="s">
        <v>621</v>
      </c>
      <c r="F199" s="138" t="s">
        <v>622</v>
      </c>
      <c r="G199" s="139" t="s">
        <v>107</v>
      </c>
      <c r="H199" s="140">
        <v>47</v>
      </c>
      <c r="I199" s="141"/>
      <c r="J199" s="142">
        <f t="shared" si="30"/>
        <v>0</v>
      </c>
      <c r="K199" s="143"/>
      <c r="L199" s="28"/>
      <c r="M199" s="144" t="s">
        <v>1</v>
      </c>
      <c r="N199" s="145" t="s">
        <v>32</v>
      </c>
      <c r="P199" s="146">
        <f t="shared" si="31"/>
        <v>0</v>
      </c>
      <c r="Q199" s="146">
        <v>0</v>
      </c>
      <c r="R199" s="146">
        <f t="shared" si="32"/>
        <v>0</v>
      </c>
      <c r="S199" s="146">
        <v>0</v>
      </c>
      <c r="T199" s="147">
        <f t="shared" si="33"/>
        <v>0</v>
      </c>
      <c r="AR199" s="148" t="s">
        <v>108</v>
      </c>
      <c r="AT199" s="148" t="s">
        <v>104</v>
      </c>
      <c r="AU199" s="148" t="s">
        <v>109</v>
      </c>
      <c r="AY199" s="13" t="s">
        <v>101</v>
      </c>
      <c r="BE199" s="149">
        <f t="shared" si="34"/>
        <v>0</v>
      </c>
      <c r="BF199" s="149">
        <f t="shared" si="35"/>
        <v>0</v>
      </c>
      <c r="BG199" s="149">
        <f t="shared" si="36"/>
        <v>0</v>
      </c>
      <c r="BH199" s="149">
        <f t="shared" si="37"/>
        <v>0</v>
      </c>
      <c r="BI199" s="149">
        <f t="shared" si="38"/>
        <v>0</v>
      </c>
      <c r="BJ199" s="13" t="s">
        <v>109</v>
      </c>
      <c r="BK199" s="149">
        <f t="shared" si="39"/>
        <v>0</v>
      </c>
      <c r="BL199" s="13" t="s">
        <v>108</v>
      </c>
      <c r="BM199" s="148" t="s">
        <v>623</v>
      </c>
    </row>
    <row r="200" spans="2:65" s="1" customFormat="1" ht="16.5" customHeight="1" x14ac:dyDescent="0.2">
      <c r="B200" s="135"/>
      <c r="C200" s="150" t="s">
        <v>401</v>
      </c>
      <c r="D200" s="150" t="s">
        <v>98</v>
      </c>
      <c r="E200" s="151" t="s">
        <v>624</v>
      </c>
      <c r="F200" s="152" t="s">
        <v>625</v>
      </c>
      <c r="G200" s="153" t="s">
        <v>107</v>
      </c>
      <c r="H200" s="154">
        <v>10</v>
      </c>
      <c r="I200" s="155"/>
      <c r="J200" s="156">
        <f t="shared" si="30"/>
        <v>0</v>
      </c>
      <c r="K200" s="157"/>
      <c r="L200" s="158"/>
      <c r="M200" s="159" t="s">
        <v>1</v>
      </c>
      <c r="N200" s="160" t="s">
        <v>32</v>
      </c>
      <c r="P200" s="146">
        <f t="shared" si="31"/>
        <v>0</v>
      </c>
      <c r="Q200" s="146">
        <v>5.5999999999999995E-4</v>
      </c>
      <c r="R200" s="146">
        <f t="shared" si="32"/>
        <v>5.5999999999999991E-3</v>
      </c>
      <c r="S200" s="146">
        <v>0</v>
      </c>
      <c r="T200" s="147">
        <f t="shared" si="33"/>
        <v>0</v>
      </c>
      <c r="AR200" s="148" t="s">
        <v>113</v>
      </c>
      <c r="AT200" s="148" t="s">
        <v>98</v>
      </c>
      <c r="AU200" s="148" t="s">
        <v>109</v>
      </c>
      <c r="AY200" s="13" t="s">
        <v>101</v>
      </c>
      <c r="BE200" s="149">
        <f t="shared" si="34"/>
        <v>0</v>
      </c>
      <c r="BF200" s="149">
        <f t="shared" si="35"/>
        <v>0</v>
      </c>
      <c r="BG200" s="149">
        <f t="shared" si="36"/>
        <v>0</v>
      </c>
      <c r="BH200" s="149">
        <f t="shared" si="37"/>
        <v>0</v>
      </c>
      <c r="BI200" s="149">
        <f t="shared" si="38"/>
        <v>0</v>
      </c>
      <c r="BJ200" s="13" t="s">
        <v>109</v>
      </c>
      <c r="BK200" s="149">
        <f t="shared" si="39"/>
        <v>0</v>
      </c>
      <c r="BL200" s="13" t="s">
        <v>113</v>
      </c>
      <c r="BM200" s="148" t="s">
        <v>626</v>
      </c>
    </row>
    <row r="201" spans="2:65" s="1" customFormat="1" ht="16.5" customHeight="1" x14ac:dyDescent="0.2">
      <c r="B201" s="135"/>
      <c r="C201" s="150" t="s">
        <v>406</v>
      </c>
      <c r="D201" s="150" t="s">
        <v>98</v>
      </c>
      <c r="E201" s="151" t="s">
        <v>627</v>
      </c>
      <c r="F201" s="152" t="s">
        <v>628</v>
      </c>
      <c r="G201" s="153" t="s">
        <v>107</v>
      </c>
      <c r="H201" s="154">
        <v>10</v>
      </c>
      <c r="I201" s="155"/>
      <c r="J201" s="156">
        <f t="shared" si="30"/>
        <v>0</v>
      </c>
      <c r="K201" s="157"/>
      <c r="L201" s="158"/>
      <c r="M201" s="159" t="s">
        <v>1</v>
      </c>
      <c r="N201" s="160" t="s">
        <v>32</v>
      </c>
      <c r="P201" s="146">
        <f t="shared" si="31"/>
        <v>0</v>
      </c>
      <c r="Q201" s="146">
        <v>0</v>
      </c>
      <c r="R201" s="146">
        <f t="shared" si="32"/>
        <v>0</v>
      </c>
      <c r="S201" s="146">
        <v>0</v>
      </c>
      <c r="T201" s="147">
        <f t="shared" si="33"/>
        <v>0</v>
      </c>
      <c r="AR201" s="148" t="s">
        <v>113</v>
      </c>
      <c r="AT201" s="148" t="s">
        <v>98</v>
      </c>
      <c r="AU201" s="148" t="s">
        <v>109</v>
      </c>
      <c r="AY201" s="13" t="s">
        <v>101</v>
      </c>
      <c r="BE201" s="149">
        <f t="shared" si="34"/>
        <v>0</v>
      </c>
      <c r="BF201" s="149">
        <f t="shared" si="35"/>
        <v>0</v>
      </c>
      <c r="BG201" s="149">
        <f t="shared" si="36"/>
        <v>0</v>
      </c>
      <c r="BH201" s="149">
        <f t="shared" si="37"/>
        <v>0</v>
      </c>
      <c r="BI201" s="149">
        <f t="shared" si="38"/>
        <v>0</v>
      </c>
      <c r="BJ201" s="13" t="s">
        <v>109</v>
      </c>
      <c r="BK201" s="149">
        <f t="shared" si="39"/>
        <v>0</v>
      </c>
      <c r="BL201" s="13" t="s">
        <v>113</v>
      </c>
      <c r="BM201" s="148" t="s">
        <v>629</v>
      </c>
    </row>
    <row r="202" spans="2:65" s="1" customFormat="1" ht="16.5" customHeight="1" x14ac:dyDescent="0.2">
      <c r="B202" s="135"/>
      <c r="C202" s="150" t="s">
        <v>410</v>
      </c>
      <c r="D202" s="150" t="s">
        <v>98</v>
      </c>
      <c r="E202" s="151" t="s">
        <v>630</v>
      </c>
      <c r="F202" s="152" t="s">
        <v>631</v>
      </c>
      <c r="G202" s="153" t="s">
        <v>107</v>
      </c>
      <c r="H202" s="154">
        <v>10</v>
      </c>
      <c r="I202" s="155"/>
      <c r="J202" s="156">
        <f t="shared" si="30"/>
        <v>0</v>
      </c>
      <c r="K202" s="157"/>
      <c r="L202" s="158"/>
      <c r="M202" s="159" t="s">
        <v>1</v>
      </c>
      <c r="N202" s="160" t="s">
        <v>32</v>
      </c>
      <c r="P202" s="146">
        <f t="shared" si="31"/>
        <v>0</v>
      </c>
      <c r="Q202" s="146">
        <v>0</v>
      </c>
      <c r="R202" s="146">
        <f t="shared" si="32"/>
        <v>0</v>
      </c>
      <c r="S202" s="146">
        <v>0</v>
      </c>
      <c r="T202" s="147">
        <f t="shared" si="33"/>
        <v>0</v>
      </c>
      <c r="AR202" s="148" t="s">
        <v>113</v>
      </c>
      <c r="AT202" s="148" t="s">
        <v>98</v>
      </c>
      <c r="AU202" s="148" t="s">
        <v>109</v>
      </c>
      <c r="AY202" s="13" t="s">
        <v>101</v>
      </c>
      <c r="BE202" s="149">
        <f t="shared" si="34"/>
        <v>0</v>
      </c>
      <c r="BF202" s="149">
        <f t="shared" si="35"/>
        <v>0</v>
      </c>
      <c r="BG202" s="149">
        <f t="shared" si="36"/>
        <v>0</v>
      </c>
      <c r="BH202" s="149">
        <f t="shared" si="37"/>
        <v>0</v>
      </c>
      <c r="BI202" s="149">
        <f t="shared" si="38"/>
        <v>0</v>
      </c>
      <c r="BJ202" s="13" t="s">
        <v>109</v>
      </c>
      <c r="BK202" s="149">
        <f t="shared" si="39"/>
        <v>0</v>
      </c>
      <c r="BL202" s="13" t="s">
        <v>113</v>
      </c>
      <c r="BM202" s="148" t="s">
        <v>632</v>
      </c>
    </row>
    <row r="203" spans="2:65" s="1" customFormat="1" ht="16.5" customHeight="1" x14ac:dyDescent="0.2">
      <c r="B203" s="135"/>
      <c r="C203" s="150" t="s">
        <v>416</v>
      </c>
      <c r="D203" s="150" t="s">
        <v>98</v>
      </c>
      <c r="E203" s="151" t="s">
        <v>633</v>
      </c>
      <c r="F203" s="152" t="s">
        <v>634</v>
      </c>
      <c r="G203" s="153" t="s">
        <v>107</v>
      </c>
      <c r="H203" s="154">
        <v>10</v>
      </c>
      <c r="I203" s="155"/>
      <c r="J203" s="156">
        <f t="shared" si="30"/>
        <v>0</v>
      </c>
      <c r="K203" s="157"/>
      <c r="L203" s="158"/>
      <c r="M203" s="159" t="s">
        <v>1</v>
      </c>
      <c r="N203" s="160" t="s">
        <v>32</v>
      </c>
      <c r="P203" s="146">
        <f t="shared" si="31"/>
        <v>0</v>
      </c>
      <c r="Q203" s="146">
        <v>0</v>
      </c>
      <c r="R203" s="146">
        <f t="shared" si="32"/>
        <v>0</v>
      </c>
      <c r="S203" s="146">
        <v>0</v>
      </c>
      <c r="T203" s="147">
        <f t="shared" si="33"/>
        <v>0</v>
      </c>
      <c r="AR203" s="148" t="s">
        <v>113</v>
      </c>
      <c r="AT203" s="148" t="s">
        <v>98</v>
      </c>
      <c r="AU203" s="148" t="s">
        <v>109</v>
      </c>
      <c r="AY203" s="13" t="s">
        <v>101</v>
      </c>
      <c r="BE203" s="149">
        <f t="shared" si="34"/>
        <v>0</v>
      </c>
      <c r="BF203" s="149">
        <f t="shared" si="35"/>
        <v>0</v>
      </c>
      <c r="BG203" s="149">
        <f t="shared" si="36"/>
        <v>0</v>
      </c>
      <c r="BH203" s="149">
        <f t="shared" si="37"/>
        <v>0</v>
      </c>
      <c r="BI203" s="149">
        <f t="shared" si="38"/>
        <v>0</v>
      </c>
      <c r="BJ203" s="13" t="s">
        <v>109</v>
      </c>
      <c r="BK203" s="149">
        <f t="shared" si="39"/>
        <v>0</v>
      </c>
      <c r="BL203" s="13" t="s">
        <v>113</v>
      </c>
      <c r="BM203" s="148" t="s">
        <v>635</v>
      </c>
    </row>
    <row r="204" spans="2:65" s="1" customFormat="1" ht="16.5" customHeight="1" x14ac:dyDescent="0.2">
      <c r="B204" s="135"/>
      <c r="C204" s="150" t="s">
        <v>422</v>
      </c>
      <c r="D204" s="150" t="s">
        <v>98</v>
      </c>
      <c r="E204" s="151" t="s">
        <v>636</v>
      </c>
      <c r="F204" s="152" t="s">
        <v>637</v>
      </c>
      <c r="G204" s="153" t="s">
        <v>107</v>
      </c>
      <c r="H204" s="154">
        <v>7</v>
      </c>
      <c r="I204" s="155"/>
      <c r="J204" s="156">
        <f t="shared" si="30"/>
        <v>0</v>
      </c>
      <c r="K204" s="157"/>
      <c r="L204" s="158"/>
      <c r="M204" s="159" t="s">
        <v>1</v>
      </c>
      <c r="N204" s="160" t="s">
        <v>32</v>
      </c>
      <c r="P204" s="146">
        <f t="shared" si="31"/>
        <v>0</v>
      </c>
      <c r="Q204" s="146">
        <v>0</v>
      </c>
      <c r="R204" s="146">
        <f t="shared" si="32"/>
        <v>0</v>
      </c>
      <c r="S204" s="146">
        <v>0</v>
      </c>
      <c r="T204" s="147">
        <f t="shared" si="33"/>
        <v>0</v>
      </c>
      <c r="AR204" s="148" t="s">
        <v>113</v>
      </c>
      <c r="AT204" s="148" t="s">
        <v>98</v>
      </c>
      <c r="AU204" s="148" t="s">
        <v>109</v>
      </c>
      <c r="AY204" s="13" t="s">
        <v>101</v>
      </c>
      <c r="BE204" s="149">
        <f t="shared" si="34"/>
        <v>0</v>
      </c>
      <c r="BF204" s="149">
        <f t="shared" si="35"/>
        <v>0</v>
      </c>
      <c r="BG204" s="149">
        <f t="shared" si="36"/>
        <v>0</v>
      </c>
      <c r="BH204" s="149">
        <f t="shared" si="37"/>
        <v>0</v>
      </c>
      <c r="BI204" s="149">
        <f t="shared" si="38"/>
        <v>0</v>
      </c>
      <c r="BJ204" s="13" t="s">
        <v>109</v>
      </c>
      <c r="BK204" s="149">
        <f t="shared" si="39"/>
        <v>0</v>
      </c>
      <c r="BL204" s="13" t="s">
        <v>113</v>
      </c>
      <c r="BM204" s="148" t="s">
        <v>638</v>
      </c>
    </row>
    <row r="205" spans="2:65" s="1" customFormat="1" ht="16.5" customHeight="1" x14ac:dyDescent="0.2">
      <c r="B205" s="135"/>
      <c r="C205" s="150" t="s">
        <v>639</v>
      </c>
      <c r="D205" s="150" t="s">
        <v>98</v>
      </c>
      <c r="E205" s="151" t="s">
        <v>640</v>
      </c>
      <c r="F205" s="152" t="s">
        <v>641</v>
      </c>
      <c r="G205" s="153" t="s">
        <v>107</v>
      </c>
      <c r="H205" s="154">
        <v>10</v>
      </c>
      <c r="I205" s="155"/>
      <c r="J205" s="156">
        <f t="shared" si="30"/>
        <v>0</v>
      </c>
      <c r="K205" s="157"/>
      <c r="L205" s="158"/>
      <c r="M205" s="159" t="s">
        <v>1</v>
      </c>
      <c r="N205" s="160" t="s">
        <v>32</v>
      </c>
      <c r="P205" s="146">
        <f t="shared" si="31"/>
        <v>0</v>
      </c>
      <c r="Q205" s="146">
        <v>1.7000000000000001E-4</v>
      </c>
      <c r="R205" s="146">
        <f t="shared" si="32"/>
        <v>1.7000000000000001E-3</v>
      </c>
      <c r="S205" s="146">
        <v>0</v>
      </c>
      <c r="T205" s="147">
        <f t="shared" si="33"/>
        <v>0</v>
      </c>
      <c r="AR205" s="148" t="s">
        <v>113</v>
      </c>
      <c r="AT205" s="148" t="s">
        <v>98</v>
      </c>
      <c r="AU205" s="148" t="s">
        <v>109</v>
      </c>
      <c r="AY205" s="13" t="s">
        <v>101</v>
      </c>
      <c r="BE205" s="149">
        <f t="shared" si="34"/>
        <v>0</v>
      </c>
      <c r="BF205" s="149">
        <f t="shared" si="35"/>
        <v>0</v>
      </c>
      <c r="BG205" s="149">
        <f t="shared" si="36"/>
        <v>0</v>
      </c>
      <c r="BH205" s="149">
        <f t="shared" si="37"/>
        <v>0</v>
      </c>
      <c r="BI205" s="149">
        <f t="shared" si="38"/>
        <v>0</v>
      </c>
      <c r="BJ205" s="13" t="s">
        <v>109</v>
      </c>
      <c r="BK205" s="149">
        <f t="shared" si="39"/>
        <v>0</v>
      </c>
      <c r="BL205" s="13" t="s">
        <v>113</v>
      </c>
      <c r="BM205" s="148" t="s">
        <v>642</v>
      </c>
    </row>
    <row r="206" spans="2:65" s="1" customFormat="1" ht="21.75" customHeight="1" x14ac:dyDescent="0.2">
      <c r="B206" s="135"/>
      <c r="C206" s="136" t="s">
        <v>643</v>
      </c>
      <c r="D206" s="136" t="s">
        <v>104</v>
      </c>
      <c r="E206" s="137" t="s">
        <v>304</v>
      </c>
      <c r="F206" s="138" t="s">
        <v>305</v>
      </c>
      <c r="G206" s="139" t="s">
        <v>107</v>
      </c>
      <c r="H206" s="140">
        <v>26</v>
      </c>
      <c r="I206" s="141"/>
      <c r="J206" s="142">
        <f t="shared" si="30"/>
        <v>0</v>
      </c>
      <c r="K206" s="143"/>
      <c r="L206" s="28"/>
      <c r="M206" s="144" t="s">
        <v>1</v>
      </c>
      <c r="N206" s="145" t="s">
        <v>32</v>
      </c>
      <c r="P206" s="146">
        <f t="shared" si="31"/>
        <v>0</v>
      </c>
      <c r="Q206" s="146">
        <v>0</v>
      </c>
      <c r="R206" s="146">
        <f t="shared" si="32"/>
        <v>0</v>
      </c>
      <c r="S206" s="146">
        <v>0</v>
      </c>
      <c r="T206" s="147">
        <f t="shared" si="33"/>
        <v>0</v>
      </c>
      <c r="AR206" s="148" t="s">
        <v>108</v>
      </c>
      <c r="AT206" s="148" t="s">
        <v>104</v>
      </c>
      <c r="AU206" s="148" t="s">
        <v>109</v>
      </c>
      <c r="AY206" s="13" t="s">
        <v>101</v>
      </c>
      <c r="BE206" s="149">
        <f t="shared" si="34"/>
        <v>0</v>
      </c>
      <c r="BF206" s="149">
        <f t="shared" si="35"/>
        <v>0</v>
      </c>
      <c r="BG206" s="149">
        <f t="shared" si="36"/>
        <v>0</v>
      </c>
      <c r="BH206" s="149">
        <f t="shared" si="37"/>
        <v>0</v>
      </c>
      <c r="BI206" s="149">
        <f t="shared" si="38"/>
        <v>0</v>
      </c>
      <c r="BJ206" s="13" t="s">
        <v>109</v>
      </c>
      <c r="BK206" s="149">
        <f t="shared" si="39"/>
        <v>0</v>
      </c>
      <c r="BL206" s="13" t="s">
        <v>108</v>
      </c>
      <c r="BM206" s="148" t="s">
        <v>644</v>
      </c>
    </row>
    <row r="207" spans="2:65" s="1" customFormat="1" ht="16.5" customHeight="1" x14ac:dyDescent="0.2">
      <c r="B207" s="135"/>
      <c r="C207" s="150" t="s">
        <v>645</v>
      </c>
      <c r="D207" s="150" t="s">
        <v>98</v>
      </c>
      <c r="E207" s="151" t="s">
        <v>308</v>
      </c>
      <c r="F207" s="152" t="s">
        <v>309</v>
      </c>
      <c r="G207" s="153" t="s">
        <v>98</v>
      </c>
      <c r="H207" s="154">
        <v>26</v>
      </c>
      <c r="I207" s="155"/>
      <c r="J207" s="156">
        <f t="shared" si="30"/>
        <v>0</v>
      </c>
      <c r="K207" s="157"/>
      <c r="L207" s="158"/>
      <c r="M207" s="159" t="s">
        <v>1</v>
      </c>
      <c r="N207" s="160" t="s">
        <v>32</v>
      </c>
      <c r="P207" s="146">
        <f t="shared" si="31"/>
        <v>0</v>
      </c>
      <c r="Q207" s="146">
        <v>0</v>
      </c>
      <c r="R207" s="146">
        <f t="shared" si="32"/>
        <v>0</v>
      </c>
      <c r="S207" s="146">
        <v>0</v>
      </c>
      <c r="T207" s="147">
        <f t="shared" si="33"/>
        <v>0</v>
      </c>
      <c r="AR207" s="148" t="s">
        <v>113</v>
      </c>
      <c r="AT207" s="148" t="s">
        <v>98</v>
      </c>
      <c r="AU207" s="148" t="s">
        <v>109</v>
      </c>
      <c r="AY207" s="13" t="s">
        <v>101</v>
      </c>
      <c r="BE207" s="149">
        <f t="shared" si="34"/>
        <v>0</v>
      </c>
      <c r="BF207" s="149">
        <f t="shared" si="35"/>
        <v>0</v>
      </c>
      <c r="BG207" s="149">
        <f t="shared" si="36"/>
        <v>0</v>
      </c>
      <c r="BH207" s="149">
        <f t="shared" si="37"/>
        <v>0</v>
      </c>
      <c r="BI207" s="149">
        <f t="shared" si="38"/>
        <v>0</v>
      </c>
      <c r="BJ207" s="13" t="s">
        <v>109</v>
      </c>
      <c r="BK207" s="149">
        <f t="shared" si="39"/>
        <v>0</v>
      </c>
      <c r="BL207" s="13" t="s">
        <v>113</v>
      </c>
      <c r="BM207" s="148" t="s">
        <v>646</v>
      </c>
    </row>
    <row r="208" spans="2:65" s="1" customFormat="1" ht="24.2" customHeight="1" x14ac:dyDescent="0.2">
      <c r="B208" s="135"/>
      <c r="C208" s="136" t="s">
        <v>647</v>
      </c>
      <c r="D208" s="136" t="s">
        <v>104</v>
      </c>
      <c r="E208" s="137" t="s">
        <v>316</v>
      </c>
      <c r="F208" s="138" t="s">
        <v>317</v>
      </c>
      <c r="G208" s="139" t="s">
        <v>107</v>
      </c>
      <c r="H208" s="140">
        <v>10</v>
      </c>
      <c r="I208" s="141"/>
      <c r="J208" s="142">
        <f t="shared" si="30"/>
        <v>0</v>
      </c>
      <c r="K208" s="143"/>
      <c r="L208" s="28"/>
      <c r="M208" s="144" t="s">
        <v>1</v>
      </c>
      <c r="N208" s="145" t="s">
        <v>32</v>
      </c>
      <c r="P208" s="146">
        <f t="shared" si="31"/>
        <v>0</v>
      </c>
      <c r="Q208" s="146">
        <v>0</v>
      </c>
      <c r="R208" s="146">
        <f t="shared" si="32"/>
        <v>0</v>
      </c>
      <c r="S208" s="146">
        <v>0</v>
      </c>
      <c r="T208" s="147">
        <f t="shared" si="33"/>
        <v>0</v>
      </c>
      <c r="AR208" s="148" t="s">
        <v>108</v>
      </c>
      <c r="AT208" s="148" t="s">
        <v>104</v>
      </c>
      <c r="AU208" s="148" t="s">
        <v>109</v>
      </c>
      <c r="AY208" s="13" t="s">
        <v>101</v>
      </c>
      <c r="BE208" s="149">
        <f t="shared" si="34"/>
        <v>0</v>
      </c>
      <c r="BF208" s="149">
        <f t="shared" si="35"/>
        <v>0</v>
      </c>
      <c r="BG208" s="149">
        <f t="shared" si="36"/>
        <v>0</v>
      </c>
      <c r="BH208" s="149">
        <f t="shared" si="37"/>
        <v>0</v>
      </c>
      <c r="BI208" s="149">
        <f t="shared" si="38"/>
        <v>0</v>
      </c>
      <c r="BJ208" s="13" t="s">
        <v>109</v>
      </c>
      <c r="BK208" s="149">
        <f t="shared" si="39"/>
        <v>0</v>
      </c>
      <c r="BL208" s="13" t="s">
        <v>108</v>
      </c>
      <c r="BM208" s="148" t="s">
        <v>648</v>
      </c>
    </row>
    <row r="209" spans="2:65" s="1" customFormat="1" ht="16.5" customHeight="1" x14ac:dyDescent="0.2">
      <c r="B209" s="135"/>
      <c r="C209" s="150" t="s">
        <v>649</v>
      </c>
      <c r="D209" s="150" t="s">
        <v>98</v>
      </c>
      <c r="E209" s="151" t="s">
        <v>320</v>
      </c>
      <c r="F209" s="152" t="s">
        <v>321</v>
      </c>
      <c r="G209" s="153" t="s">
        <v>107</v>
      </c>
      <c r="H209" s="154">
        <v>10</v>
      </c>
      <c r="I209" s="155"/>
      <c r="J209" s="156">
        <f t="shared" si="30"/>
        <v>0</v>
      </c>
      <c r="K209" s="157"/>
      <c r="L209" s="158"/>
      <c r="M209" s="159" t="s">
        <v>1</v>
      </c>
      <c r="N209" s="160" t="s">
        <v>32</v>
      </c>
      <c r="P209" s="146">
        <f t="shared" si="31"/>
        <v>0</v>
      </c>
      <c r="Q209" s="146">
        <v>1.2E-4</v>
      </c>
      <c r="R209" s="146">
        <f t="shared" si="32"/>
        <v>1.2000000000000001E-3</v>
      </c>
      <c r="S209" s="146">
        <v>0</v>
      </c>
      <c r="T209" s="147">
        <f t="shared" si="33"/>
        <v>0</v>
      </c>
      <c r="AR209" s="148" t="s">
        <v>113</v>
      </c>
      <c r="AT209" s="148" t="s">
        <v>98</v>
      </c>
      <c r="AU209" s="148" t="s">
        <v>109</v>
      </c>
      <c r="AY209" s="13" t="s">
        <v>101</v>
      </c>
      <c r="BE209" s="149">
        <f t="shared" si="34"/>
        <v>0</v>
      </c>
      <c r="BF209" s="149">
        <f t="shared" si="35"/>
        <v>0</v>
      </c>
      <c r="BG209" s="149">
        <f t="shared" si="36"/>
        <v>0</v>
      </c>
      <c r="BH209" s="149">
        <f t="shared" si="37"/>
        <v>0</v>
      </c>
      <c r="BI209" s="149">
        <f t="shared" si="38"/>
        <v>0</v>
      </c>
      <c r="BJ209" s="13" t="s">
        <v>109</v>
      </c>
      <c r="BK209" s="149">
        <f t="shared" si="39"/>
        <v>0</v>
      </c>
      <c r="BL209" s="13" t="s">
        <v>113</v>
      </c>
      <c r="BM209" s="148" t="s">
        <v>650</v>
      </c>
    </row>
    <row r="210" spans="2:65" s="1" customFormat="1" ht="24.2" customHeight="1" x14ac:dyDescent="0.2">
      <c r="B210" s="135"/>
      <c r="C210" s="136" t="s">
        <v>651</v>
      </c>
      <c r="D210" s="136" t="s">
        <v>104</v>
      </c>
      <c r="E210" s="137" t="s">
        <v>652</v>
      </c>
      <c r="F210" s="138" t="s">
        <v>653</v>
      </c>
      <c r="G210" s="139" t="s">
        <v>107</v>
      </c>
      <c r="H210" s="140">
        <v>30</v>
      </c>
      <c r="I210" s="141"/>
      <c r="J210" s="142">
        <f t="shared" si="30"/>
        <v>0</v>
      </c>
      <c r="K210" s="143"/>
      <c r="L210" s="28"/>
      <c r="M210" s="144" t="s">
        <v>1</v>
      </c>
      <c r="N210" s="145" t="s">
        <v>32</v>
      </c>
      <c r="P210" s="146">
        <f t="shared" si="31"/>
        <v>0</v>
      </c>
      <c r="Q210" s="146">
        <v>0</v>
      </c>
      <c r="R210" s="146">
        <f t="shared" si="32"/>
        <v>0</v>
      </c>
      <c r="S210" s="146">
        <v>0</v>
      </c>
      <c r="T210" s="147">
        <f t="shared" si="33"/>
        <v>0</v>
      </c>
      <c r="AR210" s="148" t="s">
        <v>108</v>
      </c>
      <c r="AT210" s="148" t="s">
        <v>104</v>
      </c>
      <c r="AU210" s="148" t="s">
        <v>109</v>
      </c>
      <c r="AY210" s="13" t="s">
        <v>101</v>
      </c>
      <c r="BE210" s="149">
        <f t="shared" si="34"/>
        <v>0</v>
      </c>
      <c r="BF210" s="149">
        <f t="shared" si="35"/>
        <v>0</v>
      </c>
      <c r="BG210" s="149">
        <f t="shared" si="36"/>
        <v>0</v>
      </c>
      <c r="BH210" s="149">
        <f t="shared" si="37"/>
        <v>0</v>
      </c>
      <c r="BI210" s="149">
        <f t="shared" si="38"/>
        <v>0</v>
      </c>
      <c r="BJ210" s="13" t="s">
        <v>109</v>
      </c>
      <c r="BK210" s="149">
        <f t="shared" si="39"/>
        <v>0</v>
      </c>
      <c r="BL210" s="13" t="s">
        <v>108</v>
      </c>
      <c r="BM210" s="148" t="s">
        <v>654</v>
      </c>
    </row>
    <row r="211" spans="2:65" s="1" customFormat="1" ht="16.5" customHeight="1" x14ac:dyDescent="0.2">
      <c r="B211" s="135"/>
      <c r="C211" s="150" t="s">
        <v>655</v>
      </c>
      <c r="D211" s="150" t="s">
        <v>98</v>
      </c>
      <c r="E211" s="151" t="s">
        <v>656</v>
      </c>
      <c r="F211" s="152" t="s">
        <v>657</v>
      </c>
      <c r="G211" s="153" t="s">
        <v>107</v>
      </c>
      <c r="H211" s="154">
        <v>30</v>
      </c>
      <c r="I211" s="155"/>
      <c r="J211" s="156">
        <f t="shared" si="30"/>
        <v>0</v>
      </c>
      <c r="K211" s="157"/>
      <c r="L211" s="158"/>
      <c r="M211" s="159" t="s">
        <v>1</v>
      </c>
      <c r="N211" s="160" t="s">
        <v>32</v>
      </c>
      <c r="P211" s="146">
        <f t="shared" si="31"/>
        <v>0</v>
      </c>
      <c r="Q211" s="146">
        <v>2.4000000000000001E-4</v>
      </c>
      <c r="R211" s="146">
        <f t="shared" si="32"/>
        <v>7.1999999999999998E-3</v>
      </c>
      <c r="S211" s="146">
        <v>0</v>
      </c>
      <c r="T211" s="147">
        <f t="shared" si="33"/>
        <v>0</v>
      </c>
      <c r="AR211" s="148" t="s">
        <v>113</v>
      </c>
      <c r="AT211" s="148" t="s">
        <v>98</v>
      </c>
      <c r="AU211" s="148" t="s">
        <v>109</v>
      </c>
      <c r="AY211" s="13" t="s">
        <v>101</v>
      </c>
      <c r="BE211" s="149">
        <f t="shared" si="34"/>
        <v>0</v>
      </c>
      <c r="BF211" s="149">
        <f t="shared" si="35"/>
        <v>0</v>
      </c>
      <c r="BG211" s="149">
        <f t="shared" si="36"/>
        <v>0</v>
      </c>
      <c r="BH211" s="149">
        <f t="shared" si="37"/>
        <v>0</v>
      </c>
      <c r="BI211" s="149">
        <f t="shared" si="38"/>
        <v>0</v>
      </c>
      <c r="BJ211" s="13" t="s">
        <v>109</v>
      </c>
      <c r="BK211" s="149">
        <f t="shared" si="39"/>
        <v>0</v>
      </c>
      <c r="BL211" s="13" t="s">
        <v>113</v>
      </c>
      <c r="BM211" s="148" t="s">
        <v>658</v>
      </c>
    </row>
    <row r="212" spans="2:65" s="1" customFormat="1" ht="24.2" customHeight="1" x14ac:dyDescent="0.2">
      <c r="B212" s="135"/>
      <c r="C212" s="136" t="s">
        <v>659</v>
      </c>
      <c r="D212" s="136" t="s">
        <v>104</v>
      </c>
      <c r="E212" s="137" t="s">
        <v>660</v>
      </c>
      <c r="F212" s="138" t="s">
        <v>661</v>
      </c>
      <c r="G212" s="139" t="s">
        <v>107</v>
      </c>
      <c r="H212" s="140">
        <v>60</v>
      </c>
      <c r="I212" s="141"/>
      <c r="J212" s="142">
        <f t="shared" si="30"/>
        <v>0</v>
      </c>
      <c r="K212" s="143"/>
      <c r="L212" s="28"/>
      <c r="M212" s="144" t="s">
        <v>1</v>
      </c>
      <c r="N212" s="145" t="s">
        <v>32</v>
      </c>
      <c r="P212" s="146">
        <f t="shared" si="31"/>
        <v>0</v>
      </c>
      <c r="Q212" s="146">
        <v>0</v>
      </c>
      <c r="R212" s="146">
        <f t="shared" si="32"/>
        <v>0</v>
      </c>
      <c r="S212" s="146">
        <v>0</v>
      </c>
      <c r="T212" s="147">
        <f t="shared" si="33"/>
        <v>0</v>
      </c>
      <c r="AR212" s="148" t="s">
        <v>108</v>
      </c>
      <c r="AT212" s="148" t="s">
        <v>104</v>
      </c>
      <c r="AU212" s="148" t="s">
        <v>109</v>
      </c>
      <c r="AY212" s="13" t="s">
        <v>101</v>
      </c>
      <c r="BE212" s="149">
        <f t="shared" si="34"/>
        <v>0</v>
      </c>
      <c r="BF212" s="149">
        <f t="shared" si="35"/>
        <v>0</v>
      </c>
      <c r="BG212" s="149">
        <f t="shared" si="36"/>
        <v>0</v>
      </c>
      <c r="BH212" s="149">
        <f t="shared" si="37"/>
        <v>0</v>
      </c>
      <c r="BI212" s="149">
        <f t="shared" si="38"/>
        <v>0</v>
      </c>
      <c r="BJ212" s="13" t="s">
        <v>109</v>
      </c>
      <c r="BK212" s="149">
        <f t="shared" si="39"/>
        <v>0</v>
      </c>
      <c r="BL212" s="13" t="s">
        <v>108</v>
      </c>
      <c r="BM212" s="148" t="s">
        <v>662</v>
      </c>
    </row>
    <row r="213" spans="2:65" s="1" customFormat="1" ht="16.5" customHeight="1" x14ac:dyDescent="0.2">
      <c r="B213" s="135"/>
      <c r="C213" s="150" t="s">
        <v>663</v>
      </c>
      <c r="D213" s="150" t="s">
        <v>98</v>
      </c>
      <c r="E213" s="151" t="s">
        <v>664</v>
      </c>
      <c r="F213" s="152" t="s">
        <v>665</v>
      </c>
      <c r="G213" s="153" t="s">
        <v>107</v>
      </c>
      <c r="H213" s="154">
        <v>60</v>
      </c>
      <c r="I213" s="155"/>
      <c r="J213" s="156">
        <f t="shared" ref="J213:J235" si="40">ROUND(I213*H213,2)</f>
        <v>0</v>
      </c>
      <c r="K213" s="157"/>
      <c r="L213" s="158"/>
      <c r="M213" s="159" t="s">
        <v>1</v>
      </c>
      <c r="N213" s="160" t="s">
        <v>32</v>
      </c>
      <c r="P213" s="146">
        <f t="shared" ref="P213:P235" si="41">O213*H213</f>
        <v>0</v>
      </c>
      <c r="Q213" s="146">
        <v>4.5399999999999998E-3</v>
      </c>
      <c r="R213" s="146">
        <f t="shared" ref="R213:R235" si="42">Q213*H213</f>
        <v>0.27239999999999998</v>
      </c>
      <c r="S213" s="146">
        <v>0</v>
      </c>
      <c r="T213" s="147">
        <f t="shared" ref="T213:T235" si="43">S213*H213</f>
        <v>0</v>
      </c>
      <c r="AR213" s="148" t="s">
        <v>113</v>
      </c>
      <c r="AT213" s="148" t="s">
        <v>98</v>
      </c>
      <c r="AU213" s="148" t="s">
        <v>109</v>
      </c>
      <c r="AY213" s="13" t="s">
        <v>101</v>
      </c>
      <c r="BE213" s="149">
        <f t="shared" ref="BE213:BE235" si="44">IF(N213="základná",J213,0)</f>
        <v>0</v>
      </c>
      <c r="BF213" s="149">
        <f t="shared" ref="BF213:BF235" si="45">IF(N213="znížená",J213,0)</f>
        <v>0</v>
      </c>
      <c r="BG213" s="149">
        <f t="shared" ref="BG213:BG235" si="46">IF(N213="zákl. prenesená",J213,0)</f>
        <v>0</v>
      </c>
      <c r="BH213" s="149">
        <f t="shared" ref="BH213:BH235" si="47">IF(N213="zníž. prenesená",J213,0)</f>
        <v>0</v>
      </c>
      <c r="BI213" s="149">
        <f t="shared" ref="BI213:BI235" si="48">IF(N213="nulová",J213,0)</f>
        <v>0</v>
      </c>
      <c r="BJ213" s="13" t="s">
        <v>109</v>
      </c>
      <c r="BK213" s="149">
        <f t="shared" ref="BK213:BK235" si="49">ROUND(I213*H213,2)</f>
        <v>0</v>
      </c>
      <c r="BL213" s="13" t="s">
        <v>113</v>
      </c>
      <c r="BM213" s="148" t="s">
        <v>666</v>
      </c>
    </row>
    <row r="214" spans="2:65" s="1" customFormat="1" ht="24.2" customHeight="1" x14ac:dyDescent="0.2">
      <c r="B214" s="135"/>
      <c r="C214" s="136" t="s">
        <v>667</v>
      </c>
      <c r="D214" s="136" t="s">
        <v>104</v>
      </c>
      <c r="E214" s="137" t="s">
        <v>668</v>
      </c>
      <c r="F214" s="138" t="s">
        <v>669</v>
      </c>
      <c r="G214" s="139" t="s">
        <v>107</v>
      </c>
      <c r="H214" s="140">
        <v>364</v>
      </c>
      <c r="I214" s="141"/>
      <c r="J214" s="142">
        <f t="shared" si="40"/>
        <v>0</v>
      </c>
      <c r="K214" s="143"/>
      <c r="L214" s="28"/>
      <c r="M214" s="144" t="s">
        <v>1</v>
      </c>
      <c r="N214" s="145" t="s">
        <v>32</v>
      </c>
      <c r="P214" s="146">
        <f t="shared" si="41"/>
        <v>0</v>
      </c>
      <c r="Q214" s="146">
        <v>0</v>
      </c>
      <c r="R214" s="146">
        <f t="shared" si="42"/>
        <v>0</v>
      </c>
      <c r="S214" s="146">
        <v>0</v>
      </c>
      <c r="T214" s="147">
        <f t="shared" si="43"/>
        <v>0</v>
      </c>
      <c r="AR214" s="148" t="s">
        <v>108</v>
      </c>
      <c r="AT214" s="148" t="s">
        <v>104</v>
      </c>
      <c r="AU214" s="148" t="s">
        <v>109</v>
      </c>
      <c r="AY214" s="13" t="s">
        <v>101</v>
      </c>
      <c r="BE214" s="149">
        <f t="shared" si="44"/>
        <v>0</v>
      </c>
      <c r="BF214" s="149">
        <f t="shared" si="45"/>
        <v>0</v>
      </c>
      <c r="BG214" s="149">
        <f t="shared" si="46"/>
        <v>0</v>
      </c>
      <c r="BH214" s="149">
        <f t="shared" si="47"/>
        <v>0</v>
      </c>
      <c r="BI214" s="149">
        <f t="shared" si="48"/>
        <v>0</v>
      </c>
      <c r="BJ214" s="13" t="s">
        <v>109</v>
      </c>
      <c r="BK214" s="149">
        <f t="shared" si="49"/>
        <v>0</v>
      </c>
      <c r="BL214" s="13" t="s">
        <v>108</v>
      </c>
      <c r="BM214" s="148" t="s">
        <v>670</v>
      </c>
    </row>
    <row r="215" spans="2:65" s="1" customFormat="1" ht="16.5" customHeight="1" x14ac:dyDescent="0.2">
      <c r="B215" s="135"/>
      <c r="C215" s="150" t="s">
        <v>671</v>
      </c>
      <c r="D215" s="150" t="s">
        <v>98</v>
      </c>
      <c r="E215" s="151" t="s">
        <v>672</v>
      </c>
      <c r="F215" s="152" t="s">
        <v>673</v>
      </c>
      <c r="G215" s="153" t="s">
        <v>107</v>
      </c>
      <c r="H215" s="154">
        <v>364</v>
      </c>
      <c r="I215" s="155"/>
      <c r="J215" s="156">
        <f t="shared" si="40"/>
        <v>0</v>
      </c>
      <c r="K215" s="157"/>
      <c r="L215" s="158"/>
      <c r="M215" s="159" t="s">
        <v>1</v>
      </c>
      <c r="N215" s="160" t="s">
        <v>32</v>
      </c>
      <c r="P215" s="146">
        <f t="shared" si="41"/>
        <v>0</v>
      </c>
      <c r="Q215" s="146">
        <v>4.4200000000000003E-3</v>
      </c>
      <c r="R215" s="146">
        <f t="shared" si="42"/>
        <v>1.6088800000000001</v>
      </c>
      <c r="S215" s="146">
        <v>0</v>
      </c>
      <c r="T215" s="147">
        <f t="shared" si="43"/>
        <v>0</v>
      </c>
      <c r="AR215" s="148" t="s">
        <v>113</v>
      </c>
      <c r="AT215" s="148" t="s">
        <v>98</v>
      </c>
      <c r="AU215" s="148" t="s">
        <v>109</v>
      </c>
      <c r="AY215" s="13" t="s">
        <v>101</v>
      </c>
      <c r="BE215" s="149">
        <f t="shared" si="44"/>
        <v>0</v>
      </c>
      <c r="BF215" s="149">
        <f t="shared" si="45"/>
        <v>0</v>
      </c>
      <c r="BG215" s="149">
        <f t="shared" si="46"/>
        <v>0</v>
      </c>
      <c r="BH215" s="149">
        <f t="shared" si="47"/>
        <v>0</v>
      </c>
      <c r="BI215" s="149">
        <f t="shared" si="48"/>
        <v>0</v>
      </c>
      <c r="BJ215" s="13" t="s">
        <v>109</v>
      </c>
      <c r="BK215" s="149">
        <f t="shared" si="49"/>
        <v>0</v>
      </c>
      <c r="BL215" s="13" t="s">
        <v>113</v>
      </c>
      <c r="BM215" s="148" t="s">
        <v>674</v>
      </c>
    </row>
    <row r="216" spans="2:65" s="1" customFormat="1" ht="16.5" customHeight="1" x14ac:dyDescent="0.2">
      <c r="B216" s="135"/>
      <c r="C216" s="136" t="s">
        <v>675</v>
      </c>
      <c r="D216" s="136" t="s">
        <v>104</v>
      </c>
      <c r="E216" s="137" t="s">
        <v>172</v>
      </c>
      <c r="F216" s="138" t="s">
        <v>173</v>
      </c>
      <c r="G216" s="139" t="s">
        <v>117</v>
      </c>
      <c r="H216" s="140">
        <v>2</v>
      </c>
      <c r="I216" s="141"/>
      <c r="J216" s="142">
        <f t="shared" si="40"/>
        <v>0</v>
      </c>
      <c r="K216" s="143"/>
      <c r="L216" s="28"/>
      <c r="M216" s="144" t="s">
        <v>1</v>
      </c>
      <c r="N216" s="145" t="s">
        <v>32</v>
      </c>
      <c r="P216" s="146">
        <f t="shared" si="41"/>
        <v>0</v>
      </c>
      <c r="Q216" s="146">
        <v>0</v>
      </c>
      <c r="R216" s="146">
        <f t="shared" si="42"/>
        <v>0</v>
      </c>
      <c r="S216" s="146">
        <v>0</v>
      </c>
      <c r="T216" s="147">
        <f t="shared" si="43"/>
        <v>0</v>
      </c>
      <c r="AR216" s="148" t="s">
        <v>108</v>
      </c>
      <c r="AT216" s="148" t="s">
        <v>104</v>
      </c>
      <c r="AU216" s="148" t="s">
        <v>109</v>
      </c>
      <c r="AY216" s="13" t="s">
        <v>101</v>
      </c>
      <c r="BE216" s="149">
        <f t="shared" si="44"/>
        <v>0</v>
      </c>
      <c r="BF216" s="149">
        <f t="shared" si="45"/>
        <v>0</v>
      </c>
      <c r="BG216" s="149">
        <f t="shared" si="46"/>
        <v>0</v>
      </c>
      <c r="BH216" s="149">
        <f t="shared" si="47"/>
        <v>0</v>
      </c>
      <c r="BI216" s="149">
        <f t="shared" si="48"/>
        <v>0</v>
      </c>
      <c r="BJ216" s="13" t="s">
        <v>109</v>
      </c>
      <c r="BK216" s="149">
        <f t="shared" si="49"/>
        <v>0</v>
      </c>
      <c r="BL216" s="13" t="s">
        <v>108</v>
      </c>
      <c r="BM216" s="148" t="s">
        <v>676</v>
      </c>
    </row>
    <row r="217" spans="2:65" s="1" customFormat="1" ht="16.5" customHeight="1" x14ac:dyDescent="0.2">
      <c r="B217" s="135"/>
      <c r="C217" s="150" t="s">
        <v>677</v>
      </c>
      <c r="D217" s="150" t="s">
        <v>98</v>
      </c>
      <c r="E217" s="151" t="s">
        <v>176</v>
      </c>
      <c r="F217" s="152" t="s">
        <v>177</v>
      </c>
      <c r="G217" s="153" t="s">
        <v>117</v>
      </c>
      <c r="H217" s="154">
        <v>2</v>
      </c>
      <c r="I217" s="155"/>
      <c r="J217" s="156">
        <f t="shared" si="40"/>
        <v>0</v>
      </c>
      <c r="K217" s="157"/>
      <c r="L217" s="158"/>
      <c r="M217" s="159" t="s">
        <v>1</v>
      </c>
      <c r="N217" s="160" t="s">
        <v>32</v>
      </c>
      <c r="P217" s="146">
        <f t="shared" si="41"/>
        <v>0</v>
      </c>
      <c r="Q217" s="146">
        <v>5.8E-4</v>
      </c>
      <c r="R217" s="146">
        <f t="shared" si="42"/>
        <v>1.16E-3</v>
      </c>
      <c r="S217" s="146">
        <v>0</v>
      </c>
      <c r="T217" s="147">
        <f t="shared" si="43"/>
        <v>0</v>
      </c>
      <c r="AR217" s="148" t="s">
        <v>135</v>
      </c>
      <c r="AT217" s="148" t="s">
        <v>98</v>
      </c>
      <c r="AU217" s="148" t="s">
        <v>109</v>
      </c>
      <c r="AY217" s="13" t="s">
        <v>101</v>
      </c>
      <c r="BE217" s="149">
        <f t="shared" si="44"/>
        <v>0</v>
      </c>
      <c r="BF217" s="149">
        <f t="shared" si="45"/>
        <v>0</v>
      </c>
      <c r="BG217" s="149">
        <f t="shared" si="46"/>
        <v>0</v>
      </c>
      <c r="BH217" s="149">
        <f t="shared" si="47"/>
        <v>0</v>
      </c>
      <c r="BI217" s="149">
        <f t="shared" si="48"/>
        <v>0</v>
      </c>
      <c r="BJ217" s="13" t="s">
        <v>109</v>
      </c>
      <c r="BK217" s="149">
        <f t="shared" si="49"/>
        <v>0</v>
      </c>
      <c r="BL217" s="13" t="s">
        <v>118</v>
      </c>
      <c r="BM217" s="148" t="s">
        <v>678</v>
      </c>
    </row>
    <row r="218" spans="2:65" s="1" customFormat="1" ht="16.5" customHeight="1" x14ac:dyDescent="0.2">
      <c r="B218" s="135"/>
      <c r="C218" s="136" t="s">
        <v>679</v>
      </c>
      <c r="D218" s="136" t="s">
        <v>104</v>
      </c>
      <c r="E218" s="137" t="s">
        <v>356</v>
      </c>
      <c r="F218" s="138" t="s">
        <v>357</v>
      </c>
      <c r="G218" s="139" t="s">
        <v>107</v>
      </c>
      <c r="H218" s="140">
        <v>250</v>
      </c>
      <c r="I218" s="141"/>
      <c r="J218" s="142">
        <f t="shared" si="40"/>
        <v>0</v>
      </c>
      <c r="K218" s="143"/>
      <c r="L218" s="28"/>
      <c r="M218" s="144" t="s">
        <v>1</v>
      </c>
      <c r="N218" s="145" t="s">
        <v>32</v>
      </c>
      <c r="P218" s="146">
        <f t="shared" si="41"/>
        <v>0</v>
      </c>
      <c r="Q218" s="146">
        <v>0</v>
      </c>
      <c r="R218" s="146">
        <f t="shared" si="42"/>
        <v>0</v>
      </c>
      <c r="S218" s="146">
        <v>0</v>
      </c>
      <c r="T218" s="147">
        <f t="shared" si="43"/>
        <v>0</v>
      </c>
      <c r="AR218" s="148" t="s">
        <v>108</v>
      </c>
      <c r="AT218" s="148" t="s">
        <v>104</v>
      </c>
      <c r="AU218" s="148" t="s">
        <v>109</v>
      </c>
      <c r="AY218" s="13" t="s">
        <v>101</v>
      </c>
      <c r="BE218" s="149">
        <f t="shared" si="44"/>
        <v>0</v>
      </c>
      <c r="BF218" s="149">
        <f t="shared" si="45"/>
        <v>0</v>
      </c>
      <c r="BG218" s="149">
        <f t="shared" si="46"/>
        <v>0</v>
      </c>
      <c r="BH218" s="149">
        <f t="shared" si="47"/>
        <v>0</v>
      </c>
      <c r="BI218" s="149">
        <f t="shared" si="48"/>
        <v>0</v>
      </c>
      <c r="BJ218" s="13" t="s">
        <v>109</v>
      </c>
      <c r="BK218" s="149">
        <f t="shared" si="49"/>
        <v>0</v>
      </c>
      <c r="BL218" s="13" t="s">
        <v>108</v>
      </c>
      <c r="BM218" s="148" t="s">
        <v>680</v>
      </c>
    </row>
    <row r="219" spans="2:65" s="1" customFormat="1" ht="24.2" customHeight="1" x14ac:dyDescent="0.2">
      <c r="B219" s="135"/>
      <c r="C219" s="150" t="s">
        <v>681</v>
      </c>
      <c r="D219" s="150" t="s">
        <v>98</v>
      </c>
      <c r="E219" s="151" t="s">
        <v>359</v>
      </c>
      <c r="F219" s="152" t="s">
        <v>682</v>
      </c>
      <c r="G219" s="153" t="s">
        <v>107</v>
      </c>
      <c r="H219" s="154">
        <v>250</v>
      </c>
      <c r="I219" s="155"/>
      <c r="J219" s="156">
        <f t="shared" si="40"/>
        <v>0</v>
      </c>
      <c r="K219" s="157"/>
      <c r="L219" s="158"/>
      <c r="M219" s="159" t="s">
        <v>1</v>
      </c>
      <c r="N219" s="160" t="s">
        <v>32</v>
      </c>
      <c r="P219" s="146">
        <f t="shared" si="41"/>
        <v>0</v>
      </c>
      <c r="Q219" s="146">
        <v>4.0000000000000003E-5</v>
      </c>
      <c r="R219" s="146">
        <f t="shared" si="42"/>
        <v>0.01</v>
      </c>
      <c r="S219" s="146">
        <v>0</v>
      </c>
      <c r="T219" s="147">
        <f t="shared" si="43"/>
        <v>0</v>
      </c>
      <c r="AR219" s="148" t="s">
        <v>113</v>
      </c>
      <c r="AT219" s="148" t="s">
        <v>98</v>
      </c>
      <c r="AU219" s="148" t="s">
        <v>109</v>
      </c>
      <c r="AY219" s="13" t="s">
        <v>101</v>
      </c>
      <c r="BE219" s="149">
        <f t="shared" si="44"/>
        <v>0</v>
      </c>
      <c r="BF219" s="149">
        <f t="shared" si="45"/>
        <v>0</v>
      </c>
      <c r="BG219" s="149">
        <f t="shared" si="46"/>
        <v>0</v>
      </c>
      <c r="BH219" s="149">
        <f t="shared" si="47"/>
        <v>0</v>
      </c>
      <c r="BI219" s="149">
        <f t="shared" si="48"/>
        <v>0</v>
      </c>
      <c r="BJ219" s="13" t="s">
        <v>109</v>
      </c>
      <c r="BK219" s="149">
        <f t="shared" si="49"/>
        <v>0</v>
      </c>
      <c r="BL219" s="13" t="s">
        <v>113</v>
      </c>
      <c r="BM219" s="148" t="s">
        <v>683</v>
      </c>
    </row>
    <row r="220" spans="2:65" s="1" customFormat="1" ht="24.2" customHeight="1" x14ac:dyDescent="0.2">
      <c r="B220" s="135"/>
      <c r="C220" s="136" t="s">
        <v>684</v>
      </c>
      <c r="D220" s="136" t="s">
        <v>104</v>
      </c>
      <c r="E220" s="137" t="s">
        <v>685</v>
      </c>
      <c r="F220" s="138" t="s">
        <v>686</v>
      </c>
      <c r="G220" s="139" t="s">
        <v>107</v>
      </c>
      <c r="H220" s="140">
        <v>165</v>
      </c>
      <c r="I220" s="141"/>
      <c r="J220" s="142">
        <f t="shared" si="40"/>
        <v>0</v>
      </c>
      <c r="K220" s="143"/>
      <c r="L220" s="28"/>
      <c r="M220" s="144" t="s">
        <v>1</v>
      </c>
      <c r="N220" s="145" t="s">
        <v>32</v>
      </c>
      <c r="P220" s="146">
        <f t="shared" si="41"/>
        <v>0</v>
      </c>
      <c r="Q220" s="146">
        <v>0</v>
      </c>
      <c r="R220" s="146">
        <f t="shared" si="42"/>
        <v>0</v>
      </c>
      <c r="S220" s="146">
        <v>0</v>
      </c>
      <c r="T220" s="147">
        <f t="shared" si="43"/>
        <v>0</v>
      </c>
      <c r="AR220" s="148" t="s">
        <v>118</v>
      </c>
      <c r="AT220" s="148" t="s">
        <v>104</v>
      </c>
      <c r="AU220" s="148" t="s">
        <v>109</v>
      </c>
      <c r="AY220" s="13" t="s">
        <v>101</v>
      </c>
      <c r="BE220" s="149">
        <f t="shared" si="44"/>
        <v>0</v>
      </c>
      <c r="BF220" s="149">
        <f t="shared" si="45"/>
        <v>0</v>
      </c>
      <c r="BG220" s="149">
        <f t="shared" si="46"/>
        <v>0</v>
      </c>
      <c r="BH220" s="149">
        <f t="shared" si="47"/>
        <v>0</v>
      </c>
      <c r="BI220" s="149">
        <f t="shared" si="48"/>
        <v>0</v>
      </c>
      <c r="BJ220" s="13" t="s">
        <v>109</v>
      </c>
      <c r="BK220" s="149">
        <f t="shared" si="49"/>
        <v>0</v>
      </c>
      <c r="BL220" s="13" t="s">
        <v>118</v>
      </c>
      <c r="BM220" s="148" t="s">
        <v>687</v>
      </c>
    </row>
    <row r="221" spans="2:65" s="1" customFormat="1" ht="33" customHeight="1" x14ac:dyDescent="0.2">
      <c r="B221" s="135"/>
      <c r="C221" s="150" t="s">
        <v>688</v>
      </c>
      <c r="D221" s="150" t="s">
        <v>98</v>
      </c>
      <c r="E221" s="151" t="s">
        <v>689</v>
      </c>
      <c r="F221" s="152" t="s">
        <v>690</v>
      </c>
      <c r="G221" s="153" t="s">
        <v>107</v>
      </c>
      <c r="H221" s="154">
        <v>165</v>
      </c>
      <c r="I221" s="155"/>
      <c r="J221" s="156">
        <f t="shared" si="40"/>
        <v>0</v>
      </c>
      <c r="K221" s="157"/>
      <c r="L221" s="158"/>
      <c r="M221" s="159" t="s">
        <v>1</v>
      </c>
      <c r="N221" s="160" t="s">
        <v>32</v>
      </c>
      <c r="P221" s="146">
        <f t="shared" si="41"/>
        <v>0</v>
      </c>
      <c r="Q221" s="146">
        <v>4.0000000000000002E-4</v>
      </c>
      <c r="R221" s="146">
        <f t="shared" si="42"/>
        <v>6.6000000000000003E-2</v>
      </c>
      <c r="S221" s="146">
        <v>0</v>
      </c>
      <c r="T221" s="147">
        <f t="shared" si="43"/>
        <v>0</v>
      </c>
      <c r="AR221" s="148" t="s">
        <v>135</v>
      </c>
      <c r="AT221" s="148" t="s">
        <v>98</v>
      </c>
      <c r="AU221" s="148" t="s">
        <v>109</v>
      </c>
      <c r="AY221" s="13" t="s">
        <v>101</v>
      </c>
      <c r="BE221" s="149">
        <f t="shared" si="44"/>
        <v>0</v>
      </c>
      <c r="BF221" s="149">
        <f t="shared" si="45"/>
        <v>0</v>
      </c>
      <c r="BG221" s="149">
        <f t="shared" si="46"/>
        <v>0</v>
      </c>
      <c r="BH221" s="149">
        <f t="shared" si="47"/>
        <v>0</v>
      </c>
      <c r="BI221" s="149">
        <f t="shared" si="48"/>
        <v>0</v>
      </c>
      <c r="BJ221" s="13" t="s">
        <v>109</v>
      </c>
      <c r="BK221" s="149">
        <f t="shared" si="49"/>
        <v>0</v>
      </c>
      <c r="BL221" s="13" t="s">
        <v>118</v>
      </c>
      <c r="BM221" s="148" t="s">
        <v>691</v>
      </c>
    </row>
    <row r="222" spans="2:65" s="1" customFormat="1" ht="37.9" customHeight="1" x14ac:dyDescent="0.2">
      <c r="B222" s="135"/>
      <c r="C222" s="136" t="s">
        <v>692</v>
      </c>
      <c r="D222" s="136" t="s">
        <v>104</v>
      </c>
      <c r="E222" s="137" t="s">
        <v>184</v>
      </c>
      <c r="F222" s="138" t="s">
        <v>185</v>
      </c>
      <c r="G222" s="139" t="s">
        <v>117</v>
      </c>
      <c r="H222" s="140">
        <v>1</v>
      </c>
      <c r="I222" s="141"/>
      <c r="J222" s="142">
        <f t="shared" si="40"/>
        <v>0</v>
      </c>
      <c r="K222" s="143"/>
      <c r="L222" s="28"/>
      <c r="M222" s="144" t="s">
        <v>1</v>
      </c>
      <c r="N222" s="145" t="s">
        <v>32</v>
      </c>
      <c r="P222" s="146">
        <f t="shared" si="41"/>
        <v>0</v>
      </c>
      <c r="Q222" s="146">
        <v>0</v>
      </c>
      <c r="R222" s="146">
        <f t="shared" si="42"/>
        <v>0</v>
      </c>
      <c r="S222" s="146">
        <v>0</v>
      </c>
      <c r="T222" s="147">
        <f t="shared" si="43"/>
        <v>0</v>
      </c>
      <c r="AR222" s="148" t="s">
        <v>118</v>
      </c>
      <c r="AT222" s="148" t="s">
        <v>104</v>
      </c>
      <c r="AU222" s="148" t="s">
        <v>109</v>
      </c>
      <c r="AY222" s="13" t="s">
        <v>101</v>
      </c>
      <c r="BE222" s="149">
        <f t="shared" si="44"/>
        <v>0</v>
      </c>
      <c r="BF222" s="149">
        <f t="shared" si="45"/>
        <v>0</v>
      </c>
      <c r="BG222" s="149">
        <f t="shared" si="46"/>
        <v>0</v>
      </c>
      <c r="BH222" s="149">
        <f t="shared" si="47"/>
        <v>0</v>
      </c>
      <c r="BI222" s="149">
        <f t="shared" si="48"/>
        <v>0</v>
      </c>
      <c r="BJ222" s="13" t="s">
        <v>109</v>
      </c>
      <c r="BK222" s="149">
        <f t="shared" si="49"/>
        <v>0</v>
      </c>
      <c r="BL222" s="13" t="s">
        <v>118</v>
      </c>
      <c r="BM222" s="148" t="s">
        <v>693</v>
      </c>
    </row>
    <row r="223" spans="2:65" s="1" customFormat="1" ht="37.9" customHeight="1" x14ac:dyDescent="0.2">
      <c r="B223" s="135"/>
      <c r="C223" s="150" t="s">
        <v>694</v>
      </c>
      <c r="D223" s="150" t="s">
        <v>98</v>
      </c>
      <c r="E223" s="151" t="s">
        <v>188</v>
      </c>
      <c r="F223" s="152" t="s">
        <v>695</v>
      </c>
      <c r="G223" s="153" t="s">
        <v>117</v>
      </c>
      <c r="H223" s="154">
        <v>1</v>
      </c>
      <c r="I223" s="155"/>
      <c r="J223" s="156">
        <f t="shared" si="40"/>
        <v>0</v>
      </c>
      <c r="K223" s="157"/>
      <c r="L223" s="158"/>
      <c r="M223" s="159" t="s">
        <v>1</v>
      </c>
      <c r="N223" s="160" t="s">
        <v>32</v>
      </c>
      <c r="P223" s="146">
        <f t="shared" si="41"/>
        <v>0</v>
      </c>
      <c r="Q223" s="146">
        <v>0</v>
      </c>
      <c r="R223" s="146">
        <f t="shared" si="42"/>
        <v>0</v>
      </c>
      <c r="S223" s="146">
        <v>0</v>
      </c>
      <c r="T223" s="147">
        <f t="shared" si="43"/>
        <v>0</v>
      </c>
      <c r="AR223" s="148" t="s">
        <v>135</v>
      </c>
      <c r="AT223" s="148" t="s">
        <v>98</v>
      </c>
      <c r="AU223" s="148" t="s">
        <v>109</v>
      </c>
      <c r="AY223" s="13" t="s">
        <v>101</v>
      </c>
      <c r="BE223" s="149">
        <f t="shared" si="44"/>
        <v>0</v>
      </c>
      <c r="BF223" s="149">
        <f t="shared" si="45"/>
        <v>0</v>
      </c>
      <c r="BG223" s="149">
        <f t="shared" si="46"/>
        <v>0</v>
      </c>
      <c r="BH223" s="149">
        <f t="shared" si="47"/>
        <v>0</v>
      </c>
      <c r="BI223" s="149">
        <f t="shared" si="48"/>
        <v>0</v>
      </c>
      <c r="BJ223" s="13" t="s">
        <v>109</v>
      </c>
      <c r="BK223" s="149">
        <f t="shared" si="49"/>
        <v>0</v>
      </c>
      <c r="BL223" s="13" t="s">
        <v>118</v>
      </c>
      <c r="BM223" s="148" t="s">
        <v>696</v>
      </c>
    </row>
    <row r="224" spans="2:65" s="1" customFormat="1" ht="24.2" customHeight="1" x14ac:dyDescent="0.2">
      <c r="B224" s="135"/>
      <c r="C224" s="136" t="s">
        <v>697</v>
      </c>
      <c r="D224" s="136" t="s">
        <v>104</v>
      </c>
      <c r="E224" s="137" t="s">
        <v>115</v>
      </c>
      <c r="F224" s="138" t="s">
        <v>116</v>
      </c>
      <c r="G224" s="139" t="s">
        <v>117</v>
      </c>
      <c r="H224" s="140">
        <v>2</v>
      </c>
      <c r="I224" s="141"/>
      <c r="J224" s="142">
        <f t="shared" si="40"/>
        <v>0</v>
      </c>
      <c r="K224" s="143"/>
      <c r="L224" s="28"/>
      <c r="M224" s="144" t="s">
        <v>1</v>
      </c>
      <c r="N224" s="145" t="s">
        <v>32</v>
      </c>
      <c r="P224" s="146">
        <f t="shared" si="41"/>
        <v>0</v>
      </c>
      <c r="Q224" s="146">
        <v>0</v>
      </c>
      <c r="R224" s="146">
        <f t="shared" si="42"/>
        <v>0</v>
      </c>
      <c r="S224" s="146">
        <v>0</v>
      </c>
      <c r="T224" s="147">
        <f t="shared" si="43"/>
        <v>0</v>
      </c>
      <c r="AR224" s="148" t="s">
        <v>118</v>
      </c>
      <c r="AT224" s="148" t="s">
        <v>104</v>
      </c>
      <c r="AU224" s="148" t="s">
        <v>109</v>
      </c>
      <c r="AY224" s="13" t="s">
        <v>101</v>
      </c>
      <c r="BE224" s="149">
        <f t="shared" si="44"/>
        <v>0</v>
      </c>
      <c r="BF224" s="149">
        <f t="shared" si="45"/>
        <v>0</v>
      </c>
      <c r="BG224" s="149">
        <f t="shared" si="46"/>
        <v>0</v>
      </c>
      <c r="BH224" s="149">
        <f t="shared" si="47"/>
        <v>0</v>
      </c>
      <c r="BI224" s="149">
        <f t="shared" si="48"/>
        <v>0</v>
      </c>
      <c r="BJ224" s="13" t="s">
        <v>109</v>
      </c>
      <c r="BK224" s="149">
        <f t="shared" si="49"/>
        <v>0</v>
      </c>
      <c r="BL224" s="13" t="s">
        <v>118</v>
      </c>
      <c r="BM224" s="148" t="s">
        <v>698</v>
      </c>
    </row>
    <row r="225" spans="2:65" s="1" customFormat="1" ht="24.2" customHeight="1" x14ac:dyDescent="0.2">
      <c r="B225" s="135"/>
      <c r="C225" s="136" t="s">
        <v>699</v>
      </c>
      <c r="D225" s="136" t="s">
        <v>104</v>
      </c>
      <c r="E225" s="137" t="s">
        <v>371</v>
      </c>
      <c r="F225" s="138" t="s">
        <v>372</v>
      </c>
      <c r="G225" s="139" t="s">
        <v>373</v>
      </c>
      <c r="H225" s="140">
        <v>28</v>
      </c>
      <c r="I225" s="141"/>
      <c r="J225" s="142">
        <f t="shared" si="40"/>
        <v>0</v>
      </c>
      <c r="K225" s="143"/>
      <c r="L225" s="28"/>
      <c r="M225" s="144" t="s">
        <v>1</v>
      </c>
      <c r="N225" s="145" t="s">
        <v>32</v>
      </c>
      <c r="P225" s="146">
        <f t="shared" si="41"/>
        <v>0</v>
      </c>
      <c r="Q225" s="146">
        <v>0</v>
      </c>
      <c r="R225" s="146">
        <f t="shared" si="42"/>
        <v>0</v>
      </c>
      <c r="S225" s="146">
        <v>0</v>
      </c>
      <c r="T225" s="147">
        <f t="shared" si="43"/>
        <v>0</v>
      </c>
      <c r="AR225" s="148" t="s">
        <v>374</v>
      </c>
      <c r="AT225" s="148" t="s">
        <v>104</v>
      </c>
      <c r="AU225" s="148" t="s">
        <v>109</v>
      </c>
      <c r="AY225" s="13" t="s">
        <v>101</v>
      </c>
      <c r="BE225" s="149">
        <f t="shared" si="44"/>
        <v>0</v>
      </c>
      <c r="BF225" s="149">
        <f t="shared" si="45"/>
        <v>0</v>
      </c>
      <c r="BG225" s="149">
        <f t="shared" si="46"/>
        <v>0</v>
      </c>
      <c r="BH225" s="149">
        <f t="shared" si="47"/>
        <v>0</v>
      </c>
      <c r="BI225" s="149">
        <f t="shared" si="48"/>
        <v>0</v>
      </c>
      <c r="BJ225" s="13" t="s">
        <v>109</v>
      </c>
      <c r="BK225" s="149">
        <f t="shared" si="49"/>
        <v>0</v>
      </c>
      <c r="BL225" s="13" t="s">
        <v>374</v>
      </c>
      <c r="BM225" s="148" t="s">
        <v>700</v>
      </c>
    </row>
    <row r="226" spans="2:65" s="1" customFormat="1" ht="16.5" customHeight="1" x14ac:dyDescent="0.2">
      <c r="B226" s="135"/>
      <c r="C226" s="136" t="s">
        <v>701</v>
      </c>
      <c r="D226" s="136" t="s">
        <v>104</v>
      </c>
      <c r="E226" s="137" t="s">
        <v>377</v>
      </c>
      <c r="F226" s="138" t="s">
        <v>378</v>
      </c>
      <c r="G226" s="139" t="s">
        <v>379</v>
      </c>
      <c r="H226" s="140">
        <v>1</v>
      </c>
      <c r="I226" s="141"/>
      <c r="J226" s="142">
        <f t="shared" si="40"/>
        <v>0</v>
      </c>
      <c r="K226" s="143"/>
      <c r="L226" s="28"/>
      <c r="M226" s="144" t="s">
        <v>1</v>
      </c>
      <c r="N226" s="145" t="s">
        <v>31</v>
      </c>
      <c r="P226" s="146">
        <f t="shared" si="41"/>
        <v>0</v>
      </c>
      <c r="Q226" s="146">
        <v>0</v>
      </c>
      <c r="R226" s="146">
        <f t="shared" si="42"/>
        <v>0</v>
      </c>
      <c r="S226" s="146">
        <v>0</v>
      </c>
      <c r="T226" s="147">
        <f t="shared" si="43"/>
        <v>0</v>
      </c>
      <c r="AR226" s="148" t="s">
        <v>374</v>
      </c>
      <c r="AT226" s="148" t="s">
        <v>104</v>
      </c>
      <c r="AU226" s="148" t="s">
        <v>109</v>
      </c>
      <c r="AY226" s="13" t="s">
        <v>101</v>
      </c>
      <c r="BE226" s="149">
        <f t="shared" si="44"/>
        <v>0</v>
      </c>
      <c r="BF226" s="149">
        <f t="shared" si="45"/>
        <v>0</v>
      </c>
      <c r="BG226" s="149">
        <f t="shared" si="46"/>
        <v>0</v>
      </c>
      <c r="BH226" s="149">
        <f t="shared" si="47"/>
        <v>0</v>
      </c>
      <c r="BI226" s="149">
        <f t="shared" si="48"/>
        <v>0</v>
      </c>
      <c r="BJ226" s="13" t="s">
        <v>72</v>
      </c>
      <c r="BK226" s="149">
        <f t="shared" si="49"/>
        <v>0</v>
      </c>
      <c r="BL226" s="13" t="s">
        <v>374</v>
      </c>
      <c r="BM226" s="148" t="s">
        <v>702</v>
      </c>
    </row>
    <row r="227" spans="2:65" s="1" customFormat="1" ht="16.5" customHeight="1" x14ac:dyDescent="0.2">
      <c r="B227" s="135"/>
      <c r="C227" s="136" t="s">
        <v>703</v>
      </c>
      <c r="D227" s="136" t="s">
        <v>104</v>
      </c>
      <c r="E227" s="137" t="s">
        <v>704</v>
      </c>
      <c r="F227" s="138" t="s">
        <v>705</v>
      </c>
      <c r="G227" s="139" t="s">
        <v>379</v>
      </c>
      <c r="H227" s="140">
        <v>1</v>
      </c>
      <c r="I227" s="141"/>
      <c r="J227" s="142">
        <f t="shared" si="40"/>
        <v>0</v>
      </c>
      <c r="K227" s="143"/>
      <c r="L227" s="28"/>
      <c r="M227" s="144" t="s">
        <v>1</v>
      </c>
      <c r="N227" s="145" t="s">
        <v>31</v>
      </c>
      <c r="P227" s="146">
        <f t="shared" si="41"/>
        <v>0</v>
      </c>
      <c r="Q227" s="146">
        <v>0</v>
      </c>
      <c r="R227" s="146">
        <f t="shared" si="42"/>
        <v>0</v>
      </c>
      <c r="S227" s="146">
        <v>0</v>
      </c>
      <c r="T227" s="147">
        <f t="shared" si="43"/>
        <v>0</v>
      </c>
      <c r="AR227" s="148" t="s">
        <v>374</v>
      </c>
      <c r="AT227" s="148" t="s">
        <v>104</v>
      </c>
      <c r="AU227" s="148" t="s">
        <v>109</v>
      </c>
      <c r="AY227" s="13" t="s">
        <v>101</v>
      </c>
      <c r="BE227" s="149">
        <f t="shared" si="44"/>
        <v>0</v>
      </c>
      <c r="BF227" s="149">
        <f t="shared" si="45"/>
        <v>0</v>
      </c>
      <c r="BG227" s="149">
        <f t="shared" si="46"/>
        <v>0</v>
      </c>
      <c r="BH227" s="149">
        <f t="shared" si="47"/>
        <v>0</v>
      </c>
      <c r="BI227" s="149">
        <f t="shared" si="48"/>
        <v>0</v>
      </c>
      <c r="BJ227" s="13" t="s">
        <v>72</v>
      </c>
      <c r="BK227" s="149">
        <f t="shared" si="49"/>
        <v>0</v>
      </c>
      <c r="BL227" s="13" t="s">
        <v>374</v>
      </c>
      <c r="BM227" s="148" t="s">
        <v>706</v>
      </c>
    </row>
    <row r="228" spans="2:65" s="1" customFormat="1" ht="16.5" customHeight="1" x14ac:dyDescent="0.2">
      <c r="B228" s="135"/>
      <c r="C228" s="136" t="s">
        <v>707</v>
      </c>
      <c r="D228" s="136" t="s">
        <v>104</v>
      </c>
      <c r="E228" s="137" t="s">
        <v>382</v>
      </c>
      <c r="F228" s="138" t="s">
        <v>383</v>
      </c>
      <c r="G228" s="139" t="s">
        <v>373</v>
      </c>
      <c r="H228" s="140">
        <v>38</v>
      </c>
      <c r="I228" s="141"/>
      <c r="J228" s="142">
        <f t="shared" si="40"/>
        <v>0</v>
      </c>
      <c r="K228" s="143"/>
      <c r="L228" s="28"/>
      <c r="M228" s="144" t="s">
        <v>1</v>
      </c>
      <c r="N228" s="145" t="s">
        <v>31</v>
      </c>
      <c r="P228" s="146">
        <f t="shared" si="41"/>
        <v>0</v>
      </c>
      <c r="Q228" s="146">
        <v>0</v>
      </c>
      <c r="R228" s="146">
        <f t="shared" si="42"/>
        <v>0</v>
      </c>
      <c r="S228" s="146">
        <v>0</v>
      </c>
      <c r="T228" s="147">
        <f t="shared" si="43"/>
        <v>0</v>
      </c>
      <c r="AR228" s="148" t="s">
        <v>374</v>
      </c>
      <c r="AT228" s="148" t="s">
        <v>104</v>
      </c>
      <c r="AU228" s="148" t="s">
        <v>109</v>
      </c>
      <c r="AY228" s="13" t="s">
        <v>101</v>
      </c>
      <c r="BE228" s="149">
        <f t="shared" si="44"/>
        <v>0</v>
      </c>
      <c r="BF228" s="149">
        <f t="shared" si="45"/>
        <v>0</v>
      </c>
      <c r="BG228" s="149">
        <f t="shared" si="46"/>
        <v>0</v>
      </c>
      <c r="BH228" s="149">
        <f t="shared" si="47"/>
        <v>0</v>
      </c>
      <c r="BI228" s="149">
        <f t="shared" si="48"/>
        <v>0</v>
      </c>
      <c r="BJ228" s="13" t="s">
        <v>72</v>
      </c>
      <c r="BK228" s="149">
        <f t="shared" si="49"/>
        <v>0</v>
      </c>
      <c r="BL228" s="13" t="s">
        <v>374</v>
      </c>
      <c r="BM228" s="148" t="s">
        <v>708</v>
      </c>
    </row>
    <row r="229" spans="2:65" s="1" customFormat="1" ht="16.5" customHeight="1" x14ac:dyDescent="0.2">
      <c r="B229" s="135"/>
      <c r="C229" s="136" t="s">
        <v>709</v>
      </c>
      <c r="D229" s="136" t="s">
        <v>104</v>
      </c>
      <c r="E229" s="137" t="s">
        <v>386</v>
      </c>
      <c r="F229" s="138" t="s">
        <v>387</v>
      </c>
      <c r="G229" s="139" t="s">
        <v>379</v>
      </c>
      <c r="H229" s="140">
        <v>1</v>
      </c>
      <c r="I229" s="141"/>
      <c r="J229" s="142">
        <f t="shared" si="40"/>
        <v>0</v>
      </c>
      <c r="K229" s="143"/>
      <c r="L229" s="28"/>
      <c r="M229" s="144" t="s">
        <v>1</v>
      </c>
      <c r="N229" s="145" t="s">
        <v>31</v>
      </c>
      <c r="P229" s="146">
        <f t="shared" si="41"/>
        <v>0</v>
      </c>
      <c r="Q229" s="146">
        <v>0</v>
      </c>
      <c r="R229" s="146">
        <f t="shared" si="42"/>
        <v>0</v>
      </c>
      <c r="S229" s="146">
        <v>0</v>
      </c>
      <c r="T229" s="147">
        <f t="shared" si="43"/>
        <v>0</v>
      </c>
      <c r="AR229" s="148" t="s">
        <v>374</v>
      </c>
      <c r="AT229" s="148" t="s">
        <v>104</v>
      </c>
      <c r="AU229" s="148" t="s">
        <v>109</v>
      </c>
      <c r="AY229" s="13" t="s">
        <v>101</v>
      </c>
      <c r="BE229" s="149">
        <f t="shared" si="44"/>
        <v>0</v>
      </c>
      <c r="BF229" s="149">
        <f t="shared" si="45"/>
        <v>0</v>
      </c>
      <c r="BG229" s="149">
        <f t="shared" si="46"/>
        <v>0</v>
      </c>
      <c r="BH229" s="149">
        <f t="shared" si="47"/>
        <v>0</v>
      </c>
      <c r="BI229" s="149">
        <f t="shared" si="48"/>
        <v>0</v>
      </c>
      <c r="BJ229" s="13" t="s">
        <v>72</v>
      </c>
      <c r="BK229" s="149">
        <f t="shared" si="49"/>
        <v>0</v>
      </c>
      <c r="BL229" s="13" t="s">
        <v>374</v>
      </c>
      <c r="BM229" s="148" t="s">
        <v>710</v>
      </c>
    </row>
    <row r="230" spans="2:65" s="1" customFormat="1" ht="16.5" customHeight="1" x14ac:dyDescent="0.2">
      <c r="B230" s="135"/>
      <c r="C230" s="136" t="s">
        <v>711</v>
      </c>
      <c r="D230" s="136" t="s">
        <v>104</v>
      </c>
      <c r="E230" s="137" t="s">
        <v>390</v>
      </c>
      <c r="F230" s="138" t="s">
        <v>391</v>
      </c>
      <c r="G230" s="139" t="s">
        <v>373</v>
      </c>
      <c r="H230" s="140">
        <v>20</v>
      </c>
      <c r="I230" s="141"/>
      <c r="J230" s="142">
        <f t="shared" si="40"/>
        <v>0</v>
      </c>
      <c r="K230" s="143"/>
      <c r="L230" s="28"/>
      <c r="M230" s="144" t="s">
        <v>1</v>
      </c>
      <c r="N230" s="145" t="s">
        <v>31</v>
      </c>
      <c r="P230" s="146">
        <f t="shared" si="41"/>
        <v>0</v>
      </c>
      <c r="Q230" s="146">
        <v>0</v>
      </c>
      <c r="R230" s="146">
        <f t="shared" si="42"/>
        <v>0</v>
      </c>
      <c r="S230" s="146">
        <v>0</v>
      </c>
      <c r="T230" s="147">
        <f t="shared" si="43"/>
        <v>0</v>
      </c>
      <c r="AR230" s="148" t="s">
        <v>374</v>
      </c>
      <c r="AT230" s="148" t="s">
        <v>104</v>
      </c>
      <c r="AU230" s="148" t="s">
        <v>109</v>
      </c>
      <c r="AY230" s="13" t="s">
        <v>101</v>
      </c>
      <c r="BE230" s="149">
        <f t="shared" si="44"/>
        <v>0</v>
      </c>
      <c r="BF230" s="149">
        <f t="shared" si="45"/>
        <v>0</v>
      </c>
      <c r="BG230" s="149">
        <f t="shared" si="46"/>
        <v>0</v>
      </c>
      <c r="BH230" s="149">
        <f t="shared" si="47"/>
        <v>0</v>
      </c>
      <c r="BI230" s="149">
        <f t="shared" si="48"/>
        <v>0</v>
      </c>
      <c r="BJ230" s="13" t="s">
        <v>72</v>
      </c>
      <c r="BK230" s="149">
        <f t="shared" si="49"/>
        <v>0</v>
      </c>
      <c r="BL230" s="13" t="s">
        <v>374</v>
      </c>
      <c r="BM230" s="148" t="s">
        <v>712</v>
      </c>
    </row>
    <row r="231" spans="2:65" s="1" customFormat="1" ht="16.5" customHeight="1" x14ac:dyDescent="0.2">
      <c r="B231" s="135"/>
      <c r="C231" s="136" t="s">
        <v>713</v>
      </c>
      <c r="D231" s="136" t="s">
        <v>104</v>
      </c>
      <c r="E231" s="137" t="s">
        <v>714</v>
      </c>
      <c r="F231" s="138" t="s">
        <v>715</v>
      </c>
      <c r="G231" s="139" t="s">
        <v>379</v>
      </c>
      <c r="H231" s="140">
        <v>1</v>
      </c>
      <c r="I231" s="141"/>
      <c r="J231" s="142">
        <f t="shared" si="40"/>
        <v>0</v>
      </c>
      <c r="K231" s="143"/>
      <c r="L231" s="28"/>
      <c r="M231" s="144" t="s">
        <v>1</v>
      </c>
      <c r="N231" s="145" t="s">
        <v>31</v>
      </c>
      <c r="P231" s="146">
        <f t="shared" si="41"/>
        <v>0</v>
      </c>
      <c r="Q231" s="146">
        <v>0</v>
      </c>
      <c r="R231" s="146">
        <f t="shared" si="42"/>
        <v>0</v>
      </c>
      <c r="S231" s="146">
        <v>0</v>
      </c>
      <c r="T231" s="147">
        <f t="shared" si="43"/>
        <v>0</v>
      </c>
      <c r="AR231" s="148" t="s">
        <v>374</v>
      </c>
      <c r="AT231" s="148" t="s">
        <v>104</v>
      </c>
      <c r="AU231" s="148" t="s">
        <v>109</v>
      </c>
      <c r="AY231" s="13" t="s">
        <v>101</v>
      </c>
      <c r="BE231" s="149">
        <f t="shared" si="44"/>
        <v>0</v>
      </c>
      <c r="BF231" s="149">
        <f t="shared" si="45"/>
        <v>0</v>
      </c>
      <c r="BG231" s="149">
        <f t="shared" si="46"/>
        <v>0</v>
      </c>
      <c r="BH231" s="149">
        <f t="shared" si="47"/>
        <v>0</v>
      </c>
      <c r="BI231" s="149">
        <f t="shared" si="48"/>
        <v>0</v>
      </c>
      <c r="BJ231" s="13" t="s">
        <v>72</v>
      </c>
      <c r="BK231" s="149">
        <f t="shared" si="49"/>
        <v>0</v>
      </c>
      <c r="BL231" s="13" t="s">
        <v>374</v>
      </c>
      <c r="BM231" s="148" t="s">
        <v>716</v>
      </c>
    </row>
    <row r="232" spans="2:65" s="1" customFormat="1" ht="37.9" customHeight="1" x14ac:dyDescent="0.2">
      <c r="B232" s="135"/>
      <c r="C232" s="136" t="s">
        <v>717</v>
      </c>
      <c r="D232" s="136" t="s">
        <v>104</v>
      </c>
      <c r="E232" s="137" t="s">
        <v>394</v>
      </c>
      <c r="F232" s="138" t="s">
        <v>395</v>
      </c>
      <c r="G232" s="139" t="s">
        <v>379</v>
      </c>
      <c r="H232" s="140">
        <v>1</v>
      </c>
      <c r="I232" s="141"/>
      <c r="J232" s="142">
        <f t="shared" si="40"/>
        <v>0</v>
      </c>
      <c r="K232" s="143"/>
      <c r="L232" s="28"/>
      <c r="M232" s="144" t="s">
        <v>1</v>
      </c>
      <c r="N232" s="145" t="s">
        <v>32</v>
      </c>
      <c r="P232" s="146">
        <f t="shared" si="41"/>
        <v>0</v>
      </c>
      <c r="Q232" s="146">
        <v>0</v>
      </c>
      <c r="R232" s="146">
        <f t="shared" si="42"/>
        <v>0</v>
      </c>
      <c r="S232" s="146">
        <v>0</v>
      </c>
      <c r="T232" s="147">
        <f t="shared" si="43"/>
        <v>0</v>
      </c>
      <c r="AR232" s="148" t="s">
        <v>108</v>
      </c>
      <c r="AT232" s="148" t="s">
        <v>104</v>
      </c>
      <c r="AU232" s="148" t="s">
        <v>109</v>
      </c>
      <c r="AY232" s="13" t="s">
        <v>101</v>
      </c>
      <c r="BE232" s="149">
        <f t="shared" si="44"/>
        <v>0</v>
      </c>
      <c r="BF232" s="149">
        <f t="shared" si="45"/>
        <v>0</v>
      </c>
      <c r="BG232" s="149">
        <f t="shared" si="46"/>
        <v>0</v>
      </c>
      <c r="BH232" s="149">
        <f t="shared" si="47"/>
        <v>0</v>
      </c>
      <c r="BI232" s="149">
        <f t="shared" si="48"/>
        <v>0</v>
      </c>
      <c r="BJ232" s="13" t="s">
        <v>109</v>
      </c>
      <c r="BK232" s="149">
        <f t="shared" si="49"/>
        <v>0</v>
      </c>
      <c r="BL232" s="13" t="s">
        <v>108</v>
      </c>
      <c r="BM232" s="148" t="s">
        <v>718</v>
      </c>
    </row>
    <row r="233" spans="2:65" s="1" customFormat="1" ht="16.5" customHeight="1" x14ac:dyDescent="0.2">
      <c r="B233" s="135"/>
      <c r="C233" s="136" t="s">
        <v>719</v>
      </c>
      <c r="D233" s="136" t="s">
        <v>104</v>
      </c>
      <c r="E233" s="137" t="s">
        <v>398</v>
      </c>
      <c r="F233" s="138" t="s">
        <v>720</v>
      </c>
      <c r="G233" s="139" t="s">
        <v>373</v>
      </c>
      <c r="H233" s="140">
        <v>5</v>
      </c>
      <c r="I233" s="141"/>
      <c r="J233" s="142">
        <f t="shared" si="40"/>
        <v>0</v>
      </c>
      <c r="K233" s="143"/>
      <c r="L233" s="28"/>
      <c r="M233" s="144" t="s">
        <v>1</v>
      </c>
      <c r="N233" s="145" t="s">
        <v>32</v>
      </c>
      <c r="P233" s="146">
        <f t="shared" si="41"/>
        <v>0</v>
      </c>
      <c r="Q233" s="146">
        <v>0</v>
      </c>
      <c r="R233" s="146">
        <f t="shared" si="42"/>
        <v>0</v>
      </c>
      <c r="S233" s="146">
        <v>0</v>
      </c>
      <c r="T233" s="147">
        <f t="shared" si="43"/>
        <v>0</v>
      </c>
      <c r="AR233" s="148" t="s">
        <v>108</v>
      </c>
      <c r="AT233" s="148" t="s">
        <v>104</v>
      </c>
      <c r="AU233" s="148" t="s">
        <v>109</v>
      </c>
      <c r="AY233" s="13" t="s">
        <v>101</v>
      </c>
      <c r="BE233" s="149">
        <f t="shared" si="44"/>
        <v>0</v>
      </c>
      <c r="BF233" s="149">
        <f t="shared" si="45"/>
        <v>0</v>
      </c>
      <c r="BG233" s="149">
        <f t="shared" si="46"/>
        <v>0</v>
      </c>
      <c r="BH233" s="149">
        <f t="shared" si="47"/>
        <v>0</v>
      </c>
      <c r="BI233" s="149">
        <f t="shared" si="48"/>
        <v>0</v>
      </c>
      <c r="BJ233" s="13" t="s">
        <v>109</v>
      </c>
      <c r="BK233" s="149">
        <f t="shared" si="49"/>
        <v>0</v>
      </c>
      <c r="BL233" s="13" t="s">
        <v>108</v>
      </c>
      <c r="BM233" s="148" t="s">
        <v>721</v>
      </c>
    </row>
    <row r="234" spans="2:65" s="1" customFormat="1" ht="16.5" customHeight="1" x14ac:dyDescent="0.2">
      <c r="B234" s="135"/>
      <c r="C234" s="136" t="s">
        <v>722</v>
      </c>
      <c r="D234" s="136" t="s">
        <v>104</v>
      </c>
      <c r="E234" s="137" t="s">
        <v>723</v>
      </c>
      <c r="F234" s="138" t="s">
        <v>724</v>
      </c>
      <c r="G234" s="139" t="s">
        <v>404</v>
      </c>
      <c r="H234" s="161"/>
      <c r="I234" s="141"/>
      <c r="J234" s="142">
        <f t="shared" si="40"/>
        <v>0</v>
      </c>
      <c r="K234" s="143"/>
      <c r="L234" s="28"/>
      <c r="M234" s="144" t="s">
        <v>1</v>
      </c>
      <c r="N234" s="145" t="s">
        <v>32</v>
      </c>
      <c r="P234" s="146">
        <f t="shared" si="41"/>
        <v>0</v>
      </c>
      <c r="Q234" s="146">
        <v>0</v>
      </c>
      <c r="R234" s="146">
        <f t="shared" si="42"/>
        <v>0</v>
      </c>
      <c r="S234" s="146">
        <v>0</v>
      </c>
      <c r="T234" s="147">
        <f t="shared" si="43"/>
        <v>0</v>
      </c>
      <c r="AR234" s="148" t="s">
        <v>108</v>
      </c>
      <c r="AT234" s="148" t="s">
        <v>104</v>
      </c>
      <c r="AU234" s="148" t="s">
        <v>109</v>
      </c>
      <c r="AY234" s="13" t="s">
        <v>101</v>
      </c>
      <c r="BE234" s="149">
        <f t="shared" si="44"/>
        <v>0</v>
      </c>
      <c r="BF234" s="149">
        <f t="shared" si="45"/>
        <v>0</v>
      </c>
      <c r="BG234" s="149">
        <f t="shared" si="46"/>
        <v>0</v>
      </c>
      <c r="BH234" s="149">
        <f t="shared" si="47"/>
        <v>0</v>
      </c>
      <c r="BI234" s="149">
        <f t="shared" si="48"/>
        <v>0</v>
      </c>
      <c r="BJ234" s="13" t="s">
        <v>109</v>
      </c>
      <c r="BK234" s="149">
        <f t="shared" si="49"/>
        <v>0</v>
      </c>
      <c r="BL234" s="13" t="s">
        <v>108</v>
      </c>
      <c r="BM234" s="148" t="s">
        <v>725</v>
      </c>
    </row>
    <row r="235" spans="2:65" s="1" customFormat="1" ht="16.5" customHeight="1" x14ac:dyDescent="0.2">
      <c r="B235" s="135"/>
      <c r="C235" s="136" t="s">
        <v>726</v>
      </c>
      <c r="D235" s="136" t="s">
        <v>104</v>
      </c>
      <c r="E235" s="137" t="s">
        <v>727</v>
      </c>
      <c r="F235" s="138" t="s">
        <v>728</v>
      </c>
      <c r="G235" s="139" t="s">
        <v>404</v>
      </c>
      <c r="H235" s="161"/>
      <c r="I235" s="141"/>
      <c r="J235" s="142">
        <f t="shared" si="40"/>
        <v>0</v>
      </c>
      <c r="K235" s="143"/>
      <c r="L235" s="28"/>
      <c r="M235" s="162" t="s">
        <v>1</v>
      </c>
      <c r="N235" s="163" t="s">
        <v>32</v>
      </c>
      <c r="O235" s="164"/>
      <c r="P235" s="165">
        <f t="shared" si="41"/>
        <v>0</v>
      </c>
      <c r="Q235" s="165">
        <v>0</v>
      </c>
      <c r="R235" s="165">
        <f t="shared" si="42"/>
        <v>0</v>
      </c>
      <c r="S235" s="165">
        <v>0</v>
      </c>
      <c r="T235" s="166">
        <f t="shared" si="43"/>
        <v>0</v>
      </c>
      <c r="AR235" s="148" t="s">
        <v>108</v>
      </c>
      <c r="AT235" s="148" t="s">
        <v>104</v>
      </c>
      <c r="AU235" s="148" t="s">
        <v>109</v>
      </c>
      <c r="AY235" s="13" t="s">
        <v>101</v>
      </c>
      <c r="BE235" s="149">
        <f t="shared" si="44"/>
        <v>0</v>
      </c>
      <c r="BF235" s="149">
        <f t="shared" si="45"/>
        <v>0</v>
      </c>
      <c r="BG235" s="149">
        <f t="shared" si="46"/>
        <v>0</v>
      </c>
      <c r="BH235" s="149">
        <f t="shared" si="47"/>
        <v>0</v>
      </c>
      <c r="BI235" s="149">
        <f t="shared" si="48"/>
        <v>0</v>
      </c>
      <c r="BJ235" s="13" t="s">
        <v>109</v>
      </c>
      <c r="BK235" s="149">
        <f t="shared" si="49"/>
        <v>0</v>
      </c>
      <c r="BL235" s="13" t="s">
        <v>108</v>
      </c>
      <c r="BM235" s="148" t="s">
        <v>729</v>
      </c>
    </row>
    <row r="236" spans="2:65" s="1" customFormat="1" ht="6.95" customHeight="1" x14ac:dyDescent="0.2">
      <c r="B236" s="43"/>
      <c r="C236" s="44"/>
      <c r="D236" s="44"/>
      <c r="E236" s="44"/>
      <c r="F236" s="44"/>
      <c r="G236" s="44"/>
      <c r="H236" s="44"/>
      <c r="I236" s="44"/>
      <c r="J236" s="44"/>
      <c r="K236" s="44"/>
      <c r="L236" s="28"/>
    </row>
  </sheetData>
  <autoFilter ref="C120:K235" xr:uid="{00000000-0009-0000-0000-000002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</vt:lpstr>
      <vt:lpstr>FVZ -  Fotovoltika    </vt:lpstr>
      <vt:lpstr>AKU -  batériové úložisko</vt:lpstr>
      <vt:lpstr>'AKU -  batériové úložisko'!Názvy_tlače</vt:lpstr>
      <vt:lpstr>'FVZ -  Fotovoltika    '!Názvy_tlače</vt:lpstr>
      <vt:lpstr>'Rekapitulácia '!Názvy_tlače</vt:lpstr>
      <vt:lpstr>'AKU -  batériové úložisko'!Oblasť_tlače</vt:lpstr>
      <vt:lpstr>'FVZ -  Fotovoltika    '!Oblasť_tlače</vt:lpstr>
      <vt:lpstr>'Rekapitulácia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ELPROJEKT Mikula</dc:creator>
  <cp:lastModifiedBy>JaMi</cp:lastModifiedBy>
  <dcterms:created xsi:type="dcterms:W3CDTF">2026-08-04T11:13:47Z</dcterms:created>
  <dcterms:modified xsi:type="dcterms:W3CDTF">2026-08-04T14:11:04Z</dcterms:modified>
</cp:coreProperties>
</file>