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ríprava\Desktop\Vnutroblok Nitra\Ponuka\Poslanie\"/>
    </mc:Choice>
  </mc:AlternateContent>
  <bookViews>
    <workbookView xWindow="0" yWindow="0" windowWidth="0" windowHeight="0"/>
  </bookViews>
  <sheets>
    <sheet name="Rekapitulácia stavby" sheetId="1" r:id="rId1"/>
    <sheet name="1 - SO 01 Prestavba poras..." sheetId="2" r:id="rId2"/>
    <sheet name="01 - SO 02-1 Work outdoor..." sheetId="3" r:id="rId3"/>
    <sheet name="02 - SO 02-2 Mestský mobi..." sheetId="4" r:id="rId4"/>
    <sheet name="03 - SO-03 Dotvorenie pam..." sheetId="5" r:id="rId5"/>
  </sheets>
  <definedNames>
    <definedName name="_xlnm.Print_Area" localSheetId="0">'Rekapitulácia stavby'!$D$4:$AO$76,'Rekapitulácia stavby'!$C$82:$AQ$100</definedName>
    <definedName name="_xlnm.Print_Titles" localSheetId="0">'Rekapitulácia stavby'!$92:$92</definedName>
    <definedName name="_xlnm._FilterDatabase" localSheetId="1" hidden="1">'1 - SO 01 Prestavba poras...'!$C$118:$K$155</definedName>
    <definedName name="_xlnm.Print_Area" localSheetId="1">'1 - SO 01 Prestavba poras...'!$C$4:$J$76,'1 - SO 01 Prestavba poras...'!$C$106:$J$155</definedName>
    <definedName name="_xlnm.Print_Titles" localSheetId="1">'1 - SO 01 Prestavba poras...'!$118:$118</definedName>
    <definedName name="_xlnm._FilterDatabase" localSheetId="2" hidden="1">'01 - SO 02-1 Work outdoor...'!$C$125:$K$142</definedName>
    <definedName name="_xlnm.Print_Area" localSheetId="2">'01 - SO 02-1 Work outdoor...'!$C$4:$J$76,'01 - SO 02-1 Work outdoor...'!$C$111:$J$142</definedName>
    <definedName name="_xlnm.Print_Titles" localSheetId="2">'01 - SO 02-1 Work outdoor...'!$125:$125</definedName>
    <definedName name="_xlnm._FilterDatabase" localSheetId="3" hidden="1">'02 - SO 02-2 Mestský mobi...'!$C$125:$K$152</definedName>
    <definedName name="_xlnm.Print_Area" localSheetId="3">'02 - SO 02-2 Mestský mobi...'!$C$4:$J$76,'02 - SO 02-2 Mestský mobi...'!$C$111:$J$152</definedName>
    <definedName name="_xlnm.Print_Titles" localSheetId="3">'02 - SO 02-2 Mestský mobi...'!$125:$125</definedName>
    <definedName name="_xlnm._FilterDatabase" localSheetId="4" hidden="1">'03 - SO-03 Dotvorenie pam...'!$C$126:$K$149</definedName>
    <definedName name="_xlnm.Print_Area" localSheetId="4">'03 - SO-03 Dotvorenie pam...'!$C$4:$J$76,'03 - SO-03 Dotvorenie pam...'!$C$112:$J$149</definedName>
    <definedName name="_xlnm.Print_Titles" localSheetId="4">'03 - SO-03 Dotvorenie pam...'!$126:$126</definedName>
  </definedNames>
  <calcPr/>
</workbook>
</file>

<file path=xl/calcChain.xml><?xml version="1.0" encoding="utf-8"?>
<calcChain xmlns="http://schemas.openxmlformats.org/spreadsheetml/2006/main">
  <c i="5" l="1" r="J39"/>
  <c r="J38"/>
  <c i="1" r="AY99"/>
  <c i="5" r="J37"/>
  <c i="1" r="AX99"/>
  <c i="5" r="BI149"/>
  <c r="BH149"/>
  <c r="BG149"/>
  <c r="BE149"/>
  <c r="T149"/>
  <c r="T148"/>
  <c r="R149"/>
  <c r="R148"/>
  <c r="P149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2"/>
  <c r="BH142"/>
  <c r="BG142"/>
  <c r="BE142"/>
  <c r="T142"/>
  <c r="T141"/>
  <c r="R142"/>
  <c r="R141"/>
  <c r="P142"/>
  <c r="P141"/>
  <c r="BI140"/>
  <c r="BH140"/>
  <c r="BG140"/>
  <c r="BE140"/>
  <c r="T140"/>
  <c r="R140"/>
  <c r="P140"/>
  <c r="BI139"/>
  <c r="BH139"/>
  <c r="BG139"/>
  <c r="BE139"/>
  <c r="T139"/>
  <c r="R139"/>
  <c r="P139"/>
  <c r="BI137"/>
  <c r="BH137"/>
  <c r="BG137"/>
  <c r="BE137"/>
  <c r="T137"/>
  <c r="R137"/>
  <c r="P137"/>
  <c r="BI136"/>
  <c r="BH136"/>
  <c r="BG136"/>
  <c r="BE136"/>
  <c r="T136"/>
  <c r="R136"/>
  <c r="P136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J124"/>
  <c r="F124"/>
  <c r="F123"/>
  <c r="F121"/>
  <c r="E119"/>
  <c r="J94"/>
  <c r="F94"/>
  <c r="F93"/>
  <c r="F91"/>
  <c r="E89"/>
  <c r="J23"/>
  <c r="E23"/>
  <c r="J93"/>
  <c r="J22"/>
  <c r="J14"/>
  <c r="J121"/>
  <c r="E7"/>
  <c r="E115"/>
  <c i="4" r="J39"/>
  <c r="J38"/>
  <c i="1" r="AY98"/>
  <c i="4" r="J37"/>
  <c i="1" r="AX98"/>
  <c i="4" r="BI152"/>
  <c r="BH152"/>
  <c r="BG152"/>
  <c r="BE152"/>
  <c r="T152"/>
  <c r="T151"/>
  <c r="R152"/>
  <c r="R151"/>
  <c r="P152"/>
  <c r="P151"/>
  <c r="BI150"/>
  <c r="BH150"/>
  <c r="BG150"/>
  <c r="BE150"/>
  <c r="T150"/>
  <c r="T149"/>
  <c r="R150"/>
  <c r="R149"/>
  <c r="P150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J123"/>
  <c r="F123"/>
  <c r="F122"/>
  <c r="F120"/>
  <c r="E118"/>
  <c r="J94"/>
  <c r="F94"/>
  <c r="F93"/>
  <c r="F91"/>
  <c r="E89"/>
  <c r="J23"/>
  <c r="E23"/>
  <c r="J93"/>
  <c r="J22"/>
  <c r="J14"/>
  <c r="J120"/>
  <c r="E7"/>
  <c r="E85"/>
  <c i="3" r="J39"/>
  <c r="J38"/>
  <c i="1" r="AY97"/>
  <c i="3" r="J37"/>
  <c i="1" r="AX97"/>
  <c i="3" r="BI142"/>
  <c r="BH142"/>
  <c r="BG142"/>
  <c r="BE142"/>
  <c r="T142"/>
  <c r="T141"/>
  <c r="R142"/>
  <c r="R141"/>
  <c r="P142"/>
  <c r="P141"/>
  <c r="BI140"/>
  <c r="BH140"/>
  <c r="BG140"/>
  <c r="BE140"/>
  <c r="T140"/>
  <c r="T139"/>
  <c r="R140"/>
  <c r="R139"/>
  <c r="P140"/>
  <c r="P139"/>
  <c r="BI138"/>
  <c r="BH138"/>
  <c r="BG138"/>
  <c r="BE138"/>
  <c r="T138"/>
  <c r="R138"/>
  <c r="P138"/>
  <c r="BI137"/>
  <c r="BH137"/>
  <c r="BG137"/>
  <c r="BE137"/>
  <c r="T137"/>
  <c r="R137"/>
  <c r="P137"/>
  <c r="BI135"/>
  <c r="BH135"/>
  <c r="BG135"/>
  <c r="BE135"/>
  <c r="T135"/>
  <c r="R135"/>
  <c r="P135"/>
  <c r="BI134"/>
  <c r="BH134"/>
  <c r="BG134"/>
  <c r="BE134"/>
  <c r="T134"/>
  <c r="R134"/>
  <c r="P134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J123"/>
  <c r="F123"/>
  <c r="F122"/>
  <c r="F120"/>
  <c r="E118"/>
  <c r="J94"/>
  <c r="F94"/>
  <c r="F93"/>
  <c r="F91"/>
  <c r="E89"/>
  <c r="J23"/>
  <c r="E23"/>
  <c r="J122"/>
  <c r="J22"/>
  <c r="J14"/>
  <c r="J91"/>
  <c r="E7"/>
  <c r="E114"/>
  <c i="2" r="J37"/>
  <c r="J36"/>
  <c i="1" r="AY95"/>
  <c i="2" r="J35"/>
  <c i="1" r="AX95"/>
  <c i="2" r="BI155"/>
  <c r="BH155"/>
  <c r="BG155"/>
  <c r="BE155"/>
  <c r="T155"/>
  <c r="T154"/>
  <c r="R155"/>
  <c r="R154"/>
  <c r="P155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BI122"/>
  <c r="BH122"/>
  <c r="BG122"/>
  <c r="BE122"/>
  <c r="T122"/>
  <c r="R122"/>
  <c r="P122"/>
  <c r="J116"/>
  <c r="F116"/>
  <c r="F115"/>
  <c r="F113"/>
  <c r="E111"/>
  <c r="J92"/>
  <c r="F92"/>
  <c r="F91"/>
  <c r="F89"/>
  <c r="E87"/>
  <c r="J21"/>
  <c r="E21"/>
  <c r="J91"/>
  <c r="J20"/>
  <c r="J12"/>
  <c r="J89"/>
  <c r="E7"/>
  <c r="E109"/>
  <c i="1" r="L90"/>
  <c r="AM90"/>
  <c r="AM89"/>
  <c r="L89"/>
  <c r="AM87"/>
  <c r="L87"/>
  <c r="L85"/>
  <c r="L84"/>
  <c i="5" r="BK149"/>
  <c i="2" r="BK131"/>
  <c i="5" r="BK146"/>
  <c r="BK139"/>
  <c r="J133"/>
  <c r="BK130"/>
  <c i="4" r="J129"/>
  <c i="3" r="BK135"/>
  <c r="BK131"/>
  <c r="BK130"/>
  <c r="J129"/>
  <c i="2" r="BK155"/>
  <c r="J152"/>
  <c r="J133"/>
  <c r="J124"/>
  <c i="5" r="J144"/>
  <c r="J137"/>
  <c r="BK133"/>
  <c r="J131"/>
  <c i="4" r="J150"/>
  <c r="J147"/>
  <c r="J146"/>
  <c r="BK143"/>
  <c r="J132"/>
  <c r="J130"/>
  <c i="3" r="BK142"/>
  <c r="J140"/>
  <c i="2" r="J151"/>
  <c r="BK148"/>
  <c r="BK144"/>
  <c r="BK140"/>
  <c r="BK138"/>
  <c r="J137"/>
  <c r="J136"/>
  <c r="BK130"/>
  <c r="J129"/>
  <c r="J128"/>
  <c r="J126"/>
  <c r="J125"/>
  <c r="J122"/>
  <c i="5" r="J145"/>
  <c i="4" r="BK146"/>
  <c r="J145"/>
  <c r="BK141"/>
  <c r="BK139"/>
  <c r="J134"/>
  <c r="BK129"/>
  <c i="2" r="BK143"/>
  <c r="J142"/>
  <c r="J141"/>
  <c r="BK132"/>
  <c r="BK124"/>
  <c r="BK149"/>
  <c r="J143"/>
  <c r="BK142"/>
  <c r="BK141"/>
  <c r="J140"/>
  <c r="J139"/>
  <c r="J130"/>
  <c r="BK128"/>
  <c r="J123"/>
  <c r="BK122"/>
  <c i="5" r="BK144"/>
  <c r="J142"/>
  <c r="J139"/>
  <c r="BK134"/>
  <c r="BK132"/>
  <c r="J130"/>
  <c i="4" r="J152"/>
  <c r="BK148"/>
  <c r="BK145"/>
  <c r="J141"/>
  <c r="J140"/>
  <c r="BK138"/>
  <c r="BK135"/>
  <c i="3" r="BK132"/>
  <c i="2" r="BK134"/>
  <c r="J131"/>
  <c i="1" r="AS96"/>
  <c i="5" r="J146"/>
  <c r="J136"/>
  <c r="BK131"/>
  <c i="4" r="BK152"/>
  <c r="J148"/>
  <c r="J144"/>
  <c r="BK136"/>
  <c r="J135"/>
  <c r="BK130"/>
  <c i="3" r="J142"/>
  <c r="J138"/>
  <c r="BK137"/>
  <c r="J135"/>
  <c r="J132"/>
  <c r="J131"/>
  <c i="2" r="BK139"/>
  <c r="J138"/>
  <c r="BK135"/>
  <c r="J134"/>
  <c i="5" r="J149"/>
  <c i="2" r="BK146"/>
  <c r="BK145"/>
  <c r="J144"/>
  <c r="BK127"/>
  <c r="BK123"/>
  <c i="5" r="BK147"/>
  <c i="4" r="J143"/>
  <c r="BK137"/>
  <c r="BK134"/>
  <c r="BK132"/>
  <c i="3" r="BK138"/>
  <c r="J137"/>
  <c r="J130"/>
  <c i="2" r="BK151"/>
  <c r="J150"/>
  <c r="BK133"/>
  <c r="J132"/>
  <c i="5" r="J147"/>
  <c r="BK142"/>
  <c r="BK140"/>
  <c r="BK137"/>
  <c r="J132"/>
  <c i="4" r="BK150"/>
  <c r="BK147"/>
  <c r="BK144"/>
  <c r="BK140"/>
  <c r="J139"/>
  <c r="J138"/>
  <c r="J137"/>
  <c r="BK131"/>
  <c i="3" r="BK140"/>
  <c r="J134"/>
  <c r="BK129"/>
  <c i="2" r="BK153"/>
  <c r="BK152"/>
  <c r="J149"/>
  <c r="J148"/>
  <c r="J147"/>
  <c r="J146"/>
  <c r="J145"/>
  <c r="BK129"/>
  <c i="5" r="BK145"/>
  <c r="J140"/>
  <c r="BK136"/>
  <c r="J134"/>
  <c i="4" r="J136"/>
  <c r="J131"/>
  <c i="3" r="BK134"/>
  <c i="2" r="J155"/>
  <c r="J153"/>
  <c r="BK150"/>
  <c r="BK147"/>
  <c r="BK137"/>
  <c r="BK136"/>
  <c r="J135"/>
  <c r="J127"/>
  <c r="BK126"/>
  <c r="BK125"/>
  <c l="1" r="R121"/>
  <c r="R120"/>
  <c r="R119"/>
  <c i="3" r="T133"/>
  <c i="5" r="P135"/>
  <c i="3" r="BK133"/>
  <c r="J133"/>
  <c r="J101"/>
  <c r="T136"/>
  <c i="4" r="P128"/>
  <c r="BK142"/>
  <c r="J142"/>
  <c r="J102"/>
  <c i="5" r="P129"/>
  <c r="R129"/>
  <c r="T129"/>
  <c r="T138"/>
  <c i="2" r="T121"/>
  <c r="T120"/>
  <c r="T119"/>
  <c i="3" r="P128"/>
  <c r="BK136"/>
  <c r="J136"/>
  <c r="J102"/>
  <c i="4" r="R128"/>
  <c r="T133"/>
  <c i="5" r="R138"/>
  <c r="R143"/>
  <c i="2" r="P121"/>
  <c r="P120"/>
  <c r="P119"/>
  <c i="1" r="AU95"/>
  <c i="3" r="T128"/>
  <c r="T127"/>
  <c r="T126"/>
  <c r="P136"/>
  <c i="4" r="P133"/>
  <c r="P142"/>
  <c i="5" r="P138"/>
  <c i="3" r="R128"/>
  <c r="R136"/>
  <c i="4" r="T128"/>
  <c r="T127"/>
  <c r="T126"/>
  <c r="T142"/>
  <c i="5" r="BK135"/>
  <c r="J135"/>
  <c r="J101"/>
  <c r="BK129"/>
  <c r="T135"/>
  <c i="4" r="BK128"/>
  <c r="R133"/>
  <c i="5" r="BK143"/>
  <c r="J143"/>
  <c r="J104"/>
  <c i="2" r="BK121"/>
  <c r="BK120"/>
  <c r="J120"/>
  <c r="J97"/>
  <c i="3" r="BK128"/>
  <c r="P133"/>
  <c i="4" r="BK133"/>
  <c r="J133"/>
  <c r="J101"/>
  <c r="R142"/>
  <c i="5" r="P143"/>
  <c r="R135"/>
  <c i="3" r="R133"/>
  <c i="5" r="T143"/>
  <c r="BK138"/>
  <c r="J138"/>
  <c r="J102"/>
  <c i="2" r="J115"/>
  <c r="BF128"/>
  <c r="BF143"/>
  <c r="BF145"/>
  <c r="BF148"/>
  <c i="3" r="J120"/>
  <c i="4" r="J91"/>
  <c r="E114"/>
  <c r="J122"/>
  <c r="BF129"/>
  <c i="5" r="J123"/>
  <c r="BF145"/>
  <c r="BK148"/>
  <c r="J148"/>
  <c r="J105"/>
  <c i="2" r="BF130"/>
  <c r="BF135"/>
  <c r="BF139"/>
  <c r="BK154"/>
  <c r="J154"/>
  <c r="J99"/>
  <c i="3" r="E85"/>
  <c r="BF138"/>
  <c r="BK141"/>
  <c r="J141"/>
  <c r="J104"/>
  <c i="5" r="BF130"/>
  <c r="BF139"/>
  <c r="BF140"/>
  <c r="BK141"/>
  <c r="J141"/>
  <c r="J103"/>
  <c i="2" r="BF136"/>
  <c r="BF141"/>
  <c r="BF142"/>
  <c r="BF146"/>
  <c r="BF155"/>
  <c i="3" r="BF131"/>
  <c r="BF132"/>
  <c r="BF142"/>
  <c i="4" r="BF145"/>
  <c r="BF146"/>
  <c r="BF148"/>
  <c i="2" r="BF124"/>
  <c r="BF131"/>
  <c r="J113"/>
  <c r="BF127"/>
  <c r="BF140"/>
  <c r="BF150"/>
  <c r="BF152"/>
  <c i="3" r="J93"/>
  <c r="BF129"/>
  <c r="BF130"/>
  <c i="4" r="BF132"/>
  <c r="BF137"/>
  <c r="BF150"/>
  <c r="BF152"/>
  <c r="BK149"/>
  <c r="J149"/>
  <c r="J103"/>
  <c i="5" r="BF131"/>
  <c r="BF132"/>
  <c r="BF146"/>
  <c i="2" r="BF123"/>
  <c r="BF144"/>
  <c r="BF151"/>
  <c r="BF153"/>
  <c i="3" r="BF135"/>
  <c r="BF137"/>
  <c r="BF140"/>
  <c r="BK139"/>
  <c r="J139"/>
  <c r="J103"/>
  <c i="4" r="BF130"/>
  <c r="BF131"/>
  <c r="BF141"/>
  <c r="BF143"/>
  <c r="BF144"/>
  <c r="BK151"/>
  <c r="J151"/>
  <c r="J104"/>
  <c i="5" r="E85"/>
  <c r="BF136"/>
  <c r="BF137"/>
  <c i="2" r="BF126"/>
  <c r="BF133"/>
  <c r="BF147"/>
  <c r="BF129"/>
  <c r="BF134"/>
  <c r="BF138"/>
  <c i="4" r="BF136"/>
  <c r="BF147"/>
  <c i="5" r="BF147"/>
  <c r="BF149"/>
  <c i="2" r="BF149"/>
  <c i="3" r="BF134"/>
  <c i="4" r="BF134"/>
  <c r="BF135"/>
  <c r="BF138"/>
  <c r="BF139"/>
  <c r="BF140"/>
  <c i="5" r="J91"/>
  <c r="BF133"/>
  <c r="BF134"/>
  <c r="BF144"/>
  <c i="2" r="E85"/>
  <c r="BF122"/>
  <c r="BF125"/>
  <c i="5" r="BF142"/>
  <c i="2" r="BF132"/>
  <c r="BF137"/>
  <c i="5" r="F37"/>
  <c i="1" r="BB99"/>
  <c i="3" r="J35"/>
  <c i="1" r="AV97"/>
  <c i="3" r="F35"/>
  <c i="1" r="AZ97"/>
  <c i="2" r="J33"/>
  <c i="1" r="AV95"/>
  <c i="2" r="F37"/>
  <c i="1" r="BD95"/>
  <c i="3" r="F38"/>
  <c i="1" r="BC97"/>
  <c i="4" r="F39"/>
  <c i="1" r="BD98"/>
  <c i="4" r="F38"/>
  <c i="1" r="BC98"/>
  <c r="AS94"/>
  <c i="2" r="F33"/>
  <c i="1" r="AZ95"/>
  <c i="2" r="F36"/>
  <c i="1" r="BC95"/>
  <c i="3" r="F39"/>
  <c i="1" r="BD97"/>
  <c i="2" r="F35"/>
  <c i="1" r="BB95"/>
  <c i="3" r="F37"/>
  <c i="1" r="BB97"/>
  <c i="5" r="F38"/>
  <c i="1" r="BC99"/>
  <c i="4" r="J35"/>
  <c i="1" r="AV98"/>
  <c i="4" r="F35"/>
  <c i="1" r="AZ98"/>
  <c i="5" r="J35"/>
  <c i="1" r="AV99"/>
  <c i="4" r="F37"/>
  <c i="1" r="BB98"/>
  <c i="5" r="F35"/>
  <c i="1" r="AZ99"/>
  <c i="5" r="F39"/>
  <c i="1" r="BD99"/>
  <c i="4" l="1" r="R127"/>
  <c r="R126"/>
  <c i="3" r="P127"/>
  <c r="P126"/>
  <c i="1" r="AU97"/>
  <c i="3" r="BK127"/>
  <c r="BK126"/>
  <c r="J126"/>
  <c i="5" r="BK128"/>
  <c r="J128"/>
  <c r="J99"/>
  <c r="P128"/>
  <c r="P127"/>
  <c i="1" r="AU99"/>
  <c i="5" r="T128"/>
  <c r="T127"/>
  <c r="R128"/>
  <c r="R127"/>
  <c i="4" r="P127"/>
  <c r="P126"/>
  <c i="1" r="AU98"/>
  <c i="4" r="BK127"/>
  <c r="J127"/>
  <c r="J99"/>
  <c i="3" r="R127"/>
  <c r="R126"/>
  <c r="J128"/>
  <c r="J100"/>
  <c i="2" r="J121"/>
  <c r="J98"/>
  <c i="5" r="J129"/>
  <c r="J100"/>
  <c i="4" r="J128"/>
  <c r="J100"/>
  <c i="2" r="BK119"/>
  <c r="J119"/>
  <c r="J96"/>
  <c r="F34"/>
  <c i="1" r="BA95"/>
  <c r="BD96"/>
  <c i="3" r="J32"/>
  <c i="1" r="AG97"/>
  <c i="5" r="F36"/>
  <c i="1" r="BA99"/>
  <c r="BB96"/>
  <c r="AX96"/>
  <c i="4" r="J36"/>
  <c i="1" r="AW98"/>
  <c r="AT98"/>
  <c r="BC96"/>
  <c r="AY96"/>
  <c r="AZ96"/>
  <c r="AV96"/>
  <c i="4" r="F36"/>
  <c i="1" r="BA98"/>
  <c i="3" r="F36"/>
  <c i="1" r="BA97"/>
  <c i="2" r="J34"/>
  <c i="1" r="AW95"/>
  <c r="AT95"/>
  <c i="3" r="J36"/>
  <c i="1" r="AW97"/>
  <c r="AT97"/>
  <c i="5" r="J36"/>
  <c i="1" r="AW99"/>
  <c r="AT99"/>
  <c i="3" l="1" r="J41"/>
  <c r="J127"/>
  <c r="J99"/>
  <c r="J98"/>
  <c i="4" r="BK126"/>
  <c r="J126"/>
  <c r="J98"/>
  <c i="5" r="BK127"/>
  <c r="J127"/>
  <c i="1" r="BD94"/>
  <c r="W33"/>
  <c r="AZ94"/>
  <c r="W29"/>
  <c r="BC94"/>
  <c r="AY94"/>
  <c r="BB94"/>
  <c r="W31"/>
  <c r="AN97"/>
  <c r="BA96"/>
  <c r="AW96"/>
  <c r="AT96"/>
  <c r="AU96"/>
  <c r="AU94"/>
  <c i="2" r="J30"/>
  <c i="1" r="AG95"/>
  <c i="5" r="J32"/>
  <c i="1" r="AG99"/>
  <c r="AN99"/>
  <c i="5" l="1" r="J98"/>
  <c r="J41"/>
  <c i="2" r="J39"/>
  <c i="1" r="AN95"/>
  <c r="BA94"/>
  <c r="AW94"/>
  <c r="AK30"/>
  <c r="AV94"/>
  <c r="AK29"/>
  <c i="4" r="J32"/>
  <c i="1" r="AG98"/>
  <c r="AN98"/>
  <c r="W32"/>
  <c r="AX94"/>
  <c i="4" l="1" r="J41"/>
  <c i="1" r="AT94"/>
  <c r="W30"/>
  <c r="AG96"/>
  <c r="AN96"/>
  <c l="1" r="AG94"/>
  <c r="AN94"/>
  <c l="1"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<sst xmlns="http://schemas.openxmlformats.org/spreadsheetml/2006/main">
  <si>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</si>
  <si>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</si>
  <si>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</si>
  <si>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</si>
  <si>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</si>
  <si>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{b56b3f25-2e0f-4cc8-ac83-8b031ff09a17}</t>
  </si>
  <si>
    <t>0,01</t>
  </si>
  <si>
    <t>20</t>
  </si>
  <si>
    <t>REKAPITULÁCIA STAVBY</t>
  </si>
  <si>
    <t xml:space="preserve">v ---  nižšie sa nachádzajú doplnkové a pomocné údaje k zostavám  --- v</t>
  </si>
  <si>
    <t>0,001</t>
  </si>
  <si>
    <t>Kód:</t>
  </si>
  <si>
    <t>2020_040</t>
  </si>
  <si>
    <t>Stavba:</t>
  </si>
  <si>
    <t>Regenerácia vnútrobloku Popradská- Kmeťová, Nitra</t>
  </si>
  <si>
    <t>JKSO:</t>
  </si>
  <si>
    <t>KS:</t>
  </si>
  <si>
    <t>Miesto:</t>
  </si>
  <si>
    <t>Popradská-Kmeťová</t>
  </si>
  <si>
    <t>Dátum:</t>
  </si>
  <si>
    <t>10. 8. 2020</t>
  </si>
  <si>
    <t>Objednávateľ:</t>
  </si>
  <si>
    <t>IČO:</t>
  </si>
  <si>
    <t>Mesto Nitra, Štefánikova trieda 60, Nitra</t>
  </si>
  <si>
    <t>IČ DPH:</t>
  </si>
  <si>
    <t>Zhotoviteľ:</t>
  </si>
  <si>
    <t>36547522</t>
  </si>
  <si>
    <t>PP INVEST, s.r.o.</t>
  </si>
  <si>
    <t>SK2020147195</t>
  </si>
  <si>
    <t>Projektant:</t>
  </si>
  <si>
    <t xml:space="preserve"> </t>
  </si>
  <si>
    <t>True</t>
  </si>
  <si>
    <t>Spracovateľ:</t>
  </si>
  <si>
    <t>Ing. Martin Rusnák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</si>
  <si>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</si>
  <si>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</si>
  <si>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</si>
  <si>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</si>
  <si>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</si>
  <si>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</si>
  <si>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</si>
  <si>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</si>
  <si>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</si>
  <si>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</si>
  <si>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</si>
  <si>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</si>
  <si>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</si>
  <si>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</si>
  <si>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</si>
  <si>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</si>
  <si>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</si>
  <si>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</si>
  <si>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</si>
  <si>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</si>
  <si>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</si>
  <si>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</si>
  <si>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</si>
  <si>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</si>
  <si>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</si>
  <si>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</si>
  <si>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</si>
  <si>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</si>
  <si>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</si>
  <si>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</si>
  <si>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</si>
  <si>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</si>
  <si>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</si>
  <si>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</si>
  <si>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</si>
  <si>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</si>
  <si>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</si>
  <si>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</si>
  <si>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</si>
  <si>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</si>
  <si>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</si>
  <si>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</si>
  <si>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</si>
  <si>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</si>
  <si>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</si>
  <si>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</si>
  <si>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1</t>
  </si>
  <si>
    <t>SO 01 Prestavba porastov drevín</t>
  </si>
  <si>
    <t>STA</t>
  </si>
  <si>
    <t>{f17f9e51-6cd6-46cd-80be-fb1d49a1a220}</t>
  </si>
  <si>
    <t>2</t>
  </si>
  <si>
    <t>SO 02 Prvky urbárneho designu</t>
  </si>
  <si>
    <t>{52682876-29ac-40ef-8160-78244d214230}</t>
  </si>
  <si>
    <t>01</t>
  </si>
  <si>
    <t>SO 02-1 Work outdoorové ihrisko</t>
  </si>
  <si>
    <t>Časť</t>
  </si>
  <si>
    <t>{fee024fb-a5e7-496e-bc7b-3660d905d9c5}</t>
  </si>
  <si>
    <t>02</t>
  </si>
  <si>
    <t>SO 02-2 Mestský mobiliár</t>
  </si>
  <si>
    <t>{3e53f38d-7e3a-414c-a392-349c97b9d4e7}</t>
  </si>
  <si>
    <t>03</t>
  </si>
  <si>
    <t>SO-03 Dotvorenie pamätného kameňa</t>
  </si>
  <si>
    <t>{38e8a806-377b-4e76-ae97-149b7f8ae414}</t>
  </si>
  <si>
    <t>KRYCÍ LIST ROZPOČTU</t>
  </si>
  <si>
    <t>Objekt:</t>
  </si>
  <si>
    <t>1 - SO 01 Prestavba porastov drevín</t>
  </si>
  <si>
    <t>REKAPITULÁCIA ROZPOČTU</t>
  </si>
  <si>
    <t>Kód dielu - Popis</t>
  </si>
  <si>
    <t>Cena celkom [EUR]</t>
  </si>
  <si>
    <t>Náklady z rozpočtu</t>
  </si>
  <si>
    <t>-1</t>
  </si>
  <si>
    <t xml:space="preserve">HSV - Práce a dodávky HSV   </t>
  </si>
  <si>
    <t xml:space="preserve">    1 - Zemné práce   </t>
  </si>
  <si>
    <t xml:space="preserve">    99 - Presun hmôt HSV   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</si>
  <si>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</si>
  <si>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</si>
  <si>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</si>
  <si>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</si>
  <si>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</si>
  <si>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</si>
  <si>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</si>
  <si>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</si>
  <si>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</si>
  <si>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</si>
  <si>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</si>
  <si>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</si>
  <si>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</si>
  <si>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 xml:space="preserve">Práce a dodávky HSV   </t>
  </si>
  <si>
    <t>ROZPOCET</t>
  </si>
  <si>
    <t xml:space="preserve">Zemné práce   </t>
  </si>
  <si>
    <t>K</t>
  </si>
  <si>
    <t>111212121</t>
  </si>
  <si>
    <t xml:space="preserve">Odstránenie drevín priem. do 100 mm bez odstránenia pňa v rovine alebo na svahu do 1:5  (výška do 2,0m)</t>
  </si>
  <si>
    <t>m2</t>
  </si>
  <si>
    <t>4</t>
  </si>
  <si>
    <t>112103121</t>
  </si>
  <si>
    <t>Vyrúbanie stromu v sťažených podm. vo svahu do 1:5, priemer kmeňa nad 100 do 200 mm</t>
  </si>
  <si>
    <t>ks</t>
  </si>
  <si>
    <t>3</t>
  </si>
  <si>
    <t>112103122</t>
  </si>
  <si>
    <t>Vyrúbanie stromu v sťažených podm. vo svahu do 1:5, ,priemer kmeňa nad 200 do 300 mm</t>
  </si>
  <si>
    <t>6</t>
  </si>
  <si>
    <t>112203211</t>
  </si>
  <si>
    <t>Odstránenie pňa v sťaž. podmienkach v rovine alebo na svahu do 1:5 priemeru nad 100 do 200 mm</t>
  </si>
  <si>
    <t>8</t>
  </si>
  <si>
    <t>5</t>
  </si>
  <si>
    <t>112203212</t>
  </si>
  <si>
    <t>Odstránenie pňa v sťaž. podmienkach v rovine alebo na svahu do 1:5 priemeru nad 200 do 300 mm</t>
  </si>
  <si>
    <t>10</t>
  </si>
  <si>
    <t>184800000</t>
  </si>
  <si>
    <t>Ošetrenie stromu rezom menšieho rozsahu</t>
  </si>
  <si>
    <t>12</t>
  </si>
  <si>
    <t>7</t>
  </si>
  <si>
    <t>184800001</t>
  </si>
  <si>
    <t>Ošetrenie stromu rezom väčšieho rozsahu</t>
  </si>
  <si>
    <t>14</t>
  </si>
  <si>
    <t>183101121</t>
  </si>
  <si>
    <t>Hĺbenie jamky v rovine alebo na svahu do 1:5, objem nad 0,40 do 1,00 m3</t>
  </si>
  <si>
    <t>16</t>
  </si>
  <si>
    <t>9</t>
  </si>
  <si>
    <t>183101211</t>
  </si>
  <si>
    <t>Hĺbenie jamiek pre výsadbu v hornine 1 až 4 s výmenou pôdy do 50% v rovine alebo na svahu do 1:5 objemu do 0, 01 m3</t>
  </si>
  <si>
    <t>18</t>
  </si>
  <si>
    <t>184102117</t>
  </si>
  <si>
    <t>Výsadba dreviny s balom v rovine alebo na svahu do 1:5, priemer balu nad 800 do1000 mm</t>
  </si>
  <si>
    <t>11</t>
  </si>
  <si>
    <t>183204112</t>
  </si>
  <si>
    <t>Výsadba kvetín do pripravovanej pôdy so zaliatím s jednoduchými koreňami trvaliek</t>
  </si>
  <si>
    <t>22</t>
  </si>
  <si>
    <t>M</t>
  </si>
  <si>
    <t>0269000000</t>
  </si>
  <si>
    <t>Trvalka</t>
  </si>
  <si>
    <t>24</t>
  </si>
  <si>
    <t>13</t>
  </si>
  <si>
    <t>183204113</t>
  </si>
  <si>
    <t>Výsadba kvetín do pripravovanej pôdy so zaliatím s jednoduchými koreňami cibuliek alebo hľúz</t>
  </si>
  <si>
    <t>26</t>
  </si>
  <si>
    <t>0269000001</t>
  </si>
  <si>
    <t>Cibuľovina</t>
  </si>
  <si>
    <t>28</t>
  </si>
  <si>
    <t>15</t>
  </si>
  <si>
    <t>184202111</t>
  </si>
  <si>
    <t>Zakotvenie dreviny troma a viac kolmi pri priemere kolov do 100 mm pri dľžke kolov do 2 m</t>
  </si>
  <si>
    <t>30</t>
  </si>
  <si>
    <t>0521721000</t>
  </si>
  <si>
    <t xml:space="preserve">Tyče ihličňanové tr. 1, hrúbka 6-7 cm, dĺžky 6 m a viac bez kôry  (rozdeliť na 3-metrové časti-koly)</t>
  </si>
  <si>
    <t>32</t>
  </si>
  <si>
    <t>17</t>
  </si>
  <si>
    <t>6751926001</t>
  </si>
  <si>
    <t>Motúz konopný</t>
  </si>
  <si>
    <t>34</t>
  </si>
  <si>
    <t>0265110000</t>
  </si>
  <si>
    <t>Vzrastlý strom s balom</t>
  </si>
  <si>
    <t>36</t>
  </si>
  <si>
    <t>19</t>
  </si>
  <si>
    <t>183205111</t>
  </si>
  <si>
    <t>Založenie záhonu na svahu nad 1:5 do 1:2 rovine alebo na svahu do 1:5 v hornine 1 až 2</t>
  </si>
  <si>
    <t>38</t>
  </si>
  <si>
    <t>182001111</t>
  </si>
  <si>
    <t>Plošná úprava terénu pri nerovnostiach terénu nad 50-100mm v rovine alebo na svahu do 1:5</t>
  </si>
  <si>
    <t>40</t>
  </si>
  <si>
    <t>21</t>
  </si>
  <si>
    <t>183101114</t>
  </si>
  <si>
    <t xml:space="preserve">Hĺbenie jamky v rovine alebo na svahu do 1:5, objem nad 0,05 do 0,125 m3  -kríky</t>
  </si>
  <si>
    <t>42</t>
  </si>
  <si>
    <t>183403153</t>
  </si>
  <si>
    <t>Obrobenie pôdy hrabaním v rovine alebo na svahu do 1:5</t>
  </si>
  <si>
    <t>44</t>
  </si>
  <si>
    <t>23</t>
  </si>
  <si>
    <t>183403161</t>
  </si>
  <si>
    <t>Obrobenie pôdy valcovaním v rovine alebo na svahu do 1:5</t>
  </si>
  <si>
    <t>46</t>
  </si>
  <si>
    <t>184004729</t>
  </si>
  <si>
    <t>Výsadba sadeníc kríkov s balom</t>
  </si>
  <si>
    <t>48</t>
  </si>
  <si>
    <t>25</t>
  </si>
  <si>
    <t>0265170000</t>
  </si>
  <si>
    <t>Kríky s balom</t>
  </si>
  <si>
    <t>50</t>
  </si>
  <si>
    <t>184921093</t>
  </si>
  <si>
    <t>Mulčovanie rastlín pri hrúbke mulča nad 50 do 100 mm v rovine alebo na svahu do 1:5</t>
  </si>
  <si>
    <t>52</t>
  </si>
  <si>
    <t>27</t>
  </si>
  <si>
    <t>0554151000</t>
  </si>
  <si>
    <t xml:space="preserve">Mulčovacia kôra  (51,0m3+10,0m3)</t>
  </si>
  <si>
    <t>l</t>
  </si>
  <si>
    <t>54</t>
  </si>
  <si>
    <t>1031120001</t>
  </si>
  <si>
    <t>Rašelinový substrát</t>
  </si>
  <si>
    <t>t</t>
  </si>
  <si>
    <t>56</t>
  </si>
  <si>
    <t>29</t>
  </si>
  <si>
    <t>185802114</t>
  </si>
  <si>
    <t>Hnojenie pôdy v rovine alebo na svahu do 1:5 umelým hnojivom k rastlinám</t>
  </si>
  <si>
    <t>kg</t>
  </si>
  <si>
    <t>58</t>
  </si>
  <si>
    <t>2519115501</t>
  </si>
  <si>
    <t xml:space="preserve">Hnojivo  Cererit</t>
  </si>
  <si>
    <t>60</t>
  </si>
  <si>
    <t>31</t>
  </si>
  <si>
    <t>185804311</t>
  </si>
  <si>
    <t>Zaliatie rastlín vodou, plochy jednotlivo do 20 m2</t>
  </si>
  <si>
    <t>m3</t>
  </si>
  <si>
    <t>62</t>
  </si>
  <si>
    <t>185851111</t>
  </si>
  <si>
    <t>Dovoz vody pre zálievku rastlín na vzdialenosť do 6000 m</t>
  </si>
  <si>
    <t>64</t>
  </si>
  <si>
    <t>99</t>
  </si>
  <si>
    <t xml:space="preserve">Presun hmôt HSV   </t>
  </si>
  <si>
    <t>33</t>
  </si>
  <si>
    <t>998231311</t>
  </si>
  <si>
    <t>Presun hmôt pre sadovnícke a krajinárske úpravy do 5000 m vodorovne bez zvislého presunu</t>
  </si>
  <si>
    <t>66</t>
  </si>
  <si>
    <t>2 - SO 02 Prvky urbárneho designu</t>
  </si>
  <si>
    <t>Časť:</t>
  </si>
  <si>
    <t>01 - SO 02-1 Work outdoorové ihrisko</t>
  </si>
  <si>
    <t xml:space="preserve">    2 - Zakladanie   </t>
  </si>
  <si>
    <t xml:space="preserve">    3 - Zvislé a kompletné konštrukcie   </t>
  </si>
  <si>
    <t xml:space="preserve">    6 - Úpravy povrchov, podlahy, osadenie   </t>
  </si>
  <si>
    <t>122201101</t>
  </si>
  <si>
    <t>Odkopávka a prekopávka nezapažená v hornine 3, do 100 m3</t>
  </si>
  <si>
    <t>162501102</t>
  </si>
  <si>
    <t>Vodorovné premiestnenie výkopku po spevnenej ceste z horniny tr.1-4, do 100 m3 na vzdialenosť do 3000 m</t>
  </si>
  <si>
    <t>171209002</t>
  </si>
  <si>
    <t>Poplatok za skladovanie - zemina a kamenivo (17 05) ostatné</t>
  </si>
  <si>
    <t>181101102</t>
  </si>
  <si>
    <t>Úprava pláne v zárezoch v hornine 1-4 so zhutnením</t>
  </si>
  <si>
    <t xml:space="preserve">Zakladanie   </t>
  </si>
  <si>
    <t>289971211</t>
  </si>
  <si>
    <t>Zhotovenie vrstvy z geotextílie na upravenom povrchu sklon do 1 : 5 , šírky od 0 do 3 m</t>
  </si>
  <si>
    <t>IC169</t>
  </si>
  <si>
    <t>Textília brániaca prerastaniu koreňov</t>
  </si>
  <si>
    <t xml:space="preserve">Zvislé a kompletné konštrukcie   </t>
  </si>
  <si>
    <t>3491210</t>
  </si>
  <si>
    <t>D+M exteriérového fitness zariadenia , podrobná špecifikácia podľa PD, výkres A-3</t>
  </si>
  <si>
    <t>sbr</t>
  </si>
  <si>
    <t>3491211</t>
  </si>
  <si>
    <t>Doprava zariadenia</t>
  </si>
  <si>
    <t xml:space="preserve">Úpravy povrchov, podlahy, osadenie   </t>
  </si>
  <si>
    <t>631571010</t>
  </si>
  <si>
    <t xml:space="preserve">Násyp z kameniva ťaženého  vodorovný alebo v spáde, s utlačením  urovnaním povrchu</t>
  </si>
  <si>
    <t>998151111</t>
  </si>
  <si>
    <t>Presun hmôt pre obj.8152, 8153,8159,zvislá nosná konštr.z tehál,tvárnic,blokov výšky do 10 m</t>
  </si>
  <si>
    <t>02 - SO 02-2 Mestský mobiliár</t>
  </si>
  <si>
    <t>132211101</t>
  </si>
  <si>
    <t xml:space="preserve">Hĺbenie rýh šírky do 600 mm v  hornine tr.3 súdržných - ručným náradím</t>
  </si>
  <si>
    <t>133211101</t>
  </si>
  <si>
    <t xml:space="preserve">Hĺbenie šachiet v  hornine tr. 3 súdržných - ručným náradím plocha výkopu do 4 m2</t>
  </si>
  <si>
    <t>274313612</t>
  </si>
  <si>
    <t>Betón základových pásov, prostý tr. C 20/25</t>
  </si>
  <si>
    <t>274351215</t>
  </si>
  <si>
    <t>Debnenie stien základových pásov, zhotovenie-dielce</t>
  </si>
  <si>
    <t>274351216</t>
  </si>
  <si>
    <t>Debnenie stien základových pásov, odstránenie-dielce</t>
  </si>
  <si>
    <t>275313612</t>
  </si>
  <si>
    <t>Betón základových pätiek, prostý tr. C 20/25</t>
  </si>
  <si>
    <t>275351215</t>
  </si>
  <si>
    <t>Debnenie stien základových pätiek, zhotovenie-dielce</t>
  </si>
  <si>
    <t>275351216</t>
  </si>
  <si>
    <t>Debnenie stien základovýcb pätiek, odstránenie-dielce</t>
  </si>
  <si>
    <t>34912111</t>
  </si>
  <si>
    <t>Montáž prefabrikátov drobnej architektúry- kôš na odpadky</t>
  </si>
  <si>
    <t>5530000001</t>
  </si>
  <si>
    <t>Kôš odpadkový vonkajší, podrobná špecifikácia podľa PD , výkres A-2</t>
  </si>
  <si>
    <t>34912112</t>
  </si>
  <si>
    <t>Montáž prefabrikátov drobnej architektúry- stojan na bicykle</t>
  </si>
  <si>
    <t>5530000002</t>
  </si>
  <si>
    <t>Stojan na bicykle 6 miestny, podrobná špecifikácia podľa PD výkres A-2</t>
  </si>
  <si>
    <t>34912113</t>
  </si>
  <si>
    <t>Montáž prefabrikátov drobnej architektúry- lavička</t>
  </si>
  <si>
    <t>5530000003</t>
  </si>
  <si>
    <t>Parková lavička liatinová, s operadlom, 1800x740x400 podrobná špecifikácia podľa PD výkres A-2</t>
  </si>
  <si>
    <t>03 - SO-03 Dotvorenie pamätného kameňa</t>
  </si>
  <si>
    <t xml:space="preserve">    5 - Komunikácie   </t>
  </si>
  <si>
    <t xml:space="preserve">    9 - Ostatné konštrukcie a práce-búranie   </t>
  </si>
  <si>
    <t xml:space="preserve">Komunikácie   </t>
  </si>
  <si>
    <t>564731111</t>
  </si>
  <si>
    <t>Podklad alebo kryt z kameniva hrubého drveného veľ. 16-32 mm s rozprestretím a zhutn.hr. 100 mm</t>
  </si>
  <si>
    <t>5648311</t>
  </si>
  <si>
    <t>Kryt zo šotoliny s rozprestretím a zhutnením, po zhutnení hr. 100 mm</t>
  </si>
  <si>
    <t>6315710</t>
  </si>
  <si>
    <t xml:space="preserve">Násyp z dekoračného štrku  vodorovný alebo v spáde, s utlačením  urovnaním povrchu</t>
  </si>
  <si>
    <t xml:space="preserve">Ostatné konštrukcie a práce-búranie   </t>
  </si>
  <si>
    <t>9178121</t>
  </si>
  <si>
    <t>Osadenie obrubníka z kovovej pásoviny do lôžka z kameniva ťaženého bez bočnej opory</t>
  </si>
  <si>
    <t>m</t>
  </si>
  <si>
    <t>5530000004</t>
  </si>
  <si>
    <t>Pásovina z brúsenej nehrdzavejúcej ocele hr.2mm, výšky 100mm, so zaoblenou hornou hranou, oblúková</t>
  </si>
  <si>
    <t>917831511</t>
  </si>
  <si>
    <t>Osadzovanie palisád hranatých betónových do betónu dĺžky 40 cm - do radu</t>
  </si>
  <si>
    <t>5922901840</t>
  </si>
  <si>
    <t>Betónová palisáda mini 11,5/11,5/35 cm, sivá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</si>
</sst>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4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2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2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3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left"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4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6" fillId="0" borderId="14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7" fillId="3" borderId="6" xfId="0" applyFont="1" applyFill="1" applyBorder="1" applyAlignment="1" applyProtection="1">
      <alignment horizontal="center" vertical="center"/>
    </xf>
    <xf numFmtId="0" fontId="17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17" fillId="3" borderId="7" xfId="0" applyFont="1" applyFill="1" applyBorder="1" applyAlignment="1" applyProtection="1">
      <alignment horizontal="center" vertical="center"/>
    </xf>
    <xf numFmtId="0" fontId="17" fillId="3" borderId="7" xfId="0" applyFont="1" applyFill="1" applyBorder="1" applyAlignment="1" applyProtection="1">
      <alignment horizontal="right" vertical="center"/>
    </xf>
    <xf numFmtId="0" fontId="17" fillId="3" borderId="8" xfId="0" applyFont="1" applyFill="1" applyBorder="1" applyAlignment="1" applyProtection="1">
      <alignment horizontal="left" vertical="center"/>
    </xf>
    <xf numFmtId="0" fontId="17" fillId="3" borderId="0" xfId="0" applyFont="1" applyFill="1" applyAlignment="1" applyProtection="1">
      <alignment horizontal="center" vertical="center"/>
    </xf>
    <xf numFmtId="0" fontId="18" fillId="0" borderId="16" xfId="0" applyFont="1" applyBorder="1" applyAlignment="1" applyProtection="1">
      <alignment horizontal="center" vertical="center" wrapText="1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5" fillId="0" borderId="14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4" fillId="0" borderId="14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3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7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7" fillId="3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7" fillId="3" borderId="16" xfId="0" applyFont="1" applyFill="1" applyBorder="1" applyAlignment="1" applyProtection="1">
      <alignment horizontal="center" vertical="center" wrapText="1"/>
    </xf>
    <xf numFmtId="0" fontId="17" fillId="3" borderId="17" xfId="0" applyFont="1" applyFill="1" applyBorder="1" applyAlignment="1" applyProtection="1">
      <alignment horizontal="center" vertical="center" wrapText="1"/>
    </xf>
    <xf numFmtId="0" fontId="17" fillId="3" borderId="18" xfId="0" applyFont="1" applyFill="1" applyBorder="1" applyAlignment="1" applyProtection="1">
      <alignment horizontal="center" vertical="center" wrapText="1"/>
    </xf>
    <xf numFmtId="0" fontId="17" fillId="3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7" fillId="0" borderId="22" xfId="0" applyFont="1" applyBorder="1" applyAlignment="1" applyProtection="1">
      <alignment horizontal="center" vertical="center"/>
    </xf>
    <xf numFmtId="49" fontId="17" fillId="0" borderId="22" xfId="0" applyNumberFormat="1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167" fontId="17" fillId="0" borderId="22" xfId="0" applyNumberFormat="1" applyFont="1" applyBorder="1" applyAlignment="1" applyProtection="1">
      <alignment vertical="center"/>
    </xf>
    <xf numFmtId="4" fontId="17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center" vertical="center"/>
    </xf>
    <xf numFmtId="166" fontId="18" fillId="0" borderId="0" xfId="0" applyNumberFormat="1" applyFont="1" applyBorder="1" applyAlignment="1" applyProtection="1">
      <alignment vertical="center"/>
    </xf>
    <xf numFmtId="166" fontId="18" fillId="0" borderId="15" xfId="0" applyNumberFormat="1" applyFont="1" applyBorder="1" applyAlignment="1" applyProtection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31" fillId="0" borderId="22" xfId="0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0" fillId="0" borderId="14" xfId="0" applyFont="1" applyBorder="1" applyAlignment="1" applyProtection="1">
      <alignment horizontal="left" vertical="center"/>
    </xf>
    <xf numFmtId="0" fontId="30" fillId="0" borderId="0" xfId="0" applyFont="1" applyBorder="1" applyAlignment="1" applyProtection="1">
      <alignment horizontal="center" vertical="center"/>
    </xf>
    <xf numFmtId="0" fontId="18" fillId="0" borderId="19" xfId="0" applyFont="1" applyBorder="1" applyAlignment="1" applyProtection="1">
      <alignment horizontal="left" vertical="center"/>
    </xf>
    <xf numFmtId="0" fontId="18" fillId="0" borderId="20" xfId="0" applyFont="1" applyBorder="1" applyAlignment="1" applyProtection="1">
      <alignment horizontal="center" vertical="center"/>
    </xf>
    <xf numFmtId="166" fontId="18" fillId="0" borderId="20" xfId="0" applyNumberFormat="1" applyFont="1" applyBorder="1" applyAlignment="1" applyProtection="1">
      <alignment vertical="center"/>
    </xf>
    <xf numFmtId="166" fontId="18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="1" customFormat="1" ht="24.96" customHeight="1">
      <c r="B4" s="18"/>
      <c r="C4" s="19"/>
      <c r="D4" s="20" t="s">
        <v>8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9</v>
      </c>
      <c r="BS4" s="14" t="s">
        <v>10</v>
      </c>
    </row>
    <row r="5" s="1" customFormat="1" ht="12" customHeight="1">
      <c r="B5" s="18"/>
      <c r="C5" s="19"/>
      <c r="D5" s="22" t="s">
        <v>11</v>
      </c>
      <c r="E5" s="19"/>
      <c r="F5" s="19"/>
      <c r="G5" s="19"/>
      <c r="H5" s="19"/>
      <c r="I5" s="19"/>
      <c r="J5" s="19"/>
      <c r="K5" s="23" t="s">
        <v>12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S5" s="14" t="s">
        <v>6</v>
      </c>
    </row>
    <row r="6" s="1" customFormat="1" ht="36.96" customHeight="1">
      <c r="B6" s="18"/>
      <c r="C6" s="19"/>
      <c r="D6" s="24" t="s">
        <v>13</v>
      </c>
      <c r="E6" s="19"/>
      <c r="F6" s="19"/>
      <c r="G6" s="19"/>
      <c r="H6" s="19"/>
      <c r="I6" s="19"/>
      <c r="J6" s="19"/>
      <c r="K6" s="25" t="s">
        <v>14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S6" s="14" t="s">
        <v>6</v>
      </c>
    </row>
    <row r="7" s="1" customFormat="1" ht="12" customHeight="1">
      <c r="B7" s="18"/>
      <c r="C7" s="19"/>
      <c r="D7" s="26" t="s">
        <v>15</v>
      </c>
      <c r="E7" s="19"/>
      <c r="F7" s="19"/>
      <c r="G7" s="19"/>
      <c r="H7" s="19"/>
      <c r="I7" s="19"/>
      <c r="J7" s="19"/>
      <c r="K7" s="23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16</v>
      </c>
      <c r="AL7" s="19"/>
      <c r="AM7" s="19"/>
      <c r="AN7" s="23" t="s">
        <v>1</v>
      </c>
      <c r="AO7" s="19"/>
      <c r="AP7" s="19"/>
      <c r="AQ7" s="19"/>
      <c r="AR7" s="17"/>
      <c r="BS7" s="14" t="s">
        <v>6</v>
      </c>
    </row>
    <row r="8" s="1" customFormat="1" ht="12" customHeight="1">
      <c r="B8" s="18"/>
      <c r="C8" s="19"/>
      <c r="D8" s="26" t="s">
        <v>17</v>
      </c>
      <c r="E8" s="19"/>
      <c r="F8" s="19"/>
      <c r="G8" s="19"/>
      <c r="H8" s="19"/>
      <c r="I8" s="19"/>
      <c r="J8" s="19"/>
      <c r="K8" s="23" t="s">
        <v>18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19</v>
      </c>
      <c r="AL8" s="19"/>
      <c r="AM8" s="19"/>
      <c r="AN8" s="23" t="s">
        <v>20</v>
      </c>
      <c r="AO8" s="19"/>
      <c r="AP8" s="19"/>
      <c r="AQ8" s="19"/>
      <c r="AR8" s="17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S9" s="14" t="s">
        <v>6</v>
      </c>
    </row>
    <row r="10" s="1" customFormat="1" ht="12" customHeight="1">
      <c r="B10" s="18"/>
      <c r="C10" s="19"/>
      <c r="D10" s="26" t="s">
        <v>21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22</v>
      </c>
      <c r="AL10" s="19"/>
      <c r="AM10" s="19"/>
      <c r="AN10" s="23" t="s">
        <v>1</v>
      </c>
      <c r="AO10" s="19"/>
      <c r="AP10" s="19"/>
      <c r="AQ10" s="19"/>
      <c r="AR10" s="17"/>
      <c r="BS10" s="14" t="s">
        <v>6</v>
      </c>
    </row>
    <row r="11" s="1" customFormat="1" ht="18.48" customHeight="1">
      <c r="B11" s="18"/>
      <c r="C11" s="19"/>
      <c r="D11" s="19"/>
      <c r="E11" s="23" t="s">
        <v>23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24</v>
      </c>
      <c r="AL11" s="19"/>
      <c r="AM11" s="19"/>
      <c r="AN11" s="23" t="s">
        <v>1</v>
      </c>
      <c r="AO11" s="19"/>
      <c r="AP11" s="19"/>
      <c r="AQ11" s="19"/>
      <c r="AR11" s="17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S12" s="14" t="s">
        <v>6</v>
      </c>
    </row>
    <row r="13" s="1" customFormat="1" ht="12" customHeight="1">
      <c r="B13" s="18"/>
      <c r="C13" s="19"/>
      <c r="D13" s="26" t="s">
        <v>25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22</v>
      </c>
      <c r="AL13" s="19"/>
      <c r="AM13" s="19"/>
      <c r="AN13" s="23" t="s">
        <v>26</v>
      </c>
      <c r="AO13" s="19"/>
      <c r="AP13" s="19"/>
      <c r="AQ13" s="19"/>
      <c r="AR13" s="17"/>
      <c r="BS13" s="14" t="s">
        <v>6</v>
      </c>
    </row>
    <row r="14">
      <c r="B14" s="18"/>
      <c r="C14" s="19"/>
      <c r="D14" s="19"/>
      <c r="E14" s="23" t="s">
        <v>27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26" t="s">
        <v>24</v>
      </c>
      <c r="AL14" s="19"/>
      <c r="AM14" s="19"/>
      <c r="AN14" s="23" t="s">
        <v>28</v>
      </c>
      <c r="AO14" s="19"/>
      <c r="AP14" s="19"/>
      <c r="AQ14" s="19"/>
      <c r="AR14" s="17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S15" s="14" t="s">
        <v>4</v>
      </c>
    </row>
    <row r="16" s="1" customFormat="1" ht="12" customHeight="1">
      <c r="B16" s="18"/>
      <c r="C16" s="19"/>
      <c r="D16" s="26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22</v>
      </c>
      <c r="AL16" s="19"/>
      <c r="AM16" s="19"/>
      <c r="AN16" s="23" t="s">
        <v>1</v>
      </c>
      <c r="AO16" s="19"/>
      <c r="AP16" s="19"/>
      <c r="AQ16" s="19"/>
      <c r="AR16" s="17"/>
      <c r="BS16" s="14" t="s">
        <v>4</v>
      </c>
    </row>
    <row r="17" s="1" customFormat="1" ht="18.48" customHeight="1">
      <c r="B17" s="18"/>
      <c r="C17" s="19"/>
      <c r="D17" s="19"/>
      <c r="E17" s="23" t="s">
        <v>30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24</v>
      </c>
      <c r="AL17" s="19"/>
      <c r="AM17" s="19"/>
      <c r="AN17" s="23" t="s">
        <v>1</v>
      </c>
      <c r="AO17" s="19"/>
      <c r="AP17" s="19"/>
      <c r="AQ17" s="19"/>
      <c r="AR17" s="17"/>
      <c r="BS17" s="14" t="s">
        <v>31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S18" s="14" t="s">
        <v>6</v>
      </c>
    </row>
    <row r="19" s="1" customFormat="1" ht="12" customHeight="1">
      <c r="B19" s="18"/>
      <c r="C19" s="19"/>
      <c r="D19" s="26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22</v>
      </c>
      <c r="AL19" s="19"/>
      <c r="AM19" s="19"/>
      <c r="AN19" s="23" t="s">
        <v>1</v>
      </c>
      <c r="AO19" s="19"/>
      <c r="AP19" s="19"/>
      <c r="AQ19" s="19"/>
      <c r="AR19" s="17"/>
      <c r="BS19" s="14" t="s">
        <v>6</v>
      </c>
    </row>
    <row r="20" s="1" customFormat="1" ht="18.48" customHeight="1">
      <c r="B20" s="18"/>
      <c r="C20" s="19"/>
      <c r="D20" s="19"/>
      <c r="E20" s="23" t="s">
        <v>33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24</v>
      </c>
      <c r="AL20" s="19"/>
      <c r="AM20" s="19"/>
      <c r="AN20" s="23" t="s">
        <v>1</v>
      </c>
      <c r="AO20" s="19"/>
      <c r="AP20" s="19"/>
      <c r="AQ20" s="19"/>
      <c r="AR20" s="17"/>
      <c r="BS20" s="14" t="s">
        <v>31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</row>
    <row r="22" s="1" customFormat="1" ht="12" customHeight="1">
      <c r="B22" s="18"/>
      <c r="C22" s="19"/>
      <c r="D22" s="26" t="s">
        <v>34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</row>
    <row r="23" s="1" customFormat="1" ht="16.5" customHeight="1">
      <c r="B23" s="18"/>
      <c r="C23" s="19"/>
      <c r="D23" s="19"/>
      <c r="E23" s="27" t="s">
        <v>1</v>
      </c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19"/>
      <c r="AP23" s="19"/>
      <c r="AQ23" s="19"/>
      <c r="AR23" s="17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</row>
    <row r="25" s="1" customFormat="1" ht="6.96" customHeight="1">
      <c r="B25" s="18"/>
      <c r="C25" s="19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19"/>
      <c r="AQ25" s="19"/>
      <c r="AR25" s="17"/>
    </row>
    <row r="26" s="2" customFormat="1" ht="25.92" customHeight="1">
      <c r="A26" s="29"/>
      <c r="B26" s="30"/>
      <c r="C26" s="31"/>
      <c r="D26" s="32" t="s">
        <v>35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4">
        <f>ROUND(AG94,2)</f>
        <v>68442.259999999995</v>
      </c>
      <c r="AL26" s="33"/>
      <c r="AM26" s="33"/>
      <c r="AN26" s="33"/>
      <c r="AO26" s="33"/>
      <c r="AP26" s="31"/>
      <c r="AQ26" s="31"/>
      <c r="AR26" s="35"/>
      <c r="BE26" s="29"/>
    </row>
    <row r="27" s="2" customFormat="1" ht="6.96" customHeight="1">
      <c r="A27" s="29"/>
      <c r="B27" s="30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5"/>
      <c r="BE27" s="29"/>
    </row>
    <row r="28" s="2" customFormat="1">
      <c r="A28" s="29"/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36" t="s">
        <v>36</v>
      </c>
      <c r="M28" s="36"/>
      <c r="N28" s="36"/>
      <c r="O28" s="36"/>
      <c r="P28" s="36"/>
      <c r="Q28" s="31"/>
      <c r="R28" s="31"/>
      <c r="S28" s="31"/>
      <c r="T28" s="31"/>
      <c r="U28" s="31"/>
      <c r="V28" s="31"/>
      <c r="W28" s="36" t="s">
        <v>37</v>
      </c>
      <c r="X28" s="36"/>
      <c r="Y28" s="36"/>
      <c r="Z28" s="36"/>
      <c r="AA28" s="36"/>
      <c r="AB28" s="36"/>
      <c r="AC28" s="36"/>
      <c r="AD28" s="36"/>
      <c r="AE28" s="36"/>
      <c r="AF28" s="31"/>
      <c r="AG28" s="31"/>
      <c r="AH28" s="31"/>
      <c r="AI28" s="31"/>
      <c r="AJ28" s="31"/>
      <c r="AK28" s="36" t="s">
        <v>38</v>
      </c>
      <c r="AL28" s="36"/>
      <c r="AM28" s="36"/>
      <c r="AN28" s="36"/>
      <c r="AO28" s="36"/>
      <c r="AP28" s="31"/>
      <c r="AQ28" s="31"/>
      <c r="AR28" s="35"/>
      <c r="BE28" s="29"/>
    </row>
    <row r="29" s="3" customFormat="1" ht="14.4" customHeight="1">
      <c r="A29" s="3"/>
      <c r="B29" s="37"/>
      <c r="C29" s="38"/>
      <c r="D29" s="26" t="s">
        <v>39</v>
      </c>
      <c r="E29" s="38"/>
      <c r="F29" s="26" t="s">
        <v>40</v>
      </c>
      <c r="G29" s="38"/>
      <c r="H29" s="38"/>
      <c r="I29" s="38"/>
      <c r="J29" s="38"/>
      <c r="K29" s="38"/>
      <c r="L29" s="39">
        <v>0.20000000000000001</v>
      </c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40">
        <f>ROUND(AZ94, 2)</f>
        <v>0</v>
      </c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40">
        <f>ROUND(AV94, 2)</f>
        <v>0</v>
      </c>
      <c r="AL29" s="38"/>
      <c r="AM29" s="38"/>
      <c r="AN29" s="38"/>
      <c r="AO29" s="38"/>
      <c r="AP29" s="38"/>
      <c r="AQ29" s="38"/>
      <c r="AR29" s="41"/>
      <c r="BE29" s="3"/>
    </row>
    <row r="30" s="3" customFormat="1" ht="14.4" customHeight="1">
      <c r="A30" s="3"/>
      <c r="B30" s="37"/>
      <c r="C30" s="38"/>
      <c r="D30" s="38"/>
      <c r="E30" s="38"/>
      <c r="F30" s="26" t="s">
        <v>41</v>
      </c>
      <c r="G30" s="38"/>
      <c r="H30" s="38"/>
      <c r="I30" s="38"/>
      <c r="J30" s="38"/>
      <c r="K30" s="38"/>
      <c r="L30" s="39">
        <v>0.20000000000000001</v>
      </c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40">
        <f>ROUND(BA94, 2)</f>
        <v>68442.259999999995</v>
      </c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40">
        <f>ROUND(AW94, 2)</f>
        <v>13688.450000000001</v>
      </c>
      <c r="AL30" s="38"/>
      <c r="AM30" s="38"/>
      <c r="AN30" s="38"/>
      <c r="AO30" s="38"/>
      <c r="AP30" s="38"/>
      <c r="AQ30" s="38"/>
      <c r="AR30" s="41"/>
      <c r="BE30" s="3"/>
    </row>
    <row r="31" hidden="1" s="3" customFormat="1" ht="14.4" customHeight="1">
      <c r="A31" s="3"/>
      <c r="B31" s="37"/>
      <c r="C31" s="38"/>
      <c r="D31" s="38"/>
      <c r="E31" s="38"/>
      <c r="F31" s="26" t="s">
        <v>42</v>
      </c>
      <c r="G31" s="38"/>
      <c r="H31" s="38"/>
      <c r="I31" s="38"/>
      <c r="J31" s="38"/>
      <c r="K31" s="38"/>
      <c r="L31" s="39">
        <v>0.20000000000000001</v>
      </c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40">
        <f>ROUND(BB94, 2)</f>
        <v>0</v>
      </c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40">
        <v>0</v>
      </c>
      <c r="AL31" s="38"/>
      <c r="AM31" s="38"/>
      <c r="AN31" s="38"/>
      <c r="AO31" s="38"/>
      <c r="AP31" s="38"/>
      <c r="AQ31" s="38"/>
      <c r="AR31" s="41"/>
      <c r="BE31" s="3"/>
    </row>
    <row r="32" hidden="1" s="3" customFormat="1" ht="14.4" customHeight="1">
      <c r="A32" s="3"/>
      <c r="B32" s="37"/>
      <c r="C32" s="38"/>
      <c r="D32" s="38"/>
      <c r="E32" s="38"/>
      <c r="F32" s="26" t="s">
        <v>43</v>
      </c>
      <c r="G32" s="38"/>
      <c r="H32" s="38"/>
      <c r="I32" s="38"/>
      <c r="J32" s="38"/>
      <c r="K32" s="38"/>
      <c r="L32" s="39">
        <v>0.20000000000000001</v>
      </c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40">
        <f>ROUND(BC94, 2)</f>
        <v>0</v>
      </c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40">
        <v>0</v>
      </c>
      <c r="AL32" s="38"/>
      <c r="AM32" s="38"/>
      <c r="AN32" s="38"/>
      <c r="AO32" s="38"/>
      <c r="AP32" s="38"/>
      <c r="AQ32" s="38"/>
      <c r="AR32" s="41"/>
      <c r="BE32" s="3"/>
    </row>
    <row r="33" hidden="1" s="3" customFormat="1" ht="14.4" customHeight="1">
      <c r="A33" s="3"/>
      <c r="B33" s="37"/>
      <c r="C33" s="38"/>
      <c r="D33" s="38"/>
      <c r="E33" s="38"/>
      <c r="F33" s="26" t="s">
        <v>44</v>
      </c>
      <c r="G33" s="38"/>
      <c r="H33" s="38"/>
      <c r="I33" s="38"/>
      <c r="J33" s="38"/>
      <c r="K33" s="38"/>
      <c r="L33" s="39">
        <v>0</v>
      </c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40">
        <f>ROUND(BD94, 2)</f>
        <v>0</v>
      </c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40">
        <v>0</v>
      </c>
      <c r="AL33" s="38"/>
      <c r="AM33" s="38"/>
      <c r="AN33" s="38"/>
      <c r="AO33" s="38"/>
      <c r="AP33" s="38"/>
      <c r="AQ33" s="38"/>
      <c r="AR33" s="41"/>
      <c r="BE33" s="3"/>
    </row>
    <row r="34" s="2" customFormat="1" ht="6.96" customHeight="1">
      <c r="A34" s="29"/>
      <c r="B34" s="30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5"/>
      <c r="BE34" s="29"/>
    </row>
    <row r="35" s="2" customFormat="1" ht="25.92" customHeight="1">
      <c r="A35" s="29"/>
      <c r="B35" s="30"/>
      <c r="C35" s="42"/>
      <c r="D35" s="43" t="s">
        <v>45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46</v>
      </c>
      <c r="U35" s="44"/>
      <c r="V35" s="44"/>
      <c r="W35" s="44"/>
      <c r="X35" s="46" t="s">
        <v>47</v>
      </c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7">
        <f>SUM(AK26:AK33)</f>
        <v>82130.709999999992</v>
      </c>
      <c r="AL35" s="44"/>
      <c r="AM35" s="44"/>
      <c r="AN35" s="44"/>
      <c r="AO35" s="48"/>
      <c r="AP35" s="42"/>
      <c r="AQ35" s="42"/>
      <c r="AR35" s="35"/>
      <c r="BE35" s="29"/>
    </row>
    <row r="36" s="2" customFormat="1" ht="6.96" customHeight="1">
      <c r="A36" s="29"/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5"/>
      <c r="BE36" s="29"/>
    </row>
    <row r="37" s="2" customFormat="1" ht="14.4" customHeight="1">
      <c r="A37" s="29"/>
      <c r="B37" s="30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5"/>
      <c r="BE37" s="29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49"/>
      <c r="C49" s="50"/>
      <c r="D49" s="51" t="s">
        <v>48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2"/>
      <c r="AC49" s="52"/>
      <c r="AD49" s="52"/>
      <c r="AE49" s="52"/>
      <c r="AF49" s="52"/>
      <c r="AG49" s="52"/>
      <c r="AH49" s="51" t="s">
        <v>49</v>
      </c>
      <c r="AI49" s="52"/>
      <c r="AJ49" s="52"/>
      <c r="AK49" s="52"/>
      <c r="AL49" s="52"/>
      <c r="AM49" s="52"/>
      <c r="AN49" s="52"/>
      <c r="AO49" s="52"/>
      <c r="AP49" s="50"/>
      <c r="AQ49" s="50"/>
      <c r="AR49" s="53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29"/>
      <c r="B60" s="30"/>
      <c r="C60" s="31"/>
      <c r="D60" s="54" t="s">
        <v>50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54" t="s">
        <v>51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54" t="s">
        <v>50</v>
      </c>
      <c r="AI60" s="33"/>
      <c r="AJ60" s="33"/>
      <c r="AK60" s="33"/>
      <c r="AL60" s="33"/>
      <c r="AM60" s="54" t="s">
        <v>51</v>
      </c>
      <c r="AN60" s="33"/>
      <c r="AO60" s="33"/>
      <c r="AP60" s="31"/>
      <c r="AQ60" s="31"/>
      <c r="AR60" s="35"/>
      <c r="BE60" s="29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29"/>
      <c r="B64" s="30"/>
      <c r="C64" s="31"/>
      <c r="D64" s="51" t="s">
        <v>52</v>
      </c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1" t="s">
        <v>53</v>
      </c>
      <c r="AI64" s="55"/>
      <c r="AJ64" s="55"/>
      <c r="AK64" s="55"/>
      <c r="AL64" s="55"/>
      <c r="AM64" s="55"/>
      <c r="AN64" s="55"/>
      <c r="AO64" s="55"/>
      <c r="AP64" s="31"/>
      <c r="AQ64" s="31"/>
      <c r="AR64" s="35"/>
      <c r="BE64" s="29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29"/>
      <c r="B75" s="30"/>
      <c r="C75" s="31"/>
      <c r="D75" s="54" t="s">
        <v>50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54" t="s">
        <v>51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54" t="s">
        <v>50</v>
      </c>
      <c r="AI75" s="33"/>
      <c r="AJ75" s="33"/>
      <c r="AK75" s="33"/>
      <c r="AL75" s="33"/>
      <c r="AM75" s="54" t="s">
        <v>51</v>
      </c>
      <c r="AN75" s="33"/>
      <c r="AO75" s="33"/>
      <c r="AP75" s="31"/>
      <c r="AQ75" s="31"/>
      <c r="AR75" s="35"/>
      <c r="BE75" s="29"/>
    </row>
    <row r="76" s="2" customFormat="1">
      <c r="A76" s="29"/>
      <c r="B76" s="30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5"/>
      <c r="BE76" s="29"/>
    </row>
    <row r="77" s="2" customFormat="1" ht="6.96" customHeight="1">
      <c r="A77" s="29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  <c r="AM77" s="57"/>
      <c r="AN77" s="57"/>
      <c r="AO77" s="57"/>
      <c r="AP77" s="57"/>
      <c r="AQ77" s="57"/>
      <c r="AR77" s="35"/>
      <c r="BE77" s="29"/>
    </row>
    <row r="81" s="2" customFormat="1" ht="6.96" customHeight="1">
      <c r="A81" s="29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35"/>
      <c r="BE81" s="29"/>
    </row>
    <row r="82" s="2" customFormat="1" ht="24.96" customHeight="1">
      <c r="A82" s="29"/>
      <c r="B82" s="30"/>
      <c r="C82" s="20" t="s">
        <v>54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5"/>
      <c r="B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5"/>
      <c r="BE83" s="29"/>
    </row>
    <row r="84" s="4" customFormat="1" ht="12" customHeight="1">
      <c r="A84" s="4"/>
      <c r="B84" s="60"/>
      <c r="C84" s="26" t="s">
        <v>11</v>
      </c>
      <c r="D84" s="61"/>
      <c r="E84" s="61"/>
      <c r="F84" s="61"/>
      <c r="G84" s="61"/>
      <c r="H84" s="61"/>
      <c r="I84" s="61"/>
      <c r="J84" s="61"/>
      <c r="K84" s="61"/>
      <c r="L84" s="61" t="str">
        <f>K5</f>
        <v>2020_040</v>
      </c>
      <c r="M84" s="61"/>
      <c r="N84" s="61"/>
      <c r="O84" s="61"/>
      <c r="P84" s="61"/>
      <c r="Q84" s="61"/>
      <c r="R84" s="61"/>
      <c r="S84" s="61"/>
      <c r="T84" s="61"/>
      <c r="U84" s="61"/>
      <c r="V84" s="61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  <c r="AM84" s="61"/>
      <c r="AN84" s="61"/>
      <c r="AO84" s="61"/>
      <c r="AP84" s="61"/>
      <c r="AQ84" s="61"/>
      <c r="AR84" s="62"/>
      <c r="BE84" s="4"/>
    </row>
    <row r="85" s="5" customFormat="1" ht="36.96" customHeight="1">
      <c r="A85" s="5"/>
      <c r="B85" s="63"/>
      <c r="C85" s="64" t="s">
        <v>13</v>
      </c>
      <c r="D85" s="65"/>
      <c r="E85" s="65"/>
      <c r="F85" s="65"/>
      <c r="G85" s="65"/>
      <c r="H85" s="65"/>
      <c r="I85" s="65"/>
      <c r="J85" s="65"/>
      <c r="K85" s="65"/>
      <c r="L85" s="66" t="str">
        <f>K6</f>
        <v>Regenerácia vnútrobloku Popradská- Kmeťová, Nitra</v>
      </c>
      <c r="M85" s="65"/>
      <c r="N85" s="65"/>
      <c r="O85" s="65"/>
      <c r="P85" s="65"/>
      <c r="Q85" s="65"/>
      <c r="R85" s="65"/>
      <c r="S85" s="65"/>
      <c r="T85" s="65"/>
      <c r="U85" s="65"/>
      <c r="V85" s="65"/>
      <c r="W85" s="65"/>
      <c r="X85" s="65"/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  <c r="AN85" s="65"/>
      <c r="AO85" s="65"/>
      <c r="AP85" s="65"/>
      <c r="AQ85" s="65"/>
      <c r="AR85" s="67"/>
      <c r="BE85" s="5"/>
    </row>
    <row r="86" s="2" customFormat="1" ht="6.96" customHeight="1">
      <c r="A86" s="29"/>
      <c r="B86" s="30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5"/>
      <c r="BE86" s="29"/>
    </row>
    <row r="87" s="2" customFormat="1" ht="12" customHeight="1">
      <c r="A87" s="29"/>
      <c r="B87" s="30"/>
      <c r="C87" s="26" t="s">
        <v>17</v>
      </c>
      <c r="D87" s="31"/>
      <c r="E87" s="31"/>
      <c r="F87" s="31"/>
      <c r="G87" s="31"/>
      <c r="H87" s="31"/>
      <c r="I87" s="31"/>
      <c r="J87" s="31"/>
      <c r="K87" s="31"/>
      <c r="L87" s="68" t="str">
        <f>IF(K8="","",K8)</f>
        <v>Popradská-Kmeťová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6" t="s">
        <v>19</v>
      </c>
      <c r="AJ87" s="31"/>
      <c r="AK87" s="31"/>
      <c r="AL87" s="31"/>
      <c r="AM87" s="69" t="str">
        <f>IF(AN8= "","",AN8)</f>
        <v>10. 8. 2020</v>
      </c>
      <c r="AN87" s="69"/>
      <c r="AO87" s="31"/>
      <c r="AP87" s="31"/>
      <c r="AQ87" s="31"/>
      <c r="AR87" s="35"/>
      <c r="B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5"/>
      <c r="BE88" s="29"/>
    </row>
    <row r="89" s="2" customFormat="1" ht="15.15" customHeight="1">
      <c r="A89" s="29"/>
      <c r="B89" s="30"/>
      <c r="C89" s="26" t="s">
        <v>21</v>
      </c>
      <c r="D89" s="31"/>
      <c r="E89" s="31"/>
      <c r="F89" s="31"/>
      <c r="G89" s="31"/>
      <c r="H89" s="31"/>
      <c r="I89" s="31"/>
      <c r="J89" s="31"/>
      <c r="K89" s="31"/>
      <c r="L89" s="61" t="str">
        <f>IF(E11= "","",E11)</f>
        <v>Mesto Nitra, Štefánikova trieda 60, Nitra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6" t="s">
        <v>29</v>
      </c>
      <c r="AJ89" s="31"/>
      <c r="AK89" s="31"/>
      <c r="AL89" s="31"/>
      <c r="AM89" s="70" t="str">
        <f>IF(E17="","",E17)</f>
        <v xml:space="preserve"> </v>
      </c>
      <c r="AN89" s="61"/>
      <c r="AO89" s="61"/>
      <c r="AP89" s="61"/>
      <c r="AQ89" s="31"/>
      <c r="AR89" s="35"/>
      <c r="AS89" s="71" t="s">
        <v>55</v>
      </c>
      <c r="AT89" s="72"/>
      <c r="AU89" s="73"/>
      <c r="AV89" s="73"/>
      <c r="AW89" s="73"/>
      <c r="AX89" s="73"/>
      <c r="AY89" s="73"/>
      <c r="AZ89" s="73"/>
      <c r="BA89" s="73"/>
      <c r="BB89" s="73"/>
      <c r="BC89" s="73"/>
      <c r="BD89" s="74"/>
      <c r="BE89" s="29"/>
    </row>
    <row r="90" s="2" customFormat="1" ht="15.15" customHeight="1">
      <c r="A90" s="29"/>
      <c r="B90" s="30"/>
      <c r="C90" s="26" t="s">
        <v>25</v>
      </c>
      <c r="D90" s="31"/>
      <c r="E90" s="31"/>
      <c r="F90" s="31"/>
      <c r="G90" s="31"/>
      <c r="H90" s="31"/>
      <c r="I90" s="31"/>
      <c r="J90" s="31"/>
      <c r="K90" s="31"/>
      <c r="L90" s="61" t="str">
        <f>IF(E14="","",E14)</f>
        <v>PP INVEST, s.r.o.</v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6" t="s">
        <v>32</v>
      </c>
      <c r="AJ90" s="31"/>
      <c r="AK90" s="31"/>
      <c r="AL90" s="31"/>
      <c r="AM90" s="70" t="str">
        <f>IF(E20="","",E20)</f>
        <v>Ing. Martin Rusnák</v>
      </c>
      <c r="AN90" s="61"/>
      <c r="AO90" s="61"/>
      <c r="AP90" s="61"/>
      <c r="AQ90" s="31"/>
      <c r="AR90" s="35"/>
      <c r="AS90" s="75"/>
      <c r="AT90" s="76"/>
      <c r="AU90" s="77"/>
      <c r="AV90" s="77"/>
      <c r="AW90" s="77"/>
      <c r="AX90" s="77"/>
      <c r="AY90" s="77"/>
      <c r="AZ90" s="77"/>
      <c r="BA90" s="77"/>
      <c r="BB90" s="77"/>
      <c r="BC90" s="77"/>
      <c r="BD90" s="78"/>
      <c r="BE90" s="29"/>
    </row>
    <row r="91" s="2" customFormat="1" ht="10.8" customHeight="1">
      <c r="A91" s="29"/>
      <c r="B91" s="30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5"/>
      <c r="AS91" s="79"/>
      <c r="AT91" s="80"/>
      <c r="AU91" s="81"/>
      <c r="AV91" s="81"/>
      <c r="AW91" s="81"/>
      <c r="AX91" s="81"/>
      <c r="AY91" s="81"/>
      <c r="AZ91" s="81"/>
      <c r="BA91" s="81"/>
      <c r="BB91" s="81"/>
      <c r="BC91" s="81"/>
      <c r="BD91" s="82"/>
      <c r="BE91" s="29"/>
    </row>
    <row r="92" s="2" customFormat="1" ht="29.28" customHeight="1">
      <c r="A92" s="29"/>
      <c r="B92" s="30"/>
      <c r="C92" s="83" t="s">
        <v>56</v>
      </c>
      <c r="D92" s="84"/>
      <c r="E92" s="84"/>
      <c r="F92" s="84"/>
      <c r="G92" s="84"/>
      <c r="H92" s="85"/>
      <c r="I92" s="86" t="s">
        <v>57</v>
      </c>
      <c r="J92" s="84"/>
      <c r="K92" s="84"/>
      <c r="L92" s="84"/>
      <c r="M92" s="84"/>
      <c r="N92" s="84"/>
      <c r="O92" s="84"/>
      <c r="P92" s="84"/>
      <c r="Q92" s="84"/>
      <c r="R92" s="84"/>
      <c r="S92" s="84"/>
      <c r="T92" s="84"/>
      <c r="U92" s="84"/>
      <c r="V92" s="84"/>
      <c r="W92" s="84"/>
      <c r="X92" s="84"/>
      <c r="Y92" s="84"/>
      <c r="Z92" s="84"/>
      <c r="AA92" s="84"/>
      <c r="AB92" s="84"/>
      <c r="AC92" s="84"/>
      <c r="AD92" s="84"/>
      <c r="AE92" s="84"/>
      <c r="AF92" s="84"/>
      <c r="AG92" s="87" t="s">
        <v>58</v>
      </c>
      <c r="AH92" s="84"/>
      <c r="AI92" s="84"/>
      <c r="AJ92" s="84"/>
      <c r="AK92" s="84"/>
      <c r="AL92" s="84"/>
      <c r="AM92" s="84"/>
      <c r="AN92" s="86" t="s">
        <v>59</v>
      </c>
      <c r="AO92" s="84"/>
      <c r="AP92" s="88"/>
      <c r="AQ92" s="89" t="s">
        <v>60</v>
      </c>
      <c r="AR92" s="35"/>
      <c r="AS92" s="90" t="s">
        <v>61</v>
      </c>
      <c r="AT92" s="91" t="s">
        <v>62</v>
      </c>
      <c r="AU92" s="91" t="s">
        <v>63</v>
      </c>
      <c r="AV92" s="91" t="s">
        <v>64</v>
      </c>
      <c r="AW92" s="91" t="s">
        <v>65</v>
      </c>
      <c r="AX92" s="91" t="s">
        <v>66</v>
      </c>
      <c r="AY92" s="91" t="s">
        <v>67</v>
      </c>
      <c r="AZ92" s="91" t="s">
        <v>68</v>
      </c>
      <c r="BA92" s="91" t="s">
        <v>69</v>
      </c>
      <c r="BB92" s="91" t="s">
        <v>70</v>
      </c>
      <c r="BC92" s="91" t="s">
        <v>71</v>
      </c>
      <c r="BD92" s="92" t="s">
        <v>72</v>
      </c>
      <c r="BE92" s="29"/>
    </row>
    <row r="93" s="2" customFormat="1" ht="10.8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5"/>
      <c r="AS93" s="93"/>
      <c r="AT93" s="94"/>
      <c r="AU93" s="94"/>
      <c r="AV93" s="94"/>
      <c r="AW93" s="94"/>
      <c r="AX93" s="94"/>
      <c r="AY93" s="94"/>
      <c r="AZ93" s="94"/>
      <c r="BA93" s="94"/>
      <c r="BB93" s="94"/>
      <c r="BC93" s="94"/>
      <c r="BD93" s="95"/>
      <c r="BE93" s="29"/>
    </row>
    <row r="94" s="6" customFormat="1" ht="32.4" customHeight="1">
      <c r="A94" s="6"/>
      <c r="B94" s="96"/>
      <c r="C94" s="97" t="s">
        <v>73</v>
      </c>
      <c r="D94" s="98"/>
      <c r="E94" s="98"/>
      <c r="F94" s="98"/>
      <c r="G94" s="98"/>
      <c r="H94" s="98"/>
      <c r="I94" s="98"/>
      <c r="J94" s="98"/>
      <c r="K94" s="98"/>
      <c r="L94" s="98"/>
      <c r="M94" s="98"/>
      <c r="N94" s="98"/>
      <c r="O94" s="98"/>
      <c r="P94" s="98"/>
      <c r="Q94" s="98"/>
      <c r="R94" s="98"/>
      <c r="S94" s="98"/>
      <c r="T94" s="98"/>
      <c r="U94" s="98"/>
      <c r="V94" s="98"/>
      <c r="W94" s="98"/>
      <c r="X94" s="98"/>
      <c r="Y94" s="98"/>
      <c r="Z94" s="98"/>
      <c r="AA94" s="98"/>
      <c r="AB94" s="98"/>
      <c r="AC94" s="98"/>
      <c r="AD94" s="98"/>
      <c r="AE94" s="98"/>
      <c r="AF94" s="98"/>
      <c r="AG94" s="99">
        <f>ROUND(AG95+AG96,2)</f>
        <v>68442.259999999995</v>
      </c>
      <c r="AH94" s="99"/>
      <c r="AI94" s="99"/>
      <c r="AJ94" s="99"/>
      <c r="AK94" s="99"/>
      <c r="AL94" s="99"/>
      <c r="AM94" s="99"/>
      <c r="AN94" s="100">
        <f>SUM(AG94,AT94)</f>
        <v>82130.709999999992</v>
      </c>
      <c r="AO94" s="100"/>
      <c r="AP94" s="100"/>
      <c r="AQ94" s="101" t="s">
        <v>1</v>
      </c>
      <c r="AR94" s="102"/>
      <c r="AS94" s="103">
        <f>ROUND(AS95+AS96,2)</f>
        <v>0</v>
      </c>
      <c r="AT94" s="104">
        <f>ROUND(SUM(AV94:AW94),2)</f>
        <v>13688.450000000001</v>
      </c>
      <c r="AU94" s="105">
        <f>ROUND(AU95+AU96,5)</f>
        <v>0</v>
      </c>
      <c r="AV94" s="104">
        <f>ROUND(AZ94*L29,2)</f>
        <v>0</v>
      </c>
      <c r="AW94" s="104">
        <f>ROUND(BA94*L30,2)</f>
        <v>13688.450000000001</v>
      </c>
      <c r="AX94" s="104">
        <f>ROUND(BB94*L29,2)</f>
        <v>0</v>
      </c>
      <c r="AY94" s="104">
        <f>ROUND(BC94*L30,2)</f>
        <v>0</v>
      </c>
      <c r="AZ94" s="104">
        <f>ROUND(AZ95+AZ96,2)</f>
        <v>0</v>
      </c>
      <c r="BA94" s="104">
        <f>ROUND(BA95+BA96,2)</f>
        <v>68442.259999999995</v>
      </c>
      <c r="BB94" s="104">
        <f>ROUND(BB95+BB96,2)</f>
        <v>0</v>
      </c>
      <c r="BC94" s="104">
        <f>ROUND(BC95+BC96,2)</f>
        <v>0</v>
      </c>
      <c r="BD94" s="106">
        <f>ROUND(BD95+BD96,2)</f>
        <v>0</v>
      </c>
      <c r="BE94" s="6"/>
      <c r="BS94" s="107" t="s">
        <v>74</v>
      </c>
      <c r="BT94" s="107" t="s">
        <v>75</v>
      </c>
      <c r="BU94" s="108" t="s">
        <v>76</v>
      </c>
      <c r="BV94" s="107" t="s">
        <v>77</v>
      </c>
      <c r="BW94" s="107" t="s">
        <v>5</v>
      </c>
      <c r="BX94" s="107" t="s">
        <v>78</v>
      </c>
      <c r="CL94" s="107" t="s">
        <v>1</v>
      </c>
    </row>
    <row r="95" s="7" customFormat="1" ht="16.5" customHeight="1">
      <c r="A95" s="109" t="s">
        <v>79</v>
      </c>
      <c r="B95" s="110"/>
      <c r="C95" s="111"/>
      <c r="D95" s="112" t="s">
        <v>80</v>
      </c>
      <c r="E95" s="112"/>
      <c r="F95" s="112"/>
      <c r="G95" s="112"/>
      <c r="H95" s="112"/>
      <c r="I95" s="113"/>
      <c r="J95" s="112" t="s">
        <v>81</v>
      </c>
      <c r="K95" s="112"/>
      <c r="L95" s="112"/>
      <c r="M95" s="112"/>
      <c r="N95" s="112"/>
      <c r="O95" s="112"/>
      <c r="P95" s="112"/>
      <c r="Q95" s="112"/>
      <c r="R95" s="112"/>
      <c r="S95" s="112"/>
      <c r="T95" s="112"/>
      <c r="U95" s="112"/>
      <c r="V95" s="112"/>
      <c r="W95" s="112"/>
      <c r="X95" s="112"/>
      <c r="Y95" s="112"/>
      <c r="Z95" s="112"/>
      <c r="AA95" s="112"/>
      <c r="AB95" s="112"/>
      <c r="AC95" s="112"/>
      <c r="AD95" s="112"/>
      <c r="AE95" s="112"/>
      <c r="AF95" s="112"/>
      <c r="AG95" s="114">
        <f>'1 - SO 01 Prestavba poras...'!J30</f>
        <v>46044.639999999999</v>
      </c>
      <c r="AH95" s="113"/>
      <c r="AI95" s="113"/>
      <c r="AJ95" s="113"/>
      <c r="AK95" s="113"/>
      <c r="AL95" s="113"/>
      <c r="AM95" s="113"/>
      <c r="AN95" s="114">
        <f>SUM(AG95,AT95)</f>
        <v>55253.57</v>
      </c>
      <c r="AO95" s="113"/>
      <c r="AP95" s="113"/>
      <c r="AQ95" s="115" t="s">
        <v>82</v>
      </c>
      <c r="AR95" s="116"/>
      <c r="AS95" s="117">
        <v>0</v>
      </c>
      <c r="AT95" s="118">
        <f>ROUND(SUM(AV95:AW95),2)</f>
        <v>9208.9300000000003</v>
      </c>
      <c r="AU95" s="119">
        <f>'1 - SO 01 Prestavba poras...'!P119</f>
        <v>0</v>
      </c>
      <c r="AV95" s="118">
        <f>'1 - SO 01 Prestavba poras...'!J33</f>
        <v>0</v>
      </c>
      <c r="AW95" s="118">
        <f>'1 - SO 01 Prestavba poras...'!J34</f>
        <v>9208.9300000000003</v>
      </c>
      <c r="AX95" s="118">
        <f>'1 - SO 01 Prestavba poras...'!J35</f>
        <v>0</v>
      </c>
      <c r="AY95" s="118">
        <f>'1 - SO 01 Prestavba poras...'!J36</f>
        <v>0</v>
      </c>
      <c r="AZ95" s="118">
        <f>'1 - SO 01 Prestavba poras...'!F33</f>
        <v>0</v>
      </c>
      <c r="BA95" s="118">
        <f>'1 - SO 01 Prestavba poras...'!F34</f>
        <v>46044.639999999999</v>
      </c>
      <c r="BB95" s="118">
        <f>'1 - SO 01 Prestavba poras...'!F35</f>
        <v>0</v>
      </c>
      <c r="BC95" s="118">
        <f>'1 - SO 01 Prestavba poras...'!F36</f>
        <v>0</v>
      </c>
      <c r="BD95" s="120">
        <f>'1 - SO 01 Prestavba poras...'!F37</f>
        <v>0</v>
      </c>
      <c r="BE95" s="7"/>
      <c r="BT95" s="121" t="s">
        <v>80</v>
      </c>
      <c r="BV95" s="121" t="s">
        <v>77</v>
      </c>
      <c r="BW95" s="121" t="s">
        <v>83</v>
      </c>
      <c r="BX95" s="121" t="s">
        <v>5</v>
      </c>
      <c r="CL95" s="121" t="s">
        <v>1</v>
      </c>
      <c r="CM95" s="121" t="s">
        <v>75</v>
      </c>
    </row>
    <row r="96" s="7" customFormat="1" ht="16.5" customHeight="1">
      <c r="A96" s="7"/>
      <c r="B96" s="110"/>
      <c r="C96" s="111"/>
      <c r="D96" s="112" t="s">
        <v>84</v>
      </c>
      <c r="E96" s="112"/>
      <c r="F96" s="112"/>
      <c r="G96" s="112"/>
      <c r="H96" s="112"/>
      <c r="I96" s="113"/>
      <c r="J96" s="112" t="s">
        <v>85</v>
      </c>
      <c r="K96" s="112"/>
      <c r="L96" s="112"/>
      <c r="M96" s="112"/>
      <c r="N96" s="112"/>
      <c r="O96" s="112"/>
      <c r="P96" s="112"/>
      <c r="Q96" s="112"/>
      <c r="R96" s="112"/>
      <c r="S96" s="112"/>
      <c r="T96" s="112"/>
      <c r="U96" s="112"/>
      <c r="V96" s="112"/>
      <c r="W96" s="112"/>
      <c r="X96" s="112"/>
      <c r="Y96" s="112"/>
      <c r="Z96" s="112"/>
      <c r="AA96" s="112"/>
      <c r="AB96" s="112"/>
      <c r="AC96" s="112"/>
      <c r="AD96" s="112"/>
      <c r="AE96" s="112"/>
      <c r="AF96" s="112"/>
      <c r="AG96" s="122">
        <f>ROUND(SUM(AG97:AG99),2)</f>
        <v>22397.619999999999</v>
      </c>
      <c r="AH96" s="113"/>
      <c r="AI96" s="113"/>
      <c r="AJ96" s="113"/>
      <c r="AK96" s="113"/>
      <c r="AL96" s="113"/>
      <c r="AM96" s="113"/>
      <c r="AN96" s="114">
        <f>SUM(AG96,AT96)</f>
        <v>26877.139999999999</v>
      </c>
      <c r="AO96" s="113"/>
      <c r="AP96" s="113"/>
      <c r="AQ96" s="115" t="s">
        <v>82</v>
      </c>
      <c r="AR96" s="116"/>
      <c r="AS96" s="117">
        <f>ROUND(SUM(AS97:AS99),2)</f>
        <v>0</v>
      </c>
      <c r="AT96" s="118">
        <f>ROUND(SUM(AV96:AW96),2)</f>
        <v>4479.5200000000004</v>
      </c>
      <c r="AU96" s="119">
        <f>ROUND(SUM(AU97:AU99),5)</f>
        <v>0</v>
      </c>
      <c r="AV96" s="118">
        <f>ROUND(AZ96*L29,2)</f>
        <v>0</v>
      </c>
      <c r="AW96" s="118">
        <f>ROUND(BA96*L30,2)</f>
        <v>4479.5200000000004</v>
      </c>
      <c r="AX96" s="118">
        <f>ROUND(BB96*L29,2)</f>
        <v>0</v>
      </c>
      <c r="AY96" s="118">
        <f>ROUND(BC96*L30,2)</f>
        <v>0</v>
      </c>
      <c r="AZ96" s="118">
        <f>ROUND(SUM(AZ97:AZ99),2)</f>
        <v>0</v>
      </c>
      <c r="BA96" s="118">
        <f>ROUND(SUM(BA97:BA99),2)</f>
        <v>22397.619999999999</v>
      </c>
      <c r="BB96" s="118">
        <f>ROUND(SUM(BB97:BB99),2)</f>
        <v>0</v>
      </c>
      <c r="BC96" s="118">
        <f>ROUND(SUM(BC97:BC99),2)</f>
        <v>0</v>
      </c>
      <c r="BD96" s="120">
        <f>ROUND(SUM(BD97:BD99),2)</f>
        <v>0</v>
      </c>
      <c r="BE96" s="7"/>
      <c r="BS96" s="121" t="s">
        <v>74</v>
      </c>
      <c r="BT96" s="121" t="s">
        <v>80</v>
      </c>
      <c r="BU96" s="121" t="s">
        <v>76</v>
      </c>
      <c r="BV96" s="121" t="s">
        <v>77</v>
      </c>
      <c r="BW96" s="121" t="s">
        <v>86</v>
      </c>
      <c r="BX96" s="121" t="s">
        <v>5</v>
      </c>
      <c r="CL96" s="121" t="s">
        <v>1</v>
      </c>
      <c r="CM96" s="121" t="s">
        <v>75</v>
      </c>
    </row>
    <row r="97" s="4" customFormat="1" ht="16.5" customHeight="1">
      <c r="A97" s="109" t="s">
        <v>79</v>
      </c>
      <c r="B97" s="60"/>
      <c r="C97" s="123"/>
      <c r="D97" s="123"/>
      <c r="E97" s="124" t="s">
        <v>87</v>
      </c>
      <c r="F97" s="124"/>
      <c r="G97" s="124"/>
      <c r="H97" s="124"/>
      <c r="I97" s="124"/>
      <c r="J97" s="123"/>
      <c r="K97" s="124" t="s">
        <v>88</v>
      </c>
      <c r="L97" s="124"/>
      <c r="M97" s="124"/>
      <c r="N97" s="124"/>
      <c r="O97" s="124"/>
      <c r="P97" s="124"/>
      <c r="Q97" s="124"/>
      <c r="R97" s="124"/>
      <c r="S97" s="124"/>
      <c r="T97" s="124"/>
      <c r="U97" s="124"/>
      <c r="V97" s="124"/>
      <c r="W97" s="124"/>
      <c r="X97" s="124"/>
      <c r="Y97" s="124"/>
      <c r="Z97" s="124"/>
      <c r="AA97" s="124"/>
      <c r="AB97" s="124"/>
      <c r="AC97" s="124"/>
      <c r="AD97" s="124"/>
      <c r="AE97" s="124"/>
      <c r="AF97" s="124"/>
      <c r="AG97" s="125">
        <f>'01 - SO 02-1 Work outdoor...'!J32</f>
        <v>19942.25</v>
      </c>
      <c r="AH97" s="123"/>
      <c r="AI97" s="123"/>
      <c r="AJ97" s="123"/>
      <c r="AK97" s="123"/>
      <c r="AL97" s="123"/>
      <c r="AM97" s="123"/>
      <c r="AN97" s="125">
        <f>SUM(AG97,AT97)</f>
        <v>23930.700000000001</v>
      </c>
      <c r="AO97" s="123"/>
      <c r="AP97" s="123"/>
      <c r="AQ97" s="126" t="s">
        <v>89</v>
      </c>
      <c r="AR97" s="62"/>
      <c r="AS97" s="127">
        <v>0</v>
      </c>
      <c r="AT97" s="128">
        <f>ROUND(SUM(AV97:AW97),2)</f>
        <v>3988.4499999999998</v>
      </c>
      <c r="AU97" s="129">
        <f>'01 - SO 02-1 Work outdoor...'!P126</f>
        <v>0</v>
      </c>
      <c r="AV97" s="128">
        <f>'01 - SO 02-1 Work outdoor...'!J35</f>
        <v>0</v>
      </c>
      <c r="AW97" s="128">
        <f>'01 - SO 02-1 Work outdoor...'!J36</f>
        <v>3988.4499999999998</v>
      </c>
      <c r="AX97" s="128">
        <f>'01 - SO 02-1 Work outdoor...'!J37</f>
        <v>0</v>
      </c>
      <c r="AY97" s="128">
        <f>'01 - SO 02-1 Work outdoor...'!J38</f>
        <v>0</v>
      </c>
      <c r="AZ97" s="128">
        <f>'01 - SO 02-1 Work outdoor...'!F35</f>
        <v>0</v>
      </c>
      <c r="BA97" s="128">
        <f>'01 - SO 02-1 Work outdoor...'!F36</f>
        <v>19942.25</v>
      </c>
      <c r="BB97" s="128">
        <f>'01 - SO 02-1 Work outdoor...'!F37</f>
        <v>0</v>
      </c>
      <c r="BC97" s="128">
        <f>'01 - SO 02-1 Work outdoor...'!F38</f>
        <v>0</v>
      </c>
      <c r="BD97" s="130">
        <f>'01 - SO 02-1 Work outdoor...'!F39</f>
        <v>0</v>
      </c>
      <c r="BE97" s="4"/>
      <c r="BT97" s="131" t="s">
        <v>84</v>
      </c>
      <c r="BV97" s="131" t="s">
        <v>77</v>
      </c>
      <c r="BW97" s="131" t="s">
        <v>90</v>
      </c>
      <c r="BX97" s="131" t="s">
        <v>86</v>
      </c>
      <c r="CL97" s="131" t="s">
        <v>1</v>
      </c>
    </row>
    <row r="98" s="4" customFormat="1" ht="16.5" customHeight="1">
      <c r="A98" s="109" t="s">
        <v>79</v>
      </c>
      <c r="B98" s="60"/>
      <c r="C98" s="123"/>
      <c r="D98" s="123"/>
      <c r="E98" s="124" t="s">
        <v>91</v>
      </c>
      <c r="F98" s="124"/>
      <c r="G98" s="124"/>
      <c r="H98" s="124"/>
      <c r="I98" s="124"/>
      <c r="J98" s="123"/>
      <c r="K98" s="124" t="s">
        <v>92</v>
      </c>
      <c r="L98" s="124"/>
      <c r="M98" s="124"/>
      <c r="N98" s="124"/>
      <c r="O98" s="124"/>
      <c r="P98" s="124"/>
      <c r="Q98" s="124"/>
      <c r="R98" s="124"/>
      <c r="S98" s="124"/>
      <c r="T98" s="124"/>
      <c r="U98" s="124"/>
      <c r="V98" s="124"/>
      <c r="W98" s="124"/>
      <c r="X98" s="124"/>
      <c r="Y98" s="124"/>
      <c r="Z98" s="124"/>
      <c r="AA98" s="124"/>
      <c r="AB98" s="124"/>
      <c r="AC98" s="124"/>
      <c r="AD98" s="124"/>
      <c r="AE98" s="124"/>
      <c r="AF98" s="124"/>
      <c r="AG98" s="125">
        <f>'02 - SO 02-2 Mestský mobi...'!J32</f>
        <v>1877.1099999999999</v>
      </c>
      <c r="AH98" s="123"/>
      <c r="AI98" s="123"/>
      <c r="AJ98" s="123"/>
      <c r="AK98" s="123"/>
      <c r="AL98" s="123"/>
      <c r="AM98" s="123"/>
      <c r="AN98" s="125">
        <f>SUM(AG98,AT98)</f>
        <v>2252.5299999999997</v>
      </c>
      <c r="AO98" s="123"/>
      <c r="AP98" s="123"/>
      <c r="AQ98" s="126" t="s">
        <v>89</v>
      </c>
      <c r="AR98" s="62"/>
      <c r="AS98" s="127">
        <v>0</v>
      </c>
      <c r="AT98" s="128">
        <f>ROUND(SUM(AV98:AW98),2)</f>
        <v>375.42000000000002</v>
      </c>
      <c r="AU98" s="129">
        <f>'02 - SO 02-2 Mestský mobi...'!P126</f>
        <v>0</v>
      </c>
      <c r="AV98" s="128">
        <f>'02 - SO 02-2 Mestský mobi...'!J35</f>
        <v>0</v>
      </c>
      <c r="AW98" s="128">
        <f>'02 - SO 02-2 Mestský mobi...'!J36</f>
        <v>375.42000000000002</v>
      </c>
      <c r="AX98" s="128">
        <f>'02 - SO 02-2 Mestský mobi...'!J37</f>
        <v>0</v>
      </c>
      <c r="AY98" s="128">
        <f>'02 - SO 02-2 Mestský mobi...'!J38</f>
        <v>0</v>
      </c>
      <c r="AZ98" s="128">
        <f>'02 - SO 02-2 Mestský mobi...'!F35</f>
        <v>0</v>
      </c>
      <c r="BA98" s="128">
        <f>'02 - SO 02-2 Mestský mobi...'!F36</f>
        <v>1877.1099999999999</v>
      </c>
      <c r="BB98" s="128">
        <f>'02 - SO 02-2 Mestský mobi...'!F37</f>
        <v>0</v>
      </c>
      <c r="BC98" s="128">
        <f>'02 - SO 02-2 Mestský mobi...'!F38</f>
        <v>0</v>
      </c>
      <c r="BD98" s="130">
        <f>'02 - SO 02-2 Mestský mobi...'!F39</f>
        <v>0</v>
      </c>
      <c r="BE98" s="4"/>
      <c r="BT98" s="131" t="s">
        <v>84</v>
      </c>
      <c r="BV98" s="131" t="s">
        <v>77</v>
      </c>
      <c r="BW98" s="131" t="s">
        <v>93</v>
      </c>
      <c r="BX98" s="131" t="s">
        <v>86</v>
      </c>
      <c r="CL98" s="131" t="s">
        <v>1</v>
      </c>
    </row>
    <row r="99" s="4" customFormat="1" ht="16.5" customHeight="1">
      <c r="A99" s="109" t="s">
        <v>79</v>
      </c>
      <c r="B99" s="60"/>
      <c r="C99" s="123"/>
      <c r="D99" s="123"/>
      <c r="E99" s="124" t="s">
        <v>94</v>
      </c>
      <c r="F99" s="124"/>
      <c r="G99" s="124"/>
      <c r="H99" s="124"/>
      <c r="I99" s="124"/>
      <c r="J99" s="123"/>
      <c r="K99" s="124" t="s">
        <v>95</v>
      </c>
      <c r="L99" s="124"/>
      <c r="M99" s="124"/>
      <c r="N99" s="124"/>
      <c r="O99" s="124"/>
      <c r="P99" s="124"/>
      <c r="Q99" s="124"/>
      <c r="R99" s="124"/>
      <c r="S99" s="124"/>
      <c r="T99" s="124"/>
      <c r="U99" s="124"/>
      <c r="V99" s="124"/>
      <c r="W99" s="124"/>
      <c r="X99" s="124"/>
      <c r="Y99" s="124"/>
      <c r="Z99" s="124"/>
      <c r="AA99" s="124"/>
      <c r="AB99" s="124"/>
      <c r="AC99" s="124"/>
      <c r="AD99" s="124"/>
      <c r="AE99" s="124"/>
      <c r="AF99" s="124"/>
      <c r="AG99" s="125">
        <f>'03 - SO-03 Dotvorenie pam...'!J32</f>
        <v>578.25999999999999</v>
      </c>
      <c r="AH99" s="123"/>
      <c r="AI99" s="123"/>
      <c r="AJ99" s="123"/>
      <c r="AK99" s="123"/>
      <c r="AL99" s="123"/>
      <c r="AM99" s="123"/>
      <c r="AN99" s="125">
        <f>SUM(AG99,AT99)</f>
        <v>693.90999999999997</v>
      </c>
      <c r="AO99" s="123"/>
      <c r="AP99" s="123"/>
      <c r="AQ99" s="126" t="s">
        <v>89</v>
      </c>
      <c r="AR99" s="62"/>
      <c r="AS99" s="132">
        <v>0</v>
      </c>
      <c r="AT99" s="133">
        <f>ROUND(SUM(AV99:AW99),2)</f>
        <v>115.65000000000001</v>
      </c>
      <c r="AU99" s="134">
        <f>'03 - SO-03 Dotvorenie pam...'!P127</f>
        <v>0</v>
      </c>
      <c r="AV99" s="133">
        <f>'03 - SO-03 Dotvorenie pam...'!J35</f>
        <v>0</v>
      </c>
      <c r="AW99" s="133">
        <f>'03 - SO-03 Dotvorenie pam...'!J36</f>
        <v>115.65000000000001</v>
      </c>
      <c r="AX99" s="133">
        <f>'03 - SO-03 Dotvorenie pam...'!J37</f>
        <v>0</v>
      </c>
      <c r="AY99" s="133">
        <f>'03 - SO-03 Dotvorenie pam...'!J38</f>
        <v>0</v>
      </c>
      <c r="AZ99" s="133">
        <f>'03 - SO-03 Dotvorenie pam...'!F35</f>
        <v>0</v>
      </c>
      <c r="BA99" s="133">
        <f>'03 - SO-03 Dotvorenie pam...'!F36</f>
        <v>578.25999999999999</v>
      </c>
      <c r="BB99" s="133">
        <f>'03 - SO-03 Dotvorenie pam...'!F37</f>
        <v>0</v>
      </c>
      <c r="BC99" s="133">
        <f>'03 - SO-03 Dotvorenie pam...'!F38</f>
        <v>0</v>
      </c>
      <c r="BD99" s="135">
        <f>'03 - SO-03 Dotvorenie pam...'!F39</f>
        <v>0</v>
      </c>
      <c r="BE99" s="4"/>
      <c r="BT99" s="131" t="s">
        <v>84</v>
      </c>
      <c r="BV99" s="131" t="s">
        <v>77</v>
      </c>
      <c r="BW99" s="131" t="s">
        <v>96</v>
      </c>
      <c r="BX99" s="131" t="s">
        <v>86</v>
      </c>
      <c r="CL99" s="131" t="s">
        <v>1</v>
      </c>
    </row>
    <row r="100" s="2" customFormat="1" ht="30" customHeight="1">
      <c r="A100" s="29"/>
      <c r="B100" s="30"/>
      <c r="C100" s="31"/>
      <c r="D100" s="31"/>
      <c r="E100" s="31"/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  <c r="R100" s="3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F100" s="31"/>
      <c r="AG100" s="31"/>
      <c r="AH100" s="31"/>
      <c r="AI100" s="31"/>
      <c r="AJ100" s="31"/>
      <c r="AK100" s="31"/>
      <c r="AL100" s="31"/>
      <c r="AM100" s="31"/>
      <c r="AN100" s="31"/>
      <c r="AO100" s="31"/>
      <c r="AP100" s="31"/>
      <c r="AQ100" s="31"/>
      <c r="AR100" s="35"/>
      <c r="AS100" s="29"/>
      <c r="AT100" s="29"/>
      <c r="AU100" s="29"/>
      <c r="AV100" s="29"/>
      <c r="AW100" s="29"/>
      <c r="AX100" s="29"/>
      <c r="AY100" s="29"/>
      <c r="AZ100" s="29"/>
      <c r="BA100" s="29"/>
      <c r="BB100" s="29"/>
      <c r="BC100" s="29"/>
      <c r="BD100" s="29"/>
      <c r="BE100" s="29"/>
    </row>
    <row r="101" s="2" customFormat="1" ht="6.96" customHeight="1">
      <c r="A101" s="29"/>
      <c r="B101" s="56"/>
      <c r="C101" s="57"/>
      <c r="D101" s="57"/>
      <c r="E101" s="57"/>
      <c r="F101" s="57"/>
      <c r="G101" s="57"/>
      <c r="H101" s="57"/>
      <c r="I101" s="57"/>
      <c r="J101" s="57"/>
      <c r="K101" s="57"/>
      <c r="L101" s="57"/>
      <c r="M101" s="57"/>
      <c r="N101" s="57"/>
      <c r="O101" s="57"/>
      <c r="P101" s="57"/>
      <c r="Q101" s="57"/>
      <c r="R101" s="57"/>
      <c r="S101" s="57"/>
      <c r="T101" s="57"/>
      <c r="U101" s="57"/>
      <c r="V101" s="57"/>
      <c r="W101" s="57"/>
      <c r="X101" s="57"/>
      <c r="Y101" s="57"/>
      <c r="Z101" s="57"/>
      <c r="AA101" s="57"/>
      <c r="AB101" s="57"/>
      <c r="AC101" s="57"/>
      <c r="AD101" s="57"/>
      <c r="AE101" s="57"/>
      <c r="AF101" s="57"/>
      <c r="AG101" s="57"/>
      <c r="AH101" s="57"/>
      <c r="AI101" s="57"/>
      <c r="AJ101" s="57"/>
      <c r="AK101" s="57"/>
      <c r="AL101" s="57"/>
      <c r="AM101" s="57"/>
      <c r="AN101" s="57"/>
      <c r="AO101" s="57"/>
      <c r="AP101" s="57"/>
      <c r="AQ101" s="57"/>
      <c r="AR101" s="35"/>
      <c r="AS101" s="29"/>
      <c r="AT101" s="29"/>
      <c r="AU101" s="29"/>
      <c r="AV101" s="29"/>
      <c r="AW101" s="29"/>
      <c r="AX101" s="29"/>
      <c r="AY101" s="29"/>
      <c r="AZ101" s="29"/>
      <c r="BA101" s="29"/>
      <c r="BB101" s="29"/>
      <c r="BC101" s="29"/>
      <c r="BD101" s="29"/>
      <c r="BE101" s="29"/>
    </row>
  </sheetData>
  <sheetProtection sheet="1" formatColumns="0" formatRows="0" objects="1" scenarios="1" spinCount="100000" saltValue="fTv1prIljYCe+YelAZPy3KELemnyxrjBfDjNYwI79ERRGYHnE+mlXmxA3hf1ly8qMgbxVLyaPiabbJ8nOlJ/pg==" hashValue="iU+l/QRfTLyli93ypA6XfRZp5mrdGT23fHEcLn0G0rxZc2+h5ss6vjefH4jiPGJazpn19S1OfqimK4t2ksRgAA==" algorithmName="SHA-512" password="CC35"/>
  <mergeCells count="56">
    <mergeCell ref="L85:AO85"/>
    <mergeCell ref="AM87:AN87"/>
    <mergeCell ref="AM89:AP89"/>
    <mergeCell ref="AS89:AT91"/>
    <mergeCell ref="AM90:AP90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D96:H96"/>
    <mergeCell ref="AN96:AP96"/>
    <mergeCell ref="AG96:AM96"/>
    <mergeCell ref="J96:AF96"/>
    <mergeCell ref="AG97:AM97"/>
    <mergeCell ref="E97:I97"/>
    <mergeCell ref="K97:AF97"/>
    <mergeCell ref="AN97:AP97"/>
    <mergeCell ref="K98:AF98"/>
    <mergeCell ref="AN98:AP98"/>
    <mergeCell ref="AG98:AM98"/>
    <mergeCell ref="E98:I98"/>
    <mergeCell ref="AN99:AP99"/>
    <mergeCell ref="AG99:AM99"/>
    <mergeCell ref="E99:I99"/>
    <mergeCell ref="K99:AF99"/>
    <mergeCell ref="AG94:AM94"/>
    <mergeCell ref="AN94:AP94"/>
    <mergeCell ref="K5:AO5"/>
    <mergeCell ref="K6:AO6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AK30:AO30"/>
    <mergeCell ref="L30:P30"/>
    <mergeCell ref="W30:AE30"/>
    <mergeCell ref="W31:AE31"/>
    <mergeCell ref="AK31:AO31"/>
    <mergeCell ref="L31:P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95" location="'1 - SO 01 Prestavba poras...'!C2" display="/"/>
    <hyperlink ref="A97" location="'01 - SO 02-1 Work outdoor...'!C2" display="/"/>
    <hyperlink ref="A98" location="'02 - SO 02-2 Mestský mobi...'!C2" display="/"/>
    <hyperlink ref="A99" location="'03 - SO-03 Dotvorenie pam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83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7"/>
      <c r="AT3" s="14" t="s">
        <v>75</v>
      </c>
    </row>
    <row r="4" s="1" customFormat="1" ht="24.96" customHeight="1">
      <c r="B4" s="17"/>
      <c r="D4" s="138" t="s">
        <v>97</v>
      </c>
      <c r="L4" s="17"/>
      <c r="M4" s="139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0" t="s">
        <v>13</v>
      </c>
      <c r="L6" s="17"/>
    </row>
    <row r="7" s="1" customFormat="1" ht="16.5" customHeight="1">
      <c r="B7" s="17"/>
      <c r="E7" s="141" t="str">
        <f>'Rekapitulácia stavby'!K6</f>
        <v>Regenerácia vnútrobloku Popradská- Kmeťová, Nitra</v>
      </c>
      <c r="F7" s="140"/>
      <c r="G7" s="140"/>
      <c r="H7" s="140"/>
      <c r="L7" s="17"/>
    </row>
    <row r="8" s="2" customFormat="1" ht="12" customHeight="1">
      <c r="A8" s="29"/>
      <c r="B8" s="35"/>
      <c r="C8" s="29"/>
      <c r="D8" s="140" t="s">
        <v>98</v>
      </c>
      <c r="E8" s="29"/>
      <c r="F8" s="29"/>
      <c r="G8" s="29"/>
      <c r="H8" s="29"/>
      <c r="I8" s="29"/>
      <c r="J8" s="29"/>
      <c r="K8" s="29"/>
      <c r="L8" s="53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42" t="s">
        <v>99</v>
      </c>
      <c r="F9" s="29"/>
      <c r="G9" s="29"/>
      <c r="H9" s="29"/>
      <c r="I9" s="29"/>
      <c r="J9" s="29"/>
      <c r="K9" s="29"/>
      <c r="L9" s="53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3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40" t="s">
        <v>15</v>
      </c>
      <c r="E11" s="29"/>
      <c r="F11" s="131" t="s">
        <v>1</v>
      </c>
      <c r="G11" s="29"/>
      <c r="H11" s="29"/>
      <c r="I11" s="140" t="s">
        <v>16</v>
      </c>
      <c r="J11" s="131" t="s">
        <v>1</v>
      </c>
      <c r="K11" s="29"/>
      <c r="L11" s="53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40" t="s">
        <v>17</v>
      </c>
      <c r="E12" s="29"/>
      <c r="F12" s="131" t="s">
        <v>18</v>
      </c>
      <c r="G12" s="29"/>
      <c r="H12" s="29"/>
      <c r="I12" s="140" t="s">
        <v>19</v>
      </c>
      <c r="J12" s="143" t="str">
        <f>'Rekapitulácia stavby'!AN8</f>
        <v>10. 8. 2020</v>
      </c>
      <c r="K12" s="29"/>
      <c r="L12" s="53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3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40" t="s">
        <v>21</v>
      </c>
      <c r="E14" s="29"/>
      <c r="F14" s="29"/>
      <c r="G14" s="29"/>
      <c r="H14" s="29"/>
      <c r="I14" s="140" t="s">
        <v>22</v>
      </c>
      <c r="J14" s="131" t="s">
        <v>1</v>
      </c>
      <c r="K14" s="29"/>
      <c r="L14" s="53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1" t="s">
        <v>23</v>
      </c>
      <c r="F15" s="29"/>
      <c r="G15" s="29"/>
      <c r="H15" s="29"/>
      <c r="I15" s="140" t="s">
        <v>24</v>
      </c>
      <c r="J15" s="131" t="s">
        <v>1</v>
      </c>
      <c r="K15" s="29"/>
      <c r="L15" s="53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3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40" t="s">
        <v>25</v>
      </c>
      <c r="E17" s="29"/>
      <c r="F17" s="29"/>
      <c r="G17" s="29"/>
      <c r="H17" s="29"/>
      <c r="I17" s="140" t="s">
        <v>22</v>
      </c>
      <c r="J17" s="131" t="s">
        <v>26</v>
      </c>
      <c r="K17" s="29"/>
      <c r="L17" s="53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1" t="s">
        <v>27</v>
      </c>
      <c r="F18" s="29"/>
      <c r="G18" s="29"/>
      <c r="H18" s="29"/>
      <c r="I18" s="140" t="s">
        <v>24</v>
      </c>
      <c r="J18" s="131" t="s">
        <v>28</v>
      </c>
      <c r="K18" s="29"/>
      <c r="L18" s="53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3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40" t="s">
        <v>29</v>
      </c>
      <c r="E20" s="29"/>
      <c r="F20" s="29"/>
      <c r="G20" s="29"/>
      <c r="H20" s="29"/>
      <c r="I20" s="140" t="s">
        <v>22</v>
      </c>
      <c r="J20" s="131" t="str">
        <f>IF('Rekapitulácia stavby'!AN16="","",'Rekapitulácia stavby'!AN16)</f>
        <v/>
      </c>
      <c r="K20" s="29"/>
      <c r="L20" s="53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1" t="str">
        <f>IF('Rekapitulácia stavby'!E17="","",'Rekapitulácia stavby'!E17)</f>
        <v xml:space="preserve"> </v>
      </c>
      <c r="F21" s="29"/>
      <c r="G21" s="29"/>
      <c r="H21" s="29"/>
      <c r="I21" s="140" t="s">
        <v>24</v>
      </c>
      <c r="J21" s="131" t="str">
        <f>IF('Rekapitulácia stavby'!AN17="","",'Rekapitulácia stavby'!AN17)</f>
        <v/>
      </c>
      <c r="K21" s="29"/>
      <c r="L21" s="53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3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40" t="s">
        <v>32</v>
      </c>
      <c r="E23" s="29"/>
      <c r="F23" s="29"/>
      <c r="G23" s="29"/>
      <c r="H23" s="29"/>
      <c r="I23" s="140" t="s">
        <v>22</v>
      </c>
      <c r="J23" s="131" t="s">
        <v>1</v>
      </c>
      <c r="K23" s="29"/>
      <c r="L23" s="53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1" t="s">
        <v>33</v>
      </c>
      <c r="F24" s="29"/>
      <c r="G24" s="29"/>
      <c r="H24" s="29"/>
      <c r="I24" s="140" t="s">
        <v>24</v>
      </c>
      <c r="J24" s="131" t="s">
        <v>1</v>
      </c>
      <c r="K24" s="29"/>
      <c r="L24" s="53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3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40" t="s">
        <v>34</v>
      </c>
      <c r="E26" s="29"/>
      <c r="F26" s="29"/>
      <c r="G26" s="29"/>
      <c r="H26" s="29"/>
      <c r="I26" s="29"/>
      <c r="J26" s="29"/>
      <c r="K26" s="29"/>
      <c r="L26" s="53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3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48"/>
      <c r="E29" s="148"/>
      <c r="F29" s="148"/>
      <c r="G29" s="148"/>
      <c r="H29" s="148"/>
      <c r="I29" s="148"/>
      <c r="J29" s="148"/>
      <c r="K29" s="148"/>
      <c r="L29" s="53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9" t="s">
        <v>35</v>
      </c>
      <c r="E30" s="29"/>
      <c r="F30" s="29"/>
      <c r="G30" s="29"/>
      <c r="H30" s="29"/>
      <c r="I30" s="29"/>
      <c r="J30" s="150">
        <f>ROUND(J119, 2)</f>
        <v>46044.639999999999</v>
      </c>
      <c r="K30" s="29"/>
      <c r="L30" s="53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48"/>
      <c r="E31" s="148"/>
      <c r="F31" s="148"/>
      <c r="G31" s="148"/>
      <c r="H31" s="148"/>
      <c r="I31" s="148"/>
      <c r="J31" s="148"/>
      <c r="K31" s="148"/>
      <c r="L31" s="53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51" t="s">
        <v>37</v>
      </c>
      <c r="G32" s="29"/>
      <c r="H32" s="29"/>
      <c r="I32" s="151" t="s">
        <v>36</v>
      </c>
      <c r="J32" s="151" t="s">
        <v>38</v>
      </c>
      <c r="K32" s="29"/>
      <c r="L32" s="53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52" t="s">
        <v>39</v>
      </c>
      <c r="E33" s="140" t="s">
        <v>40</v>
      </c>
      <c r="F33" s="153">
        <f>ROUND((SUM(BE119:BE155)),  2)</f>
        <v>0</v>
      </c>
      <c r="G33" s="29"/>
      <c r="H33" s="29"/>
      <c r="I33" s="154">
        <v>0.20000000000000001</v>
      </c>
      <c r="J33" s="153">
        <f>ROUND(((SUM(BE119:BE155))*I33),  2)</f>
        <v>0</v>
      </c>
      <c r="K33" s="29"/>
      <c r="L33" s="53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40" t="s">
        <v>41</v>
      </c>
      <c r="F34" s="153">
        <f>ROUND((SUM(BF119:BF155)),  2)</f>
        <v>46044.639999999999</v>
      </c>
      <c r="G34" s="29"/>
      <c r="H34" s="29"/>
      <c r="I34" s="154">
        <v>0.20000000000000001</v>
      </c>
      <c r="J34" s="153">
        <f>ROUND(((SUM(BF119:BF155))*I34),  2)</f>
        <v>9208.9300000000003</v>
      </c>
      <c r="K34" s="29"/>
      <c r="L34" s="53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40" t="s">
        <v>42</v>
      </c>
      <c r="F35" s="153">
        <f>ROUND((SUM(BG119:BG155)),  2)</f>
        <v>0</v>
      </c>
      <c r="G35" s="29"/>
      <c r="H35" s="29"/>
      <c r="I35" s="154">
        <v>0.20000000000000001</v>
      </c>
      <c r="J35" s="153">
        <f>0</f>
        <v>0</v>
      </c>
      <c r="K35" s="29"/>
      <c r="L35" s="53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40" t="s">
        <v>43</v>
      </c>
      <c r="F36" s="153">
        <f>ROUND((SUM(BH119:BH155)),  2)</f>
        <v>0</v>
      </c>
      <c r="G36" s="29"/>
      <c r="H36" s="29"/>
      <c r="I36" s="154">
        <v>0.20000000000000001</v>
      </c>
      <c r="J36" s="153">
        <f>0</f>
        <v>0</v>
      </c>
      <c r="K36" s="29"/>
      <c r="L36" s="53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40" t="s">
        <v>44</v>
      </c>
      <c r="F37" s="153">
        <f>ROUND((SUM(BI119:BI155)),  2)</f>
        <v>0</v>
      </c>
      <c r="G37" s="29"/>
      <c r="H37" s="29"/>
      <c r="I37" s="154">
        <v>0</v>
      </c>
      <c r="J37" s="153">
        <f>0</f>
        <v>0</v>
      </c>
      <c r="K37" s="29"/>
      <c r="L37" s="53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3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55"/>
      <c r="D39" s="156" t="s">
        <v>45</v>
      </c>
      <c r="E39" s="157"/>
      <c r="F39" s="157"/>
      <c r="G39" s="158" t="s">
        <v>46</v>
      </c>
      <c r="H39" s="159" t="s">
        <v>47</v>
      </c>
      <c r="I39" s="157"/>
      <c r="J39" s="160">
        <f>SUM(J30:J37)</f>
        <v>55253.57</v>
      </c>
      <c r="K39" s="161"/>
      <c r="L39" s="53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3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3"/>
      <c r="D50" s="162" t="s">
        <v>48</v>
      </c>
      <c r="E50" s="163"/>
      <c r="F50" s="163"/>
      <c r="G50" s="162" t="s">
        <v>49</v>
      </c>
      <c r="H50" s="163"/>
      <c r="I50" s="163"/>
      <c r="J50" s="163"/>
      <c r="K50" s="163"/>
      <c r="L50" s="53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64" t="s">
        <v>50</v>
      </c>
      <c r="E61" s="165"/>
      <c r="F61" s="166" t="s">
        <v>51</v>
      </c>
      <c r="G61" s="164" t="s">
        <v>50</v>
      </c>
      <c r="H61" s="165"/>
      <c r="I61" s="165"/>
      <c r="J61" s="167" t="s">
        <v>51</v>
      </c>
      <c r="K61" s="165"/>
      <c r="L61" s="53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62" t="s">
        <v>52</v>
      </c>
      <c r="E65" s="168"/>
      <c r="F65" s="168"/>
      <c r="G65" s="162" t="s">
        <v>53</v>
      </c>
      <c r="H65" s="168"/>
      <c r="I65" s="168"/>
      <c r="J65" s="168"/>
      <c r="K65" s="168"/>
      <c r="L65" s="53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64" t="s">
        <v>50</v>
      </c>
      <c r="E76" s="165"/>
      <c r="F76" s="166" t="s">
        <v>51</v>
      </c>
      <c r="G76" s="164" t="s">
        <v>50</v>
      </c>
      <c r="H76" s="165"/>
      <c r="I76" s="165"/>
      <c r="J76" s="167" t="s">
        <v>51</v>
      </c>
      <c r="K76" s="165"/>
      <c r="L76" s="53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53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hidden="1" s="2" customFormat="1" ht="6.96" customHeight="1">
      <c r="A81" s="29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53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hidden="1" s="2" customFormat="1" ht="24.96" customHeight="1">
      <c r="A82" s="29"/>
      <c r="B82" s="30"/>
      <c r="C82" s="20" t="s">
        <v>100</v>
      </c>
      <c r="D82" s="31"/>
      <c r="E82" s="31"/>
      <c r="F82" s="31"/>
      <c r="G82" s="31"/>
      <c r="H82" s="31"/>
      <c r="I82" s="31"/>
      <c r="J82" s="31"/>
      <c r="K82" s="31"/>
      <c r="L82" s="53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hidden="1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3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hidden="1" s="2" customFormat="1" ht="12" customHeight="1">
      <c r="A84" s="29"/>
      <c r="B84" s="30"/>
      <c r="C84" s="26" t="s">
        <v>13</v>
      </c>
      <c r="D84" s="31"/>
      <c r="E84" s="31"/>
      <c r="F84" s="31"/>
      <c r="G84" s="31"/>
      <c r="H84" s="31"/>
      <c r="I84" s="31"/>
      <c r="J84" s="31"/>
      <c r="K84" s="31"/>
      <c r="L84" s="53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hidden="1" s="2" customFormat="1" ht="16.5" customHeight="1">
      <c r="A85" s="29"/>
      <c r="B85" s="30"/>
      <c r="C85" s="31"/>
      <c r="D85" s="31"/>
      <c r="E85" s="173" t="str">
        <f>E7</f>
        <v>Regenerácia vnútrobloku Popradská- Kmeťová, Nitra</v>
      </c>
      <c r="F85" s="26"/>
      <c r="G85" s="26"/>
      <c r="H85" s="26"/>
      <c r="I85" s="31"/>
      <c r="J85" s="31"/>
      <c r="K85" s="31"/>
      <c r="L85" s="53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hidden="1" s="2" customFormat="1" ht="12" customHeight="1">
      <c r="A86" s="29"/>
      <c r="B86" s="30"/>
      <c r="C86" s="26" t="s">
        <v>98</v>
      </c>
      <c r="D86" s="31"/>
      <c r="E86" s="31"/>
      <c r="F86" s="31"/>
      <c r="G86" s="31"/>
      <c r="H86" s="31"/>
      <c r="I86" s="31"/>
      <c r="J86" s="31"/>
      <c r="K86" s="31"/>
      <c r="L86" s="53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hidden="1" s="2" customFormat="1" ht="16.5" customHeight="1">
      <c r="A87" s="29"/>
      <c r="B87" s="30"/>
      <c r="C87" s="31"/>
      <c r="D87" s="31"/>
      <c r="E87" s="66" t="str">
        <f>E9</f>
        <v>1 - SO 01 Prestavba porastov drevín</v>
      </c>
      <c r="F87" s="31"/>
      <c r="G87" s="31"/>
      <c r="H87" s="31"/>
      <c r="I87" s="31"/>
      <c r="J87" s="31"/>
      <c r="K87" s="31"/>
      <c r="L87" s="53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hidden="1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3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hidden="1" s="2" customFormat="1" ht="12" customHeight="1">
      <c r="A89" s="29"/>
      <c r="B89" s="30"/>
      <c r="C89" s="26" t="s">
        <v>17</v>
      </c>
      <c r="D89" s="31"/>
      <c r="E89" s="31"/>
      <c r="F89" s="23" t="str">
        <f>F12</f>
        <v>Popradská-Kmeťová</v>
      </c>
      <c r="G89" s="31"/>
      <c r="H89" s="31"/>
      <c r="I89" s="26" t="s">
        <v>19</v>
      </c>
      <c r="J89" s="69" t="str">
        <f>IF(J12="","",J12)</f>
        <v>10. 8. 2020</v>
      </c>
      <c r="K89" s="31"/>
      <c r="L89" s="53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hidden="1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3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hidden="1" s="2" customFormat="1" ht="15.15" customHeight="1">
      <c r="A91" s="29"/>
      <c r="B91" s="30"/>
      <c r="C91" s="26" t="s">
        <v>21</v>
      </c>
      <c r="D91" s="31"/>
      <c r="E91" s="31"/>
      <c r="F91" s="23" t="str">
        <f>E15</f>
        <v>Mesto Nitra, Štefánikova trieda 60, Nitra</v>
      </c>
      <c r="G91" s="31"/>
      <c r="H91" s="31"/>
      <c r="I91" s="26" t="s">
        <v>29</v>
      </c>
      <c r="J91" s="27" t="str">
        <f>E21</f>
        <v xml:space="preserve"> </v>
      </c>
      <c r="K91" s="31"/>
      <c r="L91" s="53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hidden="1" s="2" customFormat="1" ht="15.15" customHeight="1">
      <c r="A92" s="29"/>
      <c r="B92" s="30"/>
      <c r="C92" s="26" t="s">
        <v>25</v>
      </c>
      <c r="D92" s="31"/>
      <c r="E92" s="31"/>
      <c r="F92" s="23" t="str">
        <f>IF(E18="","",E18)</f>
        <v>PP INVEST, s.r.o.</v>
      </c>
      <c r="G92" s="31"/>
      <c r="H92" s="31"/>
      <c r="I92" s="26" t="s">
        <v>32</v>
      </c>
      <c r="J92" s="27" t="str">
        <f>E24</f>
        <v>Ing. Martin Rusnák</v>
      </c>
      <c r="K92" s="31"/>
      <c r="L92" s="53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hidden="1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3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hidden="1" s="2" customFormat="1" ht="29.28" customHeight="1">
      <c r="A94" s="29"/>
      <c r="B94" s="30"/>
      <c r="C94" s="174" t="s">
        <v>101</v>
      </c>
      <c r="D94" s="175"/>
      <c r="E94" s="175"/>
      <c r="F94" s="175"/>
      <c r="G94" s="175"/>
      <c r="H94" s="175"/>
      <c r="I94" s="175"/>
      <c r="J94" s="176" t="s">
        <v>102</v>
      </c>
      <c r="K94" s="175"/>
      <c r="L94" s="53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hidden="1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3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hidden="1" s="2" customFormat="1" ht="22.8" customHeight="1">
      <c r="A96" s="29"/>
      <c r="B96" s="30"/>
      <c r="C96" s="177" t="s">
        <v>103</v>
      </c>
      <c r="D96" s="31"/>
      <c r="E96" s="31"/>
      <c r="F96" s="31"/>
      <c r="G96" s="31"/>
      <c r="H96" s="31"/>
      <c r="I96" s="31"/>
      <c r="J96" s="100">
        <f>J119</f>
        <v>46044.639999999992</v>
      </c>
      <c r="K96" s="31"/>
      <c r="L96" s="53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104</v>
      </c>
    </row>
    <row r="97" hidden="1" s="9" customFormat="1" ht="24.96" customHeight="1">
      <c r="A97" s="9"/>
      <c r="B97" s="178"/>
      <c r="C97" s="179"/>
      <c r="D97" s="180" t="s">
        <v>105</v>
      </c>
      <c r="E97" s="181"/>
      <c r="F97" s="181"/>
      <c r="G97" s="181"/>
      <c r="H97" s="181"/>
      <c r="I97" s="181"/>
      <c r="J97" s="182">
        <f>J120</f>
        <v>46044.639999999992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4"/>
      <c r="C98" s="123"/>
      <c r="D98" s="185" t="s">
        <v>106</v>
      </c>
      <c r="E98" s="186"/>
      <c r="F98" s="186"/>
      <c r="G98" s="186"/>
      <c r="H98" s="186"/>
      <c r="I98" s="186"/>
      <c r="J98" s="187">
        <f>J121</f>
        <v>45206.399999999994</v>
      </c>
      <c r="K98" s="123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4"/>
      <c r="C99" s="123"/>
      <c r="D99" s="185" t="s">
        <v>107</v>
      </c>
      <c r="E99" s="186"/>
      <c r="F99" s="186"/>
      <c r="G99" s="186"/>
      <c r="H99" s="186"/>
      <c r="I99" s="186"/>
      <c r="J99" s="187">
        <f>J154</f>
        <v>838.24000000000001</v>
      </c>
      <c r="K99" s="123"/>
      <c r="L99" s="18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2" customFormat="1" ht="21.84" customHeight="1">
      <c r="A100" s="29"/>
      <c r="B100" s="30"/>
      <c r="C100" s="31"/>
      <c r="D100" s="31"/>
      <c r="E100" s="31"/>
      <c r="F100" s="31"/>
      <c r="G100" s="31"/>
      <c r="H100" s="31"/>
      <c r="I100" s="31"/>
      <c r="J100" s="31"/>
      <c r="K100" s="31"/>
      <c r="L100" s="53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1" hidden="1" s="2" customFormat="1" ht="6.96" customHeight="1">
      <c r="A101" s="29"/>
      <c r="B101" s="56"/>
      <c r="C101" s="57"/>
      <c r="D101" s="57"/>
      <c r="E101" s="57"/>
      <c r="F101" s="57"/>
      <c r="G101" s="57"/>
      <c r="H101" s="57"/>
      <c r="I101" s="57"/>
      <c r="J101" s="57"/>
      <c r="K101" s="57"/>
      <c r="L101" s="53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hidden="1"/>
    <row r="103" hidden="1"/>
    <row r="104" hidden="1"/>
    <row r="105" s="2" customFormat="1" ht="6.96" customHeight="1">
      <c r="A105" s="29"/>
      <c r="B105" s="58"/>
      <c r="C105" s="59"/>
      <c r="D105" s="59"/>
      <c r="E105" s="59"/>
      <c r="F105" s="59"/>
      <c r="G105" s="59"/>
      <c r="H105" s="59"/>
      <c r="I105" s="59"/>
      <c r="J105" s="59"/>
      <c r="K105" s="59"/>
      <c r="L105" s="53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="2" customFormat="1" ht="24.96" customHeight="1">
      <c r="A106" s="29"/>
      <c r="B106" s="30"/>
      <c r="C106" s="20" t="s">
        <v>108</v>
      </c>
      <c r="D106" s="31"/>
      <c r="E106" s="31"/>
      <c r="F106" s="31"/>
      <c r="G106" s="31"/>
      <c r="H106" s="31"/>
      <c r="I106" s="31"/>
      <c r="J106" s="31"/>
      <c r="K106" s="31"/>
      <c r="L106" s="53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="2" customFormat="1" ht="6.96" customHeight="1">
      <c r="A107" s="29"/>
      <c r="B107" s="30"/>
      <c r="C107" s="31"/>
      <c r="D107" s="31"/>
      <c r="E107" s="31"/>
      <c r="F107" s="31"/>
      <c r="G107" s="31"/>
      <c r="H107" s="31"/>
      <c r="I107" s="31"/>
      <c r="J107" s="31"/>
      <c r="K107" s="31"/>
      <c r="L107" s="53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="2" customFormat="1" ht="12" customHeight="1">
      <c r="A108" s="29"/>
      <c r="B108" s="30"/>
      <c r="C108" s="26" t="s">
        <v>13</v>
      </c>
      <c r="D108" s="31"/>
      <c r="E108" s="31"/>
      <c r="F108" s="31"/>
      <c r="G108" s="31"/>
      <c r="H108" s="31"/>
      <c r="I108" s="31"/>
      <c r="J108" s="31"/>
      <c r="K108" s="31"/>
      <c r="L108" s="53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="2" customFormat="1" ht="16.5" customHeight="1">
      <c r="A109" s="29"/>
      <c r="B109" s="30"/>
      <c r="C109" s="31"/>
      <c r="D109" s="31"/>
      <c r="E109" s="173" t="str">
        <f>E7</f>
        <v>Regenerácia vnútrobloku Popradská- Kmeťová, Nitra</v>
      </c>
      <c r="F109" s="26"/>
      <c r="G109" s="26"/>
      <c r="H109" s="26"/>
      <c r="I109" s="31"/>
      <c r="J109" s="31"/>
      <c r="K109" s="31"/>
      <c r="L109" s="53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="2" customFormat="1" ht="12" customHeight="1">
      <c r="A110" s="29"/>
      <c r="B110" s="30"/>
      <c r="C110" s="26" t="s">
        <v>98</v>
      </c>
      <c r="D110" s="31"/>
      <c r="E110" s="31"/>
      <c r="F110" s="31"/>
      <c r="G110" s="31"/>
      <c r="H110" s="31"/>
      <c r="I110" s="31"/>
      <c r="J110" s="31"/>
      <c r="K110" s="31"/>
      <c r="L110" s="53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16.5" customHeight="1">
      <c r="A111" s="29"/>
      <c r="B111" s="30"/>
      <c r="C111" s="31"/>
      <c r="D111" s="31"/>
      <c r="E111" s="66" t="str">
        <f>E9</f>
        <v>1 - SO 01 Prestavba porastov drevín</v>
      </c>
      <c r="F111" s="31"/>
      <c r="G111" s="31"/>
      <c r="H111" s="31"/>
      <c r="I111" s="31"/>
      <c r="J111" s="31"/>
      <c r="K111" s="31"/>
      <c r="L111" s="53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6.96" customHeight="1">
      <c r="A112" s="29"/>
      <c r="B112" s="30"/>
      <c r="C112" s="31"/>
      <c r="D112" s="31"/>
      <c r="E112" s="31"/>
      <c r="F112" s="31"/>
      <c r="G112" s="31"/>
      <c r="H112" s="31"/>
      <c r="I112" s="31"/>
      <c r="J112" s="31"/>
      <c r="K112" s="31"/>
      <c r="L112" s="53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12" customHeight="1">
      <c r="A113" s="29"/>
      <c r="B113" s="30"/>
      <c r="C113" s="26" t="s">
        <v>17</v>
      </c>
      <c r="D113" s="31"/>
      <c r="E113" s="31"/>
      <c r="F113" s="23" t="str">
        <f>F12</f>
        <v>Popradská-Kmeťová</v>
      </c>
      <c r="G113" s="31"/>
      <c r="H113" s="31"/>
      <c r="I113" s="26" t="s">
        <v>19</v>
      </c>
      <c r="J113" s="69" t="str">
        <f>IF(J12="","",J12)</f>
        <v>10. 8. 2020</v>
      </c>
      <c r="K113" s="31"/>
      <c r="L113" s="53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6.96" customHeight="1">
      <c r="A114" s="29"/>
      <c r="B114" s="30"/>
      <c r="C114" s="31"/>
      <c r="D114" s="31"/>
      <c r="E114" s="31"/>
      <c r="F114" s="31"/>
      <c r="G114" s="31"/>
      <c r="H114" s="31"/>
      <c r="I114" s="31"/>
      <c r="J114" s="31"/>
      <c r="K114" s="31"/>
      <c r="L114" s="53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15.15" customHeight="1">
      <c r="A115" s="29"/>
      <c r="B115" s="30"/>
      <c r="C115" s="26" t="s">
        <v>21</v>
      </c>
      <c r="D115" s="31"/>
      <c r="E115" s="31"/>
      <c r="F115" s="23" t="str">
        <f>E15</f>
        <v>Mesto Nitra, Štefánikova trieda 60, Nitra</v>
      </c>
      <c r="G115" s="31"/>
      <c r="H115" s="31"/>
      <c r="I115" s="26" t="s">
        <v>29</v>
      </c>
      <c r="J115" s="27" t="str">
        <f>E21</f>
        <v xml:space="preserve"> </v>
      </c>
      <c r="K115" s="31"/>
      <c r="L115" s="53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15.15" customHeight="1">
      <c r="A116" s="29"/>
      <c r="B116" s="30"/>
      <c r="C116" s="26" t="s">
        <v>25</v>
      </c>
      <c r="D116" s="31"/>
      <c r="E116" s="31"/>
      <c r="F116" s="23" t="str">
        <f>IF(E18="","",E18)</f>
        <v>PP INVEST, s.r.o.</v>
      </c>
      <c r="G116" s="31"/>
      <c r="H116" s="31"/>
      <c r="I116" s="26" t="s">
        <v>32</v>
      </c>
      <c r="J116" s="27" t="str">
        <f>E24</f>
        <v>Ing. Martin Rusnák</v>
      </c>
      <c r="K116" s="31"/>
      <c r="L116" s="53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2" customFormat="1" ht="10.32" customHeight="1">
      <c r="A117" s="29"/>
      <c r="B117" s="30"/>
      <c r="C117" s="31"/>
      <c r="D117" s="31"/>
      <c r="E117" s="31"/>
      <c r="F117" s="31"/>
      <c r="G117" s="31"/>
      <c r="H117" s="31"/>
      <c r="I117" s="31"/>
      <c r="J117" s="31"/>
      <c r="K117" s="31"/>
      <c r="L117" s="53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="11" customFormat="1" ht="29.28" customHeight="1">
      <c r="A118" s="189"/>
      <c r="B118" s="190"/>
      <c r="C118" s="191" t="s">
        <v>109</v>
      </c>
      <c r="D118" s="192" t="s">
        <v>60</v>
      </c>
      <c r="E118" s="192" t="s">
        <v>56</v>
      </c>
      <c r="F118" s="192" t="s">
        <v>57</v>
      </c>
      <c r="G118" s="192" t="s">
        <v>110</v>
      </c>
      <c r="H118" s="192" t="s">
        <v>111</v>
      </c>
      <c r="I118" s="192" t="s">
        <v>112</v>
      </c>
      <c r="J118" s="193" t="s">
        <v>102</v>
      </c>
      <c r="K118" s="194" t="s">
        <v>113</v>
      </c>
      <c r="L118" s="195"/>
      <c r="M118" s="90" t="s">
        <v>1</v>
      </c>
      <c r="N118" s="91" t="s">
        <v>39</v>
      </c>
      <c r="O118" s="91" t="s">
        <v>114</v>
      </c>
      <c r="P118" s="91" t="s">
        <v>115</v>
      </c>
      <c r="Q118" s="91" t="s">
        <v>116</v>
      </c>
      <c r="R118" s="91" t="s">
        <v>117</v>
      </c>
      <c r="S118" s="91" t="s">
        <v>118</v>
      </c>
      <c r="T118" s="92" t="s">
        <v>119</v>
      </c>
      <c r="U118" s="189"/>
      <c r="V118" s="189"/>
      <c r="W118" s="189"/>
      <c r="X118" s="189"/>
      <c r="Y118" s="189"/>
      <c r="Z118" s="189"/>
      <c r="AA118" s="189"/>
      <c r="AB118" s="189"/>
      <c r="AC118" s="189"/>
      <c r="AD118" s="189"/>
      <c r="AE118" s="189"/>
    </row>
    <row r="119" s="2" customFormat="1" ht="22.8" customHeight="1">
      <c r="A119" s="29"/>
      <c r="B119" s="30"/>
      <c r="C119" s="97" t="s">
        <v>103</v>
      </c>
      <c r="D119" s="31"/>
      <c r="E119" s="31"/>
      <c r="F119" s="31"/>
      <c r="G119" s="31"/>
      <c r="H119" s="31"/>
      <c r="I119" s="31"/>
      <c r="J119" s="196">
        <f>BK119</f>
        <v>46044.639999999992</v>
      </c>
      <c r="K119" s="31"/>
      <c r="L119" s="35"/>
      <c r="M119" s="93"/>
      <c r="N119" s="197"/>
      <c r="O119" s="94"/>
      <c r="P119" s="198">
        <f>P120</f>
        <v>0</v>
      </c>
      <c r="Q119" s="94"/>
      <c r="R119" s="198">
        <f>R120</f>
        <v>0</v>
      </c>
      <c r="S119" s="94"/>
      <c r="T119" s="199">
        <f>T120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T119" s="14" t="s">
        <v>74</v>
      </c>
      <c r="AU119" s="14" t="s">
        <v>104</v>
      </c>
      <c r="BK119" s="200">
        <f>BK120</f>
        <v>46044.639999999992</v>
      </c>
    </row>
    <row r="120" s="12" customFormat="1" ht="25.92" customHeight="1">
      <c r="A120" s="12"/>
      <c r="B120" s="201"/>
      <c r="C120" s="202"/>
      <c r="D120" s="203" t="s">
        <v>74</v>
      </c>
      <c r="E120" s="204" t="s">
        <v>120</v>
      </c>
      <c r="F120" s="204" t="s">
        <v>121</v>
      </c>
      <c r="G120" s="202"/>
      <c r="H120" s="202"/>
      <c r="I120" s="202"/>
      <c r="J120" s="205">
        <f>BK120</f>
        <v>46044.639999999992</v>
      </c>
      <c r="K120" s="202"/>
      <c r="L120" s="206"/>
      <c r="M120" s="207"/>
      <c r="N120" s="208"/>
      <c r="O120" s="208"/>
      <c r="P120" s="209">
        <f>P121+P154</f>
        <v>0</v>
      </c>
      <c r="Q120" s="208"/>
      <c r="R120" s="209">
        <f>R121+R154</f>
        <v>0</v>
      </c>
      <c r="S120" s="208"/>
      <c r="T120" s="210">
        <f>T121+T154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1" t="s">
        <v>80</v>
      </c>
      <c r="AT120" s="212" t="s">
        <v>74</v>
      </c>
      <c r="AU120" s="212" t="s">
        <v>75</v>
      </c>
      <c r="AY120" s="211" t="s">
        <v>122</v>
      </c>
      <c r="BK120" s="213">
        <f>BK121+BK154</f>
        <v>46044.639999999992</v>
      </c>
    </row>
    <row r="121" s="12" customFormat="1" ht="22.8" customHeight="1">
      <c r="A121" s="12"/>
      <c r="B121" s="201"/>
      <c r="C121" s="202"/>
      <c r="D121" s="203" t="s">
        <v>74</v>
      </c>
      <c r="E121" s="214" t="s">
        <v>80</v>
      </c>
      <c r="F121" s="214" t="s">
        <v>123</v>
      </c>
      <c r="G121" s="202"/>
      <c r="H121" s="202"/>
      <c r="I121" s="202"/>
      <c r="J121" s="215">
        <f>BK121</f>
        <v>45206.399999999994</v>
      </c>
      <c r="K121" s="202"/>
      <c r="L121" s="206"/>
      <c r="M121" s="207"/>
      <c r="N121" s="208"/>
      <c r="O121" s="208"/>
      <c r="P121" s="209">
        <f>SUM(P122:P153)</f>
        <v>0</v>
      </c>
      <c r="Q121" s="208"/>
      <c r="R121" s="209">
        <f>SUM(R122:R153)</f>
        <v>0</v>
      </c>
      <c r="S121" s="208"/>
      <c r="T121" s="210">
        <f>SUM(T122:T153)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1" t="s">
        <v>80</v>
      </c>
      <c r="AT121" s="212" t="s">
        <v>74</v>
      </c>
      <c r="AU121" s="212" t="s">
        <v>80</v>
      </c>
      <c r="AY121" s="211" t="s">
        <v>122</v>
      </c>
      <c r="BK121" s="213">
        <f>SUM(BK122:BK153)</f>
        <v>45206.399999999994</v>
      </c>
    </row>
    <row r="122" s="2" customFormat="1" ht="24.15" customHeight="1">
      <c r="A122" s="29"/>
      <c r="B122" s="30"/>
      <c r="C122" s="216" t="s">
        <v>80</v>
      </c>
      <c r="D122" s="216" t="s">
        <v>124</v>
      </c>
      <c r="E122" s="217" t="s">
        <v>125</v>
      </c>
      <c r="F122" s="218" t="s">
        <v>126</v>
      </c>
      <c r="G122" s="219" t="s">
        <v>127</v>
      </c>
      <c r="H122" s="220">
        <v>110</v>
      </c>
      <c r="I122" s="221">
        <v>5.6699999999999999</v>
      </c>
      <c r="J122" s="221">
        <f>ROUND(I122*H122,2)</f>
        <v>623.70000000000005</v>
      </c>
      <c r="K122" s="222"/>
      <c r="L122" s="35"/>
      <c r="M122" s="223" t="s">
        <v>1</v>
      </c>
      <c r="N122" s="224" t="s">
        <v>41</v>
      </c>
      <c r="O122" s="225">
        <v>0</v>
      </c>
      <c r="P122" s="225">
        <f>O122*H122</f>
        <v>0</v>
      </c>
      <c r="Q122" s="225">
        <v>0</v>
      </c>
      <c r="R122" s="225">
        <f>Q122*H122</f>
        <v>0</v>
      </c>
      <c r="S122" s="225">
        <v>0</v>
      </c>
      <c r="T122" s="226">
        <f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227" t="s">
        <v>128</v>
      </c>
      <c r="AT122" s="227" t="s">
        <v>124</v>
      </c>
      <c r="AU122" s="227" t="s">
        <v>84</v>
      </c>
      <c r="AY122" s="14" t="s">
        <v>122</v>
      </c>
      <c r="BE122" s="228">
        <f>IF(N122="základná",J122,0)</f>
        <v>0</v>
      </c>
      <c r="BF122" s="228">
        <f>IF(N122="znížená",J122,0)</f>
        <v>623.70000000000005</v>
      </c>
      <c r="BG122" s="228">
        <f>IF(N122="zákl. prenesená",J122,0)</f>
        <v>0</v>
      </c>
      <c r="BH122" s="228">
        <f>IF(N122="zníž. prenesená",J122,0)</f>
        <v>0</v>
      </c>
      <c r="BI122" s="228">
        <f>IF(N122="nulová",J122,0)</f>
        <v>0</v>
      </c>
      <c r="BJ122" s="14" t="s">
        <v>84</v>
      </c>
      <c r="BK122" s="228">
        <f>ROUND(I122*H122,2)</f>
        <v>623.70000000000005</v>
      </c>
      <c r="BL122" s="14" t="s">
        <v>128</v>
      </c>
      <c r="BM122" s="227" t="s">
        <v>84</v>
      </c>
    </row>
    <row r="123" s="2" customFormat="1" ht="24.15" customHeight="1">
      <c r="A123" s="29"/>
      <c r="B123" s="30"/>
      <c r="C123" s="216" t="s">
        <v>84</v>
      </c>
      <c r="D123" s="216" t="s">
        <v>124</v>
      </c>
      <c r="E123" s="217" t="s">
        <v>129</v>
      </c>
      <c r="F123" s="218" t="s">
        <v>130</v>
      </c>
      <c r="G123" s="219" t="s">
        <v>131</v>
      </c>
      <c r="H123" s="220">
        <v>4</v>
      </c>
      <c r="I123" s="221">
        <v>71.519999999999996</v>
      </c>
      <c r="J123" s="221">
        <f>ROUND(I123*H123,2)</f>
        <v>286.07999999999998</v>
      </c>
      <c r="K123" s="222"/>
      <c r="L123" s="35"/>
      <c r="M123" s="223" t="s">
        <v>1</v>
      </c>
      <c r="N123" s="224" t="s">
        <v>41</v>
      </c>
      <c r="O123" s="225">
        <v>0</v>
      </c>
      <c r="P123" s="225">
        <f>O123*H123</f>
        <v>0</v>
      </c>
      <c r="Q123" s="225">
        <v>0</v>
      </c>
      <c r="R123" s="225">
        <f>Q123*H123</f>
        <v>0</v>
      </c>
      <c r="S123" s="225">
        <v>0</v>
      </c>
      <c r="T123" s="226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227" t="s">
        <v>128</v>
      </c>
      <c r="AT123" s="227" t="s">
        <v>124</v>
      </c>
      <c r="AU123" s="227" t="s">
        <v>84</v>
      </c>
      <c r="AY123" s="14" t="s">
        <v>122</v>
      </c>
      <c r="BE123" s="228">
        <f>IF(N123="základná",J123,0)</f>
        <v>0</v>
      </c>
      <c r="BF123" s="228">
        <f>IF(N123="znížená",J123,0)</f>
        <v>286.07999999999998</v>
      </c>
      <c r="BG123" s="228">
        <f>IF(N123="zákl. prenesená",J123,0)</f>
        <v>0</v>
      </c>
      <c r="BH123" s="228">
        <f>IF(N123="zníž. prenesená",J123,0)</f>
        <v>0</v>
      </c>
      <c r="BI123" s="228">
        <f>IF(N123="nulová",J123,0)</f>
        <v>0</v>
      </c>
      <c r="BJ123" s="14" t="s">
        <v>84</v>
      </c>
      <c r="BK123" s="228">
        <f>ROUND(I123*H123,2)</f>
        <v>286.07999999999998</v>
      </c>
      <c r="BL123" s="14" t="s">
        <v>128</v>
      </c>
      <c r="BM123" s="227" t="s">
        <v>128</v>
      </c>
    </row>
    <row r="124" s="2" customFormat="1" ht="24.15" customHeight="1">
      <c r="A124" s="29"/>
      <c r="B124" s="30"/>
      <c r="C124" s="216" t="s">
        <v>132</v>
      </c>
      <c r="D124" s="216" t="s">
        <v>124</v>
      </c>
      <c r="E124" s="217" t="s">
        <v>133</v>
      </c>
      <c r="F124" s="218" t="s">
        <v>134</v>
      </c>
      <c r="G124" s="219" t="s">
        <v>131</v>
      </c>
      <c r="H124" s="220">
        <v>10</v>
      </c>
      <c r="I124" s="221">
        <v>101.92</v>
      </c>
      <c r="J124" s="221">
        <f>ROUND(I124*H124,2)</f>
        <v>1019.2000000000001</v>
      </c>
      <c r="K124" s="222"/>
      <c r="L124" s="35"/>
      <c r="M124" s="223" t="s">
        <v>1</v>
      </c>
      <c r="N124" s="224" t="s">
        <v>41</v>
      </c>
      <c r="O124" s="225">
        <v>0</v>
      </c>
      <c r="P124" s="225">
        <f>O124*H124</f>
        <v>0</v>
      </c>
      <c r="Q124" s="225">
        <v>0</v>
      </c>
      <c r="R124" s="225">
        <f>Q124*H124</f>
        <v>0</v>
      </c>
      <c r="S124" s="225">
        <v>0</v>
      </c>
      <c r="T124" s="226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227" t="s">
        <v>128</v>
      </c>
      <c r="AT124" s="227" t="s">
        <v>124</v>
      </c>
      <c r="AU124" s="227" t="s">
        <v>84</v>
      </c>
      <c r="AY124" s="14" t="s">
        <v>122</v>
      </c>
      <c r="BE124" s="228">
        <f>IF(N124="základná",J124,0)</f>
        <v>0</v>
      </c>
      <c r="BF124" s="228">
        <f>IF(N124="znížená",J124,0)</f>
        <v>1019.2000000000001</v>
      </c>
      <c r="BG124" s="228">
        <f>IF(N124="zákl. prenesená",J124,0)</f>
        <v>0</v>
      </c>
      <c r="BH124" s="228">
        <f>IF(N124="zníž. prenesená",J124,0)</f>
        <v>0</v>
      </c>
      <c r="BI124" s="228">
        <f>IF(N124="nulová",J124,0)</f>
        <v>0</v>
      </c>
      <c r="BJ124" s="14" t="s">
        <v>84</v>
      </c>
      <c r="BK124" s="228">
        <f>ROUND(I124*H124,2)</f>
        <v>1019.2000000000001</v>
      </c>
      <c r="BL124" s="14" t="s">
        <v>128</v>
      </c>
      <c r="BM124" s="227" t="s">
        <v>135</v>
      </c>
    </row>
    <row r="125" s="2" customFormat="1" ht="24.15" customHeight="1">
      <c r="A125" s="29"/>
      <c r="B125" s="30"/>
      <c r="C125" s="216" t="s">
        <v>128</v>
      </c>
      <c r="D125" s="216" t="s">
        <v>124</v>
      </c>
      <c r="E125" s="217" t="s">
        <v>136</v>
      </c>
      <c r="F125" s="218" t="s">
        <v>137</v>
      </c>
      <c r="G125" s="219" t="s">
        <v>131</v>
      </c>
      <c r="H125" s="220">
        <v>4</v>
      </c>
      <c r="I125" s="221">
        <v>41.799999999999997</v>
      </c>
      <c r="J125" s="221">
        <f>ROUND(I125*H125,2)</f>
        <v>167.19999999999999</v>
      </c>
      <c r="K125" s="222"/>
      <c r="L125" s="35"/>
      <c r="M125" s="223" t="s">
        <v>1</v>
      </c>
      <c r="N125" s="224" t="s">
        <v>41</v>
      </c>
      <c r="O125" s="225">
        <v>0</v>
      </c>
      <c r="P125" s="225">
        <f>O125*H125</f>
        <v>0</v>
      </c>
      <c r="Q125" s="225">
        <v>0</v>
      </c>
      <c r="R125" s="225">
        <f>Q125*H125</f>
        <v>0</v>
      </c>
      <c r="S125" s="225">
        <v>0</v>
      </c>
      <c r="T125" s="226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227" t="s">
        <v>128</v>
      </c>
      <c r="AT125" s="227" t="s">
        <v>124</v>
      </c>
      <c r="AU125" s="227" t="s">
        <v>84</v>
      </c>
      <c r="AY125" s="14" t="s">
        <v>122</v>
      </c>
      <c r="BE125" s="228">
        <f>IF(N125="základná",J125,0)</f>
        <v>0</v>
      </c>
      <c r="BF125" s="228">
        <f>IF(N125="znížená",J125,0)</f>
        <v>167.19999999999999</v>
      </c>
      <c r="BG125" s="228">
        <f>IF(N125="zákl. prenesená",J125,0)</f>
        <v>0</v>
      </c>
      <c r="BH125" s="228">
        <f>IF(N125="zníž. prenesená",J125,0)</f>
        <v>0</v>
      </c>
      <c r="BI125" s="228">
        <f>IF(N125="nulová",J125,0)</f>
        <v>0</v>
      </c>
      <c r="BJ125" s="14" t="s">
        <v>84</v>
      </c>
      <c r="BK125" s="228">
        <f>ROUND(I125*H125,2)</f>
        <v>167.19999999999999</v>
      </c>
      <c r="BL125" s="14" t="s">
        <v>128</v>
      </c>
      <c r="BM125" s="227" t="s">
        <v>138</v>
      </c>
    </row>
    <row r="126" s="2" customFormat="1" ht="24.15" customHeight="1">
      <c r="A126" s="29"/>
      <c r="B126" s="30"/>
      <c r="C126" s="216" t="s">
        <v>139</v>
      </c>
      <c r="D126" s="216" t="s">
        <v>124</v>
      </c>
      <c r="E126" s="217" t="s">
        <v>140</v>
      </c>
      <c r="F126" s="218" t="s">
        <v>141</v>
      </c>
      <c r="G126" s="219" t="s">
        <v>131</v>
      </c>
      <c r="H126" s="220">
        <v>10</v>
      </c>
      <c r="I126" s="221">
        <v>49.5</v>
      </c>
      <c r="J126" s="221">
        <f>ROUND(I126*H126,2)</f>
        <v>495</v>
      </c>
      <c r="K126" s="222"/>
      <c r="L126" s="35"/>
      <c r="M126" s="223" t="s">
        <v>1</v>
      </c>
      <c r="N126" s="224" t="s">
        <v>41</v>
      </c>
      <c r="O126" s="225">
        <v>0</v>
      </c>
      <c r="P126" s="225">
        <f>O126*H126</f>
        <v>0</v>
      </c>
      <c r="Q126" s="225">
        <v>0</v>
      </c>
      <c r="R126" s="225">
        <f>Q126*H126</f>
        <v>0</v>
      </c>
      <c r="S126" s="225">
        <v>0</v>
      </c>
      <c r="T126" s="226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227" t="s">
        <v>128</v>
      </c>
      <c r="AT126" s="227" t="s">
        <v>124</v>
      </c>
      <c r="AU126" s="227" t="s">
        <v>84</v>
      </c>
      <c r="AY126" s="14" t="s">
        <v>122</v>
      </c>
      <c r="BE126" s="228">
        <f>IF(N126="základná",J126,0)</f>
        <v>0</v>
      </c>
      <c r="BF126" s="228">
        <f>IF(N126="znížená",J126,0)</f>
        <v>495</v>
      </c>
      <c r="BG126" s="228">
        <f>IF(N126="zákl. prenesená",J126,0)</f>
        <v>0</v>
      </c>
      <c r="BH126" s="228">
        <f>IF(N126="zníž. prenesená",J126,0)</f>
        <v>0</v>
      </c>
      <c r="BI126" s="228">
        <f>IF(N126="nulová",J126,0)</f>
        <v>0</v>
      </c>
      <c r="BJ126" s="14" t="s">
        <v>84</v>
      </c>
      <c r="BK126" s="228">
        <f>ROUND(I126*H126,2)</f>
        <v>495</v>
      </c>
      <c r="BL126" s="14" t="s">
        <v>128</v>
      </c>
      <c r="BM126" s="227" t="s">
        <v>142</v>
      </c>
    </row>
    <row r="127" s="2" customFormat="1" ht="14.4" customHeight="1">
      <c r="A127" s="29"/>
      <c r="B127" s="30"/>
      <c r="C127" s="216" t="s">
        <v>135</v>
      </c>
      <c r="D127" s="216" t="s">
        <v>124</v>
      </c>
      <c r="E127" s="217" t="s">
        <v>143</v>
      </c>
      <c r="F127" s="218" t="s">
        <v>144</v>
      </c>
      <c r="G127" s="219" t="s">
        <v>131</v>
      </c>
      <c r="H127" s="220">
        <v>10</v>
      </c>
      <c r="I127" s="221">
        <v>8.8000000000000007</v>
      </c>
      <c r="J127" s="221">
        <f>ROUND(I127*H127,2)</f>
        <v>88</v>
      </c>
      <c r="K127" s="222"/>
      <c r="L127" s="35"/>
      <c r="M127" s="223" t="s">
        <v>1</v>
      </c>
      <c r="N127" s="224" t="s">
        <v>41</v>
      </c>
      <c r="O127" s="225">
        <v>0</v>
      </c>
      <c r="P127" s="225">
        <f>O127*H127</f>
        <v>0</v>
      </c>
      <c r="Q127" s="225">
        <v>0</v>
      </c>
      <c r="R127" s="225">
        <f>Q127*H127</f>
        <v>0</v>
      </c>
      <c r="S127" s="225">
        <v>0</v>
      </c>
      <c r="T127" s="226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227" t="s">
        <v>128</v>
      </c>
      <c r="AT127" s="227" t="s">
        <v>124</v>
      </c>
      <c r="AU127" s="227" t="s">
        <v>84</v>
      </c>
      <c r="AY127" s="14" t="s">
        <v>122</v>
      </c>
      <c r="BE127" s="228">
        <f>IF(N127="základná",J127,0)</f>
        <v>0</v>
      </c>
      <c r="BF127" s="228">
        <f>IF(N127="znížená",J127,0)</f>
        <v>88</v>
      </c>
      <c r="BG127" s="228">
        <f>IF(N127="zákl. prenesená",J127,0)</f>
        <v>0</v>
      </c>
      <c r="BH127" s="228">
        <f>IF(N127="zníž. prenesená",J127,0)</f>
        <v>0</v>
      </c>
      <c r="BI127" s="228">
        <f>IF(N127="nulová",J127,0)</f>
        <v>0</v>
      </c>
      <c r="BJ127" s="14" t="s">
        <v>84</v>
      </c>
      <c r="BK127" s="228">
        <f>ROUND(I127*H127,2)</f>
        <v>88</v>
      </c>
      <c r="BL127" s="14" t="s">
        <v>128</v>
      </c>
      <c r="BM127" s="227" t="s">
        <v>145</v>
      </c>
    </row>
    <row r="128" s="2" customFormat="1" ht="14.4" customHeight="1">
      <c r="A128" s="29"/>
      <c r="B128" s="30"/>
      <c r="C128" s="216" t="s">
        <v>146</v>
      </c>
      <c r="D128" s="216" t="s">
        <v>124</v>
      </c>
      <c r="E128" s="217" t="s">
        <v>147</v>
      </c>
      <c r="F128" s="218" t="s">
        <v>148</v>
      </c>
      <c r="G128" s="219" t="s">
        <v>131</v>
      </c>
      <c r="H128" s="220">
        <v>29</v>
      </c>
      <c r="I128" s="221">
        <v>19.800000000000001</v>
      </c>
      <c r="J128" s="221">
        <f>ROUND(I128*H128,2)</f>
        <v>574.20000000000005</v>
      </c>
      <c r="K128" s="222"/>
      <c r="L128" s="35"/>
      <c r="M128" s="223" t="s">
        <v>1</v>
      </c>
      <c r="N128" s="224" t="s">
        <v>41</v>
      </c>
      <c r="O128" s="225">
        <v>0</v>
      </c>
      <c r="P128" s="225">
        <f>O128*H128</f>
        <v>0</v>
      </c>
      <c r="Q128" s="225">
        <v>0</v>
      </c>
      <c r="R128" s="225">
        <f>Q128*H128</f>
        <v>0</v>
      </c>
      <c r="S128" s="225">
        <v>0</v>
      </c>
      <c r="T128" s="226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227" t="s">
        <v>128</v>
      </c>
      <c r="AT128" s="227" t="s">
        <v>124</v>
      </c>
      <c r="AU128" s="227" t="s">
        <v>84</v>
      </c>
      <c r="AY128" s="14" t="s">
        <v>122</v>
      </c>
      <c r="BE128" s="228">
        <f>IF(N128="základná",J128,0)</f>
        <v>0</v>
      </c>
      <c r="BF128" s="228">
        <f>IF(N128="znížená",J128,0)</f>
        <v>574.20000000000005</v>
      </c>
      <c r="BG128" s="228">
        <f>IF(N128="zákl. prenesená",J128,0)</f>
        <v>0</v>
      </c>
      <c r="BH128" s="228">
        <f>IF(N128="zníž. prenesená",J128,0)</f>
        <v>0</v>
      </c>
      <c r="BI128" s="228">
        <f>IF(N128="nulová",J128,0)</f>
        <v>0</v>
      </c>
      <c r="BJ128" s="14" t="s">
        <v>84</v>
      </c>
      <c r="BK128" s="228">
        <f>ROUND(I128*H128,2)</f>
        <v>574.20000000000005</v>
      </c>
      <c r="BL128" s="14" t="s">
        <v>128</v>
      </c>
      <c r="BM128" s="227" t="s">
        <v>149</v>
      </c>
    </row>
    <row r="129" s="2" customFormat="1" ht="24.15" customHeight="1">
      <c r="A129" s="29"/>
      <c r="B129" s="30"/>
      <c r="C129" s="216" t="s">
        <v>138</v>
      </c>
      <c r="D129" s="216" t="s">
        <v>124</v>
      </c>
      <c r="E129" s="217" t="s">
        <v>150</v>
      </c>
      <c r="F129" s="218" t="s">
        <v>151</v>
      </c>
      <c r="G129" s="219" t="s">
        <v>131</v>
      </c>
      <c r="H129" s="220">
        <v>48</v>
      </c>
      <c r="I129" s="221">
        <v>60.159999999999997</v>
      </c>
      <c r="J129" s="221">
        <f>ROUND(I129*H129,2)</f>
        <v>2887.6799999999998</v>
      </c>
      <c r="K129" s="222"/>
      <c r="L129" s="35"/>
      <c r="M129" s="223" t="s">
        <v>1</v>
      </c>
      <c r="N129" s="224" t="s">
        <v>41</v>
      </c>
      <c r="O129" s="225">
        <v>0</v>
      </c>
      <c r="P129" s="225">
        <f>O129*H129</f>
        <v>0</v>
      </c>
      <c r="Q129" s="225">
        <v>0</v>
      </c>
      <c r="R129" s="225">
        <f>Q129*H129</f>
        <v>0</v>
      </c>
      <c r="S129" s="225">
        <v>0</v>
      </c>
      <c r="T129" s="226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227" t="s">
        <v>128</v>
      </c>
      <c r="AT129" s="227" t="s">
        <v>124</v>
      </c>
      <c r="AU129" s="227" t="s">
        <v>84</v>
      </c>
      <c r="AY129" s="14" t="s">
        <v>122</v>
      </c>
      <c r="BE129" s="228">
        <f>IF(N129="základná",J129,0)</f>
        <v>0</v>
      </c>
      <c r="BF129" s="228">
        <f>IF(N129="znížená",J129,0)</f>
        <v>2887.6799999999998</v>
      </c>
      <c r="BG129" s="228">
        <f>IF(N129="zákl. prenesená",J129,0)</f>
        <v>0</v>
      </c>
      <c r="BH129" s="228">
        <f>IF(N129="zníž. prenesená",J129,0)</f>
        <v>0</v>
      </c>
      <c r="BI129" s="228">
        <f>IF(N129="nulová",J129,0)</f>
        <v>0</v>
      </c>
      <c r="BJ129" s="14" t="s">
        <v>84</v>
      </c>
      <c r="BK129" s="228">
        <f>ROUND(I129*H129,2)</f>
        <v>2887.6799999999998</v>
      </c>
      <c r="BL129" s="14" t="s">
        <v>128</v>
      </c>
      <c r="BM129" s="227" t="s">
        <v>152</v>
      </c>
    </row>
    <row r="130" s="2" customFormat="1" ht="37.8" customHeight="1">
      <c r="A130" s="29"/>
      <c r="B130" s="30"/>
      <c r="C130" s="216" t="s">
        <v>153</v>
      </c>
      <c r="D130" s="216" t="s">
        <v>124</v>
      </c>
      <c r="E130" s="217" t="s">
        <v>154</v>
      </c>
      <c r="F130" s="218" t="s">
        <v>155</v>
      </c>
      <c r="G130" s="219" t="s">
        <v>131</v>
      </c>
      <c r="H130" s="220">
        <v>1000</v>
      </c>
      <c r="I130" s="221">
        <v>0.28000000000000003</v>
      </c>
      <c r="J130" s="221">
        <f>ROUND(I130*H130,2)</f>
        <v>280</v>
      </c>
      <c r="K130" s="222"/>
      <c r="L130" s="35"/>
      <c r="M130" s="223" t="s">
        <v>1</v>
      </c>
      <c r="N130" s="224" t="s">
        <v>41</v>
      </c>
      <c r="O130" s="225">
        <v>0</v>
      </c>
      <c r="P130" s="225">
        <f>O130*H130</f>
        <v>0</v>
      </c>
      <c r="Q130" s="225">
        <v>0</v>
      </c>
      <c r="R130" s="225">
        <f>Q130*H130</f>
        <v>0</v>
      </c>
      <c r="S130" s="225">
        <v>0</v>
      </c>
      <c r="T130" s="226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227" t="s">
        <v>128</v>
      </c>
      <c r="AT130" s="227" t="s">
        <v>124</v>
      </c>
      <c r="AU130" s="227" t="s">
        <v>84</v>
      </c>
      <c r="AY130" s="14" t="s">
        <v>122</v>
      </c>
      <c r="BE130" s="228">
        <f>IF(N130="základná",J130,0)</f>
        <v>0</v>
      </c>
      <c r="BF130" s="228">
        <f>IF(N130="znížená",J130,0)</f>
        <v>280</v>
      </c>
      <c r="BG130" s="228">
        <f>IF(N130="zákl. prenesená",J130,0)</f>
        <v>0</v>
      </c>
      <c r="BH130" s="228">
        <f>IF(N130="zníž. prenesená",J130,0)</f>
        <v>0</v>
      </c>
      <c r="BI130" s="228">
        <f>IF(N130="nulová",J130,0)</f>
        <v>0</v>
      </c>
      <c r="BJ130" s="14" t="s">
        <v>84</v>
      </c>
      <c r="BK130" s="228">
        <f>ROUND(I130*H130,2)</f>
        <v>280</v>
      </c>
      <c r="BL130" s="14" t="s">
        <v>128</v>
      </c>
      <c r="BM130" s="227" t="s">
        <v>156</v>
      </c>
    </row>
    <row r="131" s="2" customFormat="1" ht="24.15" customHeight="1">
      <c r="A131" s="29"/>
      <c r="B131" s="30"/>
      <c r="C131" s="216" t="s">
        <v>142</v>
      </c>
      <c r="D131" s="216" t="s">
        <v>124</v>
      </c>
      <c r="E131" s="217" t="s">
        <v>157</v>
      </c>
      <c r="F131" s="218" t="s">
        <v>158</v>
      </c>
      <c r="G131" s="219" t="s">
        <v>131</v>
      </c>
      <c r="H131" s="220">
        <v>48</v>
      </c>
      <c r="I131" s="221">
        <v>50.159999999999997</v>
      </c>
      <c r="J131" s="221">
        <f>ROUND(I131*H131,2)</f>
        <v>2407.6799999999998</v>
      </c>
      <c r="K131" s="222"/>
      <c r="L131" s="35"/>
      <c r="M131" s="223" t="s">
        <v>1</v>
      </c>
      <c r="N131" s="224" t="s">
        <v>41</v>
      </c>
      <c r="O131" s="225">
        <v>0</v>
      </c>
      <c r="P131" s="225">
        <f>O131*H131</f>
        <v>0</v>
      </c>
      <c r="Q131" s="225">
        <v>0</v>
      </c>
      <c r="R131" s="225">
        <f>Q131*H131</f>
        <v>0</v>
      </c>
      <c r="S131" s="225">
        <v>0</v>
      </c>
      <c r="T131" s="226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227" t="s">
        <v>128</v>
      </c>
      <c r="AT131" s="227" t="s">
        <v>124</v>
      </c>
      <c r="AU131" s="227" t="s">
        <v>84</v>
      </c>
      <c r="AY131" s="14" t="s">
        <v>122</v>
      </c>
      <c r="BE131" s="228">
        <f>IF(N131="základná",J131,0)</f>
        <v>0</v>
      </c>
      <c r="BF131" s="228">
        <f>IF(N131="znížená",J131,0)</f>
        <v>2407.6799999999998</v>
      </c>
      <c r="BG131" s="228">
        <f>IF(N131="zákl. prenesená",J131,0)</f>
        <v>0</v>
      </c>
      <c r="BH131" s="228">
        <f>IF(N131="zníž. prenesená",J131,0)</f>
        <v>0</v>
      </c>
      <c r="BI131" s="228">
        <f>IF(N131="nulová",J131,0)</f>
        <v>0</v>
      </c>
      <c r="BJ131" s="14" t="s">
        <v>84</v>
      </c>
      <c r="BK131" s="228">
        <f>ROUND(I131*H131,2)</f>
        <v>2407.6799999999998</v>
      </c>
      <c r="BL131" s="14" t="s">
        <v>128</v>
      </c>
      <c r="BM131" s="227" t="s">
        <v>7</v>
      </c>
    </row>
    <row r="132" s="2" customFormat="1" ht="24.15" customHeight="1">
      <c r="A132" s="29"/>
      <c r="B132" s="30"/>
      <c r="C132" s="216" t="s">
        <v>159</v>
      </c>
      <c r="D132" s="216" t="s">
        <v>124</v>
      </c>
      <c r="E132" s="217" t="s">
        <v>160</v>
      </c>
      <c r="F132" s="218" t="s">
        <v>161</v>
      </c>
      <c r="G132" s="219" t="s">
        <v>131</v>
      </c>
      <c r="H132" s="220">
        <v>1000</v>
      </c>
      <c r="I132" s="221">
        <v>0.34999999999999998</v>
      </c>
      <c r="J132" s="221">
        <f>ROUND(I132*H132,2)</f>
        <v>350</v>
      </c>
      <c r="K132" s="222"/>
      <c r="L132" s="35"/>
      <c r="M132" s="223" t="s">
        <v>1</v>
      </c>
      <c r="N132" s="224" t="s">
        <v>41</v>
      </c>
      <c r="O132" s="225">
        <v>0</v>
      </c>
      <c r="P132" s="225">
        <f>O132*H132</f>
        <v>0</v>
      </c>
      <c r="Q132" s="225">
        <v>0</v>
      </c>
      <c r="R132" s="225">
        <f>Q132*H132</f>
        <v>0</v>
      </c>
      <c r="S132" s="225">
        <v>0</v>
      </c>
      <c r="T132" s="226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227" t="s">
        <v>128</v>
      </c>
      <c r="AT132" s="227" t="s">
        <v>124</v>
      </c>
      <c r="AU132" s="227" t="s">
        <v>84</v>
      </c>
      <c r="AY132" s="14" t="s">
        <v>122</v>
      </c>
      <c r="BE132" s="228">
        <f>IF(N132="základná",J132,0)</f>
        <v>0</v>
      </c>
      <c r="BF132" s="228">
        <f>IF(N132="znížená",J132,0)</f>
        <v>350</v>
      </c>
      <c r="BG132" s="228">
        <f>IF(N132="zákl. prenesená",J132,0)</f>
        <v>0</v>
      </c>
      <c r="BH132" s="228">
        <f>IF(N132="zníž. prenesená",J132,0)</f>
        <v>0</v>
      </c>
      <c r="BI132" s="228">
        <f>IF(N132="nulová",J132,0)</f>
        <v>0</v>
      </c>
      <c r="BJ132" s="14" t="s">
        <v>84</v>
      </c>
      <c r="BK132" s="228">
        <f>ROUND(I132*H132,2)</f>
        <v>350</v>
      </c>
      <c r="BL132" s="14" t="s">
        <v>128</v>
      </c>
      <c r="BM132" s="227" t="s">
        <v>162</v>
      </c>
    </row>
    <row r="133" s="2" customFormat="1" ht="14.4" customHeight="1">
      <c r="A133" s="29"/>
      <c r="B133" s="30"/>
      <c r="C133" s="229" t="s">
        <v>145</v>
      </c>
      <c r="D133" s="229" t="s">
        <v>163</v>
      </c>
      <c r="E133" s="230" t="s">
        <v>164</v>
      </c>
      <c r="F133" s="231" t="s">
        <v>165</v>
      </c>
      <c r="G133" s="232" t="s">
        <v>131</v>
      </c>
      <c r="H133" s="233">
        <v>1000</v>
      </c>
      <c r="I133" s="234">
        <v>2.2000000000000002</v>
      </c>
      <c r="J133" s="234">
        <f>ROUND(I133*H133,2)</f>
        <v>2200</v>
      </c>
      <c r="K133" s="235"/>
      <c r="L133" s="236"/>
      <c r="M133" s="237" t="s">
        <v>1</v>
      </c>
      <c r="N133" s="238" t="s">
        <v>41</v>
      </c>
      <c r="O133" s="225">
        <v>0</v>
      </c>
      <c r="P133" s="225">
        <f>O133*H133</f>
        <v>0</v>
      </c>
      <c r="Q133" s="225">
        <v>0</v>
      </c>
      <c r="R133" s="225">
        <f>Q133*H133</f>
        <v>0</v>
      </c>
      <c r="S133" s="225">
        <v>0</v>
      </c>
      <c r="T133" s="226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227" t="s">
        <v>138</v>
      </c>
      <c r="AT133" s="227" t="s">
        <v>163</v>
      </c>
      <c r="AU133" s="227" t="s">
        <v>84</v>
      </c>
      <c r="AY133" s="14" t="s">
        <v>122</v>
      </c>
      <c r="BE133" s="228">
        <f>IF(N133="základná",J133,0)</f>
        <v>0</v>
      </c>
      <c r="BF133" s="228">
        <f>IF(N133="znížená",J133,0)</f>
        <v>2200</v>
      </c>
      <c r="BG133" s="228">
        <f>IF(N133="zákl. prenesená",J133,0)</f>
        <v>0</v>
      </c>
      <c r="BH133" s="228">
        <f>IF(N133="zníž. prenesená",J133,0)</f>
        <v>0</v>
      </c>
      <c r="BI133" s="228">
        <f>IF(N133="nulová",J133,0)</f>
        <v>0</v>
      </c>
      <c r="BJ133" s="14" t="s">
        <v>84</v>
      </c>
      <c r="BK133" s="228">
        <f>ROUND(I133*H133,2)</f>
        <v>2200</v>
      </c>
      <c r="BL133" s="14" t="s">
        <v>128</v>
      </c>
      <c r="BM133" s="227" t="s">
        <v>166</v>
      </c>
    </row>
    <row r="134" s="2" customFormat="1" ht="24.15" customHeight="1">
      <c r="A134" s="29"/>
      <c r="B134" s="30"/>
      <c r="C134" s="216" t="s">
        <v>167</v>
      </c>
      <c r="D134" s="216" t="s">
        <v>124</v>
      </c>
      <c r="E134" s="217" t="s">
        <v>168</v>
      </c>
      <c r="F134" s="218" t="s">
        <v>169</v>
      </c>
      <c r="G134" s="219" t="s">
        <v>131</v>
      </c>
      <c r="H134" s="220">
        <v>1250</v>
      </c>
      <c r="I134" s="221">
        <v>0.26000000000000001</v>
      </c>
      <c r="J134" s="221">
        <f>ROUND(I134*H134,2)</f>
        <v>325</v>
      </c>
      <c r="K134" s="222"/>
      <c r="L134" s="35"/>
      <c r="M134" s="223" t="s">
        <v>1</v>
      </c>
      <c r="N134" s="224" t="s">
        <v>41</v>
      </c>
      <c r="O134" s="225">
        <v>0</v>
      </c>
      <c r="P134" s="225">
        <f>O134*H134</f>
        <v>0</v>
      </c>
      <c r="Q134" s="225">
        <v>0</v>
      </c>
      <c r="R134" s="225">
        <f>Q134*H134</f>
        <v>0</v>
      </c>
      <c r="S134" s="225">
        <v>0</v>
      </c>
      <c r="T134" s="226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227" t="s">
        <v>128</v>
      </c>
      <c r="AT134" s="227" t="s">
        <v>124</v>
      </c>
      <c r="AU134" s="227" t="s">
        <v>84</v>
      </c>
      <c r="AY134" s="14" t="s">
        <v>122</v>
      </c>
      <c r="BE134" s="228">
        <f>IF(N134="základná",J134,0)</f>
        <v>0</v>
      </c>
      <c r="BF134" s="228">
        <f>IF(N134="znížená",J134,0)</f>
        <v>325</v>
      </c>
      <c r="BG134" s="228">
        <f>IF(N134="zákl. prenesená",J134,0)</f>
        <v>0</v>
      </c>
      <c r="BH134" s="228">
        <f>IF(N134="zníž. prenesená",J134,0)</f>
        <v>0</v>
      </c>
      <c r="BI134" s="228">
        <f>IF(N134="nulová",J134,0)</f>
        <v>0</v>
      </c>
      <c r="BJ134" s="14" t="s">
        <v>84</v>
      </c>
      <c r="BK134" s="228">
        <f>ROUND(I134*H134,2)</f>
        <v>325</v>
      </c>
      <c r="BL134" s="14" t="s">
        <v>128</v>
      </c>
      <c r="BM134" s="227" t="s">
        <v>170</v>
      </c>
    </row>
    <row r="135" s="2" customFormat="1" ht="14.4" customHeight="1">
      <c r="A135" s="29"/>
      <c r="B135" s="30"/>
      <c r="C135" s="229" t="s">
        <v>149</v>
      </c>
      <c r="D135" s="229" t="s">
        <v>163</v>
      </c>
      <c r="E135" s="230" t="s">
        <v>171</v>
      </c>
      <c r="F135" s="231" t="s">
        <v>172</v>
      </c>
      <c r="G135" s="232" t="s">
        <v>131</v>
      </c>
      <c r="H135" s="233">
        <v>1250</v>
      </c>
      <c r="I135" s="234">
        <v>0.39000000000000001</v>
      </c>
      <c r="J135" s="234">
        <f>ROUND(I135*H135,2)</f>
        <v>487.5</v>
      </c>
      <c r="K135" s="235"/>
      <c r="L135" s="236"/>
      <c r="M135" s="237" t="s">
        <v>1</v>
      </c>
      <c r="N135" s="238" t="s">
        <v>41</v>
      </c>
      <c r="O135" s="225">
        <v>0</v>
      </c>
      <c r="P135" s="225">
        <f>O135*H135</f>
        <v>0</v>
      </c>
      <c r="Q135" s="225">
        <v>0</v>
      </c>
      <c r="R135" s="225">
        <f>Q135*H135</f>
        <v>0</v>
      </c>
      <c r="S135" s="225">
        <v>0</v>
      </c>
      <c r="T135" s="226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227" t="s">
        <v>138</v>
      </c>
      <c r="AT135" s="227" t="s">
        <v>163</v>
      </c>
      <c r="AU135" s="227" t="s">
        <v>84</v>
      </c>
      <c r="AY135" s="14" t="s">
        <v>122</v>
      </c>
      <c r="BE135" s="228">
        <f>IF(N135="základná",J135,0)</f>
        <v>0</v>
      </c>
      <c r="BF135" s="228">
        <f>IF(N135="znížená",J135,0)</f>
        <v>487.5</v>
      </c>
      <c r="BG135" s="228">
        <f>IF(N135="zákl. prenesená",J135,0)</f>
        <v>0</v>
      </c>
      <c r="BH135" s="228">
        <f>IF(N135="zníž. prenesená",J135,0)</f>
        <v>0</v>
      </c>
      <c r="BI135" s="228">
        <f>IF(N135="nulová",J135,0)</f>
        <v>0</v>
      </c>
      <c r="BJ135" s="14" t="s">
        <v>84</v>
      </c>
      <c r="BK135" s="228">
        <f>ROUND(I135*H135,2)</f>
        <v>487.5</v>
      </c>
      <c r="BL135" s="14" t="s">
        <v>128</v>
      </c>
      <c r="BM135" s="227" t="s">
        <v>173</v>
      </c>
    </row>
    <row r="136" s="2" customFormat="1" ht="24.15" customHeight="1">
      <c r="A136" s="29"/>
      <c r="B136" s="30"/>
      <c r="C136" s="216" t="s">
        <v>174</v>
      </c>
      <c r="D136" s="216" t="s">
        <v>124</v>
      </c>
      <c r="E136" s="217" t="s">
        <v>175</v>
      </c>
      <c r="F136" s="218" t="s">
        <v>176</v>
      </c>
      <c r="G136" s="219" t="s">
        <v>131</v>
      </c>
      <c r="H136" s="220">
        <v>48</v>
      </c>
      <c r="I136" s="221">
        <v>8.1400000000000006</v>
      </c>
      <c r="J136" s="221">
        <f>ROUND(I136*H136,2)</f>
        <v>390.72000000000003</v>
      </c>
      <c r="K136" s="222"/>
      <c r="L136" s="35"/>
      <c r="M136" s="223" t="s">
        <v>1</v>
      </c>
      <c r="N136" s="224" t="s">
        <v>41</v>
      </c>
      <c r="O136" s="225">
        <v>0</v>
      </c>
      <c r="P136" s="225">
        <f>O136*H136</f>
        <v>0</v>
      </c>
      <c r="Q136" s="225">
        <v>0</v>
      </c>
      <c r="R136" s="225">
        <f>Q136*H136</f>
        <v>0</v>
      </c>
      <c r="S136" s="225">
        <v>0</v>
      </c>
      <c r="T136" s="226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227" t="s">
        <v>128</v>
      </c>
      <c r="AT136" s="227" t="s">
        <v>124</v>
      </c>
      <c r="AU136" s="227" t="s">
        <v>84</v>
      </c>
      <c r="AY136" s="14" t="s">
        <v>122</v>
      </c>
      <c r="BE136" s="228">
        <f>IF(N136="základná",J136,0)</f>
        <v>0</v>
      </c>
      <c r="BF136" s="228">
        <f>IF(N136="znížená",J136,0)</f>
        <v>390.72000000000003</v>
      </c>
      <c r="BG136" s="228">
        <f>IF(N136="zákl. prenesená",J136,0)</f>
        <v>0</v>
      </c>
      <c r="BH136" s="228">
        <f>IF(N136="zníž. prenesená",J136,0)</f>
        <v>0</v>
      </c>
      <c r="BI136" s="228">
        <f>IF(N136="nulová",J136,0)</f>
        <v>0</v>
      </c>
      <c r="BJ136" s="14" t="s">
        <v>84</v>
      </c>
      <c r="BK136" s="228">
        <f>ROUND(I136*H136,2)</f>
        <v>390.72000000000003</v>
      </c>
      <c r="BL136" s="14" t="s">
        <v>128</v>
      </c>
      <c r="BM136" s="227" t="s">
        <v>177</v>
      </c>
    </row>
    <row r="137" s="2" customFormat="1" ht="24.15" customHeight="1">
      <c r="A137" s="29"/>
      <c r="B137" s="30"/>
      <c r="C137" s="229" t="s">
        <v>152</v>
      </c>
      <c r="D137" s="229" t="s">
        <v>163</v>
      </c>
      <c r="E137" s="230" t="s">
        <v>178</v>
      </c>
      <c r="F137" s="231" t="s">
        <v>179</v>
      </c>
      <c r="G137" s="232" t="s">
        <v>131</v>
      </c>
      <c r="H137" s="233">
        <v>72</v>
      </c>
      <c r="I137" s="234">
        <v>9.7899999999999991</v>
      </c>
      <c r="J137" s="234">
        <f>ROUND(I137*H137,2)</f>
        <v>704.88</v>
      </c>
      <c r="K137" s="235"/>
      <c r="L137" s="236"/>
      <c r="M137" s="237" t="s">
        <v>1</v>
      </c>
      <c r="N137" s="238" t="s">
        <v>41</v>
      </c>
      <c r="O137" s="225">
        <v>0</v>
      </c>
      <c r="P137" s="225">
        <f>O137*H137</f>
        <v>0</v>
      </c>
      <c r="Q137" s="225">
        <v>0</v>
      </c>
      <c r="R137" s="225">
        <f>Q137*H137</f>
        <v>0</v>
      </c>
      <c r="S137" s="225">
        <v>0</v>
      </c>
      <c r="T137" s="226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227" t="s">
        <v>138</v>
      </c>
      <c r="AT137" s="227" t="s">
        <v>163</v>
      </c>
      <c r="AU137" s="227" t="s">
        <v>84</v>
      </c>
      <c r="AY137" s="14" t="s">
        <v>122</v>
      </c>
      <c r="BE137" s="228">
        <f>IF(N137="základná",J137,0)</f>
        <v>0</v>
      </c>
      <c r="BF137" s="228">
        <f>IF(N137="znížená",J137,0)</f>
        <v>704.88</v>
      </c>
      <c r="BG137" s="228">
        <f>IF(N137="zákl. prenesená",J137,0)</f>
        <v>0</v>
      </c>
      <c r="BH137" s="228">
        <f>IF(N137="zníž. prenesená",J137,0)</f>
        <v>0</v>
      </c>
      <c r="BI137" s="228">
        <f>IF(N137="nulová",J137,0)</f>
        <v>0</v>
      </c>
      <c r="BJ137" s="14" t="s">
        <v>84</v>
      </c>
      <c r="BK137" s="228">
        <f>ROUND(I137*H137,2)</f>
        <v>704.88</v>
      </c>
      <c r="BL137" s="14" t="s">
        <v>128</v>
      </c>
      <c r="BM137" s="227" t="s">
        <v>180</v>
      </c>
    </row>
    <row r="138" s="2" customFormat="1" ht="14.4" customHeight="1">
      <c r="A138" s="29"/>
      <c r="B138" s="30"/>
      <c r="C138" s="229" t="s">
        <v>181</v>
      </c>
      <c r="D138" s="229" t="s">
        <v>163</v>
      </c>
      <c r="E138" s="230" t="s">
        <v>182</v>
      </c>
      <c r="F138" s="231" t="s">
        <v>183</v>
      </c>
      <c r="G138" s="232" t="s">
        <v>131</v>
      </c>
      <c r="H138" s="233">
        <v>10</v>
      </c>
      <c r="I138" s="234">
        <v>1.1000000000000001</v>
      </c>
      <c r="J138" s="234">
        <f>ROUND(I138*H138,2)</f>
        <v>11</v>
      </c>
      <c r="K138" s="235"/>
      <c r="L138" s="236"/>
      <c r="M138" s="237" t="s">
        <v>1</v>
      </c>
      <c r="N138" s="238" t="s">
        <v>41</v>
      </c>
      <c r="O138" s="225">
        <v>0</v>
      </c>
      <c r="P138" s="225">
        <f>O138*H138</f>
        <v>0</v>
      </c>
      <c r="Q138" s="225">
        <v>0</v>
      </c>
      <c r="R138" s="225">
        <f>Q138*H138</f>
        <v>0</v>
      </c>
      <c r="S138" s="225">
        <v>0</v>
      </c>
      <c r="T138" s="226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227" t="s">
        <v>138</v>
      </c>
      <c r="AT138" s="227" t="s">
        <v>163</v>
      </c>
      <c r="AU138" s="227" t="s">
        <v>84</v>
      </c>
      <c r="AY138" s="14" t="s">
        <v>122</v>
      </c>
      <c r="BE138" s="228">
        <f>IF(N138="základná",J138,0)</f>
        <v>0</v>
      </c>
      <c r="BF138" s="228">
        <f>IF(N138="znížená",J138,0)</f>
        <v>11</v>
      </c>
      <c r="BG138" s="228">
        <f>IF(N138="zákl. prenesená",J138,0)</f>
        <v>0</v>
      </c>
      <c r="BH138" s="228">
        <f>IF(N138="zníž. prenesená",J138,0)</f>
        <v>0</v>
      </c>
      <c r="BI138" s="228">
        <f>IF(N138="nulová",J138,0)</f>
        <v>0</v>
      </c>
      <c r="BJ138" s="14" t="s">
        <v>84</v>
      </c>
      <c r="BK138" s="228">
        <f>ROUND(I138*H138,2)</f>
        <v>11</v>
      </c>
      <c r="BL138" s="14" t="s">
        <v>128</v>
      </c>
      <c r="BM138" s="227" t="s">
        <v>184</v>
      </c>
    </row>
    <row r="139" s="2" customFormat="1" ht="14.4" customHeight="1">
      <c r="A139" s="29"/>
      <c r="B139" s="30"/>
      <c r="C139" s="229" t="s">
        <v>156</v>
      </c>
      <c r="D139" s="229" t="s">
        <v>163</v>
      </c>
      <c r="E139" s="230" t="s">
        <v>185</v>
      </c>
      <c r="F139" s="231" t="s">
        <v>186</v>
      </c>
      <c r="G139" s="232" t="s">
        <v>131</v>
      </c>
      <c r="H139" s="233">
        <v>48</v>
      </c>
      <c r="I139" s="234">
        <v>166.02000000000001</v>
      </c>
      <c r="J139" s="234">
        <f>ROUND(I139*H139,2)</f>
        <v>7968.96</v>
      </c>
      <c r="K139" s="235"/>
      <c r="L139" s="236"/>
      <c r="M139" s="237" t="s">
        <v>1</v>
      </c>
      <c r="N139" s="238" t="s">
        <v>41</v>
      </c>
      <c r="O139" s="225">
        <v>0</v>
      </c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6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227" t="s">
        <v>138</v>
      </c>
      <c r="AT139" s="227" t="s">
        <v>163</v>
      </c>
      <c r="AU139" s="227" t="s">
        <v>84</v>
      </c>
      <c r="AY139" s="14" t="s">
        <v>122</v>
      </c>
      <c r="BE139" s="228">
        <f>IF(N139="základná",J139,0)</f>
        <v>0</v>
      </c>
      <c r="BF139" s="228">
        <f>IF(N139="znížená",J139,0)</f>
        <v>7968.96</v>
      </c>
      <c r="BG139" s="228">
        <f>IF(N139="zákl. prenesená",J139,0)</f>
        <v>0</v>
      </c>
      <c r="BH139" s="228">
        <f>IF(N139="zníž. prenesená",J139,0)</f>
        <v>0</v>
      </c>
      <c r="BI139" s="228">
        <f>IF(N139="nulová",J139,0)</f>
        <v>0</v>
      </c>
      <c r="BJ139" s="14" t="s">
        <v>84</v>
      </c>
      <c r="BK139" s="228">
        <f>ROUND(I139*H139,2)</f>
        <v>7968.96</v>
      </c>
      <c r="BL139" s="14" t="s">
        <v>128</v>
      </c>
      <c r="BM139" s="227" t="s">
        <v>187</v>
      </c>
    </row>
    <row r="140" s="2" customFormat="1" ht="24.15" customHeight="1">
      <c r="A140" s="29"/>
      <c r="B140" s="30"/>
      <c r="C140" s="216" t="s">
        <v>188</v>
      </c>
      <c r="D140" s="216" t="s">
        <v>124</v>
      </c>
      <c r="E140" s="217" t="s">
        <v>189</v>
      </c>
      <c r="F140" s="218" t="s">
        <v>190</v>
      </c>
      <c r="G140" s="219" t="s">
        <v>127</v>
      </c>
      <c r="H140" s="220">
        <v>763</v>
      </c>
      <c r="I140" s="221">
        <v>0.46000000000000002</v>
      </c>
      <c r="J140" s="221">
        <f>ROUND(I140*H140,2)</f>
        <v>350.98000000000002</v>
      </c>
      <c r="K140" s="222"/>
      <c r="L140" s="35"/>
      <c r="M140" s="223" t="s">
        <v>1</v>
      </c>
      <c r="N140" s="224" t="s">
        <v>41</v>
      </c>
      <c r="O140" s="225">
        <v>0</v>
      </c>
      <c r="P140" s="225">
        <f>O140*H140</f>
        <v>0</v>
      </c>
      <c r="Q140" s="225">
        <v>0</v>
      </c>
      <c r="R140" s="225">
        <f>Q140*H140</f>
        <v>0</v>
      </c>
      <c r="S140" s="225">
        <v>0</v>
      </c>
      <c r="T140" s="226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227" t="s">
        <v>128</v>
      </c>
      <c r="AT140" s="227" t="s">
        <v>124</v>
      </c>
      <c r="AU140" s="227" t="s">
        <v>84</v>
      </c>
      <c r="AY140" s="14" t="s">
        <v>122</v>
      </c>
      <c r="BE140" s="228">
        <f>IF(N140="základná",J140,0)</f>
        <v>0</v>
      </c>
      <c r="BF140" s="228">
        <f>IF(N140="znížená",J140,0)</f>
        <v>350.98000000000002</v>
      </c>
      <c r="BG140" s="228">
        <f>IF(N140="zákl. prenesená",J140,0)</f>
        <v>0</v>
      </c>
      <c r="BH140" s="228">
        <f>IF(N140="zníž. prenesená",J140,0)</f>
        <v>0</v>
      </c>
      <c r="BI140" s="228">
        <f>IF(N140="nulová",J140,0)</f>
        <v>0</v>
      </c>
      <c r="BJ140" s="14" t="s">
        <v>84</v>
      </c>
      <c r="BK140" s="228">
        <f>ROUND(I140*H140,2)</f>
        <v>350.98000000000002</v>
      </c>
      <c r="BL140" s="14" t="s">
        <v>128</v>
      </c>
      <c r="BM140" s="227" t="s">
        <v>191</v>
      </c>
    </row>
    <row r="141" s="2" customFormat="1" ht="24.15" customHeight="1">
      <c r="A141" s="29"/>
      <c r="B141" s="30"/>
      <c r="C141" s="216" t="s">
        <v>7</v>
      </c>
      <c r="D141" s="216" t="s">
        <v>124</v>
      </c>
      <c r="E141" s="217" t="s">
        <v>192</v>
      </c>
      <c r="F141" s="218" t="s">
        <v>193</v>
      </c>
      <c r="G141" s="219" t="s">
        <v>127</v>
      </c>
      <c r="H141" s="220">
        <v>638</v>
      </c>
      <c r="I141" s="221">
        <v>0.71999999999999997</v>
      </c>
      <c r="J141" s="221">
        <f>ROUND(I141*H141,2)</f>
        <v>459.36000000000001</v>
      </c>
      <c r="K141" s="222"/>
      <c r="L141" s="35"/>
      <c r="M141" s="223" t="s">
        <v>1</v>
      </c>
      <c r="N141" s="224" t="s">
        <v>41</v>
      </c>
      <c r="O141" s="225">
        <v>0</v>
      </c>
      <c r="P141" s="225">
        <f>O141*H141</f>
        <v>0</v>
      </c>
      <c r="Q141" s="225">
        <v>0</v>
      </c>
      <c r="R141" s="225">
        <f>Q141*H141</f>
        <v>0</v>
      </c>
      <c r="S141" s="225">
        <v>0</v>
      </c>
      <c r="T141" s="226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227" t="s">
        <v>128</v>
      </c>
      <c r="AT141" s="227" t="s">
        <v>124</v>
      </c>
      <c r="AU141" s="227" t="s">
        <v>84</v>
      </c>
      <c r="AY141" s="14" t="s">
        <v>122</v>
      </c>
      <c r="BE141" s="228">
        <f>IF(N141="základná",J141,0)</f>
        <v>0</v>
      </c>
      <c r="BF141" s="228">
        <f>IF(N141="znížená",J141,0)</f>
        <v>459.36000000000001</v>
      </c>
      <c r="BG141" s="228">
        <f>IF(N141="zákl. prenesená",J141,0)</f>
        <v>0</v>
      </c>
      <c r="BH141" s="228">
        <f>IF(N141="zníž. prenesená",J141,0)</f>
        <v>0</v>
      </c>
      <c r="BI141" s="228">
        <f>IF(N141="nulová",J141,0)</f>
        <v>0</v>
      </c>
      <c r="BJ141" s="14" t="s">
        <v>84</v>
      </c>
      <c r="BK141" s="228">
        <f>ROUND(I141*H141,2)</f>
        <v>459.36000000000001</v>
      </c>
      <c r="BL141" s="14" t="s">
        <v>128</v>
      </c>
      <c r="BM141" s="227" t="s">
        <v>194</v>
      </c>
    </row>
    <row r="142" s="2" customFormat="1" ht="24.15" customHeight="1">
      <c r="A142" s="29"/>
      <c r="B142" s="30"/>
      <c r="C142" s="216" t="s">
        <v>195</v>
      </c>
      <c r="D142" s="216" t="s">
        <v>124</v>
      </c>
      <c r="E142" s="217" t="s">
        <v>196</v>
      </c>
      <c r="F142" s="218" t="s">
        <v>197</v>
      </c>
      <c r="G142" s="219" t="s">
        <v>131</v>
      </c>
      <c r="H142" s="220">
        <v>2384</v>
      </c>
      <c r="I142" s="221">
        <v>1.98</v>
      </c>
      <c r="J142" s="221">
        <f>ROUND(I142*H142,2)</f>
        <v>4720.3199999999997</v>
      </c>
      <c r="K142" s="222"/>
      <c r="L142" s="35"/>
      <c r="M142" s="223" t="s">
        <v>1</v>
      </c>
      <c r="N142" s="224" t="s">
        <v>41</v>
      </c>
      <c r="O142" s="225">
        <v>0</v>
      </c>
      <c r="P142" s="225">
        <f>O142*H142</f>
        <v>0</v>
      </c>
      <c r="Q142" s="225">
        <v>0</v>
      </c>
      <c r="R142" s="225">
        <f>Q142*H142</f>
        <v>0</v>
      </c>
      <c r="S142" s="225">
        <v>0</v>
      </c>
      <c r="T142" s="226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227" t="s">
        <v>128</v>
      </c>
      <c r="AT142" s="227" t="s">
        <v>124</v>
      </c>
      <c r="AU142" s="227" t="s">
        <v>84</v>
      </c>
      <c r="AY142" s="14" t="s">
        <v>122</v>
      </c>
      <c r="BE142" s="228">
        <f>IF(N142="základná",J142,0)</f>
        <v>0</v>
      </c>
      <c r="BF142" s="228">
        <f>IF(N142="znížená",J142,0)</f>
        <v>4720.3199999999997</v>
      </c>
      <c r="BG142" s="228">
        <f>IF(N142="zákl. prenesená",J142,0)</f>
        <v>0</v>
      </c>
      <c r="BH142" s="228">
        <f>IF(N142="zníž. prenesená",J142,0)</f>
        <v>0</v>
      </c>
      <c r="BI142" s="228">
        <f>IF(N142="nulová",J142,0)</f>
        <v>0</v>
      </c>
      <c r="BJ142" s="14" t="s">
        <v>84</v>
      </c>
      <c r="BK142" s="228">
        <f>ROUND(I142*H142,2)</f>
        <v>4720.3199999999997</v>
      </c>
      <c r="BL142" s="14" t="s">
        <v>128</v>
      </c>
      <c r="BM142" s="227" t="s">
        <v>198</v>
      </c>
    </row>
    <row r="143" s="2" customFormat="1" ht="24.15" customHeight="1">
      <c r="A143" s="29"/>
      <c r="B143" s="30"/>
      <c r="C143" s="216" t="s">
        <v>162</v>
      </c>
      <c r="D143" s="216" t="s">
        <v>124</v>
      </c>
      <c r="E143" s="217" t="s">
        <v>199</v>
      </c>
      <c r="F143" s="218" t="s">
        <v>200</v>
      </c>
      <c r="G143" s="219" t="s">
        <v>127</v>
      </c>
      <c r="H143" s="220">
        <v>763</v>
      </c>
      <c r="I143" s="221">
        <v>0.12</v>
      </c>
      <c r="J143" s="221">
        <f>ROUND(I143*H143,2)</f>
        <v>91.560000000000002</v>
      </c>
      <c r="K143" s="222"/>
      <c r="L143" s="35"/>
      <c r="M143" s="223" t="s">
        <v>1</v>
      </c>
      <c r="N143" s="224" t="s">
        <v>41</v>
      </c>
      <c r="O143" s="225">
        <v>0</v>
      </c>
      <c r="P143" s="225">
        <f>O143*H143</f>
        <v>0</v>
      </c>
      <c r="Q143" s="225">
        <v>0</v>
      </c>
      <c r="R143" s="225">
        <f>Q143*H143</f>
        <v>0</v>
      </c>
      <c r="S143" s="225">
        <v>0</v>
      </c>
      <c r="T143" s="226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227" t="s">
        <v>128</v>
      </c>
      <c r="AT143" s="227" t="s">
        <v>124</v>
      </c>
      <c r="AU143" s="227" t="s">
        <v>84</v>
      </c>
      <c r="AY143" s="14" t="s">
        <v>122</v>
      </c>
      <c r="BE143" s="228">
        <f>IF(N143="základná",J143,0)</f>
        <v>0</v>
      </c>
      <c r="BF143" s="228">
        <f>IF(N143="znížená",J143,0)</f>
        <v>91.560000000000002</v>
      </c>
      <c r="BG143" s="228">
        <f>IF(N143="zákl. prenesená",J143,0)</f>
        <v>0</v>
      </c>
      <c r="BH143" s="228">
        <f>IF(N143="zníž. prenesená",J143,0)</f>
        <v>0</v>
      </c>
      <c r="BI143" s="228">
        <f>IF(N143="nulová",J143,0)</f>
        <v>0</v>
      </c>
      <c r="BJ143" s="14" t="s">
        <v>84</v>
      </c>
      <c r="BK143" s="228">
        <f>ROUND(I143*H143,2)</f>
        <v>91.560000000000002</v>
      </c>
      <c r="BL143" s="14" t="s">
        <v>128</v>
      </c>
      <c r="BM143" s="227" t="s">
        <v>201</v>
      </c>
    </row>
    <row r="144" s="2" customFormat="1" ht="24.15" customHeight="1">
      <c r="A144" s="29"/>
      <c r="B144" s="30"/>
      <c r="C144" s="216" t="s">
        <v>202</v>
      </c>
      <c r="D144" s="216" t="s">
        <v>124</v>
      </c>
      <c r="E144" s="217" t="s">
        <v>203</v>
      </c>
      <c r="F144" s="218" t="s">
        <v>204</v>
      </c>
      <c r="G144" s="219" t="s">
        <v>127</v>
      </c>
      <c r="H144" s="220">
        <v>638</v>
      </c>
      <c r="I144" s="221">
        <v>0.080000000000000002</v>
      </c>
      <c r="J144" s="221">
        <f>ROUND(I144*H144,2)</f>
        <v>51.039999999999999</v>
      </c>
      <c r="K144" s="222"/>
      <c r="L144" s="35"/>
      <c r="M144" s="223" t="s">
        <v>1</v>
      </c>
      <c r="N144" s="224" t="s">
        <v>41</v>
      </c>
      <c r="O144" s="225">
        <v>0</v>
      </c>
      <c r="P144" s="225">
        <f>O144*H144</f>
        <v>0</v>
      </c>
      <c r="Q144" s="225">
        <v>0</v>
      </c>
      <c r="R144" s="225">
        <f>Q144*H144</f>
        <v>0</v>
      </c>
      <c r="S144" s="225">
        <v>0</v>
      </c>
      <c r="T144" s="226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227" t="s">
        <v>128</v>
      </c>
      <c r="AT144" s="227" t="s">
        <v>124</v>
      </c>
      <c r="AU144" s="227" t="s">
        <v>84</v>
      </c>
      <c r="AY144" s="14" t="s">
        <v>122</v>
      </c>
      <c r="BE144" s="228">
        <f>IF(N144="základná",J144,0)</f>
        <v>0</v>
      </c>
      <c r="BF144" s="228">
        <f>IF(N144="znížená",J144,0)</f>
        <v>51.039999999999999</v>
      </c>
      <c r="BG144" s="228">
        <f>IF(N144="zákl. prenesená",J144,0)</f>
        <v>0</v>
      </c>
      <c r="BH144" s="228">
        <f>IF(N144="zníž. prenesená",J144,0)</f>
        <v>0</v>
      </c>
      <c r="BI144" s="228">
        <f>IF(N144="nulová",J144,0)</f>
        <v>0</v>
      </c>
      <c r="BJ144" s="14" t="s">
        <v>84</v>
      </c>
      <c r="BK144" s="228">
        <f>ROUND(I144*H144,2)</f>
        <v>51.039999999999999</v>
      </c>
      <c r="BL144" s="14" t="s">
        <v>128</v>
      </c>
      <c r="BM144" s="227" t="s">
        <v>205</v>
      </c>
    </row>
    <row r="145" s="2" customFormat="1" ht="14.4" customHeight="1">
      <c r="A145" s="29"/>
      <c r="B145" s="30"/>
      <c r="C145" s="216" t="s">
        <v>166</v>
      </c>
      <c r="D145" s="216" t="s">
        <v>124</v>
      </c>
      <c r="E145" s="217" t="s">
        <v>206</v>
      </c>
      <c r="F145" s="218" t="s">
        <v>207</v>
      </c>
      <c r="G145" s="219" t="s">
        <v>131</v>
      </c>
      <c r="H145" s="220">
        <v>2384</v>
      </c>
      <c r="I145" s="221">
        <v>0.93999999999999995</v>
      </c>
      <c r="J145" s="221">
        <f>ROUND(I145*H145,2)</f>
        <v>2240.96</v>
      </c>
      <c r="K145" s="222"/>
      <c r="L145" s="35"/>
      <c r="M145" s="223" t="s">
        <v>1</v>
      </c>
      <c r="N145" s="224" t="s">
        <v>41</v>
      </c>
      <c r="O145" s="225">
        <v>0</v>
      </c>
      <c r="P145" s="225">
        <f>O145*H145</f>
        <v>0</v>
      </c>
      <c r="Q145" s="225">
        <v>0</v>
      </c>
      <c r="R145" s="225">
        <f>Q145*H145</f>
        <v>0</v>
      </c>
      <c r="S145" s="225">
        <v>0</v>
      </c>
      <c r="T145" s="226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227" t="s">
        <v>128</v>
      </c>
      <c r="AT145" s="227" t="s">
        <v>124</v>
      </c>
      <c r="AU145" s="227" t="s">
        <v>84</v>
      </c>
      <c r="AY145" s="14" t="s">
        <v>122</v>
      </c>
      <c r="BE145" s="228">
        <f>IF(N145="základná",J145,0)</f>
        <v>0</v>
      </c>
      <c r="BF145" s="228">
        <f>IF(N145="znížená",J145,0)</f>
        <v>2240.96</v>
      </c>
      <c r="BG145" s="228">
        <f>IF(N145="zákl. prenesená",J145,0)</f>
        <v>0</v>
      </c>
      <c r="BH145" s="228">
        <f>IF(N145="zníž. prenesená",J145,0)</f>
        <v>0</v>
      </c>
      <c r="BI145" s="228">
        <f>IF(N145="nulová",J145,0)</f>
        <v>0</v>
      </c>
      <c r="BJ145" s="14" t="s">
        <v>84</v>
      </c>
      <c r="BK145" s="228">
        <f>ROUND(I145*H145,2)</f>
        <v>2240.96</v>
      </c>
      <c r="BL145" s="14" t="s">
        <v>128</v>
      </c>
      <c r="BM145" s="227" t="s">
        <v>208</v>
      </c>
    </row>
    <row r="146" s="2" customFormat="1" ht="14.4" customHeight="1">
      <c r="A146" s="29"/>
      <c r="B146" s="30"/>
      <c r="C146" s="229" t="s">
        <v>209</v>
      </c>
      <c r="D146" s="229" t="s">
        <v>163</v>
      </c>
      <c r="E146" s="230" t="s">
        <v>210</v>
      </c>
      <c r="F146" s="231" t="s">
        <v>211</v>
      </c>
      <c r="G146" s="232" t="s">
        <v>131</v>
      </c>
      <c r="H146" s="233">
        <v>2384</v>
      </c>
      <c r="I146" s="234">
        <v>3.4199999999999999</v>
      </c>
      <c r="J146" s="234">
        <f>ROUND(I146*H146,2)</f>
        <v>8153.2799999999997</v>
      </c>
      <c r="K146" s="235"/>
      <c r="L146" s="236"/>
      <c r="M146" s="237" t="s">
        <v>1</v>
      </c>
      <c r="N146" s="238" t="s">
        <v>41</v>
      </c>
      <c r="O146" s="225">
        <v>0</v>
      </c>
      <c r="P146" s="225">
        <f>O146*H146</f>
        <v>0</v>
      </c>
      <c r="Q146" s="225">
        <v>0</v>
      </c>
      <c r="R146" s="225">
        <f>Q146*H146</f>
        <v>0</v>
      </c>
      <c r="S146" s="225">
        <v>0</v>
      </c>
      <c r="T146" s="226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227" t="s">
        <v>138</v>
      </c>
      <c r="AT146" s="227" t="s">
        <v>163</v>
      </c>
      <c r="AU146" s="227" t="s">
        <v>84</v>
      </c>
      <c r="AY146" s="14" t="s">
        <v>122</v>
      </c>
      <c r="BE146" s="228">
        <f>IF(N146="základná",J146,0)</f>
        <v>0</v>
      </c>
      <c r="BF146" s="228">
        <f>IF(N146="znížená",J146,0)</f>
        <v>8153.2799999999997</v>
      </c>
      <c r="BG146" s="228">
        <f>IF(N146="zákl. prenesená",J146,0)</f>
        <v>0</v>
      </c>
      <c r="BH146" s="228">
        <f>IF(N146="zníž. prenesená",J146,0)</f>
        <v>0</v>
      </c>
      <c r="BI146" s="228">
        <f>IF(N146="nulová",J146,0)</f>
        <v>0</v>
      </c>
      <c r="BJ146" s="14" t="s">
        <v>84</v>
      </c>
      <c r="BK146" s="228">
        <f>ROUND(I146*H146,2)</f>
        <v>8153.2799999999997</v>
      </c>
      <c r="BL146" s="14" t="s">
        <v>128</v>
      </c>
      <c r="BM146" s="227" t="s">
        <v>212</v>
      </c>
    </row>
    <row r="147" s="2" customFormat="1" ht="24.15" customHeight="1">
      <c r="A147" s="29"/>
      <c r="B147" s="30"/>
      <c r="C147" s="216" t="s">
        <v>170</v>
      </c>
      <c r="D147" s="216" t="s">
        <v>124</v>
      </c>
      <c r="E147" s="217" t="s">
        <v>213</v>
      </c>
      <c r="F147" s="218" t="s">
        <v>214</v>
      </c>
      <c r="G147" s="219" t="s">
        <v>127</v>
      </c>
      <c r="H147" s="220">
        <v>763</v>
      </c>
      <c r="I147" s="221">
        <v>0.98999999999999999</v>
      </c>
      <c r="J147" s="221">
        <f>ROUND(I147*H147,2)</f>
        <v>755.37</v>
      </c>
      <c r="K147" s="222"/>
      <c r="L147" s="35"/>
      <c r="M147" s="223" t="s">
        <v>1</v>
      </c>
      <c r="N147" s="224" t="s">
        <v>41</v>
      </c>
      <c r="O147" s="225">
        <v>0</v>
      </c>
      <c r="P147" s="225">
        <f>O147*H147</f>
        <v>0</v>
      </c>
      <c r="Q147" s="225">
        <v>0</v>
      </c>
      <c r="R147" s="225">
        <f>Q147*H147</f>
        <v>0</v>
      </c>
      <c r="S147" s="225">
        <v>0</v>
      </c>
      <c r="T147" s="226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227" t="s">
        <v>128</v>
      </c>
      <c r="AT147" s="227" t="s">
        <v>124</v>
      </c>
      <c r="AU147" s="227" t="s">
        <v>84</v>
      </c>
      <c r="AY147" s="14" t="s">
        <v>122</v>
      </c>
      <c r="BE147" s="228">
        <f>IF(N147="základná",J147,0)</f>
        <v>0</v>
      </c>
      <c r="BF147" s="228">
        <f>IF(N147="znížená",J147,0)</f>
        <v>755.37</v>
      </c>
      <c r="BG147" s="228">
        <f>IF(N147="zákl. prenesená",J147,0)</f>
        <v>0</v>
      </c>
      <c r="BH147" s="228">
        <f>IF(N147="zníž. prenesená",J147,0)</f>
        <v>0</v>
      </c>
      <c r="BI147" s="228">
        <f>IF(N147="nulová",J147,0)</f>
        <v>0</v>
      </c>
      <c r="BJ147" s="14" t="s">
        <v>84</v>
      </c>
      <c r="BK147" s="228">
        <f>ROUND(I147*H147,2)</f>
        <v>755.37</v>
      </c>
      <c r="BL147" s="14" t="s">
        <v>128</v>
      </c>
      <c r="BM147" s="227" t="s">
        <v>215</v>
      </c>
    </row>
    <row r="148" s="2" customFormat="1" ht="14.4" customHeight="1">
      <c r="A148" s="29"/>
      <c r="B148" s="30"/>
      <c r="C148" s="229" t="s">
        <v>216</v>
      </c>
      <c r="D148" s="229" t="s">
        <v>163</v>
      </c>
      <c r="E148" s="230" t="s">
        <v>217</v>
      </c>
      <c r="F148" s="231" t="s">
        <v>218</v>
      </c>
      <c r="G148" s="232" t="s">
        <v>219</v>
      </c>
      <c r="H148" s="233">
        <v>61000</v>
      </c>
      <c r="I148" s="234">
        <v>0.11</v>
      </c>
      <c r="J148" s="234">
        <f>ROUND(I148*H148,2)</f>
        <v>6710</v>
      </c>
      <c r="K148" s="235"/>
      <c r="L148" s="236"/>
      <c r="M148" s="237" t="s">
        <v>1</v>
      </c>
      <c r="N148" s="238" t="s">
        <v>41</v>
      </c>
      <c r="O148" s="225">
        <v>0</v>
      </c>
      <c r="P148" s="225">
        <f>O148*H148</f>
        <v>0</v>
      </c>
      <c r="Q148" s="225">
        <v>0</v>
      </c>
      <c r="R148" s="225">
        <f>Q148*H148</f>
        <v>0</v>
      </c>
      <c r="S148" s="225">
        <v>0</v>
      </c>
      <c r="T148" s="226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227" t="s">
        <v>138</v>
      </c>
      <c r="AT148" s="227" t="s">
        <v>163</v>
      </c>
      <c r="AU148" s="227" t="s">
        <v>84</v>
      </c>
      <c r="AY148" s="14" t="s">
        <v>122</v>
      </c>
      <c r="BE148" s="228">
        <f>IF(N148="základná",J148,0)</f>
        <v>0</v>
      </c>
      <c r="BF148" s="228">
        <f>IF(N148="znížená",J148,0)</f>
        <v>6710</v>
      </c>
      <c r="BG148" s="228">
        <f>IF(N148="zákl. prenesená",J148,0)</f>
        <v>0</v>
      </c>
      <c r="BH148" s="228">
        <f>IF(N148="zníž. prenesená",J148,0)</f>
        <v>0</v>
      </c>
      <c r="BI148" s="228">
        <f>IF(N148="nulová",J148,0)</f>
        <v>0</v>
      </c>
      <c r="BJ148" s="14" t="s">
        <v>84</v>
      </c>
      <c r="BK148" s="228">
        <f>ROUND(I148*H148,2)</f>
        <v>6710</v>
      </c>
      <c r="BL148" s="14" t="s">
        <v>128</v>
      </c>
      <c r="BM148" s="227" t="s">
        <v>220</v>
      </c>
    </row>
    <row r="149" s="2" customFormat="1" ht="14.4" customHeight="1">
      <c r="A149" s="29"/>
      <c r="B149" s="30"/>
      <c r="C149" s="229" t="s">
        <v>173</v>
      </c>
      <c r="D149" s="229" t="s">
        <v>163</v>
      </c>
      <c r="E149" s="230" t="s">
        <v>221</v>
      </c>
      <c r="F149" s="231" t="s">
        <v>222</v>
      </c>
      <c r="G149" s="232" t="s">
        <v>223</v>
      </c>
      <c r="H149" s="233">
        <v>8</v>
      </c>
      <c r="I149" s="234">
        <v>37.950000000000003</v>
      </c>
      <c r="J149" s="234">
        <f>ROUND(I149*H149,2)</f>
        <v>303.60000000000002</v>
      </c>
      <c r="K149" s="235"/>
      <c r="L149" s="236"/>
      <c r="M149" s="237" t="s">
        <v>1</v>
      </c>
      <c r="N149" s="238" t="s">
        <v>41</v>
      </c>
      <c r="O149" s="225">
        <v>0</v>
      </c>
      <c r="P149" s="225">
        <f>O149*H149</f>
        <v>0</v>
      </c>
      <c r="Q149" s="225">
        <v>0</v>
      </c>
      <c r="R149" s="225">
        <f>Q149*H149</f>
        <v>0</v>
      </c>
      <c r="S149" s="225">
        <v>0</v>
      </c>
      <c r="T149" s="226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227" t="s">
        <v>138</v>
      </c>
      <c r="AT149" s="227" t="s">
        <v>163</v>
      </c>
      <c r="AU149" s="227" t="s">
        <v>84</v>
      </c>
      <c r="AY149" s="14" t="s">
        <v>122</v>
      </c>
      <c r="BE149" s="228">
        <f>IF(N149="základná",J149,0)</f>
        <v>0</v>
      </c>
      <c r="BF149" s="228">
        <f>IF(N149="znížená",J149,0)</f>
        <v>303.60000000000002</v>
      </c>
      <c r="BG149" s="228">
        <f>IF(N149="zákl. prenesená",J149,0)</f>
        <v>0</v>
      </c>
      <c r="BH149" s="228">
        <f>IF(N149="zníž. prenesená",J149,0)</f>
        <v>0</v>
      </c>
      <c r="BI149" s="228">
        <f>IF(N149="nulová",J149,0)</f>
        <v>0</v>
      </c>
      <c r="BJ149" s="14" t="s">
        <v>84</v>
      </c>
      <c r="BK149" s="228">
        <f>ROUND(I149*H149,2)</f>
        <v>303.60000000000002</v>
      </c>
      <c r="BL149" s="14" t="s">
        <v>128</v>
      </c>
      <c r="BM149" s="227" t="s">
        <v>224</v>
      </c>
    </row>
    <row r="150" s="2" customFormat="1" ht="24.15" customHeight="1">
      <c r="A150" s="29"/>
      <c r="B150" s="30"/>
      <c r="C150" s="216" t="s">
        <v>225</v>
      </c>
      <c r="D150" s="216" t="s">
        <v>124</v>
      </c>
      <c r="E150" s="217" t="s">
        <v>226</v>
      </c>
      <c r="F150" s="218" t="s">
        <v>227</v>
      </c>
      <c r="G150" s="219" t="s">
        <v>228</v>
      </c>
      <c r="H150" s="220">
        <v>28</v>
      </c>
      <c r="I150" s="221">
        <v>1.3799999999999999</v>
      </c>
      <c r="J150" s="221">
        <f>ROUND(I150*H150,2)</f>
        <v>38.640000000000001</v>
      </c>
      <c r="K150" s="222"/>
      <c r="L150" s="35"/>
      <c r="M150" s="223" t="s">
        <v>1</v>
      </c>
      <c r="N150" s="224" t="s">
        <v>41</v>
      </c>
      <c r="O150" s="225">
        <v>0</v>
      </c>
      <c r="P150" s="225">
        <f>O150*H150</f>
        <v>0</v>
      </c>
      <c r="Q150" s="225">
        <v>0</v>
      </c>
      <c r="R150" s="225">
        <f>Q150*H150</f>
        <v>0</v>
      </c>
      <c r="S150" s="225">
        <v>0</v>
      </c>
      <c r="T150" s="226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227" t="s">
        <v>128</v>
      </c>
      <c r="AT150" s="227" t="s">
        <v>124</v>
      </c>
      <c r="AU150" s="227" t="s">
        <v>84</v>
      </c>
      <c r="AY150" s="14" t="s">
        <v>122</v>
      </c>
      <c r="BE150" s="228">
        <f>IF(N150="základná",J150,0)</f>
        <v>0</v>
      </c>
      <c r="BF150" s="228">
        <f>IF(N150="znížená",J150,0)</f>
        <v>38.640000000000001</v>
      </c>
      <c r="BG150" s="228">
        <f>IF(N150="zákl. prenesená",J150,0)</f>
        <v>0</v>
      </c>
      <c r="BH150" s="228">
        <f>IF(N150="zníž. prenesená",J150,0)</f>
        <v>0</v>
      </c>
      <c r="BI150" s="228">
        <f>IF(N150="nulová",J150,0)</f>
        <v>0</v>
      </c>
      <c r="BJ150" s="14" t="s">
        <v>84</v>
      </c>
      <c r="BK150" s="228">
        <f>ROUND(I150*H150,2)</f>
        <v>38.640000000000001</v>
      </c>
      <c r="BL150" s="14" t="s">
        <v>128</v>
      </c>
      <c r="BM150" s="227" t="s">
        <v>229</v>
      </c>
    </row>
    <row r="151" s="2" customFormat="1" ht="14.4" customHeight="1">
      <c r="A151" s="29"/>
      <c r="B151" s="30"/>
      <c r="C151" s="229" t="s">
        <v>177</v>
      </c>
      <c r="D151" s="229" t="s">
        <v>163</v>
      </c>
      <c r="E151" s="230" t="s">
        <v>230</v>
      </c>
      <c r="F151" s="231" t="s">
        <v>231</v>
      </c>
      <c r="G151" s="232" t="s">
        <v>228</v>
      </c>
      <c r="H151" s="233">
        <v>28</v>
      </c>
      <c r="I151" s="234">
        <v>1.27</v>
      </c>
      <c r="J151" s="234">
        <f>ROUND(I151*H151,2)</f>
        <v>35.560000000000002</v>
      </c>
      <c r="K151" s="235"/>
      <c r="L151" s="236"/>
      <c r="M151" s="237" t="s">
        <v>1</v>
      </c>
      <c r="N151" s="238" t="s">
        <v>41</v>
      </c>
      <c r="O151" s="225">
        <v>0</v>
      </c>
      <c r="P151" s="225">
        <f>O151*H151</f>
        <v>0</v>
      </c>
      <c r="Q151" s="225">
        <v>0</v>
      </c>
      <c r="R151" s="225">
        <f>Q151*H151</f>
        <v>0</v>
      </c>
      <c r="S151" s="225">
        <v>0</v>
      </c>
      <c r="T151" s="226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227" t="s">
        <v>138</v>
      </c>
      <c r="AT151" s="227" t="s">
        <v>163</v>
      </c>
      <c r="AU151" s="227" t="s">
        <v>84</v>
      </c>
      <c r="AY151" s="14" t="s">
        <v>122</v>
      </c>
      <c r="BE151" s="228">
        <f>IF(N151="základná",J151,0)</f>
        <v>0</v>
      </c>
      <c r="BF151" s="228">
        <f>IF(N151="znížená",J151,0)</f>
        <v>35.560000000000002</v>
      </c>
      <c r="BG151" s="228">
        <f>IF(N151="zákl. prenesená",J151,0)</f>
        <v>0</v>
      </c>
      <c r="BH151" s="228">
        <f>IF(N151="zníž. prenesená",J151,0)</f>
        <v>0</v>
      </c>
      <c r="BI151" s="228">
        <f>IF(N151="nulová",J151,0)</f>
        <v>0</v>
      </c>
      <c r="BJ151" s="14" t="s">
        <v>84</v>
      </c>
      <c r="BK151" s="228">
        <f>ROUND(I151*H151,2)</f>
        <v>35.560000000000002</v>
      </c>
      <c r="BL151" s="14" t="s">
        <v>128</v>
      </c>
      <c r="BM151" s="227" t="s">
        <v>232</v>
      </c>
    </row>
    <row r="152" s="2" customFormat="1" ht="14.4" customHeight="1">
      <c r="A152" s="29"/>
      <c r="B152" s="30"/>
      <c r="C152" s="216" t="s">
        <v>233</v>
      </c>
      <c r="D152" s="216" t="s">
        <v>124</v>
      </c>
      <c r="E152" s="217" t="s">
        <v>234</v>
      </c>
      <c r="F152" s="218" t="s">
        <v>235</v>
      </c>
      <c r="G152" s="219" t="s">
        <v>236</v>
      </c>
      <c r="H152" s="220">
        <v>0.94999999999999996</v>
      </c>
      <c r="I152" s="221">
        <v>3.8199999999999998</v>
      </c>
      <c r="J152" s="221">
        <f>ROUND(I152*H152,2)</f>
        <v>3.6299999999999999</v>
      </c>
      <c r="K152" s="222"/>
      <c r="L152" s="35"/>
      <c r="M152" s="223" t="s">
        <v>1</v>
      </c>
      <c r="N152" s="224" t="s">
        <v>41</v>
      </c>
      <c r="O152" s="225">
        <v>0</v>
      </c>
      <c r="P152" s="225">
        <f>O152*H152</f>
        <v>0</v>
      </c>
      <c r="Q152" s="225">
        <v>0</v>
      </c>
      <c r="R152" s="225">
        <f>Q152*H152</f>
        <v>0</v>
      </c>
      <c r="S152" s="225">
        <v>0</v>
      </c>
      <c r="T152" s="226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227" t="s">
        <v>128</v>
      </c>
      <c r="AT152" s="227" t="s">
        <v>124</v>
      </c>
      <c r="AU152" s="227" t="s">
        <v>84</v>
      </c>
      <c r="AY152" s="14" t="s">
        <v>122</v>
      </c>
      <c r="BE152" s="228">
        <f>IF(N152="základná",J152,0)</f>
        <v>0</v>
      </c>
      <c r="BF152" s="228">
        <f>IF(N152="znížená",J152,0)</f>
        <v>3.6299999999999999</v>
      </c>
      <c r="BG152" s="228">
        <f>IF(N152="zákl. prenesená",J152,0)</f>
        <v>0</v>
      </c>
      <c r="BH152" s="228">
        <f>IF(N152="zníž. prenesená",J152,0)</f>
        <v>0</v>
      </c>
      <c r="BI152" s="228">
        <f>IF(N152="nulová",J152,0)</f>
        <v>0</v>
      </c>
      <c r="BJ152" s="14" t="s">
        <v>84</v>
      </c>
      <c r="BK152" s="228">
        <f>ROUND(I152*H152,2)</f>
        <v>3.6299999999999999</v>
      </c>
      <c r="BL152" s="14" t="s">
        <v>128</v>
      </c>
      <c r="BM152" s="227" t="s">
        <v>237</v>
      </c>
    </row>
    <row r="153" s="2" customFormat="1" ht="24.15" customHeight="1">
      <c r="A153" s="29"/>
      <c r="B153" s="30"/>
      <c r="C153" s="216" t="s">
        <v>180</v>
      </c>
      <c r="D153" s="216" t="s">
        <v>124</v>
      </c>
      <c r="E153" s="217" t="s">
        <v>238</v>
      </c>
      <c r="F153" s="218" t="s">
        <v>239</v>
      </c>
      <c r="G153" s="219" t="s">
        <v>236</v>
      </c>
      <c r="H153" s="220">
        <v>0.94999999999999996</v>
      </c>
      <c r="I153" s="221">
        <v>26.629999999999999</v>
      </c>
      <c r="J153" s="221">
        <f>ROUND(I153*H153,2)</f>
        <v>25.300000000000001</v>
      </c>
      <c r="K153" s="222"/>
      <c r="L153" s="35"/>
      <c r="M153" s="223" t="s">
        <v>1</v>
      </c>
      <c r="N153" s="224" t="s">
        <v>41</v>
      </c>
      <c r="O153" s="225">
        <v>0</v>
      </c>
      <c r="P153" s="225">
        <f>O153*H153</f>
        <v>0</v>
      </c>
      <c r="Q153" s="225">
        <v>0</v>
      </c>
      <c r="R153" s="225">
        <f>Q153*H153</f>
        <v>0</v>
      </c>
      <c r="S153" s="225">
        <v>0</v>
      </c>
      <c r="T153" s="226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227" t="s">
        <v>128</v>
      </c>
      <c r="AT153" s="227" t="s">
        <v>124</v>
      </c>
      <c r="AU153" s="227" t="s">
        <v>84</v>
      </c>
      <c r="AY153" s="14" t="s">
        <v>122</v>
      </c>
      <c r="BE153" s="228">
        <f>IF(N153="základná",J153,0)</f>
        <v>0</v>
      </c>
      <c r="BF153" s="228">
        <f>IF(N153="znížená",J153,0)</f>
        <v>25.300000000000001</v>
      </c>
      <c r="BG153" s="228">
        <f>IF(N153="zákl. prenesená",J153,0)</f>
        <v>0</v>
      </c>
      <c r="BH153" s="228">
        <f>IF(N153="zníž. prenesená",J153,0)</f>
        <v>0</v>
      </c>
      <c r="BI153" s="228">
        <f>IF(N153="nulová",J153,0)</f>
        <v>0</v>
      </c>
      <c r="BJ153" s="14" t="s">
        <v>84</v>
      </c>
      <c r="BK153" s="228">
        <f>ROUND(I153*H153,2)</f>
        <v>25.300000000000001</v>
      </c>
      <c r="BL153" s="14" t="s">
        <v>128</v>
      </c>
      <c r="BM153" s="227" t="s">
        <v>240</v>
      </c>
    </row>
    <row r="154" s="12" customFormat="1" ht="22.8" customHeight="1">
      <c r="A154" s="12"/>
      <c r="B154" s="201"/>
      <c r="C154" s="202"/>
      <c r="D154" s="203" t="s">
        <v>74</v>
      </c>
      <c r="E154" s="214" t="s">
        <v>241</v>
      </c>
      <c r="F154" s="214" t="s">
        <v>242</v>
      </c>
      <c r="G154" s="202"/>
      <c r="H154" s="202"/>
      <c r="I154" s="202"/>
      <c r="J154" s="215">
        <f>BK154</f>
        <v>838.24000000000001</v>
      </c>
      <c r="K154" s="202"/>
      <c r="L154" s="206"/>
      <c r="M154" s="207"/>
      <c r="N154" s="208"/>
      <c r="O154" s="208"/>
      <c r="P154" s="209">
        <f>P155</f>
        <v>0</v>
      </c>
      <c r="Q154" s="208"/>
      <c r="R154" s="209">
        <f>R155</f>
        <v>0</v>
      </c>
      <c r="S154" s="208"/>
      <c r="T154" s="210">
        <f>T155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1" t="s">
        <v>80</v>
      </c>
      <c r="AT154" s="212" t="s">
        <v>74</v>
      </c>
      <c r="AU154" s="212" t="s">
        <v>80</v>
      </c>
      <c r="AY154" s="211" t="s">
        <v>122</v>
      </c>
      <c r="BK154" s="213">
        <f>BK155</f>
        <v>838.24000000000001</v>
      </c>
    </row>
    <row r="155" s="2" customFormat="1" ht="24.15" customHeight="1">
      <c r="A155" s="29"/>
      <c r="B155" s="30"/>
      <c r="C155" s="216" t="s">
        <v>243</v>
      </c>
      <c r="D155" s="216" t="s">
        <v>124</v>
      </c>
      <c r="E155" s="217" t="s">
        <v>244</v>
      </c>
      <c r="F155" s="218" t="s">
        <v>245</v>
      </c>
      <c r="G155" s="219" t="s">
        <v>223</v>
      </c>
      <c r="H155" s="220">
        <v>26.367999999999999</v>
      </c>
      <c r="I155" s="221">
        <v>31.789999999999999</v>
      </c>
      <c r="J155" s="221">
        <f>ROUND(I155*H155,2)</f>
        <v>838.24000000000001</v>
      </c>
      <c r="K155" s="222"/>
      <c r="L155" s="35"/>
      <c r="M155" s="239" t="s">
        <v>1</v>
      </c>
      <c r="N155" s="240" t="s">
        <v>41</v>
      </c>
      <c r="O155" s="241">
        <v>0</v>
      </c>
      <c r="P155" s="241">
        <f>O155*H155</f>
        <v>0</v>
      </c>
      <c r="Q155" s="241">
        <v>0</v>
      </c>
      <c r="R155" s="241">
        <f>Q155*H155</f>
        <v>0</v>
      </c>
      <c r="S155" s="241">
        <v>0</v>
      </c>
      <c r="T155" s="242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227" t="s">
        <v>128</v>
      </c>
      <c r="AT155" s="227" t="s">
        <v>124</v>
      </c>
      <c r="AU155" s="227" t="s">
        <v>84</v>
      </c>
      <c r="AY155" s="14" t="s">
        <v>122</v>
      </c>
      <c r="BE155" s="228">
        <f>IF(N155="základná",J155,0)</f>
        <v>0</v>
      </c>
      <c r="BF155" s="228">
        <f>IF(N155="znížená",J155,0)</f>
        <v>838.24000000000001</v>
      </c>
      <c r="BG155" s="228">
        <f>IF(N155="zákl. prenesená",J155,0)</f>
        <v>0</v>
      </c>
      <c r="BH155" s="228">
        <f>IF(N155="zníž. prenesená",J155,0)</f>
        <v>0</v>
      </c>
      <c r="BI155" s="228">
        <f>IF(N155="nulová",J155,0)</f>
        <v>0</v>
      </c>
      <c r="BJ155" s="14" t="s">
        <v>84</v>
      </c>
      <c r="BK155" s="228">
        <f>ROUND(I155*H155,2)</f>
        <v>838.24000000000001</v>
      </c>
      <c r="BL155" s="14" t="s">
        <v>128</v>
      </c>
      <c r="BM155" s="227" t="s">
        <v>246</v>
      </c>
    </row>
    <row r="156" s="2" customFormat="1" ht="6.96" customHeight="1">
      <c r="A156" s="29"/>
      <c r="B156" s="56"/>
      <c r="C156" s="57"/>
      <c r="D156" s="57"/>
      <c r="E156" s="57"/>
      <c r="F156" s="57"/>
      <c r="G156" s="57"/>
      <c r="H156" s="57"/>
      <c r="I156" s="57"/>
      <c r="J156" s="57"/>
      <c r="K156" s="57"/>
      <c r="L156" s="35"/>
      <c r="M156" s="29"/>
      <c r="O156" s="29"/>
      <c r="P156" s="29"/>
      <c r="Q156" s="29"/>
      <c r="R156" s="29"/>
      <c r="S156" s="29"/>
      <c r="T156" s="29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</row>
  </sheetData>
  <sheetProtection sheet="1" autoFilter="0" formatColumns="0" formatRows="0" objects="1" scenarios="1" spinCount="100000" saltValue="0LWrkF0m7EwXUiD50v1qjgVL/qxMYSl6YD77iBOKKdxMxB+oGLYNuuBoVHkRXGHpZqtV9qEvjQKir7JqTrbmNQ==" hashValue="b8pqAuk4ZUlkp3gAlG3WtDzbfi0xiB6C3pCyDVr/D8No8SkJGeGJyc8lixm7ZDJ35V+8rnH8f9n56+tegWlfpg==" algorithmName="SHA-512" password="CC35"/>
  <autoFilter ref="C118:K155"/>
  <mergeCells count="8">
    <mergeCell ref="E7:H7"/>
    <mergeCell ref="E9:H9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90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7"/>
      <c r="AT3" s="14" t="s">
        <v>75</v>
      </c>
    </row>
    <row r="4" s="1" customFormat="1" ht="24.96" customHeight="1">
      <c r="B4" s="17"/>
      <c r="D4" s="138" t="s">
        <v>97</v>
      </c>
      <c r="L4" s="17"/>
      <c r="M4" s="139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0" t="s">
        <v>13</v>
      </c>
      <c r="L6" s="17"/>
    </row>
    <row r="7" s="1" customFormat="1" ht="16.5" customHeight="1">
      <c r="B7" s="17"/>
      <c r="E7" s="141" t="str">
        <f>'Rekapitulácia stavby'!K6</f>
        <v>Regenerácia vnútrobloku Popradská- Kmeťová, Nitra</v>
      </c>
      <c r="F7" s="140"/>
      <c r="G7" s="140"/>
      <c r="H7" s="140"/>
      <c r="L7" s="17"/>
    </row>
    <row r="8" s="1" customFormat="1" ht="12" customHeight="1">
      <c r="B8" s="17"/>
      <c r="D8" s="140" t="s">
        <v>98</v>
      </c>
      <c r="L8" s="17"/>
    </row>
    <row r="9" s="2" customFormat="1" ht="16.5" customHeight="1">
      <c r="A9" s="29"/>
      <c r="B9" s="35"/>
      <c r="C9" s="29"/>
      <c r="D9" s="29"/>
      <c r="E9" s="141" t="s">
        <v>247</v>
      </c>
      <c r="F9" s="29"/>
      <c r="G9" s="29"/>
      <c r="H9" s="29"/>
      <c r="I9" s="29"/>
      <c r="J9" s="29"/>
      <c r="K9" s="29"/>
      <c r="L9" s="53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 ht="12" customHeight="1">
      <c r="A10" s="29"/>
      <c r="B10" s="35"/>
      <c r="C10" s="29"/>
      <c r="D10" s="140" t="s">
        <v>248</v>
      </c>
      <c r="E10" s="29"/>
      <c r="F10" s="29"/>
      <c r="G10" s="29"/>
      <c r="H10" s="29"/>
      <c r="I10" s="29"/>
      <c r="J10" s="29"/>
      <c r="K10" s="29"/>
      <c r="L10" s="53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6.5" customHeight="1">
      <c r="A11" s="29"/>
      <c r="B11" s="35"/>
      <c r="C11" s="29"/>
      <c r="D11" s="29"/>
      <c r="E11" s="142" t="s">
        <v>249</v>
      </c>
      <c r="F11" s="29"/>
      <c r="G11" s="29"/>
      <c r="H11" s="29"/>
      <c r="I11" s="29"/>
      <c r="J11" s="29"/>
      <c r="K11" s="29"/>
      <c r="L11" s="53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>
      <c r="A12" s="29"/>
      <c r="B12" s="35"/>
      <c r="C12" s="29"/>
      <c r="D12" s="29"/>
      <c r="E12" s="29"/>
      <c r="F12" s="29"/>
      <c r="G12" s="29"/>
      <c r="H12" s="29"/>
      <c r="I12" s="29"/>
      <c r="J12" s="29"/>
      <c r="K12" s="29"/>
      <c r="L12" s="53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2" customHeight="1">
      <c r="A13" s="29"/>
      <c r="B13" s="35"/>
      <c r="C13" s="29"/>
      <c r="D13" s="140" t="s">
        <v>15</v>
      </c>
      <c r="E13" s="29"/>
      <c r="F13" s="131" t="s">
        <v>1</v>
      </c>
      <c r="G13" s="29"/>
      <c r="H13" s="29"/>
      <c r="I13" s="140" t="s">
        <v>16</v>
      </c>
      <c r="J13" s="131" t="s">
        <v>1</v>
      </c>
      <c r="K13" s="29"/>
      <c r="L13" s="53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40" t="s">
        <v>17</v>
      </c>
      <c r="E14" s="29"/>
      <c r="F14" s="131" t="s">
        <v>18</v>
      </c>
      <c r="G14" s="29"/>
      <c r="H14" s="29"/>
      <c r="I14" s="140" t="s">
        <v>19</v>
      </c>
      <c r="J14" s="143" t="str">
        <f>'Rekapitulácia stavby'!AN8</f>
        <v>10. 8. 2020</v>
      </c>
      <c r="K14" s="29"/>
      <c r="L14" s="53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0.8" customHeight="1">
      <c r="A15" s="29"/>
      <c r="B15" s="35"/>
      <c r="C15" s="29"/>
      <c r="D15" s="29"/>
      <c r="E15" s="29"/>
      <c r="F15" s="29"/>
      <c r="G15" s="29"/>
      <c r="H15" s="29"/>
      <c r="I15" s="29"/>
      <c r="J15" s="29"/>
      <c r="K15" s="29"/>
      <c r="L15" s="53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12" customHeight="1">
      <c r="A16" s="29"/>
      <c r="B16" s="35"/>
      <c r="C16" s="29"/>
      <c r="D16" s="140" t="s">
        <v>21</v>
      </c>
      <c r="E16" s="29"/>
      <c r="F16" s="29"/>
      <c r="G16" s="29"/>
      <c r="H16" s="29"/>
      <c r="I16" s="140" t="s">
        <v>22</v>
      </c>
      <c r="J16" s="131" t="s">
        <v>1</v>
      </c>
      <c r="K16" s="29"/>
      <c r="L16" s="53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8" customHeight="1">
      <c r="A17" s="29"/>
      <c r="B17" s="35"/>
      <c r="C17" s="29"/>
      <c r="D17" s="29"/>
      <c r="E17" s="131" t="s">
        <v>23</v>
      </c>
      <c r="F17" s="29"/>
      <c r="G17" s="29"/>
      <c r="H17" s="29"/>
      <c r="I17" s="140" t="s">
        <v>24</v>
      </c>
      <c r="J17" s="131" t="s">
        <v>1</v>
      </c>
      <c r="K17" s="29"/>
      <c r="L17" s="53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6.96" customHeight="1">
      <c r="A18" s="29"/>
      <c r="B18" s="35"/>
      <c r="C18" s="29"/>
      <c r="D18" s="29"/>
      <c r="E18" s="29"/>
      <c r="F18" s="29"/>
      <c r="G18" s="29"/>
      <c r="H18" s="29"/>
      <c r="I18" s="29"/>
      <c r="J18" s="29"/>
      <c r="K18" s="29"/>
      <c r="L18" s="53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12" customHeight="1">
      <c r="A19" s="29"/>
      <c r="B19" s="35"/>
      <c r="C19" s="29"/>
      <c r="D19" s="140" t="s">
        <v>25</v>
      </c>
      <c r="E19" s="29"/>
      <c r="F19" s="29"/>
      <c r="G19" s="29"/>
      <c r="H19" s="29"/>
      <c r="I19" s="140" t="s">
        <v>22</v>
      </c>
      <c r="J19" s="131" t="s">
        <v>26</v>
      </c>
      <c r="K19" s="29"/>
      <c r="L19" s="53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8" customHeight="1">
      <c r="A20" s="29"/>
      <c r="B20" s="35"/>
      <c r="C20" s="29"/>
      <c r="D20" s="29"/>
      <c r="E20" s="131" t="s">
        <v>27</v>
      </c>
      <c r="F20" s="29"/>
      <c r="G20" s="29"/>
      <c r="H20" s="29"/>
      <c r="I20" s="140" t="s">
        <v>24</v>
      </c>
      <c r="J20" s="131" t="s">
        <v>28</v>
      </c>
      <c r="K20" s="29"/>
      <c r="L20" s="53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6.96" customHeight="1">
      <c r="A21" s="29"/>
      <c r="B21" s="35"/>
      <c r="C21" s="29"/>
      <c r="D21" s="29"/>
      <c r="E21" s="29"/>
      <c r="F21" s="29"/>
      <c r="G21" s="29"/>
      <c r="H21" s="29"/>
      <c r="I21" s="29"/>
      <c r="J21" s="29"/>
      <c r="K21" s="29"/>
      <c r="L21" s="53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12" customHeight="1">
      <c r="A22" s="29"/>
      <c r="B22" s="35"/>
      <c r="C22" s="29"/>
      <c r="D22" s="140" t="s">
        <v>29</v>
      </c>
      <c r="E22" s="29"/>
      <c r="F22" s="29"/>
      <c r="G22" s="29"/>
      <c r="H22" s="29"/>
      <c r="I22" s="140" t="s">
        <v>22</v>
      </c>
      <c r="J22" s="131" t="str">
        <f>IF('Rekapitulácia stavby'!AN16="","",'Rekapitulácia stavby'!AN16)</f>
        <v/>
      </c>
      <c r="K22" s="29"/>
      <c r="L22" s="53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8" customHeight="1">
      <c r="A23" s="29"/>
      <c r="B23" s="35"/>
      <c r="C23" s="29"/>
      <c r="D23" s="29"/>
      <c r="E23" s="131" t="str">
        <f>IF('Rekapitulácia stavby'!E17="","",'Rekapitulácia stavby'!E17)</f>
        <v xml:space="preserve"> </v>
      </c>
      <c r="F23" s="29"/>
      <c r="G23" s="29"/>
      <c r="H23" s="29"/>
      <c r="I23" s="140" t="s">
        <v>24</v>
      </c>
      <c r="J23" s="131" t="str">
        <f>IF('Rekapitulácia stavby'!AN17="","",'Rekapitulácia stavby'!AN17)</f>
        <v/>
      </c>
      <c r="K23" s="29"/>
      <c r="L23" s="53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6.96" customHeight="1">
      <c r="A24" s="29"/>
      <c r="B24" s="35"/>
      <c r="C24" s="29"/>
      <c r="D24" s="29"/>
      <c r="E24" s="29"/>
      <c r="F24" s="29"/>
      <c r="G24" s="29"/>
      <c r="H24" s="29"/>
      <c r="I24" s="29"/>
      <c r="J24" s="29"/>
      <c r="K24" s="29"/>
      <c r="L24" s="53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12" customHeight="1">
      <c r="A25" s="29"/>
      <c r="B25" s="35"/>
      <c r="C25" s="29"/>
      <c r="D25" s="140" t="s">
        <v>32</v>
      </c>
      <c r="E25" s="29"/>
      <c r="F25" s="29"/>
      <c r="G25" s="29"/>
      <c r="H25" s="29"/>
      <c r="I25" s="140" t="s">
        <v>22</v>
      </c>
      <c r="J25" s="131" t="s">
        <v>1</v>
      </c>
      <c r="K25" s="29"/>
      <c r="L25" s="53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8" customHeight="1">
      <c r="A26" s="29"/>
      <c r="B26" s="35"/>
      <c r="C26" s="29"/>
      <c r="D26" s="29"/>
      <c r="E26" s="131" t="s">
        <v>33</v>
      </c>
      <c r="F26" s="29"/>
      <c r="G26" s="29"/>
      <c r="H26" s="29"/>
      <c r="I26" s="140" t="s">
        <v>24</v>
      </c>
      <c r="J26" s="131" t="s">
        <v>1</v>
      </c>
      <c r="K26" s="29"/>
      <c r="L26" s="53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2" customFormat="1" ht="6.96" customHeight="1">
      <c r="A27" s="29"/>
      <c r="B27" s="35"/>
      <c r="C27" s="29"/>
      <c r="D27" s="29"/>
      <c r="E27" s="29"/>
      <c r="F27" s="29"/>
      <c r="G27" s="29"/>
      <c r="H27" s="29"/>
      <c r="I27" s="29"/>
      <c r="J27" s="29"/>
      <c r="K27" s="29"/>
      <c r="L27" s="53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="2" customFormat="1" ht="12" customHeight="1">
      <c r="A28" s="29"/>
      <c r="B28" s="35"/>
      <c r="C28" s="29"/>
      <c r="D28" s="140" t="s">
        <v>34</v>
      </c>
      <c r="E28" s="29"/>
      <c r="F28" s="29"/>
      <c r="G28" s="29"/>
      <c r="H28" s="29"/>
      <c r="I28" s="29"/>
      <c r="J28" s="29"/>
      <c r="K28" s="29"/>
      <c r="L28" s="53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8" customFormat="1" ht="16.5" customHeight="1">
      <c r="A29" s="144"/>
      <c r="B29" s="145"/>
      <c r="C29" s="144"/>
      <c r="D29" s="144"/>
      <c r="E29" s="146" t="s">
        <v>1</v>
      </c>
      <c r="F29" s="146"/>
      <c r="G29" s="146"/>
      <c r="H29" s="146"/>
      <c r="I29" s="144"/>
      <c r="J29" s="144"/>
      <c r="K29" s="144"/>
      <c r="L29" s="147"/>
      <c r="S29" s="144"/>
      <c r="T29" s="144"/>
      <c r="U29" s="144"/>
      <c r="V29" s="144"/>
      <c r="W29" s="144"/>
      <c r="X29" s="144"/>
      <c r="Y29" s="144"/>
      <c r="Z29" s="144"/>
      <c r="AA29" s="144"/>
      <c r="AB29" s="144"/>
      <c r="AC29" s="144"/>
      <c r="AD29" s="144"/>
      <c r="AE29" s="144"/>
    </row>
    <row r="30" s="2" customFormat="1" ht="6.96" customHeight="1">
      <c r="A30" s="29"/>
      <c r="B30" s="35"/>
      <c r="C30" s="29"/>
      <c r="D30" s="29"/>
      <c r="E30" s="29"/>
      <c r="F30" s="29"/>
      <c r="G30" s="29"/>
      <c r="H30" s="29"/>
      <c r="I30" s="29"/>
      <c r="J30" s="29"/>
      <c r="K30" s="29"/>
      <c r="L30" s="53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48"/>
      <c r="E31" s="148"/>
      <c r="F31" s="148"/>
      <c r="G31" s="148"/>
      <c r="H31" s="148"/>
      <c r="I31" s="148"/>
      <c r="J31" s="148"/>
      <c r="K31" s="148"/>
      <c r="L31" s="53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25.44" customHeight="1">
      <c r="A32" s="29"/>
      <c r="B32" s="35"/>
      <c r="C32" s="29"/>
      <c r="D32" s="149" t="s">
        <v>35</v>
      </c>
      <c r="E32" s="29"/>
      <c r="F32" s="29"/>
      <c r="G32" s="29"/>
      <c r="H32" s="29"/>
      <c r="I32" s="29"/>
      <c r="J32" s="150">
        <f>ROUND(J126, 2)</f>
        <v>19942.25</v>
      </c>
      <c r="K32" s="29"/>
      <c r="L32" s="53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6.96" customHeight="1">
      <c r="A33" s="29"/>
      <c r="B33" s="35"/>
      <c r="C33" s="29"/>
      <c r="D33" s="148"/>
      <c r="E33" s="148"/>
      <c r="F33" s="148"/>
      <c r="G33" s="148"/>
      <c r="H33" s="148"/>
      <c r="I33" s="148"/>
      <c r="J33" s="148"/>
      <c r="K33" s="148"/>
      <c r="L33" s="53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29"/>
      <c r="F34" s="151" t="s">
        <v>37</v>
      </c>
      <c r="G34" s="29"/>
      <c r="H34" s="29"/>
      <c r="I34" s="151" t="s">
        <v>36</v>
      </c>
      <c r="J34" s="151" t="s">
        <v>38</v>
      </c>
      <c r="K34" s="29"/>
      <c r="L34" s="53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="2" customFormat="1" ht="14.4" customHeight="1">
      <c r="A35" s="29"/>
      <c r="B35" s="35"/>
      <c r="C35" s="29"/>
      <c r="D35" s="152" t="s">
        <v>39</v>
      </c>
      <c r="E35" s="140" t="s">
        <v>40</v>
      </c>
      <c r="F35" s="153">
        <f>ROUND((SUM(BE126:BE142)),  2)</f>
        <v>0</v>
      </c>
      <c r="G35" s="29"/>
      <c r="H35" s="29"/>
      <c r="I35" s="154">
        <v>0.20000000000000001</v>
      </c>
      <c r="J35" s="153">
        <f>ROUND(((SUM(BE126:BE142))*I35),  2)</f>
        <v>0</v>
      </c>
      <c r="K35" s="29"/>
      <c r="L35" s="53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="2" customFormat="1" ht="14.4" customHeight="1">
      <c r="A36" s="29"/>
      <c r="B36" s="35"/>
      <c r="C36" s="29"/>
      <c r="D36" s="29"/>
      <c r="E36" s="140" t="s">
        <v>41</v>
      </c>
      <c r="F36" s="153">
        <f>ROUND((SUM(BF126:BF142)),  2)</f>
        <v>19942.25</v>
      </c>
      <c r="G36" s="29"/>
      <c r="H36" s="29"/>
      <c r="I36" s="154">
        <v>0.20000000000000001</v>
      </c>
      <c r="J36" s="153">
        <f>ROUND(((SUM(BF126:BF142))*I36),  2)</f>
        <v>3988.4499999999998</v>
      </c>
      <c r="K36" s="29"/>
      <c r="L36" s="53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40" t="s">
        <v>42</v>
      </c>
      <c r="F37" s="153">
        <f>ROUND((SUM(BG126:BG142)),  2)</f>
        <v>0</v>
      </c>
      <c r="G37" s="29"/>
      <c r="H37" s="29"/>
      <c r="I37" s="154">
        <v>0.20000000000000001</v>
      </c>
      <c r="J37" s="153">
        <f>0</f>
        <v>0</v>
      </c>
      <c r="K37" s="29"/>
      <c r="L37" s="53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hidden="1" s="2" customFormat="1" ht="14.4" customHeight="1">
      <c r="A38" s="29"/>
      <c r="B38" s="35"/>
      <c r="C38" s="29"/>
      <c r="D38" s="29"/>
      <c r="E38" s="140" t="s">
        <v>43</v>
      </c>
      <c r="F38" s="153">
        <f>ROUND((SUM(BH126:BH142)),  2)</f>
        <v>0</v>
      </c>
      <c r="G38" s="29"/>
      <c r="H38" s="29"/>
      <c r="I38" s="154">
        <v>0.20000000000000001</v>
      </c>
      <c r="J38" s="153">
        <f>0</f>
        <v>0</v>
      </c>
      <c r="K38" s="29"/>
      <c r="L38" s="53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hidden="1" s="2" customFormat="1" ht="14.4" customHeight="1">
      <c r="A39" s="29"/>
      <c r="B39" s="35"/>
      <c r="C39" s="29"/>
      <c r="D39" s="29"/>
      <c r="E39" s="140" t="s">
        <v>44</v>
      </c>
      <c r="F39" s="153">
        <f>ROUND((SUM(BI126:BI142)),  2)</f>
        <v>0</v>
      </c>
      <c r="G39" s="29"/>
      <c r="H39" s="29"/>
      <c r="I39" s="154">
        <v>0</v>
      </c>
      <c r="J39" s="153">
        <f>0</f>
        <v>0</v>
      </c>
      <c r="K39" s="29"/>
      <c r="L39" s="53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6.96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3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2" customFormat="1" ht="25.44" customHeight="1">
      <c r="A41" s="29"/>
      <c r="B41" s="35"/>
      <c r="C41" s="155"/>
      <c r="D41" s="156" t="s">
        <v>45</v>
      </c>
      <c r="E41" s="157"/>
      <c r="F41" s="157"/>
      <c r="G41" s="158" t="s">
        <v>46</v>
      </c>
      <c r="H41" s="159" t="s">
        <v>47</v>
      </c>
      <c r="I41" s="157"/>
      <c r="J41" s="160">
        <f>SUM(J32:J39)</f>
        <v>23930.700000000001</v>
      </c>
      <c r="K41" s="161"/>
      <c r="L41" s="53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="2" customFormat="1" ht="14.4" customHeight="1">
      <c r="A42" s="29"/>
      <c r="B42" s="35"/>
      <c r="C42" s="29"/>
      <c r="D42" s="29"/>
      <c r="E42" s="29"/>
      <c r="F42" s="29"/>
      <c r="G42" s="29"/>
      <c r="H42" s="29"/>
      <c r="I42" s="29"/>
      <c r="J42" s="29"/>
      <c r="K42" s="29"/>
      <c r="L42" s="53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3"/>
      <c r="D50" s="162" t="s">
        <v>48</v>
      </c>
      <c r="E50" s="163"/>
      <c r="F50" s="163"/>
      <c r="G50" s="162" t="s">
        <v>49</v>
      </c>
      <c r="H50" s="163"/>
      <c r="I50" s="163"/>
      <c r="J50" s="163"/>
      <c r="K50" s="163"/>
      <c r="L50" s="53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64" t="s">
        <v>50</v>
      </c>
      <c r="E61" s="165"/>
      <c r="F61" s="166" t="s">
        <v>51</v>
      </c>
      <c r="G61" s="164" t="s">
        <v>50</v>
      </c>
      <c r="H61" s="165"/>
      <c r="I61" s="165"/>
      <c r="J61" s="167" t="s">
        <v>51</v>
      </c>
      <c r="K61" s="165"/>
      <c r="L61" s="53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62" t="s">
        <v>52</v>
      </c>
      <c r="E65" s="168"/>
      <c r="F65" s="168"/>
      <c r="G65" s="162" t="s">
        <v>53</v>
      </c>
      <c r="H65" s="168"/>
      <c r="I65" s="168"/>
      <c r="J65" s="168"/>
      <c r="K65" s="168"/>
      <c r="L65" s="53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64" t="s">
        <v>50</v>
      </c>
      <c r="E76" s="165"/>
      <c r="F76" s="166" t="s">
        <v>51</v>
      </c>
      <c r="G76" s="164" t="s">
        <v>50</v>
      </c>
      <c r="H76" s="165"/>
      <c r="I76" s="165"/>
      <c r="J76" s="167" t="s">
        <v>51</v>
      </c>
      <c r="K76" s="165"/>
      <c r="L76" s="53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53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hidden="1" s="2" customFormat="1" ht="6.96" customHeight="1">
      <c r="A81" s="29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53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hidden="1" s="2" customFormat="1" ht="24.96" customHeight="1">
      <c r="A82" s="29"/>
      <c r="B82" s="30"/>
      <c r="C82" s="20" t="s">
        <v>100</v>
      </c>
      <c r="D82" s="31"/>
      <c r="E82" s="31"/>
      <c r="F82" s="31"/>
      <c r="G82" s="31"/>
      <c r="H82" s="31"/>
      <c r="I82" s="31"/>
      <c r="J82" s="31"/>
      <c r="K82" s="31"/>
      <c r="L82" s="53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hidden="1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3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hidden="1" s="2" customFormat="1" ht="12" customHeight="1">
      <c r="A84" s="29"/>
      <c r="B84" s="30"/>
      <c r="C84" s="26" t="s">
        <v>13</v>
      </c>
      <c r="D84" s="31"/>
      <c r="E84" s="31"/>
      <c r="F84" s="31"/>
      <c r="G84" s="31"/>
      <c r="H84" s="31"/>
      <c r="I84" s="31"/>
      <c r="J84" s="31"/>
      <c r="K84" s="31"/>
      <c r="L84" s="53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hidden="1" s="2" customFormat="1" ht="16.5" customHeight="1">
      <c r="A85" s="29"/>
      <c r="B85" s="30"/>
      <c r="C85" s="31"/>
      <c r="D85" s="31"/>
      <c r="E85" s="173" t="str">
        <f>E7</f>
        <v>Regenerácia vnútrobloku Popradská- Kmeťová, Nitra</v>
      </c>
      <c r="F85" s="26"/>
      <c r="G85" s="26"/>
      <c r="H85" s="26"/>
      <c r="I85" s="31"/>
      <c r="J85" s="31"/>
      <c r="K85" s="31"/>
      <c r="L85" s="53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hidden="1" s="1" customFormat="1" ht="12" customHeight="1">
      <c r="B86" s="18"/>
      <c r="C86" s="26" t="s">
        <v>98</v>
      </c>
      <c r="D86" s="19"/>
      <c r="E86" s="19"/>
      <c r="F86" s="19"/>
      <c r="G86" s="19"/>
      <c r="H86" s="19"/>
      <c r="I86" s="19"/>
      <c r="J86" s="19"/>
      <c r="K86" s="19"/>
      <c r="L86" s="17"/>
    </row>
    <row r="87" hidden="1" s="2" customFormat="1" ht="16.5" customHeight="1">
      <c r="A87" s="29"/>
      <c r="B87" s="30"/>
      <c r="C87" s="31"/>
      <c r="D87" s="31"/>
      <c r="E87" s="173" t="s">
        <v>247</v>
      </c>
      <c r="F87" s="31"/>
      <c r="G87" s="31"/>
      <c r="H87" s="31"/>
      <c r="I87" s="31"/>
      <c r="J87" s="31"/>
      <c r="K87" s="31"/>
      <c r="L87" s="53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hidden="1" s="2" customFormat="1" ht="12" customHeight="1">
      <c r="A88" s="29"/>
      <c r="B88" s="30"/>
      <c r="C88" s="26" t="s">
        <v>248</v>
      </c>
      <c r="D88" s="31"/>
      <c r="E88" s="31"/>
      <c r="F88" s="31"/>
      <c r="G88" s="31"/>
      <c r="H88" s="31"/>
      <c r="I88" s="31"/>
      <c r="J88" s="31"/>
      <c r="K88" s="31"/>
      <c r="L88" s="53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hidden="1" s="2" customFormat="1" ht="16.5" customHeight="1">
      <c r="A89" s="29"/>
      <c r="B89" s="30"/>
      <c r="C89" s="31"/>
      <c r="D89" s="31"/>
      <c r="E89" s="66" t="str">
        <f>E11</f>
        <v>01 - SO 02-1 Work outdoorové ihrisko</v>
      </c>
      <c r="F89" s="31"/>
      <c r="G89" s="31"/>
      <c r="H89" s="31"/>
      <c r="I89" s="31"/>
      <c r="J89" s="31"/>
      <c r="K89" s="31"/>
      <c r="L89" s="53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hidden="1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3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hidden="1" s="2" customFormat="1" ht="12" customHeight="1">
      <c r="A91" s="29"/>
      <c r="B91" s="30"/>
      <c r="C91" s="26" t="s">
        <v>17</v>
      </c>
      <c r="D91" s="31"/>
      <c r="E91" s="31"/>
      <c r="F91" s="23" t="str">
        <f>F14</f>
        <v>Popradská-Kmeťová</v>
      </c>
      <c r="G91" s="31"/>
      <c r="H91" s="31"/>
      <c r="I91" s="26" t="s">
        <v>19</v>
      </c>
      <c r="J91" s="69" t="str">
        <f>IF(J14="","",J14)</f>
        <v>10. 8. 2020</v>
      </c>
      <c r="K91" s="31"/>
      <c r="L91" s="53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hidden="1" s="2" customFormat="1" ht="6.96" customHeight="1">
      <c r="A92" s="29"/>
      <c r="B92" s="30"/>
      <c r="C92" s="31"/>
      <c r="D92" s="31"/>
      <c r="E92" s="31"/>
      <c r="F92" s="31"/>
      <c r="G92" s="31"/>
      <c r="H92" s="31"/>
      <c r="I92" s="31"/>
      <c r="J92" s="31"/>
      <c r="K92" s="31"/>
      <c r="L92" s="53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hidden="1" s="2" customFormat="1" ht="15.15" customHeight="1">
      <c r="A93" s="29"/>
      <c r="B93" s="30"/>
      <c r="C93" s="26" t="s">
        <v>21</v>
      </c>
      <c r="D93" s="31"/>
      <c r="E93" s="31"/>
      <c r="F93" s="23" t="str">
        <f>E17</f>
        <v>Mesto Nitra, Štefánikova trieda 60, Nitra</v>
      </c>
      <c r="G93" s="31"/>
      <c r="H93" s="31"/>
      <c r="I93" s="26" t="s">
        <v>29</v>
      </c>
      <c r="J93" s="27" t="str">
        <f>E23</f>
        <v xml:space="preserve"> </v>
      </c>
      <c r="K93" s="31"/>
      <c r="L93" s="53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hidden="1" s="2" customFormat="1" ht="15.15" customHeight="1">
      <c r="A94" s="29"/>
      <c r="B94" s="30"/>
      <c r="C94" s="26" t="s">
        <v>25</v>
      </c>
      <c r="D94" s="31"/>
      <c r="E94" s="31"/>
      <c r="F94" s="23" t="str">
        <f>IF(E20="","",E20)</f>
        <v>PP INVEST, s.r.o.</v>
      </c>
      <c r="G94" s="31"/>
      <c r="H94" s="31"/>
      <c r="I94" s="26" t="s">
        <v>32</v>
      </c>
      <c r="J94" s="27" t="str">
        <f>E26</f>
        <v>Ing. Martin Rusnák</v>
      </c>
      <c r="K94" s="31"/>
      <c r="L94" s="53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hidden="1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3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hidden="1" s="2" customFormat="1" ht="29.28" customHeight="1">
      <c r="A96" s="29"/>
      <c r="B96" s="30"/>
      <c r="C96" s="174" t="s">
        <v>101</v>
      </c>
      <c r="D96" s="175"/>
      <c r="E96" s="175"/>
      <c r="F96" s="175"/>
      <c r="G96" s="175"/>
      <c r="H96" s="175"/>
      <c r="I96" s="175"/>
      <c r="J96" s="176" t="s">
        <v>102</v>
      </c>
      <c r="K96" s="175"/>
      <c r="L96" s="53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hidden="1" s="2" customFormat="1" ht="10.32" customHeight="1">
      <c r="A97" s="29"/>
      <c r="B97" s="30"/>
      <c r="C97" s="31"/>
      <c r="D97" s="31"/>
      <c r="E97" s="31"/>
      <c r="F97" s="31"/>
      <c r="G97" s="31"/>
      <c r="H97" s="31"/>
      <c r="I97" s="31"/>
      <c r="J97" s="31"/>
      <c r="K97" s="31"/>
      <c r="L97" s="53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hidden="1" s="2" customFormat="1" ht="22.8" customHeight="1">
      <c r="A98" s="29"/>
      <c r="B98" s="30"/>
      <c r="C98" s="177" t="s">
        <v>103</v>
      </c>
      <c r="D98" s="31"/>
      <c r="E98" s="31"/>
      <c r="F98" s="31"/>
      <c r="G98" s="31"/>
      <c r="H98" s="31"/>
      <c r="I98" s="31"/>
      <c r="J98" s="100">
        <f>J126</f>
        <v>19942.25</v>
      </c>
      <c r="K98" s="31"/>
      <c r="L98" s="53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4" t="s">
        <v>104</v>
      </c>
    </row>
    <row r="99" hidden="1" s="9" customFormat="1" ht="24.96" customHeight="1">
      <c r="A99" s="9"/>
      <c r="B99" s="178"/>
      <c r="C99" s="179"/>
      <c r="D99" s="180" t="s">
        <v>105</v>
      </c>
      <c r="E99" s="181"/>
      <c r="F99" s="181"/>
      <c r="G99" s="181"/>
      <c r="H99" s="181"/>
      <c r="I99" s="181"/>
      <c r="J99" s="182">
        <f>J127</f>
        <v>19942.25</v>
      </c>
      <c r="K99" s="179"/>
      <c r="L99" s="18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84"/>
      <c r="C100" s="123"/>
      <c r="D100" s="185" t="s">
        <v>106</v>
      </c>
      <c r="E100" s="186"/>
      <c r="F100" s="186"/>
      <c r="G100" s="186"/>
      <c r="H100" s="186"/>
      <c r="I100" s="186"/>
      <c r="J100" s="187">
        <f>J128</f>
        <v>129</v>
      </c>
      <c r="K100" s="123"/>
      <c r="L100" s="18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4"/>
      <c r="C101" s="123"/>
      <c r="D101" s="185" t="s">
        <v>250</v>
      </c>
      <c r="E101" s="186"/>
      <c r="F101" s="186"/>
      <c r="G101" s="186"/>
      <c r="H101" s="186"/>
      <c r="I101" s="186"/>
      <c r="J101" s="187">
        <f>J133</f>
        <v>117.59999999999999</v>
      </c>
      <c r="K101" s="123"/>
      <c r="L101" s="18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4"/>
      <c r="C102" s="123"/>
      <c r="D102" s="185" t="s">
        <v>251</v>
      </c>
      <c r="E102" s="186"/>
      <c r="F102" s="186"/>
      <c r="G102" s="186"/>
      <c r="H102" s="186"/>
      <c r="I102" s="186"/>
      <c r="J102" s="187">
        <f>J136</f>
        <v>19405.200000000001</v>
      </c>
      <c r="K102" s="123"/>
      <c r="L102" s="18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4"/>
      <c r="C103" s="123"/>
      <c r="D103" s="185" t="s">
        <v>252</v>
      </c>
      <c r="E103" s="186"/>
      <c r="F103" s="186"/>
      <c r="G103" s="186"/>
      <c r="H103" s="186"/>
      <c r="I103" s="186"/>
      <c r="J103" s="187">
        <f>J139</f>
        <v>191.58000000000001</v>
      </c>
      <c r="K103" s="123"/>
      <c r="L103" s="18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84"/>
      <c r="C104" s="123"/>
      <c r="D104" s="185" t="s">
        <v>107</v>
      </c>
      <c r="E104" s="186"/>
      <c r="F104" s="186"/>
      <c r="G104" s="186"/>
      <c r="H104" s="186"/>
      <c r="I104" s="186"/>
      <c r="J104" s="187">
        <f>J141</f>
        <v>98.870000000000005</v>
      </c>
      <c r="K104" s="123"/>
      <c r="L104" s="18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2" customFormat="1" ht="21.84" customHeight="1">
      <c r="A105" s="29"/>
      <c r="B105" s="30"/>
      <c r="C105" s="31"/>
      <c r="D105" s="31"/>
      <c r="E105" s="31"/>
      <c r="F105" s="31"/>
      <c r="G105" s="31"/>
      <c r="H105" s="31"/>
      <c r="I105" s="31"/>
      <c r="J105" s="31"/>
      <c r="K105" s="31"/>
      <c r="L105" s="53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hidden="1" s="2" customFormat="1" ht="6.96" customHeight="1">
      <c r="A106" s="29"/>
      <c r="B106" s="56"/>
      <c r="C106" s="57"/>
      <c r="D106" s="57"/>
      <c r="E106" s="57"/>
      <c r="F106" s="57"/>
      <c r="G106" s="57"/>
      <c r="H106" s="57"/>
      <c r="I106" s="57"/>
      <c r="J106" s="57"/>
      <c r="K106" s="57"/>
      <c r="L106" s="53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hidden="1"/>
    <row r="108" hidden="1"/>
    <row r="109" hidden="1"/>
    <row r="110" s="2" customFormat="1" ht="6.96" customHeight="1">
      <c r="A110" s="29"/>
      <c r="B110" s="58"/>
      <c r="C110" s="59"/>
      <c r="D110" s="59"/>
      <c r="E110" s="59"/>
      <c r="F110" s="59"/>
      <c r="G110" s="59"/>
      <c r="H110" s="59"/>
      <c r="I110" s="59"/>
      <c r="J110" s="59"/>
      <c r="K110" s="59"/>
      <c r="L110" s="53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24.96" customHeight="1">
      <c r="A111" s="29"/>
      <c r="B111" s="30"/>
      <c r="C111" s="20" t="s">
        <v>108</v>
      </c>
      <c r="D111" s="31"/>
      <c r="E111" s="31"/>
      <c r="F111" s="31"/>
      <c r="G111" s="31"/>
      <c r="H111" s="31"/>
      <c r="I111" s="31"/>
      <c r="J111" s="31"/>
      <c r="K111" s="31"/>
      <c r="L111" s="53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6.96" customHeight="1">
      <c r="A112" s="29"/>
      <c r="B112" s="30"/>
      <c r="C112" s="31"/>
      <c r="D112" s="31"/>
      <c r="E112" s="31"/>
      <c r="F112" s="31"/>
      <c r="G112" s="31"/>
      <c r="H112" s="31"/>
      <c r="I112" s="31"/>
      <c r="J112" s="31"/>
      <c r="K112" s="31"/>
      <c r="L112" s="53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12" customHeight="1">
      <c r="A113" s="29"/>
      <c r="B113" s="30"/>
      <c r="C113" s="26" t="s">
        <v>13</v>
      </c>
      <c r="D113" s="31"/>
      <c r="E113" s="31"/>
      <c r="F113" s="31"/>
      <c r="G113" s="31"/>
      <c r="H113" s="31"/>
      <c r="I113" s="31"/>
      <c r="J113" s="31"/>
      <c r="K113" s="31"/>
      <c r="L113" s="53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16.5" customHeight="1">
      <c r="A114" s="29"/>
      <c r="B114" s="30"/>
      <c r="C114" s="31"/>
      <c r="D114" s="31"/>
      <c r="E114" s="173" t="str">
        <f>E7</f>
        <v>Regenerácia vnútrobloku Popradská- Kmeťová, Nitra</v>
      </c>
      <c r="F114" s="26"/>
      <c r="G114" s="26"/>
      <c r="H114" s="26"/>
      <c r="I114" s="31"/>
      <c r="J114" s="31"/>
      <c r="K114" s="31"/>
      <c r="L114" s="53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1" customFormat="1" ht="12" customHeight="1">
      <c r="B115" s="18"/>
      <c r="C115" s="26" t="s">
        <v>98</v>
      </c>
      <c r="D115" s="19"/>
      <c r="E115" s="19"/>
      <c r="F115" s="19"/>
      <c r="G115" s="19"/>
      <c r="H115" s="19"/>
      <c r="I115" s="19"/>
      <c r="J115" s="19"/>
      <c r="K115" s="19"/>
      <c r="L115" s="17"/>
    </row>
    <row r="116" s="2" customFormat="1" ht="16.5" customHeight="1">
      <c r="A116" s="29"/>
      <c r="B116" s="30"/>
      <c r="C116" s="31"/>
      <c r="D116" s="31"/>
      <c r="E116" s="173" t="s">
        <v>247</v>
      </c>
      <c r="F116" s="31"/>
      <c r="G116" s="31"/>
      <c r="H116" s="31"/>
      <c r="I116" s="31"/>
      <c r="J116" s="31"/>
      <c r="K116" s="31"/>
      <c r="L116" s="53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2" customFormat="1" ht="12" customHeight="1">
      <c r="A117" s="29"/>
      <c r="B117" s="30"/>
      <c r="C117" s="26" t="s">
        <v>248</v>
      </c>
      <c r="D117" s="31"/>
      <c r="E117" s="31"/>
      <c r="F117" s="31"/>
      <c r="G117" s="31"/>
      <c r="H117" s="31"/>
      <c r="I117" s="31"/>
      <c r="J117" s="31"/>
      <c r="K117" s="31"/>
      <c r="L117" s="53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="2" customFormat="1" ht="16.5" customHeight="1">
      <c r="A118" s="29"/>
      <c r="B118" s="30"/>
      <c r="C118" s="31"/>
      <c r="D118" s="31"/>
      <c r="E118" s="66" t="str">
        <f>E11</f>
        <v>01 - SO 02-1 Work outdoorové ihrisko</v>
      </c>
      <c r="F118" s="31"/>
      <c r="G118" s="31"/>
      <c r="H118" s="31"/>
      <c r="I118" s="31"/>
      <c r="J118" s="31"/>
      <c r="K118" s="31"/>
      <c r="L118" s="53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="2" customFormat="1" ht="6.96" customHeight="1">
      <c r="A119" s="29"/>
      <c r="B119" s="30"/>
      <c r="C119" s="31"/>
      <c r="D119" s="31"/>
      <c r="E119" s="31"/>
      <c r="F119" s="31"/>
      <c r="G119" s="31"/>
      <c r="H119" s="31"/>
      <c r="I119" s="31"/>
      <c r="J119" s="31"/>
      <c r="K119" s="31"/>
      <c r="L119" s="53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="2" customFormat="1" ht="12" customHeight="1">
      <c r="A120" s="29"/>
      <c r="B120" s="30"/>
      <c r="C120" s="26" t="s">
        <v>17</v>
      </c>
      <c r="D120" s="31"/>
      <c r="E120" s="31"/>
      <c r="F120" s="23" t="str">
        <f>F14</f>
        <v>Popradská-Kmeťová</v>
      </c>
      <c r="G120" s="31"/>
      <c r="H120" s="31"/>
      <c r="I120" s="26" t="s">
        <v>19</v>
      </c>
      <c r="J120" s="69" t="str">
        <f>IF(J14="","",J14)</f>
        <v>10. 8. 2020</v>
      </c>
      <c r="K120" s="31"/>
      <c r="L120" s="53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="2" customFormat="1" ht="6.96" customHeight="1">
      <c r="A121" s="29"/>
      <c r="B121" s="30"/>
      <c r="C121" s="31"/>
      <c r="D121" s="31"/>
      <c r="E121" s="31"/>
      <c r="F121" s="31"/>
      <c r="G121" s="31"/>
      <c r="H121" s="31"/>
      <c r="I121" s="31"/>
      <c r="J121" s="31"/>
      <c r="K121" s="31"/>
      <c r="L121" s="53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="2" customFormat="1" ht="15.15" customHeight="1">
      <c r="A122" s="29"/>
      <c r="B122" s="30"/>
      <c r="C122" s="26" t="s">
        <v>21</v>
      </c>
      <c r="D122" s="31"/>
      <c r="E122" s="31"/>
      <c r="F122" s="23" t="str">
        <f>E17</f>
        <v>Mesto Nitra, Štefánikova trieda 60, Nitra</v>
      </c>
      <c r="G122" s="31"/>
      <c r="H122" s="31"/>
      <c r="I122" s="26" t="s">
        <v>29</v>
      </c>
      <c r="J122" s="27" t="str">
        <f>E23</f>
        <v xml:space="preserve"> </v>
      </c>
      <c r="K122" s="31"/>
      <c r="L122" s="53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="2" customFormat="1" ht="15.15" customHeight="1">
      <c r="A123" s="29"/>
      <c r="B123" s="30"/>
      <c r="C123" s="26" t="s">
        <v>25</v>
      </c>
      <c r="D123" s="31"/>
      <c r="E123" s="31"/>
      <c r="F123" s="23" t="str">
        <f>IF(E20="","",E20)</f>
        <v>PP INVEST, s.r.o.</v>
      </c>
      <c r="G123" s="31"/>
      <c r="H123" s="31"/>
      <c r="I123" s="26" t="s">
        <v>32</v>
      </c>
      <c r="J123" s="27" t="str">
        <f>E26</f>
        <v>Ing. Martin Rusnák</v>
      </c>
      <c r="K123" s="31"/>
      <c r="L123" s="53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="2" customFormat="1" ht="10.32" customHeight="1">
      <c r="A124" s="29"/>
      <c r="B124" s="30"/>
      <c r="C124" s="31"/>
      <c r="D124" s="31"/>
      <c r="E124" s="31"/>
      <c r="F124" s="31"/>
      <c r="G124" s="31"/>
      <c r="H124" s="31"/>
      <c r="I124" s="31"/>
      <c r="J124" s="31"/>
      <c r="K124" s="31"/>
      <c r="L124" s="53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="11" customFormat="1" ht="29.28" customHeight="1">
      <c r="A125" s="189"/>
      <c r="B125" s="190"/>
      <c r="C125" s="191" t="s">
        <v>109</v>
      </c>
      <c r="D125" s="192" t="s">
        <v>60</v>
      </c>
      <c r="E125" s="192" t="s">
        <v>56</v>
      </c>
      <c r="F125" s="192" t="s">
        <v>57</v>
      </c>
      <c r="G125" s="192" t="s">
        <v>110</v>
      </c>
      <c r="H125" s="192" t="s">
        <v>111</v>
      </c>
      <c r="I125" s="192" t="s">
        <v>112</v>
      </c>
      <c r="J125" s="193" t="s">
        <v>102</v>
      </c>
      <c r="K125" s="194" t="s">
        <v>113</v>
      </c>
      <c r="L125" s="195"/>
      <c r="M125" s="90" t="s">
        <v>1</v>
      </c>
      <c r="N125" s="91" t="s">
        <v>39</v>
      </c>
      <c r="O125" s="91" t="s">
        <v>114</v>
      </c>
      <c r="P125" s="91" t="s">
        <v>115</v>
      </c>
      <c r="Q125" s="91" t="s">
        <v>116</v>
      </c>
      <c r="R125" s="91" t="s">
        <v>117</v>
      </c>
      <c r="S125" s="91" t="s">
        <v>118</v>
      </c>
      <c r="T125" s="92" t="s">
        <v>119</v>
      </c>
      <c r="U125" s="189"/>
      <c r="V125" s="189"/>
      <c r="W125" s="189"/>
      <c r="X125" s="189"/>
      <c r="Y125" s="189"/>
      <c r="Z125" s="189"/>
      <c r="AA125" s="189"/>
      <c r="AB125" s="189"/>
      <c r="AC125" s="189"/>
      <c r="AD125" s="189"/>
      <c r="AE125" s="189"/>
    </row>
    <row r="126" s="2" customFormat="1" ht="22.8" customHeight="1">
      <c r="A126" s="29"/>
      <c r="B126" s="30"/>
      <c r="C126" s="97" t="s">
        <v>103</v>
      </c>
      <c r="D126" s="31"/>
      <c r="E126" s="31"/>
      <c r="F126" s="31"/>
      <c r="G126" s="31"/>
      <c r="H126" s="31"/>
      <c r="I126" s="31"/>
      <c r="J126" s="196">
        <f>BK126</f>
        <v>19942.25</v>
      </c>
      <c r="K126" s="31"/>
      <c r="L126" s="35"/>
      <c r="M126" s="93"/>
      <c r="N126" s="197"/>
      <c r="O126" s="94"/>
      <c r="P126" s="198">
        <f>P127</f>
        <v>0</v>
      </c>
      <c r="Q126" s="94"/>
      <c r="R126" s="198">
        <f>R127</f>
        <v>0</v>
      </c>
      <c r="S126" s="94"/>
      <c r="T126" s="199">
        <f>T127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T126" s="14" t="s">
        <v>74</v>
      </c>
      <c r="AU126" s="14" t="s">
        <v>104</v>
      </c>
      <c r="BK126" s="200">
        <f>BK127</f>
        <v>19942.25</v>
      </c>
    </row>
    <row r="127" s="12" customFormat="1" ht="25.92" customHeight="1">
      <c r="A127" s="12"/>
      <c r="B127" s="201"/>
      <c r="C127" s="202"/>
      <c r="D127" s="203" t="s">
        <v>74</v>
      </c>
      <c r="E127" s="204" t="s">
        <v>120</v>
      </c>
      <c r="F127" s="204" t="s">
        <v>121</v>
      </c>
      <c r="G127" s="202"/>
      <c r="H127" s="202"/>
      <c r="I127" s="202"/>
      <c r="J127" s="205">
        <f>BK127</f>
        <v>19942.25</v>
      </c>
      <c r="K127" s="202"/>
      <c r="L127" s="206"/>
      <c r="M127" s="207"/>
      <c r="N127" s="208"/>
      <c r="O127" s="208"/>
      <c r="P127" s="209">
        <f>P128+P133+P136+P139+P141</f>
        <v>0</v>
      </c>
      <c r="Q127" s="208"/>
      <c r="R127" s="209">
        <f>R128+R133+R136+R139+R141</f>
        <v>0</v>
      </c>
      <c r="S127" s="208"/>
      <c r="T127" s="210">
        <f>T128+T133+T136+T139+T141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1" t="s">
        <v>80</v>
      </c>
      <c r="AT127" s="212" t="s">
        <v>74</v>
      </c>
      <c r="AU127" s="212" t="s">
        <v>75</v>
      </c>
      <c r="AY127" s="211" t="s">
        <v>122</v>
      </c>
      <c r="BK127" s="213">
        <f>BK128+BK133+BK136+BK139+BK141</f>
        <v>19942.25</v>
      </c>
    </row>
    <row r="128" s="12" customFormat="1" ht="22.8" customHeight="1">
      <c r="A128" s="12"/>
      <c r="B128" s="201"/>
      <c r="C128" s="202"/>
      <c r="D128" s="203" t="s">
        <v>74</v>
      </c>
      <c r="E128" s="214" t="s">
        <v>80</v>
      </c>
      <c r="F128" s="214" t="s">
        <v>123</v>
      </c>
      <c r="G128" s="202"/>
      <c r="H128" s="202"/>
      <c r="I128" s="202"/>
      <c r="J128" s="215">
        <f>BK128</f>
        <v>129</v>
      </c>
      <c r="K128" s="202"/>
      <c r="L128" s="206"/>
      <c r="M128" s="207"/>
      <c r="N128" s="208"/>
      <c r="O128" s="208"/>
      <c r="P128" s="209">
        <f>SUM(P129:P132)</f>
        <v>0</v>
      </c>
      <c r="Q128" s="208"/>
      <c r="R128" s="209">
        <f>SUM(R129:R132)</f>
        <v>0</v>
      </c>
      <c r="S128" s="208"/>
      <c r="T128" s="210">
        <f>SUM(T129:T132)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1" t="s">
        <v>80</v>
      </c>
      <c r="AT128" s="212" t="s">
        <v>74</v>
      </c>
      <c r="AU128" s="212" t="s">
        <v>80</v>
      </c>
      <c r="AY128" s="211" t="s">
        <v>122</v>
      </c>
      <c r="BK128" s="213">
        <f>SUM(BK129:BK132)</f>
        <v>129</v>
      </c>
    </row>
    <row r="129" s="2" customFormat="1" ht="24.15" customHeight="1">
      <c r="A129" s="29"/>
      <c r="B129" s="30"/>
      <c r="C129" s="216" t="s">
        <v>80</v>
      </c>
      <c r="D129" s="216" t="s">
        <v>124</v>
      </c>
      <c r="E129" s="217" t="s">
        <v>253</v>
      </c>
      <c r="F129" s="218" t="s">
        <v>254</v>
      </c>
      <c r="G129" s="219" t="s">
        <v>236</v>
      </c>
      <c r="H129" s="220">
        <v>4.2000000000000002</v>
      </c>
      <c r="I129" s="221">
        <v>6.3499999999999996</v>
      </c>
      <c r="J129" s="221">
        <f>ROUND(I129*H129,2)</f>
        <v>26.670000000000002</v>
      </c>
      <c r="K129" s="222"/>
      <c r="L129" s="35"/>
      <c r="M129" s="223" t="s">
        <v>1</v>
      </c>
      <c r="N129" s="224" t="s">
        <v>41</v>
      </c>
      <c r="O129" s="225">
        <v>0</v>
      </c>
      <c r="P129" s="225">
        <f>O129*H129</f>
        <v>0</v>
      </c>
      <c r="Q129" s="225">
        <v>0</v>
      </c>
      <c r="R129" s="225">
        <f>Q129*H129</f>
        <v>0</v>
      </c>
      <c r="S129" s="225">
        <v>0</v>
      </c>
      <c r="T129" s="226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227" t="s">
        <v>128</v>
      </c>
      <c r="AT129" s="227" t="s">
        <v>124</v>
      </c>
      <c r="AU129" s="227" t="s">
        <v>84</v>
      </c>
      <c r="AY129" s="14" t="s">
        <v>122</v>
      </c>
      <c r="BE129" s="228">
        <f>IF(N129="základná",J129,0)</f>
        <v>0</v>
      </c>
      <c r="BF129" s="228">
        <f>IF(N129="znížená",J129,0)</f>
        <v>26.670000000000002</v>
      </c>
      <c r="BG129" s="228">
        <f>IF(N129="zákl. prenesená",J129,0)</f>
        <v>0</v>
      </c>
      <c r="BH129" s="228">
        <f>IF(N129="zníž. prenesená",J129,0)</f>
        <v>0</v>
      </c>
      <c r="BI129" s="228">
        <f>IF(N129="nulová",J129,0)</f>
        <v>0</v>
      </c>
      <c r="BJ129" s="14" t="s">
        <v>84</v>
      </c>
      <c r="BK129" s="228">
        <f>ROUND(I129*H129,2)</f>
        <v>26.670000000000002</v>
      </c>
      <c r="BL129" s="14" t="s">
        <v>128</v>
      </c>
      <c r="BM129" s="227" t="s">
        <v>84</v>
      </c>
    </row>
    <row r="130" s="2" customFormat="1" ht="24.15" customHeight="1">
      <c r="A130" s="29"/>
      <c r="B130" s="30"/>
      <c r="C130" s="216" t="s">
        <v>84</v>
      </c>
      <c r="D130" s="216" t="s">
        <v>124</v>
      </c>
      <c r="E130" s="217" t="s">
        <v>255</v>
      </c>
      <c r="F130" s="218" t="s">
        <v>256</v>
      </c>
      <c r="G130" s="219" t="s">
        <v>236</v>
      </c>
      <c r="H130" s="220">
        <v>4.2000000000000002</v>
      </c>
      <c r="I130" s="221">
        <v>4.0300000000000002</v>
      </c>
      <c r="J130" s="221">
        <f>ROUND(I130*H130,2)</f>
        <v>16.93</v>
      </c>
      <c r="K130" s="222"/>
      <c r="L130" s="35"/>
      <c r="M130" s="223" t="s">
        <v>1</v>
      </c>
      <c r="N130" s="224" t="s">
        <v>41</v>
      </c>
      <c r="O130" s="225">
        <v>0</v>
      </c>
      <c r="P130" s="225">
        <f>O130*H130</f>
        <v>0</v>
      </c>
      <c r="Q130" s="225">
        <v>0</v>
      </c>
      <c r="R130" s="225">
        <f>Q130*H130</f>
        <v>0</v>
      </c>
      <c r="S130" s="225">
        <v>0</v>
      </c>
      <c r="T130" s="226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227" t="s">
        <v>128</v>
      </c>
      <c r="AT130" s="227" t="s">
        <v>124</v>
      </c>
      <c r="AU130" s="227" t="s">
        <v>84</v>
      </c>
      <c r="AY130" s="14" t="s">
        <v>122</v>
      </c>
      <c r="BE130" s="228">
        <f>IF(N130="základná",J130,0)</f>
        <v>0</v>
      </c>
      <c r="BF130" s="228">
        <f>IF(N130="znížená",J130,0)</f>
        <v>16.93</v>
      </c>
      <c r="BG130" s="228">
        <f>IF(N130="zákl. prenesená",J130,0)</f>
        <v>0</v>
      </c>
      <c r="BH130" s="228">
        <f>IF(N130="zníž. prenesená",J130,0)</f>
        <v>0</v>
      </c>
      <c r="BI130" s="228">
        <f>IF(N130="nulová",J130,0)</f>
        <v>0</v>
      </c>
      <c r="BJ130" s="14" t="s">
        <v>84</v>
      </c>
      <c r="BK130" s="228">
        <f>ROUND(I130*H130,2)</f>
        <v>16.93</v>
      </c>
      <c r="BL130" s="14" t="s">
        <v>128</v>
      </c>
      <c r="BM130" s="227" t="s">
        <v>128</v>
      </c>
    </row>
    <row r="131" s="2" customFormat="1" ht="24.15" customHeight="1">
      <c r="A131" s="29"/>
      <c r="B131" s="30"/>
      <c r="C131" s="216" t="s">
        <v>132</v>
      </c>
      <c r="D131" s="216" t="s">
        <v>124</v>
      </c>
      <c r="E131" s="217" t="s">
        <v>257</v>
      </c>
      <c r="F131" s="218" t="s">
        <v>258</v>
      </c>
      <c r="G131" s="219" t="s">
        <v>223</v>
      </c>
      <c r="H131" s="220">
        <v>6.7199999999999998</v>
      </c>
      <c r="I131" s="221">
        <v>11</v>
      </c>
      <c r="J131" s="221">
        <f>ROUND(I131*H131,2)</f>
        <v>73.920000000000002</v>
      </c>
      <c r="K131" s="222"/>
      <c r="L131" s="35"/>
      <c r="M131" s="223" t="s">
        <v>1</v>
      </c>
      <c r="N131" s="224" t="s">
        <v>41</v>
      </c>
      <c r="O131" s="225">
        <v>0</v>
      </c>
      <c r="P131" s="225">
        <f>O131*H131</f>
        <v>0</v>
      </c>
      <c r="Q131" s="225">
        <v>0</v>
      </c>
      <c r="R131" s="225">
        <f>Q131*H131</f>
        <v>0</v>
      </c>
      <c r="S131" s="225">
        <v>0</v>
      </c>
      <c r="T131" s="226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227" t="s">
        <v>128</v>
      </c>
      <c r="AT131" s="227" t="s">
        <v>124</v>
      </c>
      <c r="AU131" s="227" t="s">
        <v>84</v>
      </c>
      <c r="AY131" s="14" t="s">
        <v>122</v>
      </c>
      <c r="BE131" s="228">
        <f>IF(N131="základná",J131,0)</f>
        <v>0</v>
      </c>
      <c r="BF131" s="228">
        <f>IF(N131="znížená",J131,0)</f>
        <v>73.920000000000002</v>
      </c>
      <c r="BG131" s="228">
        <f>IF(N131="zákl. prenesená",J131,0)</f>
        <v>0</v>
      </c>
      <c r="BH131" s="228">
        <f>IF(N131="zníž. prenesená",J131,0)</f>
        <v>0</v>
      </c>
      <c r="BI131" s="228">
        <f>IF(N131="nulová",J131,0)</f>
        <v>0</v>
      </c>
      <c r="BJ131" s="14" t="s">
        <v>84</v>
      </c>
      <c r="BK131" s="228">
        <f>ROUND(I131*H131,2)</f>
        <v>73.920000000000002</v>
      </c>
      <c r="BL131" s="14" t="s">
        <v>128</v>
      </c>
      <c r="BM131" s="227" t="s">
        <v>135</v>
      </c>
    </row>
    <row r="132" s="2" customFormat="1" ht="14.4" customHeight="1">
      <c r="A132" s="29"/>
      <c r="B132" s="30"/>
      <c r="C132" s="216" t="s">
        <v>128</v>
      </c>
      <c r="D132" s="216" t="s">
        <v>124</v>
      </c>
      <c r="E132" s="217" t="s">
        <v>259</v>
      </c>
      <c r="F132" s="218" t="s">
        <v>260</v>
      </c>
      <c r="G132" s="219" t="s">
        <v>127</v>
      </c>
      <c r="H132" s="220">
        <v>28</v>
      </c>
      <c r="I132" s="221">
        <v>0.40999999999999998</v>
      </c>
      <c r="J132" s="221">
        <f>ROUND(I132*H132,2)</f>
        <v>11.48</v>
      </c>
      <c r="K132" s="222"/>
      <c r="L132" s="35"/>
      <c r="M132" s="223" t="s">
        <v>1</v>
      </c>
      <c r="N132" s="224" t="s">
        <v>41</v>
      </c>
      <c r="O132" s="225">
        <v>0</v>
      </c>
      <c r="P132" s="225">
        <f>O132*H132</f>
        <v>0</v>
      </c>
      <c r="Q132" s="225">
        <v>0</v>
      </c>
      <c r="R132" s="225">
        <f>Q132*H132</f>
        <v>0</v>
      </c>
      <c r="S132" s="225">
        <v>0</v>
      </c>
      <c r="T132" s="226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227" t="s">
        <v>128</v>
      </c>
      <c r="AT132" s="227" t="s">
        <v>124</v>
      </c>
      <c r="AU132" s="227" t="s">
        <v>84</v>
      </c>
      <c r="AY132" s="14" t="s">
        <v>122</v>
      </c>
      <c r="BE132" s="228">
        <f>IF(N132="základná",J132,0)</f>
        <v>0</v>
      </c>
      <c r="BF132" s="228">
        <f>IF(N132="znížená",J132,0)</f>
        <v>11.48</v>
      </c>
      <c r="BG132" s="228">
        <f>IF(N132="zákl. prenesená",J132,0)</f>
        <v>0</v>
      </c>
      <c r="BH132" s="228">
        <f>IF(N132="zníž. prenesená",J132,0)</f>
        <v>0</v>
      </c>
      <c r="BI132" s="228">
        <f>IF(N132="nulová",J132,0)</f>
        <v>0</v>
      </c>
      <c r="BJ132" s="14" t="s">
        <v>84</v>
      </c>
      <c r="BK132" s="228">
        <f>ROUND(I132*H132,2)</f>
        <v>11.48</v>
      </c>
      <c r="BL132" s="14" t="s">
        <v>128</v>
      </c>
      <c r="BM132" s="227" t="s">
        <v>138</v>
      </c>
    </row>
    <row r="133" s="12" customFormat="1" ht="22.8" customHeight="1">
      <c r="A133" s="12"/>
      <c r="B133" s="201"/>
      <c r="C133" s="202"/>
      <c r="D133" s="203" t="s">
        <v>74</v>
      </c>
      <c r="E133" s="214" t="s">
        <v>84</v>
      </c>
      <c r="F133" s="214" t="s">
        <v>261</v>
      </c>
      <c r="G133" s="202"/>
      <c r="H133" s="202"/>
      <c r="I133" s="202"/>
      <c r="J133" s="215">
        <f>BK133</f>
        <v>117.59999999999999</v>
      </c>
      <c r="K133" s="202"/>
      <c r="L133" s="206"/>
      <c r="M133" s="207"/>
      <c r="N133" s="208"/>
      <c r="O133" s="208"/>
      <c r="P133" s="209">
        <f>SUM(P134:P135)</f>
        <v>0</v>
      </c>
      <c r="Q133" s="208"/>
      <c r="R133" s="209">
        <f>SUM(R134:R135)</f>
        <v>0</v>
      </c>
      <c r="S133" s="208"/>
      <c r="T133" s="210">
        <f>SUM(T134:T135)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1" t="s">
        <v>80</v>
      </c>
      <c r="AT133" s="212" t="s">
        <v>74</v>
      </c>
      <c r="AU133" s="212" t="s">
        <v>80</v>
      </c>
      <c r="AY133" s="211" t="s">
        <v>122</v>
      </c>
      <c r="BK133" s="213">
        <f>SUM(BK134:BK135)</f>
        <v>117.59999999999999</v>
      </c>
    </row>
    <row r="134" s="2" customFormat="1" ht="24.15" customHeight="1">
      <c r="A134" s="29"/>
      <c r="B134" s="30"/>
      <c r="C134" s="216" t="s">
        <v>139</v>
      </c>
      <c r="D134" s="216" t="s">
        <v>124</v>
      </c>
      <c r="E134" s="217" t="s">
        <v>262</v>
      </c>
      <c r="F134" s="218" t="s">
        <v>263</v>
      </c>
      <c r="G134" s="219" t="s">
        <v>127</v>
      </c>
      <c r="H134" s="220">
        <v>28</v>
      </c>
      <c r="I134" s="221">
        <v>0.63</v>
      </c>
      <c r="J134" s="221">
        <f>ROUND(I134*H134,2)</f>
        <v>17.640000000000001</v>
      </c>
      <c r="K134" s="222"/>
      <c r="L134" s="35"/>
      <c r="M134" s="223" t="s">
        <v>1</v>
      </c>
      <c r="N134" s="224" t="s">
        <v>41</v>
      </c>
      <c r="O134" s="225">
        <v>0</v>
      </c>
      <c r="P134" s="225">
        <f>O134*H134</f>
        <v>0</v>
      </c>
      <c r="Q134" s="225">
        <v>0</v>
      </c>
      <c r="R134" s="225">
        <f>Q134*H134</f>
        <v>0</v>
      </c>
      <c r="S134" s="225">
        <v>0</v>
      </c>
      <c r="T134" s="226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227" t="s">
        <v>128</v>
      </c>
      <c r="AT134" s="227" t="s">
        <v>124</v>
      </c>
      <c r="AU134" s="227" t="s">
        <v>84</v>
      </c>
      <c r="AY134" s="14" t="s">
        <v>122</v>
      </c>
      <c r="BE134" s="228">
        <f>IF(N134="základná",J134,0)</f>
        <v>0</v>
      </c>
      <c r="BF134" s="228">
        <f>IF(N134="znížená",J134,0)</f>
        <v>17.640000000000001</v>
      </c>
      <c r="BG134" s="228">
        <f>IF(N134="zákl. prenesená",J134,0)</f>
        <v>0</v>
      </c>
      <c r="BH134" s="228">
        <f>IF(N134="zníž. prenesená",J134,0)</f>
        <v>0</v>
      </c>
      <c r="BI134" s="228">
        <f>IF(N134="nulová",J134,0)</f>
        <v>0</v>
      </c>
      <c r="BJ134" s="14" t="s">
        <v>84</v>
      </c>
      <c r="BK134" s="228">
        <f>ROUND(I134*H134,2)</f>
        <v>17.640000000000001</v>
      </c>
      <c r="BL134" s="14" t="s">
        <v>128</v>
      </c>
      <c r="BM134" s="227" t="s">
        <v>142</v>
      </c>
    </row>
    <row r="135" s="2" customFormat="1" ht="14.4" customHeight="1">
      <c r="A135" s="29"/>
      <c r="B135" s="30"/>
      <c r="C135" s="229" t="s">
        <v>135</v>
      </c>
      <c r="D135" s="229" t="s">
        <v>163</v>
      </c>
      <c r="E135" s="230" t="s">
        <v>264</v>
      </c>
      <c r="F135" s="231" t="s">
        <v>265</v>
      </c>
      <c r="G135" s="232" t="s">
        <v>127</v>
      </c>
      <c r="H135" s="233">
        <v>28.559999999999999</v>
      </c>
      <c r="I135" s="234">
        <v>3.5</v>
      </c>
      <c r="J135" s="234">
        <f>ROUND(I135*H135,2)</f>
        <v>99.959999999999994</v>
      </c>
      <c r="K135" s="235"/>
      <c r="L135" s="236"/>
      <c r="M135" s="237" t="s">
        <v>1</v>
      </c>
      <c r="N135" s="238" t="s">
        <v>41</v>
      </c>
      <c r="O135" s="225">
        <v>0</v>
      </c>
      <c r="P135" s="225">
        <f>O135*H135</f>
        <v>0</v>
      </c>
      <c r="Q135" s="225">
        <v>0</v>
      </c>
      <c r="R135" s="225">
        <f>Q135*H135</f>
        <v>0</v>
      </c>
      <c r="S135" s="225">
        <v>0</v>
      </c>
      <c r="T135" s="226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227" t="s">
        <v>138</v>
      </c>
      <c r="AT135" s="227" t="s">
        <v>163</v>
      </c>
      <c r="AU135" s="227" t="s">
        <v>84</v>
      </c>
      <c r="AY135" s="14" t="s">
        <v>122</v>
      </c>
      <c r="BE135" s="228">
        <f>IF(N135="základná",J135,0)</f>
        <v>0</v>
      </c>
      <c r="BF135" s="228">
        <f>IF(N135="znížená",J135,0)</f>
        <v>99.959999999999994</v>
      </c>
      <c r="BG135" s="228">
        <f>IF(N135="zákl. prenesená",J135,0)</f>
        <v>0</v>
      </c>
      <c r="BH135" s="228">
        <f>IF(N135="zníž. prenesená",J135,0)</f>
        <v>0</v>
      </c>
      <c r="BI135" s="228">
        <f>IF(N135="nulová",J135,0)</f>
        <v>0</v>
      </c>
      <c r="BJ135" s="14" t="s">
        <v>84</v>
      </c>
      <c r="BK135" s="228">
        <f>ROUND(I135*H135,2)</f>
        <v>99.959999999999994</v>
      </c>
      <c r="BL135" s="14" t="s">
        <v>128</v>
      </c>
      <c r="BM135" s="227" t="s">
        <v>145</v>
      </c>
    </row>
    <row r="136" s="12" customFormat="1" ht="22.8" customHeight="1">
      <c r="A136" s="12"/>
      <c r="B136" s="201"/>
      <c r="C136" s="202"/>
      <c r="D136" s="203" t="s">
        <v>74</v>
      </c>
      <c r="E136" s="214" t="s">
        <v>132</v>
      </c>
      <c r="F136" s="214" t="s">
        <v>266</v>
      </c>
      <c r="G136" s="202"/>
      <c r="H136" s="202"/>
      <c r="I136" s="202"/>
      <c r="J136" s="215">
        <f>BK136</f>
        <v>19405.200000000001</v>
      </c>
      <c r="K136" s="202"/>
      <c r="L136" s="206"/>
      <c r="M136" s="207"/>
      <c r="N136" s="208"/>
      <c r="O136" s="208"/>
      <c r="P136" s="209">
        <f>SUM(P137:P138)</f>
        <v>0</v>
      </c>
      <c r="Q136" s="208"/>
      <c r="R136" s="209">
        <f>SUM(R137:R138)</f>
        <v>0</v>
      </c>
      <c r="S136" s="208"/>
      <c r="T136" s="210">
        <f>SUM(T137:T138)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1" t="s">
        <v>80</v>
      </c>
      <c r="AT136" s="212" t="s">
        <v>74</v>
      </c>
      <c r="AU136" s="212" t="s">
        <v>80</v>
      </c>
      <c r="AY136" s="211" t="s">
        <v>122</v>
      </c>
      <c r="BK136" s="213">
        <f>SUM(BK137:BK138)</f>
        <v>19405.200000000001</v>
      </c>
    </row>
    <row r="137" s="2" customFormat="1" ht="24.15" customHeight="1">
      <c r="A137" s="29"/>
      <c r="B137" s="30"/>
      <c r="C137" s="216" t="s">
        <v>146</v>
      </c>
      <c r="D137" s="216" t="s">
        <v>124</v>
      </c>
      <c r="E137" s="217" t="s">
        <v>267</v>
      </c>
      <c r="F137" s="218" t="s">
        <v>268</v>
      </c>
      <c r="G137" s="219" t="s">
        <v>269</v>
      </c>
      <c r="H137" s="220">
        <v>1</v>
      </c>
      <c r="I137" s="221">
        <v>18437</v>
      </c>
      <c r="J137" s="221">
        <f>ROUND(I137*H137,2)</f>
        <v>18437</v>
      </c>
      <c r="K137" s="222"/>
      <c r="L137" s="35"/>
      <c r="M137" s="223" t="s">
        <v>1</v>
      </c>
      <c r="N137" s="224" t="s">
        <v>41</v>
      </c>
      <c r="O137" s="225">
        <v>0</v>
      </c>
      <c r="P137" s="225">
        <f>O137*H137</f>
        <v>0</v>
      </c>
      <c r="Q137" s="225">
        <v>0</v>
      </c>
      <c r="R137" s="225">
        <f>Q137*H137</f>
        <v>0</v>
      </c>
      <c r="S137" s="225">
        <v>0</v>
      </c>
      <c r="T137" s="226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227" t="s">
        <v>128</v>
      </c>
      <c r="AT137" s="227" t="s">
        <v>124</v>
      </c>
      <c r="AU137" s="227" t="s">
        <v>84</v>
      </c>
      <c r="AY137" s="14" t="s">
        <v>122</v>
      </c>
      <c r="BE137" s="228">
        <f>IF(N137="základná",J137,0)</f>
        <v>0</v>
      </c>
      <c r="BF137" s="228">
        <f>IF(N137="znížená",J137,0)</f>
        <v>18437</v>
      </c>
      <c r="BG137" s="228">
        <f>IF(N137="zákl. prenesená",J137,0)</f>
        <v>0</v>
      </c>
      <c r="BH137" s="228">
        <f>IF(N137="zníž. prenesená",J137,0)</f>
        <v>0</v>
      </c>
      <c r="BI137" s="228">
        <f>IF(N137="nulová",J137,0)</f>
        <v>0</v>
      </c>
      <c r="BJ137" s="14" t="s">
        <v>84</v>
      </c>
      <c r="BK137" s="228">
        <f>ROUND(I137*H137,2)</f>
        <v>18437</v>
      </c>
      <c r="BL137" s="14" t="s">
        <v>128</v>
      </c>
      <c r="BM137" s="227" t="s">
        <v>149</v>
      </c>
    </row>
    <row r="138" s="2" customFormat="1" ht="14.4" customHeight="1">
      <c r="A138" s="29"/>
      <c r="B138" s="30"/>
      <c r="C138" s="216" t="s">
        <v>138</v>
      </c>
      <c r="D138" s="216" t="s">
        <v>124</v>
      </c>
      <c r="E138" s="217" t="s">
        <v>270</v>
      </c>
      <c r="F138" s="218" t="s">
        <v>271</v>
      </c>
      <c r="G138" s="219" t="s">
        <v>269</v>
      </c>
      <c r="H138" s="220">
        <v>1</v>
      </c>
      <c r="I138" s="221">
        <v>968.20000000000005</v>
      </c>
      <c r="J138" s="221">
        <f>ROUND(I138*H138,2)</f>
        <v>968.20000000000005</v>
      </c>
      <c r="K138" s="222"/>
      <c r="L138" s="35"/>
      <c r="M138" s="223" t="s">
        <v>1</v>
      </c>
      <c r="N138" s="224" t="s">
        <v>41</v>
      </c>
      <c r="O138" s="225">
        <v>0</v>
      </c>
      <c r="P138" s="225">
        <f>O138*H138</f>
        <v>0</v>
      </c>
      <c r="Q138" s="225">
        <v>0</v>
      </c>
      <c r="R138" s="225">
        <f>Q138*H138</f>
        <v>0</v>
      </c>
      <c r="S138" s="225">
        <v>0</v>
      </c>
      <c r="T138" s="226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227" t="s">
        <v>128</v>
      </c>
      <c r="AT138" s="227" t="s">
        <v>124</v>
      </c>
      <c r="AU138" s="227" t="s">
        <v>84</v>
      </c>
      <c r="AY138" s="14" t="s">
        <v>122</v>
      </c>
      <c r="BE138" s="228">
        <f>IF(N138="základná",J138,0)</f>
        <v>0</v>
      </c>
      <c r="BF138" s="228">
        <f>IF(N138="znížená",J138,0)</f>
        <v>968.20000000000005</v>
      </c>
      <c r="BG138" s="228">
        <f>IF(N138="zákl. prenesená",J138,0)</f>
        <v>0</v>
      </c>
      <c r="BH138" s="228">
        <f>IF(N138="zníž. prenesená",J138,0)</f>
        <v>0</v>
      </c>
      <c r="BI138" s="228">
        <f>IF(N138="nulová",J138,0)</f>
        <v>0</v>
      </c>
      <c r="BJ138" s="14" t="s">
        <v>84</v>
      </c>
      <c r="BK138" s="228">
        <f>ROUND(I138*H138,2)</f>
        <v>968.20000000000005</v>
      </c>
      <c r="BL138" s="14" t="s">
        <v>128</v>
      </c>
      <c r="BM138" s="227" t="s">
        <v>152</v>
      </c>
    </row>
    <row r="139" s="12" customFormat="1" ht="22.8" customHeight="1">
      <c r="A139" s="12"/>
      <c r="B139" s="201"/>
      <c r="C139" s="202"/>
      <c r="D139" s="203" t="s">
        <v>74</v>
      </c>
      <c r="E139" s="214" t="s">
        <v>135</v>
      </c>
      <c r="F139" s="214" t="s">
        <v>272</v>
      </c>
      <c r="G139" s="202"/>
      <c r="H139" s="202"/>
      <c r="I139" s="202"/>
      <c r="J139" s="215">
        <f>BK139</f>
        <v>191.58000000000001</v>
      </c>
      <c r="K139" s="202"/>
      <c r="L139" s="206"/>
      <c r="M139" s="207"/>
      <c r="N139" s="208"/>
      <c r="O139" s="208"/>
      <c r="P139" s="209">
        <f>P140</f>
        <v>0</v>
      </c>
      <c r="Q139" s="208"/>
      <c r="R139" s="209">
        <f>R140</f>
        <v>0</v>
      </c>
      <c r="S139" s="208"/>
      <c r="T139" s="210">
        <f>T140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1" t="s">
        <v>80</v>
      </c>
      <c r="AT139" s="212" t="s">
        <v>74</v>
      </c>
      <c r="AU139" s="212" t="s">
        <v>80</v>
      </c>
      <c r="AY139" s="211" t="s">
        <v>122</v>
      </c>
      <c r="BK139" s="213">
        <f>BK140</f>
        <v>191.58000000000001</v>
      </c>
    </row>
    <row r="140" s="2" customFormat="1" ht="24.15" customHeight="1">
      <c r="A140" s="29"/>
      <c r="B140" s="30"/>
      <c r="C140" s="216" t="s">
        <v>153</v>
      </c>
      <c r="D140" s="216" t="s">
        <v>124</v>
      </c>
      <c r="E140" s="217" t="s">
        <v>273</v>
      </c>
      <c r="F140" s="218" t="s">
        <v>274</v>
      </c>
      <c r="G140" s="219" t="s">
        <v>236</v>
      </c>
      <c r="H140" s="220">
        <v>2.7999999999999998</v>
      </c>
      <c r="I140" s="221">
        <v>68.420000000000002</v>
      </c>
      <c r="J140" s="221">
        <f>ROUND(I140*H140,2)</f>
        <v>191.58000000000001</v>
      </c>
      <c r="K140" s="222"/>
      <c r="L140" s="35"/>
      <c r="M140" s="223" t="s">
        <v>1</v>
      </c>
      <c r="N140" s="224" t="s">
        <v>41</v>
      </c>
      <c r="O140" s="225">
        <v>0</v>
      </c>
      <c r="P140" s="225">
        <f>O140*H140</f>
        <v>0</v>
      </c>
      <c r="Q140" s="225">
        <v>0</v>
      </c>
      <c r="R140" s="225">
        <f>Q140*H140</f>
        <v>0</v>
      </c>
      <c r="S140" s="225">
        <v>0</v>
      </c>
      <c r="T140" s="226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227" t="s">
        <v>128</v>
      </c>
      <c r="AT140" s="227" t="s">
        <v>124</v>
      </c>
      <c r="AU140" s="227" t="s">
        <v>84</v>
      </c>
      <c r="AY140" s="14" t="s">
        <v>122</v>
      </c>
      <c r="BE140" s="228">
        <f>IF(N140="základná",J140,0)</f>
        <v>0</v>
      </c>
      <c r="BF140" s="228">
        <f>IF(N140="znížená",J140,0)</f>
        <v>191.58000000000001</v>
      </c>
      <c r="BG140" s="228">
        <f>IF(N140="zákl. prenesená",J140,0)</f>
        <v>0</v>
      </c>
      <c r="BH140" s="228">
        <f>IF(N140="zníž. prenesená",J140,0)</f>
        <v>0</v>
      </c>
      <c r="BI140" s="228">
        <f>IF(N140="nulová",J140,0)</f>
        <v>0</v>
      </c>
      <c r="BJ140" s="14" t="s">
        <v>84</v>
      </c>
      <c r="BK140" s="228">
        <f>ROUND(I140*H140,2)</f>
        <v>191.58000000000001</v>
      </c>
      <c r="BL140" s="14" t="s">
        <v>128</v>
      </c>
      <c r="BM140" s="227" t="s">
        <v>156</v>
      </c>
    </row>
    <row r="141" s="12" customFormat="1" ht="22.8" customHeight="1">
      <c r="A141" s="12"/>
      <c r="B141" s="201"/>
      <c r="C141" s="202"/>
      <c r="D141" s="203" t="s">
        <v>74</v>
      </c>
      <c r="E141" s="214" t="s">
        <v>241</v>
      </c>
      <c r="F141" s="214" t="s">
        <v>242</v>
      </c>
      <c r="G141" s="202"/>
      <c r="H141" s="202"/>
      <c r="I141" s="202"/>
      <c r="J141" s="215">
        <f>BK141</f>
        <v>98.870000000000005</v>
      </c>
      <c r="K141" s="202"/>
      <c r="L141" s="206"/>
      <c r="M141" s="207"/>
      <c r="N141" s="208"/>
      <c r="O141" s="208"/>
      <c r="P141" s="209">
        <f>P142</f>
        <v>0</v>
      </c>
      <c r="Q141" s="208"/>
      <c r="R141" s="209">
        <f>R142</f>
        <v>0</v>
      </c>
      <c r="S141" s="208"/>
      <c r="T141" s="210">
        <f>T142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1" t="s">
        <v>80</v>
      </c>
      <c r="AT141" s="212" t="s">
        <v>74</v>
      </c>
      <c r="AU141" s="212" t="s">
        <v>80</v>
      </c>
      <c r="AY141" s="211" t="s">
        <v>122</v>
      </c>
      <c r="BK141" s="213">
        <f>BK142</f>
        <v>98.870000000000005</v>
      </c>
    </row>
    <row r="142" s="2" customFormat="1" ht="24.15" customHeight="1">
      <c r="A142" s="29"/>
      <c r="B142" s="30"/>
      <c r="C142" s="216" t="s">
        <v>142</v>
      </c>
      <c r="D142" s="216" t="s">
        <v>124</v>
      </c>
      <c r="E142" s="217" t="s">
        <v>275</v>
      </c>
      <c r="F142" s="218" t="s">
        <v>276</v>
      </c>
      <c r="G142" s="219" t="s">
        <v>223</v>
      </c>
      <c r="H142" s="220">
        <v>5.1900000000000004</v>
      </c>
      <c r="I142" s="221">
        <v>19.050000000000001</v>
      </c>
      <c r="J142" s="221">
        <f>ROUND(I142*H142,2)</f>
        <v>98.870000000000005</v>
      </c>
      <c r="K142" s="222"/>
      <c r="L142" s="35"/>
      <c r="M142" s="239" t="s">
        <v>1</v>
      </c>
      <c r="N142" s="240" t="s">
        <v>41</v>
      </c>
      <c r="O142" s="241">
        <v>0</v>
      </c>
      <c r="P142" s="241">
        <f>O142*H142</f>
        <v>0</v>
      </c>
      <c r="Q142" s="241">
        <v>0</v>
      </c>
      <c r="R142" s="241">
        <f>Q142*H142</f>
        <v>0</v>
      </c>
      <c r="S142" s="241">
        <v>0</v>
      </c>
      <c r="T142" s="242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227" t="s">
        <v>128</v>
      </c>
      <c r="AT142" s="227" t="s">
        <v>124</v>
      </c>
      <c r="AU142" s="227" t="s">
        <v>84</v>
      </c>
      <c r="AY142" s="14" t="s">
        <v>122</v>
      </c>
      <c r="BE142" s="228">
        <f>IF(N142="základná",J142,0)</f>
        <v>0</v>
      </c>
      <c r="BF142" s="228">
        <f>IF(N142="znížená",J142,0)</f>
        <v>98.870000000000005</v>
      </c>
      <c r="BG142" s="228">
        <f>IF(N142="zákl. prenesená",J142,0)</f>
        <v>0</v>
      </c>
      <c r="BH142" s="228">
        <f>IF(N142="zníž. prenesená",J142,0)</f>
        <v>0</v>
      </c>
      <c r="BI142" s="228">
        <f>IF(N142="nulová",J142,0)</f>
        <v>0</v>
      </c>
      <c r="BJ142" s="14" t="s">
        <v>84</v>
      </c>
      <c r="BK142" s="228">
        <f>ROUND(I142*H142,2)</f>
        <v>98.870000000000005</v>
      </c>
      <c r="BL142" s="14" t="s">
        <v>128</v>
      </c>
      <c r="BM142" s="227" t="s">
        <v>7</v>
      </c>
    </row>
    <row r="143" s="2" customFormat="1" ht="6.96" customHeight="1">
      <c r="A143" s="29"/>
      <c r="B143" s="56"/>
      <c r="C143" s="57"/>
      <c r="D143" s="57"/>
      <c r="E143" s="57"/>
      <c r="F143" s="57"/>
      <c r="G143" s="57"/>
      <c r="H143" s="57"/>
      <c r="I143" s="57"/>
      <c r="J143" s="57"/>
      <c r="K143" s="57"/>
      <c r="L143" s="35"/>
      <c r="M143" s="29"/>
      <c r="O143" s="29"/>
      <c r="P143" s="29"/>
      <c r="Q143" s="29"/>
      <c r="R143" s="29"/>
      <c r="S143" s="29"/>
      <c r="T143" s="29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</row>
  </sheetData>
  <sheetProtection sheet="1" autoFilter="0" formatColumns="0" formatRows="0" objects="1" scenarios="1" spinCount="100000" saltValue="G/pDtrts8JeTftPsrDrAphghYzZSLavOeeYydeEoRaKQ8xKb7A23DbQZ+CkEHAycu7dEpgre23PfFKluYlO2Qw==" hashValue="TnlyP9a1MnANQXIAeLXJeBra1I7xT++THJJhrjAxZgKgJM5ovWd8S61yDcJS7whA3Iqe6t9dFbE5VQc4CL2mtw==" algorithmName="SHA-512" password="CC35"/>
  <autoFilter ref="C125:K142"/>
  <mergeCells count="11">
    <mergeCell ref="E7:H7"/>
    <mergeCell ref="E9:H9"/>
    <mergeCell ref="E11:H11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93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7"/>
      <c r="AT3" s="14" t="s">
        <v>75</v>
      </c>
    </row>
    <row r="4" s="1" customFormat="1" ht="24.96" customHeight="1">
      <c r="B4" s="17"/>
      <c r="D4" s="138" t="s">
        <v>97</v>
      </c>
      <c r="L4" s="17"/>
      <c r="M4" s="139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0" t="s">
        <v>13</v>
      </c>
      <c r="L6" s="17"/>
    </row>
    <row r="7" s="1" customFormat="1" ht="16.5" customHeight="1">
      <c r="B7" s="17"/>
      <c r="E7" s="141" t="str">
        <f>'Rekapitulácia stavby'!K6</f>
        <v>Regenerácia vnútrobloku Popradská- Kmeťová, Nitra</v>
      </c>
      <c r="F7" s="140"/>
      <c r="G7" s="140"/>
      <c r="H7" s="140"/>
      <c r="L7" s="17"/>
    </row>
    <row r="8" s="1" customFormat="1" ht="12" customHeight="1">
      <c r="B8" s="17"/>
      <c r="D8" s="140" t="s">
        <v>98</v>
      </c>
      <c r="L8" s="17"/>
    </row>
    <row r="9" s="2" customFormat="1" ht="16.5" customHeight="1">
      <c r="A9" s="29"/>
      <c r="B9" s="35"/>
      <c r="C9" s="29"/>
      <c r="D9" s="29"/>
      <c r="E9" s="141" t="s">
        <v>247</v>
      </c>
      <c r="F9" s="29"/>
      <c r="G9" s="29"/>
      <c r="H9" s="29"/>
      <c r="I9" s="29"/>
      <c r="J9" s="29"/>
      <c r="K9" s="29"/>
      <c r="L9" s="53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 ht="12" customHeight="1">
      <c r="A10" s="29"/>
      <c r="B10" s="35"/>
      <c r="C10" s="29"/>
      <c r="D10" s="140" t="s">
        <v>248</v>
      </c>
      <c r="E10" s="29"/>
      <c r="F10" s="29"/>
      <c r="G10" s="29"/>
      <c r="H10" s="29"/>
      <c r="I10" s="29"/>
      <c r="J10" s="29"/>
      <c r="K10" s="29"/>
      <c r="L10" s="53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6.5" customHeight="1">
      <c r="A11" s="29"/>
      <c r="B11" s="35"/>
      <c r="C11" s="29"/>
      <c r="D11" s="29"/>
      <c r="E11" s="142" t="s">
        <v>277</v>
      </c>
      <c r="F11" s="29"/>
      <c r="G11" s="29"/>
      <c r="H11" s="29"/>
      <c r="I11" s="29"/>
      <c r="J11" s="29"/>
      <c r="K11" s="29"/>
      <c r="L11" s="53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>
      <c r="A12" s="29"/>
      <c r="B12" s="35"/>
      <c r="C12" s="29"/>
      <c r="D12" s="29"/>
      <c r="E12" s="29"/>
      <c r="F12" s="29"/>
      <c r="G12" s="29"/>
      <c r="H12" s="29"/>
      <c r="I12" s="29"/>
      <c r="J12" s="29"/>
      <c r="K12" s="29"/>
      <c r="L12" s="53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2" customHeight="1">
      <c r="A13" s="29"/>
      <c r="B13" s="35"/>
      <c r="C13" s="29"/>
      <c r="D13" s="140" t="s">
        <v>15</v>
      </c>
      <c r="E13" s="29"/>
      <c r="F13" s="131" t="s">
        <v>1</v>
      </c>
      <c r="G13" s="29"/>
      <c r="H13" s="29"/>
      <c r="I13" s="140" t="s">
        <v>16</v>
      </c>
      <c r="J13" s="131" t="s">
        <v>1</v>
      </c>
      <c r="K13" s="29"/>
      <c r="L13" s="53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40" t="s">
        <v>17</v>
      </c>
      <c r="E14" s="29"/>
      <c r="F14" s="131" t="s">
        <v>18</v>
      </c>
      <c r="G14" s="29"/>
      <c r="H14" s="29"/>
      <c r="I14" s="140" t="s">
        <v>19</v>
      </c>
      <c r="J14" s="143" t="str">
        <f>'Rekapitulácia stavby'!AN8</f>
        <v>10. 8. 2020</v>
      </c>
      <c r="K14" s="29"/>
      <c r="L14" s="53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0.8" customHeight="1">
      <c r="A15" s="29"/>
      <c r="B15" s="35"/>
      <c r="C15" s="29"/>
      <c r="D15" s="29"/>
      <c r="E15" s="29"/>
      <c r="F15" s="29"/>
      <c r="G15" s="29"/>
      <c r="H15" s="29"/>
      <c r="I15" s="29"/>
      <c r="J15" s="29"/>
      <c r="K15" s="29"/>
      <c r="L15" s="53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12" customHeight="1">
      <c r="A16" s="29"/>
      <c r="B16" s="35"/>
      <c r="C16" s="29"/>
      <c r="D16" s="140" t="s">
        <v>21</v>
      </c>
      <c r="E16" s="29"/>
      <c r="F16" s="29"/>
      <c r="G16" s="29"/>
      <c r="H16" s="29"/>
      <c r="I16" s="140" t="s">
        <v>22</v>
      </c>
      <c r="J16" s="131" t="s">
        <v>1</v>
      </c>
      <c r="K16" s="29"/>
      <c r="L16" s="53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8" customHeight="1">
      <c r="A17" s="29"/>
      <c r="B17" s="35"/>
      <c r="C17" s="29"/>
      <c r="D17" s="29"/>
      <c r="E17" s="131" t="s">
        <v>23</v>
      </c>
      <c r="F17" s="29"/>
      <c r="G17" s="29"/>
      <c r="H17" s="29"/>
      <c r="I17" s="140" t="s">
        <v>24</v>
      </c>
      <c r="J17" s="131" t="s">
        <v>1</v>
      </c>
      <c r="K17" s="29"/>
      <c r="L17" s="53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6.96" customHeight="1">
      <c r="A18" s="29"/>
      <c r="B18" s="35"/>
      <c r="C18" s="29"/>
      <c r="D18" s="29"/>
      <c r="E18" s="29"/>
      <c r="F18" s="29"/>
      <c r="G18" s="29"/>
      <c r="H18" s="29"/>
      <c r="I18" s="29"/>
      <c r="J18" s="29"/>
      <c r="K18" s="29"/>
      <c r="L18" s="53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12" customHeight="1">
      <c r="A19" s="29"/>
      <c r="B19" s="35"/>
      <c r="C19" s="29"/>
      <c r="D19" s="140" t="s">
        <v>25</v>
      </c>
      <c r="E19" s="29"/>
      <c r="F19" s="29"/>
      <c r="G19" s="29"/>
      <c r="H19" s="29"/>
      <c r="I19" s="140" t="s">
        <v>22</v>
      </c>
      <c r="J19" s="131" t="s">
        <v>26</v>
      </c>
      <c r="K19" s="29"/>
      <c r="L19" s="53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8" customHeight="1">
      <c r="A20" s="29"/>
      <c r="B20" s="35"/>
      <c r="C20" s="29"/>
      <c r="D20" s="29"/>
      <c r="E20" s="131" t="s">
        <v>27</v>
      </c>
      <c r="F20" s="29"/>
      <c r="G20" s="29"/>
      <c r="H20" s="29"/>
      <c r="I20" s="140" t="s">
        <v>24</v>
      </c>
      <c r="J20" s="131" t="s">
        <v>28</v>
      </c>
      <c r="K20" s="29"/>
      <c r="L20" s="53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6.96" customHeight="1">
      <c r="A21" s="29"/>
      <c r="B21" s="35"/>
      <c r="C21" s="29"/>
      <c r="D21" s="29"/>
      <c r="E21" s="29"/>
      <c r="F21" s="29"/>
      <c r="G21" s="29"/>
      <c r="H21" s="29"/>
      <c r="I21" s="29"/>
      <c r="J21" s="29"/>
      <c r="K21" s="29"/>
      <c r="L21" s="53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12" customHeight="1">
      <c r="A22" s="29"/>
      <c r="B22" s="35"/>
      <c r="C22" s="29"/>
      <c r="D22" s="140" t="s">
        <v>29</v>
      </c>
      <c r="E22" s="29"/>
      <c r="F22" s="29"/>
      <c r="G22" s="29"/>
      <c r="H22" s="29"/>
      <c r="I22" s="140" t="s">
        <v>22</v>
      </c>
      <c r="J22" s="131" t="str">
        <f>IF('Rekapitulácia stavby'!AN16="","",'Rekapitulácia stavby'!AN16)</f>
        <v/>
      </c>
      <c r="K22" s="29"/>
      <c r="L22" s="53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8" customHeight="1">
      <c r="A23" s="29"/>
      <c r="B23" s="35"/>
      <c r="C23" s="29"/>
      <c r="D23" s="29"/>
      <c r="E23" s="131" t="str">
        <f>IF('Rekapitulácia stavby'!E17="","",'Rekapitulácia stavby'!E17)</f>
        <v xml:space="preserve"> </v>
      </c>
      <c r="F23" s="29"/>
      <c r="G23" s="29"/>
      <c r="H23" s="29"/>
      <c r="I23" s="140" t="s">
        <v>24</v>
      </c>
      <c r="J23" s="131" t="str">
        <f>IF('Rekapitulácia stavby'!AN17="","",'Rekapitulácia stavby'!AN17)</f>
        <v/>
      </c>
      <c r="K23" s="29"/>
      <c r="L23" s="53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6.96" customHeight="1">
      <c r="A24" s="29"/>
      <c r="B24" s="35"/>
      <c r="C24" s="29"/>
      <c r="D24" s="29"/>
      <c r="E24" s="29"/>
      <c r="F24" s="29"/>
      <c r="G24" s="29"/>
      <c r="H24" s="29"/>
      <c r="I24" s="29"/>
      <c r="J24" s="29"/>
      <c r="K24" s="29"/>
      <c r="L24" s="53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12" customHeight="1">
      <c r="A25" s="29"/>
      <c r="B25" s="35"/>
      <c r="C25" s="29"/>
      <c r="D25" s="140" t="s">
        <v>32</v>
      </c>
      <c r="E25" s="29"/>
      <c r="F25" s="29"/>
      <c r="G25" s="29"/>
      <c r="H25" s="29"/>
      <c r="I25" s="140" t="s">
        <v>22</v>
      </c>
      <c r="J25" s="131" t="s">
        <v>1</v>
      </c>
      <c r="K25" s="29"/>
      <c r="L25" s="53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8" customHeight="1">
      <c r="A26" s="29"/>
      <c r="B26" s="35"/>
      <c r="C26" s="29"/>
      <c r="D26" s="29"/>
      <c r="E26" s="131" t="s">
        <v>33</v>
      </c>
      <c r="F26" s="29"/>
      <c r="G26" s="29"/>
      <c r="H26" s="29"/>
      <c r="I26" s="140" t="s">
        <v>24</v>
      </c>
      <c r="J26" s="131" t="s">
        <v>1</v>
      </c>
      <c r="K26" s="29"/>
      <c r="L26" s="53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2" customFormat="1" ht="6.96" customHeight="1">
      <c r="A27" s="29"/>
      <c r="B27" s="35"/>
      <c r="C27" s="29"/>
      <c r="D27" s="29"/>
      <c r="E27" s="29"/>
      <c r="F27" s="29"/>
      <c r="G27" s="29"/>
      <c r="H27" s="29"/>
      <c r="I27" s="29"/>
      <c r="J27" s="29"/>
      <c r="K27" s="29"/>
      <c r="L27" s="53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="2" customFormat="1" ht="12" customHeight="1">
      <c r="A28" s="29"/>
      <c r="B28" s="35"/>
      <c r="C28" s="29"/>
      <c r="D28" s="140" t="s">
        <v>34</v>
      </c>
      <c r="E28" s="29"/>
      <c r="F28" s="29"/>
      <c r="G28" s="29"/>
      <c r="H28" s="29"/>
      <c r="I28" s="29"/>
      <c r="J28" s="29"/>
      <c r="K28" s="29"/>
      <c r="L28" s="53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8" customFormat="1" ht="16.5" customHeight="1">
      <c r="A29" s="144"/>
      <c r="B29" s="145"/>
      <c r="C29" s="144"/>
      <c r="D29" s="144"/>
      <c r="E29" s="146" t="s">
        <v>1</v>
      </c>
      <c r="F29" s="146"/>
      <c r="G29" s="146"/>
      <c r="H29" s="146"/>
      <c r="I29" s="144"/>
      <c r="J29" s="144"/>
      <c r="K29" s="144"/>
      <c r="L29" s="147"/>
      <c r="S29" s="144"/>
      <c r="T29" s="144"/>
      <c r="U29" s="144"/>
      <c r="V29" s="144"/>
      <c r="W29" s="144"/>
      <c r="X29" s="144"/>
      <c r="Y29" s="144"/>
      <c r="Z29" s="144"/>
      <c r="AA29" s="144"/>
      <c r="AB29" s="144"/>
      <c r="AC29" s="144"/>
      <c r="AD29" s="144"/>
      <c r="AE29" s="144"/>
    </row>
    <row r="30" s="2" customFormat="1" ht="6.96" customHeight="1">
      <c r="A30" s="29"/>
      <c r="B30" s="35"/>
      <c r="C30" s="29"/>
      <c r="D30" s="29"/>
      <c r="E30" s="29"/>
      <c r="F30" s="29"/>
      <c r="G30" s="29"/>
      <c r="H30" s="29"/>
      <c r="I30" s="29"/>
      <c r="J30" s="29"/>
      <c r="K30" s="29"/>
      <c r="L30" s="53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48"/>
      <c r="E31" s="148"/>
      <c r="F31" s="148"/>
      <c r="G31" s="148"/>
      <c r="H31" s="148"/>
      <c r="I31" s="148"/>
      <c r="J31" s="148"/>
      <c r="K31" s="148"/>
      <c r="L31" s="53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25.44" customHeight="1">
      <c r="A32" s="29"/>
      <c r="B32" s="35"/>
      <c r="C32" s="29"/>
      <c r="D32" s="149" t="s">
        <v>35</v>
      </c>
      <c r="E32" s="29"/>
      <c r="F32" s="29"/>
      <c r="G32" s="29"/>
      <c r="H32" s="29"/>
      <c r="I32" s="29"/>
      <c r="J32" s="150">
        <f>ROUND(J126, 2)</f>
        <v>1877.1099999999999</v>
      </c>
      <c r="K32" s="29"/>
      <c r="L32" s="53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6.96" customHeight="1">
      <c r="A33" s="29"/>
      <c r="B33" s="35"/>
      <c r="C33" s="29"/>
      <c r="D33" s="148"/>
      <c r="E33" s="148"/>
      <c r="F33" s="148"/>
      <c r="G33" s="148"/>
      <c r="H33" s="148"/>
      <c r="I33" s="148"/>
      <c r="J33" s="148"/>
      <c r="K33" s="148"/>
      <c r="L33" s="53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29"/>
      <c r="F34" s="151" t="s">
        <v>37</v>
      </c>
      <c r="G34" s="29"/>
      <c r="H34" s="29"/>
      <c r="I34" s="151" t="s">
        <v>36</v>
      </c>
      <c r="J34" s="151" t="s">
        <v>38</v>
      </c>
      <c r="K34" s="29"/>
      <c r="L34" s="53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="2" customFormat="1" ht="14.4" customHeight="1">
      <c r="A35" s="29"/>
      <c r="B35" s="35"/>
      <c r="C35" s="29"/>
      <c r="D35" s="152" t="s">
        <v>39</v>
      </c>
      <c r="E35" s="140" t="s">
        <v>40</v>
      </c>
      <c r="F35" s="153">
        <f>ROUND((SUM(BE126:BE152)),  2)</f>
        <v>0</v>
      </c>
      <c r="G35" s="29"/>
      <c r="H35" s="29"/>
      <c r="I35" s="154">
        <v>0.20000000000000001</v>
      </c>
      <c r="J35" s="153">
        <f>ROUND(((SUM(BE126:BE152))*I35),  2)</f>
        <v>0</v>
      </c>
      <c r="K35" s="29"/>
      <c r="L35" s="53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="2" customFormat="1" ht="14.4" customHeight="1">
      <c r="A36" s="29"/>
      <c r="B36" s="35"/>
      <c r="C36" s="29"/>
      <c r="D36" s="29"/>
      <c r="E36" s="140" t="s">
        <v>41</v>
      </c>
      <c r="F36" s="153">
        <f>ROUND((SUM(BF126:BF152)),  2)</f>
        <v>1877.1099999999999</v>
      </c>
      <c r="G36" s="29"/>
      <c r="H36" s="29"/>
      <c r="I36" s="154">
        <v>0.20000000000000001</v>
      </c>
      <c r="J36" s="153">
        <f>ROUND(((SUM(BF126:BF152))*I36),  2)</f>
        <v>375.42000000000002</v>
      </c>
      <c r="K36" s="29"/>
      <c r="L36" s="53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40" t="s">
        <v>42</v>
      </c>
      <c r="F37" s="153">
        <f>ROUND((SUM(BG126:BG152)),  2)</f>
        <v>0</v>
      </c>
      <c r="G37" s="29"/>
      <c r="H37" s="29"/>
      <c r="I37" s="154">
        <v>0.20000000000000001</v>
      </c>
      <c r="J37" s="153">
        <f>0</f>
        <v>0</v>
      </c>
      <c r="K37" s="29"/>
      <c r="L37" s="53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hidden="1" s="2" customFormat="1" ht="14.4" customHeight="1">
      <c r="A38" s="29"/>
      <c r="B38" s="35"/>
      <c r="C38" s="29"/>
      <c r="D38" s="29"/>
      <c r="E38" s="140" t="s">
        <v>43</v>
      </c>
      <c r="F38" s="153">
        <f>ROUND((SUM(BH126:BH152)),  2)</f>
        <v>0</v>
      </c>
      <c r="G38" s="29"/>
      <c r="H38" s="29"/>
      <c r="I38" s="154">
        <v>0.20000000000000001</v>
      </c>
      <c r="J38" s="153">
        <f>0</f>
        <v>0</v>
      </c>
      <c r="K38" s="29"/>
      <c r="L38" s="53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hidden="1" s="2" customFormat="1" ht="14.4" customHeight="1">
      <c r="A39" s="29"/>
      <c r="B39" s="35"/>
      <c r="C39" s="29"/>
      <c r="D39" s="29"/>
      <c r="E39" s="140" t="s">
        <v>44</v>
      </c>
      <c r="F39" s="153">
        <f>ROUND((SUM(BI126:BI152)),  2)</f>
        <v>0</v>
      </c>
      <c r="G39" s="29"/>
      <c r="H39" s="29"/>
      <c r="I39" s="154">
        <v>0</v>
      </c>
      <c r="J39" s="153">
        <f>0</f>
        <v>0</v>
      </c>
      <c r="K39" s="29"/>
      <c r="L39" s="53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6.96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3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2" customFormat="1" ht="25.44" customHeight="1">
      <c r="A41" s="29"/>
      <c r="B41" s="35"/>
      <c r="C41" s="155"/>
      <c r="D41" s="156" t="s">
        <v>45</v>
      </c>
      <c r="E41" s="157"/>
      <c r="F41" s="157"/>
      <c r="G41" s="158" t="s">
        <v>46</v>
      </c>
      <c r="H41" s="159" t="s">
        <v>47</v>
      </c>
      <c r="I41" s="157"/>
      <c r="J41" s="160">
        <f>SUM(J32:J39)</f>
        <v>2252.5299999999997</v>
      </c>
      <c r="K41" s="161"/>
      <c r="L41" s="53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="2" customFormat="1" ht="14.4" customHeight="1">
      <c r="A42" s="29"/>
      <c r="B42" s="35"/>
      <c r="C42" s="29"/>
      <c r="D42" s="29"/>
      <c r="E42" s="29"/>
      <c r="F42" s="29"/>
      <c r="G42" s="29"/>
      <c r="H42" s="29"/>
      <c r="I42" s="29"/>
      <c r="J42" s="29"/>
      <c r="K42" s="29"/>
      <c r="L42" s="53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3"/>
      <c r="D50" s="162" t="s">
        <v>48</v>
      </c>
      <c r="E50" s="163"/>
      <c r="F50" s="163"/>
      <c r="G50" s="162" t="s">
        <v>49</v>
      </c>
      <c r="H50" s="163"/>
      <c r="I50" s="163"/>
      <c r="J50" s="163"/>
      <c r="K50" s="163"/>
      <c r="L50" s="53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64" t="s">
        <v>50</v>
      </c>
      <c r="E61" s="165"/>
      <c r="F61" s="166" t="s">
        <v>51</v>
      </c>
      <c r="G61" s="164" t="s">
        <v>50</v>
      </c>
      <c r="H61" s="165"/>
      <c r="I61" s="165"/>
      <c r="J61" s="167" t="s">
        <v>51</v>
      </c>
      <c r="K61" s="165"/>
      <c r="L61" s="53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62" t="s">
        <v>52</v>
      </c>
      <c r="E65" s="168"/>
      <c r="F65" s="168"/>
      <c r="G65" s="162" t="s">
        <v>53</v>
      </c>
      <c r="H65" s="168"/>
      <c r="I65" s="168"/>
      <c r="J65" s="168"/>
      <c r="K65" s="168"/>
      <c r="L65" s="53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64" t="s">
        <v>50</v>
      </c>
      <c r="E76" s="165"/>
      <c r="F76" s="166" t="s">
        <v>51</v>
      </c>
      <c r="G76" s="164" t="s">
        <v>50</v>
      </c>
      <c r="H76" s="165"/>
      <c r="I76" s="165"/>
      <c r="J76" s="167" t="s">
        <v>51</v>
      </c>
      <c r="K76" s="165"/>
      <c r="L76" s="53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53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hidden="1" s="2" customFormat="1" ht="6.96" customHeight="1">
      <c r="A81" s="29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53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hidden="1" s="2" customFormat="1" ht="24.96" customHeight="1">
      <c r="A82" s="29"/>
      <c r="B82" s="30"/>
      <c r="C82" s="20" t="s">
        <v>100</v>
      </c>
      <c r="D82" s="31"/>
      <c r="E82" s="31"/>
      <c r="F82" s="31"/>
      <c r="G82" s="31"/>
      <c r="H82" s="31"/>
      <c r="I82" s="31"/>
      <c r="J82" s="31"/>
      <c r="K82" s="31"/>
      <c r="L82" s="53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hidden="1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3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hidden="1" s="2" customFormat="1" ht="12" customHeight="1">
      <c r="A84" s="29"/>
      <c r="B84" s="30"/>
      <c r="C84" s="26" t="s">
        <v>13</v>
      </c>
      <c r="D84" s="31"/>
      <c r="E84" s="31"/>
      <c r="F84" s="31"/>
      <c r="G84" s="31"/>
      <c r="H84" s="31"/>
      <c r="I84" s="31"/>
      <c r="J84" s="31"/>
      <c r="K84" s="31"/>
      <c r="L84" s="53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hidden="1" s="2" customFormat="1" ht="16.5" customHeight="1">
      <c r="A85" s="29"/>
      <c r="B85" s="30"/>
      <c r="C85" s="31"/>
      <c r="D85" s="31"/>
      <c r="E85" s="173" t="str">
        <f>E7</f>
        <v>Regenerácia vnútrobloku Popradská- Kmeťová, Nitra</v>
      </c>
      <c r="F85" s="26"/>
      <c r="G85" s="26"/>
      <c r="H85" s="26"/>
      <c r="I85" s="31"/>
      <c r="J85" s="31"/>
      <c r="K85" s="31"/>
      <c r="L85" s="53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hidden="1" s="1" customFormat="1" ht="12" customHeight="1">
      <c r="B86" s="18"/>
      <c r="C86" s="26" t="s">
        <v>98</v>
      </c>
      <c r="D86" s="19"/>
      <c r="E86" s="19"/>
      <c r="F86" s="19"/>
      <c r="G86" s="19"/>
      <c r="H86" s="19"/>
      <c r="I86" s="19"/>
      <c r="J86" s="19"/>
      <c r="K86" s="19"/>
      <c r="L86" s="17"/>
    </row>
    <row r="87" hidden="1" s="2" customFormat="1" ht="16.5" customHeight="1">
      <c r="A87" s="29"/>
      <c r="B87" s="30"/>
      <c r="C87" s="31"/>
      <c r="D87" s="31"/>
      <c r="E87" s="173" t="s">
        <v>247</v>
      </c>
      <c r="F87" s="31"/>
      <c r="G87" s="31"/>
      <c r="H87" s="31"/>
      <c r="I87" s="31"/>
      <c r="J87" s="31"/>
      <c r="K87" s="31"/>
      <c r="L87" s="53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hidden="1" s="2" customFormat="1" ht="12" customHeight="1">
      <c r="A88" s="29"/>
      <c r="B88" s="30"/>
      <c r="C88" s="26" t="s">
        <v>248</v>
      </c>
      <c r="D88" s="31"/>
      <c r="E88" s="31"/>
      <c r="F88" s="31"/>
      <c r="G88" s="31"/>
      <c r="H88" s="31"/>
      <c r="I88" s="31"/>
      <c r="J88" s="31"/>
      <c r="K88" s="31"/>
      <c r="L88" s="53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hidden="1" s="2" customFormat="1" ht="16.5" customHeight="1">
      <c r="A89" s="29"/>
      <c r="B89" s="30"/>
      <c r="C89" s="31"/>
      <c r="D89" s="31"/>
      <c r="E89" s="66" t="str">
        <f>E11</f>
        <v>02 - SO 02-2 Mestský mobiliár</v>
      </c>
      <c r="F89" s="31"/>
      <c r="G89" s="31"/>
      <c r="H89" s="31"/>
      <c r="I89" s="31"/>
      <c r="J89" s="31"/>
      <c r="K89" s="31"/>
      <c r="L89" s="53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hidden="1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3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hidden="1" s="2" customFormat="1" ht="12" customHeight="1">
      <c r="A91" s="29"/>
      <c r="B91" s="30"/>
      <c r="C91" s="26" t="s">
        <v>17</v>
      </c>
      <c r="D91" s="31"/>
      <c r="E91" s="31"/>
      <c r="F91" s="23" t="str">
        <f>F14</f>
        <v>Popradská-Kmeťová</v>
      </c>
      <c r="G91" s="31"/>
      <c r="H91" s="31"/>
      <c r="I91" s="26" t="s">
        <v>19</v>
      </c>
      <c r="J91" s="69" t="str">
        <f>IF(J14="","",J14)</f>
        <v>10. 8. 2020</v>
      </c>
      <c r="K91" s="31"/>
      <c r="L91" s="53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hidden="1" s="2" customFormat="1" ht="6.96" customHeight="1">
      <c r="A92" s="29"/>
      <c r="B92" s="30"/>
      <c r="C92" s="31"/>
      <c r="D92" s="31"/>
      <c r="E92" s="31"/>
      <c r="F92" s="31"/>
      <c r="G92" s="31"/>
      <c r="H92" s="31"/>
      <c r="I92" s="31"/>
      <c r="J92" s="31"/>
      <c r="K92" s="31"/>
      <c r="L92" s="53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hidden="1" s="2" customFormat="1" ht="15.15" customHeight="1">
      <c r="A93" s="29"/>
      <c r="B93" s="30"/>
      <c r="C93" s="26" t="s">
        <v>21</v>
      </c>
      <c r="D93" s="31"/>
      <c r="E93" s="31"/>
      <c r="F93" s="23" t="str">
        <f>E17</f>
        <v>Mesto Nitra, Štefánikova trieda 60, Nitra</v>
      </c>
      <c r="G93" s="31"/>
      <c r="H93" s="31"/>
      <c r="I93" s="26" t="s">
        <v>29</v>
      </c>
      <c r="J93" s="27" t="str">
        <f>E23</f>
        <v xml:space="preserve"> </v>
      </c>
      <c r="K93" s="31"/>
      <c r="L93" s="53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hidden="1" s="2" customFormat="1" ht="15.15" customHeight="1">
      <c r="A94" s="29"/>
      <c r="B94" s="30"/>
      <c r="C94" s="26" t="s">
        <v>25</v>
      </c>
      <c r="D94" s="31"/>
      <c r="E94" s="31"/>
      <c r="F94" s="23" t="str">
        <f>IF(E20="","",E20)</f>
        <v>PP INVEST, s.r.o.</v>
      </c>
      <c r="G94" s="31"/>
      <c r="H94" s="31"/>
      <c r="I94" s="26" t="s">
        <v>32</v>
      </c>
      <c r="J94" s="27" t="str">
        <f>E26</f>
        <v>Ing. Martin Rusnák</v>
      </c>
      <c r="K94" s="31"/>
      <c r="L94" s="53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hidden="1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3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hidden="1" s="2" customFormat="1" ht="29.28" customHeight="1">
      <c r="A96" s="29"/>
      <c r="B96" s="30"/>
      <c r="C96" s="174" t="s">
        <v>101</v>
      </c>
      <c r="D96" s="175"/>
      <c r="E96" s="175"/>
      <c r="F96" s="175"/>
      <c r="G96" s="175"/>
      <c r="H96" s="175"/>
      <c r="I96" s="175"/>
      <c r="J96" s="176" t="s">
        <v>102</v>
      </c>
      <c r="K96" s="175"/>
      <c r="L96" s="53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hidden="1" s="2" customFormat="1" ht="10.32" customHeight="1">
      <c r="A97" s="29"/>
      <c r="B97" s="30"/>
      <c r="C97" s="31"/>
      <c r="D97" s="31"/>
      <c r="E97" s="31"/>
      <c r="F97" s="31"/>
      <c r="G97" s="31"/>
      <c r="H97" s="31"/>
      <c r="I97" s="31"/>
      <c r="J97" s="31"/>
      <c r="K97" s="31"/>
      <c r="L97" s="53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hidden="1" s="2" customFormat="1" ht="22.8" customHeight="1">
      <c r="A98" s="29"/>
      <c r="B98" s="30"/>
      <c r="C98" s="177" t="s">
        <v>103</v>
      </c>
      <c r="D98" s="31"/>
      <c r="E98" s="31"/>
      <c r="F98" s="31"/>
      <c r="G98" s="31"/>
      <c r="H98" s="31"/>
      <c r="I98" s="31"/>
      <c r="J98" s="100">
        <f>J126</f>
        <v>1877.1099999999999</v>
      </c>
      <c r="K98" s="31"/>
      <c r="L98" s="53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4" t="s">
        <v>104</v>
      </c>
    </row>
    <row r="99" hidden="1" s="9" customFormat="1" ht="24.96" customHeight="1">
      <c r="A99" s="9"/>
      <c r="B99" s="178"/>
      <c r="C99" s="179"/>
      <c r="D99" s="180" t="s">
        <v>105</v>
      </c>
      <c r="E99" s="181"/>
      <c r="F99" s="181"/>
      <c r="G99" s="181"/>
      <c r="H99" s="181"/>
      <c r="I99" s="181"/>
      <c r="J99" s="182">
        <f>J127</f>
        <v>1877.1099999999999</v>
      </c>
      <c r="K99" s="179"/>
      <c r="L99" s="18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84"/>
      <c r="C100" s="123"/>
      <c r="D100" s="185" t="s">
        <v>106</v>
      </c>
      <c r="E100" s="186"/>
      <c r="F100" s="186"/>
      <c r="G100" s="186"/>
      <c r="H100" s="186"/>
      <c r="I100" s="186"/>
      <c r="J100" s="187">
        <f>J128</f>
        <v>140.68000000000001</v>
      </c>
      <c r="K100" s="123"/>
      <c r="L100" s="18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4"/>
      <c r="C101" s="123"/>
      <c r="D101" s="185" t="s">
        <v>250</v>
      </c>
      <c r="E101" s="186"/>
      <c r="F101" s="186"/>
      <c r="G101" s="186"/>
      <c r="H101" s="186"/>
      <c r="I101" s="186"/>
      <c r="J101" s="187">
        <f>J133</f>
        <v>202.71000000000001</v>
      </c>
      <c r="K101" s="123"/>
      <c r="L101" s="18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4"/>
      <c r="C102" s="123"/>
      <c r="D102" s="185" t="s">
        <v>251</v>
      </c>
      <c r="E102" s="186"/>
      <c r="F102" s="186"/>
      <c r="G102" s="186"/>
      <c r="H102" s="186"/>
      <c r="I102" s="186"/>
      <c r="J102" s="187">
        <f>J142</f>
        <v>1460</v>
      </c>
      <c r="K102" s="123"/>
      <c r="L102" s="18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4"/>
      <c r="C103" s="123"/>
      <c r="D103" s="185" t="s">
        <v>252</v>
      </c>
      <c r="E103" s="186"/>
      <c r="F103" s="186"/>
      <c r="G103" s="186"/>
      <c r="H103" s="186"/>
      <c r="I103" s="186"/>
      <c r="J103" s="187">
        <f>J149</f>
        <v>7.3899999999999997</v>
      </c>
      <c r="K103" s="123"/>
      <c r="L103" s="18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84"/>
      <c r="C104" s="123"/>
      <c r="D104" s="185" t="s">
        <v>107</v>
      </c>
      <c r="E104" s="186"/>
      <c r="F104" s="186"/>
      <c r="G104" s="186"/>
      <c r="H104" s="186"/>
      <c r="I104" s="186"/>
      <c r="J104" s="187">
        <f>J151</f>
        <v>66.329999999999998</v>
      </c>
      <c r="K104" s="123"/>
      <c r="L104" s="18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2" customFormat="1" ht="21.84" customHeight="1">
      <c r="A105" s="29"/>
      <c r="B105" s="30"/>
      <c r="C105" s="31"/>
      <c r="D105" s="31"/>
      <c r="E105" s="31"/>
      <c r="F105" s="31"/>
      <c r="G105" s="31"/>
      <c r="H105" s="31"/>
      <c r="I105" s="31"/>
      <c r="J105" s="31"/>
      <c r="K105" s="31"/>
      <c r="L105" s="53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hidden="1" s="2" customFormat="1" ht="6.96" customHeight="1">
      <c r="A106" s="29"/>
      <c r="B106" s="56"/>
      <c r="C106" s="57"/>
      <c r="D106" s="57"/>
      <c r="E106" s="57"/>
      <c r="F106" s="57"/>
      <c r="G106" s="57"/>
      <c r="H106" s="57"/>
      <c r="I106" s="57"/>
      <c r="J106" s="57"/>
      <c r="K106" s="57"/>
      <c r="L106" s="53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hidden="1"/>
    <row r="108" hidden="1"/>
    <row r="109" hidden="1"/>
    <row r="110" s="2" customFormat="1" ht="6.96" customHeight="1">
      <c r="A110" s="29"/>
      <c r="B110" s="58"/>
      <c r="C110" s="59"/>
      <c r="D110" s="59"/>
      <c r="E110" s="59"/>
      <c r="F110" s="59"/>
      <c r="G110" s="59"/>
      <c r="H110" s="59"/>
      <c r="I110" s="59"/>
      <c r="J110" s="59"/>
      <c r="K110" s="59"/>
      <c r="L110" s="53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24.96" customHeight="1">
      <c r="A111" s="29"/>
      <c r="B111" s="30"/>
      <c r="C111" s="20" t="s">
        <v>108</v>
      </c>
      <c r="D111" s="31"/>
      <c r="E111" s="31"/>
      <c r="F111" s="31"/>
      <c r="G111" s="31"/>
      <c r="H111" s="31"/>
      <c r="I111" s="31"/>
      <c r="J111" s="31"/>
      <c r="K111" s="31"/>
      <c r="L111" s="53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6.96" customHeight="1">
      <c r="A112" s="29"/>
      <c r="B112" s="30"/>
      <c r="C112" s="31"/>
      <c r="D112" s="31"/>
      <c r="E112" s="31"/>
      <c r="F112" s="31"/>
      <c r="G112" s="31"/>
      <c r="H112" s="31"/>
      <c r="I112" s="31"/>
      <c r="J112" s="31"/>
      <c r="K112" s="31"/>
      <c r="L112" s="53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12" customHeight="1">
      <c r="A113" s="29"/>
      <c r="B113" s="30"/>
      <c r="C113" s="26" t="s">
        <v>13</v>
      </c>
      <c r="D113" s="31"/>
      <c r="E113" s="31"/>
      <c r="F113" s="31"/>
      <c r="G113" s="31"/>
      <c r="H113" s="31"/>
      <c r="I113" s="31"/>
      <c r="J113" s="31"/>
      <c r="K113" s="31"/>
      <c r="L113" s="53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16.5" customHeight="1">
      <c r="A114" s="29"/>
      <c r="B114" s="30"/>
      <c r="C114" s="31"/>
      <c r="D114" s="31"/>
      <c r="E114" s="173" t="str">
        <f>E7</f>
        <v>Regenerácia vnútrobloku Popradská- Kmeťová, Nitra</v>
      </c>
      <c r="F114" s="26"/>
      <c r="G114" s="26"/>
      <c r="H114" s="26"/>
      <c r="I114" s="31"/>
      <c r="J114" s="31"/>
      <c r="K114" s="31"/>
      <c r="L114" s="53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1" customFormat="1" ht="12" customHeight="1">
      <c r="B115" s="18"/>
      <c r="C115" s="26" t="s">
        <v>98</v>
      </c>
      <c r="D115" s="19"/>
      <c r="E115" s="19"/>
      <c r="F115" s="19"/>
      <c r="G115" s="19"/>
      <c r="H115" s="19"/>
      <c r="I115" s="19"/>
      <c r="J115" s="19"/>
      <c r="K115" s="19"/>
      <c r="L115" s="17"/>
    </row>
    <row r="116" s="2" customFormat="1" ht="16.5" customHeight="1">
      <c r="A116" s="29"/>
      <c r="B116" s="30"/>
      <c r="C116" s="31"/>
      <c r="D116" s="31"/>
      <c r="E116" s="173" t="s">
        <v>247</v>
      </c>
      <c r="F116" s="31"/>
      <c r="G116" s="31"/>
      <c r="H116" s="31"/>
      <c r="I116" s="31"/>
      <c r="J116" s="31"/>
      <c r="K116" s="31"/>
      <c r="L116" s="53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2" customFormat="1" ht="12" customHeight="1">
      <c r="A117" s="29"/>
      <c r="B117" s="30"/>
      <c r="C117" s="26" t="s">
        <v>248</v>
      </c>
      <c r="D117" s="31"/>
      <c r="E117" s="31"/>
      <c r="F117" s="31"/>
      <c r="G117" s="31"/>
      <c r="H117" s="31"/>
      <c r="I117" s="31"/>
      <c r="J117" s="31"/>
      <c r="K117" s="31"/>
      <c r="L117" s="53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="2" customFormat="1" ht="16.5" customHeight="1">
      <c r="A118" s="29"/>
      <c r="B118" s="30"/>
      <c r="C118" s="31"/>
      <c r="D118" s="31"/>
      <c r="E118" s="66" t="str">
        <f>E11</f>
        <v>02 - SO 02-2 Mestský mobiliár</v>
      </c>
      <c r="F118" s="31"/>
      <c r="G118" s="31"/>
      <c r="H118" s="31"/>
      <c r="I118" s="31"/>
      <c r="J118" s="31"/>
      <c r="K118" s="31"/>
      <c r="L118" s="53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="2" customFormat="1" ht="6.96" customHeight="1">
      <c r="A119" s="29"/>
      <c r="B119" s="30"/>
      <c r="C119" s="31"/>
      <c r="D119" s="31"/>
      <c r="E119" s="31"/>
      <c r="F119" s="31"/>
      <c r="G119" s="31"/>
      <c r="H119" s="31"/>
      <c r="I119" s="31"/>
      <c r="J119" s="31"/>
      <c r="K119" s="31"/>
      <c r="L119" s="53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="2" customFormat="1" ht="12" customHeight="1">
      <c r="A120" s="29"/>
      <c r="B120" s="30"/>
      <c r="C120" s="26" t="s">
        <v>17</v>
      </c>
      <c r="D120" s="31"/>
      <c r="E120" s="31"/>
      <c r="F120" s="23" t="str">
        <f>F14</f>
        <v>Popradská-Kmeťová</v>
      </c>
      <c r="G120" s="31"/>
      <c r="H120" s="31"/>
      <c r="I120" s="26" t="s">
        <v>19</v>
      </c>
      <c r="J120" s="69" t="str">
        <f>IF(J14="","",J14)</f>
        <v>10. 8. 2020</v>
      </c>
      <c r="K120" s="31"/>
      <c r="L120" s="53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="2" customFormat="1" ht="6.96" customHeight="1">
      <c r="A121" s="29"/>
      <c r="B121" s="30"/>
      <c r="C121" s="31"/>
      <c r="D121" s="31"/>
      <c r="E121" s="31"/>
      <c r="F121" s="31"/>
      <c r="G121" s="31"/>
      <c r="H121" s="31"/>
      <c r="I121" s="31"/>
      <c r="J121" s="31"/>
      <c r="K121" s="31"/>
      <c r="L121" s="53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="2" customFormat="1" ht="15.15" customHeight="1">
      <c r="A122" s="29"/>
      <c r="B122" s="30"/>
      <c r="C122" s="26" t="s">
        <v>21</v>
      </c>
      <c r="D122" s="31"/>
      <c r="E122" s="31"/>
      <c r="F122" s="23" t="str">
        <f>E17</f>
        <v>Mesto Nitra, Štefánikova trieda 60, Nitra</v>
      </c>
      <c r="G122" s="31"/>
      <c r="H122" s="31"/>
      <c r="I122" s="26" t="s">
        <v>29</v>
      </c>
      <c r="J122" s="27" t="str">
        <f>E23</f>
        <v xml:space="preserve"> </v>
      </c>
      <c r="K122" s="31"/>
      <c r="L122" s="53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="2" customFormat="1" ht="15.15" customHeight="1">
      <c r="A123" s="29"/>
      <c r="B123" s="30"/>
      <c r="C123" s="26" t="s">
        <v>25</v>
      </c>
      <c r="D123" s="31"/>
      <c r="E123" s="31"/>
      <c r="F123" s="23" t="str">
        <f>IF(E20="","",E20)</f>
        <v>PP INVEST, s.r.o.</v>
      </c>
      <c r="G123" s="31"/>
      <c r="H123" s="31"/>
      <c r="I123" s="26" t="s">
        <v>32</v>
      </c>
      <c r="J123" s="27" t="str">
        <f>E26</f>
        <v>Ing. Martin Rusnák</v>
      </c>
      <c r="K123" s="31"/>
      <c r="L123" s="53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="2" customFormat="1" ht="10.32" customHeight="1">
      <c r="A124" s="29"/>
      <c r="B124" s="30"/>
      <c r="C124" s="31"/>
      <c r="D124" s="31"/>
      <c r="E124" s="31"/>
      <c r="F124" s="31"/>
      <c r="G124" s="31"/>
      <c r="H124" s="31"/>
      <c r="I124" s="31"/>
      <c r="J124" s="31"/>
      <c r="K124" s="31"/>
      <c r="L124" s="53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="11" customFormat="1" ht="29.28" customHeight="1">
      <c r="A125" s="189"/>
      <c r="B125" s="190"/>
      <c r="C125" s="191" t="s">
        <v>109</v>
      </c>
      <c r="D125" s="192" t="s">
        <v>60</v>
      </c>
      <c r="E125" s="192" t="s">
        <v>56</v>
      </c>
      <c r="F125" s="192" t="s">
        <v>57</v>
      </c>
      <c r="G125" s="192" t="s">
        <v>110</v>
      </c>
      <c r="H125" s="192" t="s">
        <v>111</v>
      </c>
      <c r="I125" s="192" t="s">
        <v>112</v>
      </c>
      <c r="J125" s="193" t="s">
        <v>102</v>
      </c>
      <c r="K125" s="194" t="s">
        <v>113</v>
      </c>
      <c r="L125" s="195"/>
      <c r="M125" s="90" t="s">
        <v>1</v>
      </c>
      <c r="N125" s="91" t="s">
        <v>39</v>
      </c>
      <c r="O125" s="91" t="s">
        <v>114</v>
      </c>
      <c r="P125" s="91" t="s">
        <v>115</v>
      </c>
      <c r="Q125" s="91" t="s">
        <v>116</v>
      </c>
      <c r="R125" s="91" t="s">
        <v>117</v>
      </c>
      <c r="S125" s="91" t="s">
        <v>118</v>
      </c>
      <c r="T125" s="92" t="s">
        <v>119</v>
      </c>
      <c r="U125" s="189"/>
      <c r="V125" s="189"/>
      <c r="W125" s="189"/>
      <c r="X125" s="189"/>
      <c r="Y125" s="189"/>
      <c r="Z125" s="189"/>
      <c r="AA125" s="189"/>
      <c r="AB125" s="189"/>
      <c r="AC125" s="189"/>
      <c r="AD125" s="189"/>
      <c r="AE125" s="189"/>
    </row>
    <row r="126" s="2" customFormat="1" ht="22.8" customHeight="1">
      <c r="A126" s="29"/>
      <c r="B126" s="30"/>
      <c r="C126" s="97" t="s">
        <v>103</v>
      </c>
      <c r="D126" s="31"/>
      <c r="E126" s="31"/>
      <c r="F126" s="31"/>
      <c r="G126" s="31"/>
      <c r="H126" s="31"/>
      <c r="I126" s="31"/>
      <c r="J126" s="196">
        <f>BK126</f>
        <v>1877.1099999999999</v>
      </c>
      <c r="K126" s="31"/>
      <c r="L126" s="35"/>
      <c r="M126" s="93"/>
      <c r="N126" s="197"/>
      <c r="O126" s="94"/>
      <c r="P126" s="198">
        <f>P127</f>
        <v>0</v>
      </c>
      <c r="Q126" s="94"/>
      <c r="R126" s="198">
        <f>R127</f>
        <v>0</v>
      </c>
      <c r="S126" s="94"/>
      <c r="T126" s="199">
        <f>T127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T126" s="14" t="s">
        <v>74</v>
      </c>
      <c r="AU126" s="14" t="s">
        <v>104</v>
      </c>
      <c r="BK126" s="200">
        <f>BK127</f>
        <v>1877.1099999999999</v>
      </c>
    </row>
    <row r="127" s="12" customFormat="1" ht="25.92" customHeight="1">
      <c r="A127" s="12"/>
      <c r="B127" s="201"/>
      <c r="C127" s="202"/>
      <c r="D127" s="203" t="s">
        <v>74</v>
      </c>
      <c r="E127" s="204" t="s">
        <v>120</v>
      </c>
      <c r="F127" s="204" t="s">
        <v>121</v>
      </c>
      <c r="G127" s="202"/>
      <c r="H127" s="202"/>
      <c r="I127" s="202"/>
      <c r="J127" s="205">
        <f>BK127</f>
        <v>1877.1099999999999</v>
      </c>
      <c r="K127" s="202"/>
      <c r="L127" s="206"/>
      <c r="M127" s="207"/>
      <c r="N127" s="208"/>
      <c r="O127" s="208"/>
      <c r="P127" s="209">
        <f>P128+P133+P142+P149+P151</f>
        <v>0</v>
      </c>
      <c r="Q127" s="208"/>
      <c r="R127" s="209">
        <f>R128+R133+R142+R149+R151</f>
        <v>0</v>
      </c>
      <c r="S127" s="208"/>
      <c r="T127" s="210">
        <f>T128+T133+T142+T149+T151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1" t="s">
        <v>80</v>
      </c>
      <c r="AT127" s="212" t="s">
        <v>74</v>
      </c>
      <c r="AU127" s="212" t="s">
        <v>75</v>
      </c>
      <c r="AY127" s="211" t="s">
        <v>122</v>
      </c>
      <c r="BK127" s="213">
        <f>BK128+BK133+BK142+BK149+BK151</f>
        <v>1877.1099999999999</v>
      </c>
    </row>
    <row r="128" s="12" customFormat="1" ht="22.8" customHeight="1">
      <c r="A128" s="12"/>
      <c r="B128" s="201"/>
      <c r="C128" s="202"/>
      <c r="D128" s="203" t="s">
        <v>74</v>
      </c>
      <c r="E128" s="214" t="s">
        <v>80</v>
      </c>
      <c r="F128" s="214" t="s">
        <v>123</v>
      </c>
      <c r="G128" s="202"/>
      <c r="H128" s="202"/>
      <c r="I128" s="202"/>
      <c r="J128" s="215">
        <f>BK128</f>
        <v>140.68000000000001</v>
      </c>
      <c r="K128" s="202"/>
      <c r="L128" s="206"/>
      <c r="M128" s="207"/>
      <c r="N128" s="208"/>
      <c r="O128" s="208"/>
      <c r="P128" s="209">
        <f>SUM(P129:P132)</f>
        <v>0</v>
      </c>
      <c r="Q128" s="208"/>
      <c r="R128" s="209">
        <f>SUM(R129:R132)</f>
        <v>0</v>
      </c>
      <c r="S128" s="208"/>
      <c r="T128" s="210">
        <f>SUM(T129:T132)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1" t="s">
        <v>80</v>
      </c>
      <c r="AT128" s="212" t="s">
        <v>74</v>
      </c>
      <c r="AU128" s="212" t="s">
        <v>80</v>
      </c>
      <c r="AY128" s="211" t="s">
        <v>122</v>
      </c>
      <c r="BK128" s="213">
        <f>SUM(BK129:BK132)</f>
        <v>140.68000000000001</v>
      </c>
    </row>
    <row r="129" s="2" customFormat="1" ht="24.15" customHeight="1">
      <c r="A129" s="29"/>
      <c r="B129" s="30"/>
      <c r="C129" s="216" t="s">
        <v>80</v>
      </c>
      <c r="D129" s="216" t="s">
        <v>124</v>
      </c>
      <c r="E129" s="217" t="s">
        <v>278</v>
      </c>
      <c r="F129" s="218" t="s">
        <v>279</v>
      </c>
      <c r="G129" s="219" t="s">
        <v>236</v>
      </c>
      <c r="H129" s="220">
        <v>0.78300000000000003</v>
      </c>
      <c r="I129" s="221">
        <v>68.319999999999993</v>
      </c>
      <c r="J129" s="221">
        <f>ROUND(I129*H129,2)</f>
        <v>53.490000000000002</v>
      </c>
      <c r="K129" s="222"/>
      <c r="L129" s="35"/>
      <c r="M129" s="223" t="s">
        <v>1</v>
      </c>
      <c r="N129" s="224" t="s">
        <v>41</v>
      </c>
      <c r="O129" s="225">
        <v>0</v>
      </c>
      <c r="P129" s="225">
        <f>O129*H129</f>
        <v>0</v>
      </c>
      <c r="Q129" s="225">
        <v>0</v>
      </c>
      <c r="R129" s="225">
        <f>Q129*H129</f>
        <v>0</v>
      </c>
      <c r="S129" s="225">
        <v>0</v>
      </c>
      <c r="T129" s="226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227" t="s">
        <v>128</v>
      </c>
      <c r="AT129" s="227" t="s">
        <v>124</v>
      </c>
      <c r="AU129" s="227" t="s">
        <v>84</v>
      </c>
      <c r="AY129" s="14" t="s">
        <v>122</v>
      </c>
      <c r="BE129" s="228">
        <f>IF(N129="základná",J129,0)</f>
        <v>0</v>
      </c>
      <c r="BF129" s="228">
        <f>IF(N129="znížená",J129,0)</f>
        <v>53.490000000000002</v>
      </c>
      <c r="BG129" s="228">
        <f>IF(N129="zákl. prenesená",J129,0)</f>
        <v>0</v>
      </c>
      <c r="BH129" s="228">
        <f>IF(N129="zníž. prenesená",J129,0)</f>
        <v>0</v>
      </c>
      <c r="BI129" s="228">
        <f>IF(N129="nulová",J129,0)</f>
        <v>0</v>
      </c>
      <c r="BJ129" s="14" t="s">
        <v>84</v>
      </c>
      <c r="BK129" s="228">
        <f>ROUND(I129*H129,2)</f>
        <v>53.490000000000002</v>
      </c>
      <c r="BL129" s="14" t="s">
        <v>128</v>
      </c>
      <c r="BM129" s="227" t="s">
        <v>84</v>
      </c>
    </row>
    <row r="130" s="2" customFormat="1" ht="24.15" customHeight="1">
      <c r="A130" s="29"/>
      <c r="B130" s="30"/>
      <c r="C130" s="216" t="s">
        <v>84</v>
      </c>
      <c r="D130" s="216" t="s">
        <v>124</v>
      </c>
      <c r="E130" s="217" t="s">
        <v>280</v>
      </c>
      <c r="F130" s="218" t="s">
        <v>281</v>
      </c>
      <c r="G130" s="219" t="s">
        <v>236</v>
      </c>
      <c r="H130" s="220">
        <v>0.89000000000000001</v>
      </c>
      <c r="I130" s="221">
        <v>57.299999999999997</v>
      </c>
      <c r="J130" s="221">
        <f>ROUND(I130*H130,2)</f>
        <v>51</v>
      </c>
      <c r="K130" s="222"/>
      <c r="L130" s="35"/>
      <c r="M130" s="223" t="s">
        <v>1</v>
      </c>
      <c r="N130" s="224" t="s">
        <v>41</v>
      </c>
      <c r="O130" s="225">
        <v>0</v>
      </c>
      <c r="P130" s="225">
        <f>O130*H130</f>
        <v>0</v>
      </c>
      <c r="Q130" s="225">
        <v>0</v>
      </c>
      <c r="R130" s="225">
        <f>Q130*H130</f>
        <v>0</v>
      </c>
      <c r="S130" s="225">
        <v>0</v>
      </c>
      <c r="T130" s="226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227" t="s">
        <v>128</v>
      </c>
      <c r="AT130" s="227" t="s">
        <v>124</v>
      </c>
      <c r="AU130" s="227" t="s">
        <v>84</v>
      </c>
      <c r="AY130" s="14" t="s">
        <v>122</v>
      </c>
      <c r="BE130" s="228">
        <f>IF(N130="základná",J130,0)</f>
        <v>0</v>
      </c>
      <c r="BF130" s="228">
        <f>IF(N130="znížená",J130,0)</f>
        <v>51</v>
      </c>
      <c r="BG130" s="228">
        <f>IF(N130="zákl. prenesená",J130,0)</f>
        <v>0</v>
      </c>
      <c r="BH130" s="228">
        <f>IF(N130="zníž. prenesená",J130,0)</f>
        <v>0</v>
      </c>
      <c r="BI130" s="228">
        <f>IF(N130="nulová",J130,0)</f>
        <v>0</v>
      </c>
      <c r="BJ130" s="14" t="s">
        <v>84</v>
      </c>
      <c r="BK130" s="228">
        <f>ROUND(I130*H130,2)</f>
        <v>51</v>
      </c>
      <c r="BL130" s="14" t="s">
        <v>128</v>
      </c>
      <c r="BM130" s="227" t="s">
        <v>128</v>
      </c>
    </row>
    <row r="131" s="2" customFormat="1" ht="24.15" customHeight="1">
      <c r="A131" s="29"/>
      <c r="B131" s="30"/>
      <c r="C131" s="216" t="s">
        <v>132</v>
      </c>
      <c r="D131" s="216" t="s">
        <v>124</v>
      </c>
      <c r="E131" s="217" t="s">
        <v>255</v>
      </c>
      <c r="F131" s="218" t="s">
        <v>256</v>
      </c>
      <c r="G131" s="219" t="s">
        <v>236</v>
      </c>
      <c r="H131" s="220">
        <v>1.673</v>
      </c>
      <c r="I131" s="221">
        <v>4.0300000000000002</v>
      </c>
      <c r="J131" s="221">
        <f>ROUND(I131*H131,2)</f>
        <v>6.7400000000000002</v>
      </c>
      <c r="K131" s="222"/>
      <c r="L131" s="35"/>
      <c r="M131" s="223" t="s">
        <v>1</v>
      </c>
      <c r="N131" s="224" t="s">
        <v>41</v>
      </c>
      <c r="O131" s="225">
        <v>0</v>
      </c>
      <c r="P131" s="225">
        <f>O131*H131</f>
        <v>0</v>
      </c>
      <c r="Q131" s="225">
        <v>0</v>
      </c>
      <c r="R131" s="225">
        <f>Q131*H131</f>
        <v>0</v>
      </c>
      <c r="S131" s="225">
        <v>0</v>
      </c>
      <c r="T131" s="226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227" t="s">
        <v>128</v>
      </c>
      <c r="AT131" s="227" t="s">
        <v>124</v>
      </c>
      <c r="AU131" s="227" t="s">
        <v>84</v>
      </c>
      <c r="AY131" s="14" t="s">
        <v>122</v>
      </c>
      <c r="BE131" s="228">
        <f>IF(N131="základná",J131,0)</f>
        <v>0</v>
      </c>
      <c r="BF131" s="228">
        <f>IF(N131="znížená",J131,0)</f>
        <v>6.7400000000000002</v>
      </c>
      <c r="BG131" s="228">
        <f>IF(N131="zákl. prenesená",J131,0)</f>
        <v>0</v>
      </c>
      <c r="BH131" s="228">
        <f>IF(N131="zníž. prenesená",J131,0)</f>
        <v>0</v>
      </c>
      <c r="BI131" s="228">
        <f>IF(N131="nulová",J131,0)</f>
        <v>0</v>
      </c>
      <c r="BJ131" s="14" t="s">
        <v>84</v>
      </c>
      <c r="BK131" s="228">
        <f>ROUND(I131*H131,2)</f>
        <v>6.7400000000000002</v>
      </c>
      <c r="BL131" s="14" t="s">
        <v>128</v>
      </c>
      <c r="BM131" s="227" t="s">
        <v>135</v>
      </c>
    </row>
    <row r="132" s="2" customFormat="1" ht="24.15" customHeight="1">
      <c r="A132" s="29"/>
      <c r="B132" s="30"/>
      <c r="C132" s="216" t="s">
        <v>128</v>
      </c>
      <c r="D132" s="216" t="s">
        <v>124</v>
      </c>
      <c r="E132" s="217" t="s">
        <v>257</v>
      </c>
      <c r="F132" s="218" t="s">
        <v>258</v>
      </c>
      <c r="G132" s="219" t="s">
        <v>223</v>
      </c>
      <c r="H132" s="220">
        <v>2.677</v>
      </c>
      <c r="I132" s="221">
        <v>11</v>
      </c>
      <c r="J132" s="221">
        <f>ROUND(I132*H132,2)</f>
        <v>29.449999999999999</v>
      </c>
      <c r="K132" s="222"/>
      <c r="L132" s="35"/>
      <c r="M132" s="223" t="s">
        <v>1</v>
      </c>
      <c r="N132" s="224" t="s">
        <v>41</v>
      </c>
      <c r="O132" s="225">
        <v>0</v>
      </c>
      <c r="P132" s="225">
        <f>O132*H132</f>
        <v>0</v>
      </c>
      <c r="Q132" s="225">
        <v>0</v>
      </c>
      <c r="R132" s="225">
        <f>Q132*H132</f>
        <v>0</v>
      </c>
      <c r="S132" s="225">
        <v>0</v>
      </c>
      <c r="T132" s="226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227" t="s">
        <v>128</v>
      </c>
      <c r="AT132" s="227" t="s">
        <v>124</v>
      </c>
      <c r="AU132" s="227" t="s">
        <v>84</v>
      </c>
      <c r="AY132" s="14" t="s">
        <v>122</v>
      </c>
      <c r="BE132" s="228">
        <f>IF(N132="základná",J132,0)</f>
        <v>0</v>
      </c>
      <c r="BF132" s="228">
        <f>IF(N132="znížená",J132,0)</f>
        <v>29.449999999999999</v>
      </c>
      <c r="BG132" s="228">
        <f>IF(N132="zákl. prenesená",J132,0)</f>
        <v>0</v>
      </c>
      <c r="BH132" s="228">
        <f>IF(N132="zníž. prenesená",J132,0)</f>
        <v>0</v>
      </c>
      <c r="BI132" s="228">
        <f>IF(N132="nulová",J132,0)</f>
        <v>0</v>
      </c>
      <c r="BJ132" s="14" t="s">
        <v>84</v>
      </c>
      <c r="BK132" s="228">
        <f>ROUND(I132*H132,2)</f>
        <v>29.449999999999999</v>
      </c>
      <c r="BL132" s="14" t="s">
        <v>128</v>
      </c>
      <c r="BM132" s="227" t="s">
        <v>138</v>
      </c>
    </row>
    <row r="133" s="12" customFormat="1" ht="22.8" customHeight="1">
      <c r="A133" s="12"/>
      <c r="B133" s="201"/>
      <c r="C133" s="202"/>
      <c r="D133" s="203" t="s">
        <v>74</v>
      </c>
      <c r="E133" s="214" t="s">
        <v>84</v>
      </c>
      <c r="F133" s="214" t="s">
        <v>261</v>
      </c>
      <c r="G133" s="202"/>
      <c r="H133" s="202"/>
      <c r="I133" s="202"/>
      <c r="J133" s="215">
        <f>BK133</f>
        <v>202.71000000000001</v>
      </c>
      <c r="K133" s="202"/>
      <c r="L133" s="206"/>
      <c r="M133" s="207"/>
      <c r="N133" s="208"/>
      <c r="O133" s="208"/>
      <c r="P133" s="209">
        <f>SUM(P134:P141)</f>
        <v>0</v>
      </c>
      <c r="Q133" s="208"/>
      <c r="R133" s="209">
        <f>SUM(R134:R141)</f>
        <v>0</v>
      </c>
      <c r="S133" s="208"/>
      <c r="T133" s="210">
        <f>SUM(T134:T141)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1" t="s">
        <v>80</v>
      </c>
      <c r="AT133" s="212" t="s">
        <v>74</v>
      </c>
      <c r="AU133" s="212" t="s">
        <v>80</v>
      </c>
      <c r="AY133" s="211" t="s">
        <v>122</v>
      </c>
      <c r="BK133" s="213">
        <f>SUM(BK134:BK141)</f>
        <v>202.71000000000001</v>
      </c>
    </row>
    <row r="134" s="2" customFormat="1" ht="14.4" customHeight="1">
      <c r="A134" s="29"/>
      <c r="B134" s="30"/>
      <c r="C134" s="216" t="s">
        <v>139</v>
      </c>
      <c r="D134" s="216" t="s">
        <v>124</v>
      </c>
      <c r="E134" s="217" t="s">
        <v>282</v>
      </c>
      <c r="F134" s="218" t="s">
        <v>283</v>
      </c>
      <c r="G134" s="219" t="s">
        <v>236</v>
      </c>
      <c r="H134" s="220">
        <v>0.54000000000000004</v>
      </c>
      <c r="I134" s="221">
        <v>97.200000000000003</v>
      </c>
      <c r="J134" s="221">
        <f>ROUND(I134*H134,2)</f>
        <v>52.490000000000002</v>
      </c>
      <c r="K134" s="222"/>
      <c r="L134" s="35"/>
      <c r="M134" s="223" t="s">
        <v>1</v>
      </c>
      <c r="N134" s="224" t="s">
        <v>41</v>
      </c>
      <c r="O134" s="225">
        <v>0</v>
      </c>
      <c r="P134" s="225">
        <f>O134*H134</f>
        <v>0</v>
      </c>
      <c r="Q134" s="225">
        <v>0</v>
      </c>
      <c r="R134" s="225">
        <f>Q134*H134</f>
        <v>0</v>
      </c>
      <c r="S134" s="225">
        <v>0</v>
      </c>
      <c r="T134" s="226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227" t="s">
        <v>128</v>
      </c>
      <c r="AT134" s="227" t="s">
        <v>124</v>
      </c>
      <c r="AU134" s="227" t="s">
        <v>84</v>
      </c>
      <c r="AY134" s="14" t="s">
        <v>122</v>
      </c>
      <c r="BE134" s="228">
        <f>IF(N134="základná",J134,0)</f>
        <v>0</v>
      </c>
      <c r="BF134" s="228">
        <f>IF(N134="znížená",J134,0)</f>
        <v>52.490000000000002</v>
      </c>
      <c r="BG134" s="228">
        <f>IF(N134="zákl. prenesená",J134,0)</f>
        <v>0</v>
      </c>
      <c r="BH134" s="228">
        <f>IF(N134="zníž. prenesená",J134,0)</f>
        <v>0</v>
      </c>
      <c r="BI134" s="228">
        <f>IF(N134="nulová",J134,0)</f>
        <v>0</v>
      </c>
      <c r="BJ134" s="14" t="s">
        <v>84</v>
      </c>
      <c r="BK134" s="228">
        <f>ROUND(I134*H134,2)</f>
        <v>52.490000000000002</v>
      </c>
      <c r="BL134" s="14" t="s">
        <v>128</v>
      </c>
      <c r="BM134" s="227" t="s">
        <v>142</v>
      </c>
    </row>
    <row r="135" s="2" customFormat="1" ht="14.4" customHeight="1">
      <c r="A135" s="29"/>
      <c r="B135" s="30"/>
      <c r="C135" s="216" t="s">
        <v>135</v>
      </c>
      <c r="D135" s="216" t="s">
        <v>124</v>
      </c>
      <c r="E135" s="217" t="s">
        <v>284</v>
      </c>
      <c r="F135" s="218" t="s">
        <v>285</v>
      </c>
      <c r="G135" s="219" t="s">
        <v>127</v>
      </c>
      <c r="H135" s="220">
        <v>1.26</v>
      </c>
      <c r="I135" s="221">
        <v>12.93</v>
      </c>
      <c r="J135" s="221">
        <f>ROUND(I135*H135,2)</f>
        <v>16.289999999999999</v>
      </c>
      <c r="K135" s="222"/>
      <c r="L135" s="35"/>
      <c r="M135" s="223" t="s">
        <v>1</v>
      </c>
      <c r="N135" s="224" t="s">
        <v>41</v>
      </c>
      <c r="O135" s="225">
        <v>0</v>
      </c>
      <c r="P135" s="225">
        <f>O135*H135</f>
        <v>0</v>
      </c>
      <c r="Q135" s="225">
        <v>0</v>
      </c>
      <c r="R135" s="225">
        <f>Q135*H135</f>
        <v>0</v>
      </c>
      <c r="S135" s="225">
        <v>0</v>
      </c>
      <c r="T135" s="226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227" t="s">
        <v>128</v>
      </c>
      <c r="AT135" s="227" t="s">
        <v>124</v>
      </c>
      <c r="AU135" s="227" t="s">
        <v>84</v>
      </c>
      <c r="AY135" s="14" t="s">
        <v>122</v>
      </c>
      <c r="BE135" s="228">
        <f>IF(N135="základná",J135,0)</f>
        <v>0</v>
      </c>
      <c r="BF135" s="228">
        <f>IF(N135="znížená",J135,0)</f>
        <v>16.289999999999999</v>
      </c>
      <c r="BG135" s="228">
        <f>IF(N135="zákl. prenesená",J135,0)</f>
        <v>0</v>
      </c>
      <c r="BH135" s="228">
        <f>IF(N135="zníž. prenesená",J135,0)</f>
        <v>0</v>
      </c>
      <c r="BI135" s="228">
        <f>IF(N135="nulová",J135,0)</f>
        <v>0</v>
      </c>
      <c r="BJ135" s="14" t="s">
        <v>84</v>
      </c>
      <c r="BK135" s="228">
        <f>ROUND(I135*H135,2)</f>
        <v>16.289999999999999</v>
      </c>
      <c r="BL135" s="14" t="s">
        <v>128</v>
      </c>
      <c r="BM135" s="227" t="s">
        <v>145</v>
      </c>
    </row>
    <row r="136" s="2" customFormat="1" ht="14.4" customHeight="1">
      <c r="A136" s="29"/>
      <c r="B136" s="30"/>
      <c r="C136" s="216" t="s">
        <v>146</v>
      </c>
      <c r="D136" s="216" t="s">
        <v>124</v>
      </c>
      <c r="E136" s="217" t="s">
        <v>286</v>
      </c>
      <c r="F136" s="218" t="s">
        <v>287</v>
      </c>
      <c r="G136" s="219" t="s">
        <v>127</v>
      </c>
      <c r="H136" s="220">
        <v>1.26</v>
      </c>
      <c r="I136" s="221">
        <v>2.7599999999999998</v>
      </c>
      <c r="J136" s="221">
        <f>ROUND(I136*H136,2)</f>
        <v>3.48</v>
      </c>
      <c r="K136" s="222"/>
      <c r="L136" s="35"/>
      <c r="M136" s="223" t="s">
        <v>1</v>
      </c>
      <c r="N136" s="224" t="s">
        <v>41</v>
      </c>
      <c r="O136" s="225">
        <v>0</v>
      </c>
      <c r="P136" s="225">
        <f>O136*H136</f>
        <v>0</v>
      </c>
      <c r="Q136" s="225">
        <v>0</v>
      </c>
      <c r="R136" s="225">
        <f>Q136*H136</f>
        <v>0</v>
      </c>
      <c r="S136" s="225">
        <v>0</v>
      </c>
      <c r="T136" s="226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227" t="s">
        <v>128</v>
      </c>
      <c r="AT136" s="227" t="s">
        <v>124</v>
      </c>
      <c r="AU136" s="227" t="s">
        <v>84</v>
      </c>
      <c r="AY136" s="14" t="s">
        <v>122</v>
      </c>
      <c r="BE136" s="228">
        <f>IF(N136="základná",J136,0)</f>
        <v>0</v>
      </c>
      <c r="BF136" s="228">
        <f>IF(N136="znížená",J136,0)</f>
        <v>3.48</v>
      </c>
      <c r="BG136" s="228">
        <f>IF(N136="zákl. prenesená",J136,0)</f>
        <v>0</v>
      </c>
      <c r="BH136" s="228">
        <f>IF(N136="zníž. prenesená",J136,0)</f>
        <v>0</v>
      </c>
      <c r="BI136" s="228">
        <f>IF(N136="nulová",J136,0)</f>
        <v>0</v>
      </c>
      <c r="BJ136" s="14" t="s">
        <v>84</v>
      </c>
      <c r="BK136" s="228">
        <f>ROUND(I136*H136,2)</f>
        <v>3.48</v>
      </c>
      <c r="BL136" s="14" t="s">
        <v>128</v>
      </c>
      <c r="BM136" s="227" t="s">
        <v>149</v>
      </c>
    </row>
    <row r="137" s="2" customFormat="1" ht="14.4" customHeight="1">
      <c r="A137" s="29"/>
      <c r="B137" s="30"/>
      <c r="C137" s="216" t="s">
        <v>138</v>
      </c>
      <c r="D137" s="216" t="s">
        <v>124</v>
      </c>
      <c r="E137" s="217" t="s">
        <v>288</v>
      </c>
      <c r="F137" s="218" t="s">
        <v>289</v>
      </c>
      <c r="G137" s="219" t="s">
        <v>236</v>
      </c>
      <c r="H137" s="220">
        <v>0.89000000000000001</v>
      </c>
      <c r="I137" s="221">
        <v>97.090000000000003</v>
      </c>
      <c r="J137" s="221">
        <f>ROUND(I137*H137,2)</f>
        <v>86.409999999999997</v>
      </c>
      <c r="K137" s="222"/>
      <c r="L137" s="35"/>
      <c r="M137" s="223" t="s">
        <v>1</v>
      </c>
      <c r="N137" s="224" t="s">
        <v>41</v>
      </c>
      <c r="O137" s="225">
        <v>0</v>
      </c>
      <c r="P137" s="225">
        <f>O137*H137</f>
        <v>0</v>
      </c>
      <c r="Q137" s="225">
        <v>0</v>
      </c>
      <c r="R137" s="225">
        <f>Q137*H137</f>
        <v>0</v>
      </c>
      <c r="S137" s="225">
        <v>0</v>
      </c>
      <c r="T137" s="226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227" t="s">
        <v>128</v>
      </c>
      <c r="AT137" s="227" t="s">
        <v>124</v>
      </c>
      <c r="AU137" s="227" t="s">
        <v>84</v>
      </c>
      <c r="AY137" s="14" t="s">
        <v>122</v>
      </c>
      <c r="BE137" s="228">
        <f>IF(N137="základná",J137,0)</f>
        <v>0</v>
      </c>
      <c r="BF137" s="228">
        <f>IF(N137="znížená",J137,0)</f>
        <v>86.409999999999997</v>
      </c>
      <c r="BG137" s="228">
        <f>IF(N137="zákl. prenesená",J137,0)</f>
        <v>0</v>
      </c>
      <c r="BH137" s="228">
        <f>IF(N137="zníž. prenesená",J137,0)</f>
        <v>0</v>
      </c>
      <c r="BI137" s="228">
        <f>IF(N137="nulová",J137,0)</f>
        <v>0</v>
      </c>
      <c r="BJ137" s="14" t="s">
        <v>84</v>
      </c>
      <c r="BK137" s="228">
        <f>ROUND(I137*H137,2)</f>
        <v>86.409999999999997</v>
      </c>
      <c r="BL137" s="14" t="s">
        <v>128</v>
      </c>
      <c r="BM137" s="227" t="s">
        <v>152</v>
      </c>
    </row>
    <row r="138" s="2" customFormat="1" ht="14.4" customHeight="1">
      <c r="A138" s="29"/>
      <c r="B138" s="30"/>
      <c r="C138" s="216" t="s">
        <v>153</v>
      </c>
      <c r="D138" s="216" t="s">
        <v>124</v>
      </c>
      <c r="E138" s="217" t="s">
        <v>290</v>
      </c>
      <c r="F138" s="218" t="s">
        <v>291</v>
      </c>
      <c r="G138" s="219" t="s">
        <v>127</v>
      </c>
      <c r="H138" s="220">
        <v>2.52</v>
      </c>
      <c r="I138" s="221">
        <v>12.93</v>
      </c>
      <c r="J138" s="221">
        <f>ROUND(I138*H138,2)</f>
        <v>32.579999999999998</v>
      </c>
      <c r="K138" s="222"/>
      <c r="L138" s="35"/>
      <c r="M138" s="223" t="s">
        <v>1</v>
      </c>
      <c r="N138" s="224" t="s">
        <v>41</v>
      </c>
      <c r="O138" s="225">
        <v>0</v>
      </c>
      <c r="P138" s="225">
        <f>O138*H138</f>
        <v>0</v>
      </c>
      <c r="Q138" s="225">
        <v>0</v>
      </c>
      <c r="R138" s="225">
        <f>Q138*H138</f>
        <v>0</v>
      </c>
      <c r="S138" s="225">
        <v>0</v>
      </c>
      <c r="T138" s="226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227" t="s">
        <v>128</v>
      </c>
      <c r="AT138" s="227" t="s">
        <v>124</v>
      </c>
      <c r="AU138" s="227" t="s">
        <v>84</v>
      </c>
      <c r="AY138" s="14" t="s">
        <v>122</v>
      </c>
      <c r="BE138" s="228">
        <f>IF(N138="základná",J138,0)</f>
        <v>0</v>
      </c>
      <c r="BF138" s="228">
        <f>IF(N138="znížená",J138,0)</f>
        <v>32.579999999999998</v>
      </c>
      <c r="BG138" s="228">
        <f>IF(N138="zákl. prenesená",J138,0)</f>
        <v>0</v>
      </c>
      <c r="BH138" s="228">
        <f>IF(N138="zníž. prenesená",J138,0)</f>
        <v>0</v>
      </c>
      <c r="BI138" s="228">
        <f>IF(N138="nulová",J138,0)</f>
        <v>0</v>
      </c>
      <c r="BJ138" s="14" t="s">
        <v>84</v>
      </c>
      <c r="BK138" s="228">
        <f>ROUND(I138*H138,2)</f>
        <v>32.579999999999998</v>
      </c>
      <c r="BL138" s="14" t="s">
        <v>128</v>
      </c>
      <c r="BM138" s="227" t="s">
        <v>156</v>
      </c>
    </row>
    <row r="139" s="2" customFormat="1" ht="14.4" customHeight="1">
      <c r="A139" s="29"/>
      <c r="B139" s="30"/>
      <c r="C139" s="216" t="s">
        <v>142</v>
      </c>
      <c r="D139" s="216" t="s">
        <v>124</v>
      </c>
      <c r="E139" s="217" t="s">
        <v>292</v>
      </c>
      <c r="F139" s="218" t="s">
        <v>293</v>
      </c>
      <c r="G139" s="219" t="s">
        <v>127</v>
      </c>
      <c r="H139" s="220">
        <v>2.52</v>
      </c>
      <c r="I139" s="221">
        <v>2.7599999999999998</v>
      </c>
      <c r="J139" s="221">
        <f>ROUND(I139*H139,2)</f>
        <v>6.96</v>
      </c>
      <c r="K139" s="222"/>
      <c r="L139" s="35"/>
      <c r="M139" s="223" t="s">
        <v>1</v>
      </c>
      <c r="N139" s="224" t="s">
        <v>41</v>
      </c>
      <c r="O139" s="225">
        <v>0</v>
      </c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6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227" t="s">
        <v>128</v>
      </c>
      <c r="AT139" s="227" t="s">
        <v>124</v>
      </c>
      <c r="AU139" s="227" t="s">
        <v>84</v>
      </c>
      <c r="AY139" s="14" t="s">
        <v>122</v>
      </c>
      <c r="BE139" s="228">
        <f>IF(N139="základná",J139,0)</f>
        <v>0</v>
      </c>
      <c r="BF139" s="228">
        <f>IF(N139="znížená",J139,0)</f>
        <v>6.96</v>
      </c>
      <c r="BG139" s="228">
        <f>IF(N139="zákl. prenesená",J139,0)</f>
        <v>0</v>
      </c>
      <c r="BH139" s="228">
        <f>IF(N139="zníž. prenesená",J139,0)</f>
        <v>0</v>
      </c>
      <c r="BI139" s="228">
        <f>IF(N139="nulová",J139,0)</f>
        <v>0</v>
      </c>
      <c r="BJ139" s="14" t="s">
        <v>84</v>
      </c>
      <c r="BK139" s="228">
        <f>ROUND(I139*H139,2)</f>
        <v>6.96</v>
      </c>
      <c r="BL139" s="14" t="s">
        <v>128</v>
      </c>
      <c r="BM139" s="227" t="s">
        <v>7</v>
      </c>
    </row>
    <row r="140" s="2" customFormat="1" ht="24.15" customHeight="1">
      <c r="A140" s="29"/>
      <c r="B140" s="30"/>
      <c r="C140" s="216" t="s">
        <v>159</v>
      </c>
      <c r="D140" s="216" t="s">
        <v>124</v>
      </c>
      <c r="E140" s="217" t="s">
        <v>262</v>
      </c>
      <c r="F140" s="218" t="s">
        <v>263</v>
      </c>
      <c r="G140" s="219" t="s">
        <v>127</v>
      </c>
      <c r="H140" s="220">
        <v>1.0800000000000001</v>
      </c>
      <c r="I140" s="221">
        <v>0.63</v>
      </c>
      <c r="J140" s="221">
        <f>ROUND(I140*H140,2)</f>
        <v>0.68000000000000005</v>
      </c>
      <c r="K140" s="222"/>
      <c r="L140" s="35"/>
      <c r="M140" s="223" t="s">
        <v>1</v>
      </c>
      <c r="N140" s="224" t="s">
        <v>41</v>
      </c>
      <c r="O140" s="225">
        <v>0</v>
      </c>
      <c r="P140" s="225">
        <f>O140*H140</f>
        <v>0</v>
      </c>
      <c r="Q140" s="225">
        <v>0</v>
      </c>
      <c r="R140" s="225">
        <f>Q140*H140</f>
        <v>0</v>
      </c>
      <c r="S140" s="225">
        <v>0</v>
      </c>
      <c r="T140" s="226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227" t="s">
        <v>128</v>
      </c>
      <c r="AT140" s="227" t="s">
        <v>124</v>
      </c>
      <c r="AU140" s="227" t="s">
        <v>84</v>
      </c>
      <c r="AY140" s="14" t="s">
        <v>122</v>
      </c>
      <c r="BE140" s="228">
        <f>IF(N140="základná",J140,0)</f>
        <v>0</v>
      </c>
      <c r="BF140" s="228">
        <f>IF(N140="znížená",J140,0)</f>
        <v>0.68000000000000005</v>
      </c>
      <c r="BG140" s="228">
        <f>IF(N140="zákl. prenesená",J140,0)</f>
        <v>0</v>
      </c>
      <c r="BH140" s="228">
        <f>IF(N140="zníž. prenesená",J140,0)</f>
        <v>0</v>
      </c>
      <c r="BI140" s="228">
        <f>IF(N140="nulová",J140,0)</f>
        <v>0</v>
      </c>
      <c r="BJ140" s="14" t="s">
        <v>84</v>
      </c>
      <c r="BK140" s="228">
        <f>ROUND(I140*H140,2)</f>
        <v>0.68000000000000005</v>
      </c>
      <c r="BL140" s="14" t="s">
        <v>128</v>
      </c>
      <c r="BM140" s="227" t="s">
        <v>162</v>
      </c>
    </row>
    <row r="141" s="2" customFormat="1" ht="14.4" customHeight="1">
      <c r="A141" s="29"/>
      <c r="B141" s="30"/>
      <c r="C141" s="229" t="s">
        <v>145</v>
      </c>
      <c r="D141" s="229" t="s">
        <v>163</v>
      </c>
      <c r="E141" s="230" t="s">
        <v>264</v>
      </c>
      <c r="F141" s="231" t="s">
        <v>265</v>
      </c>
      <c r="G141" s="232" t="s">
        <v>127</v>
      </c>
      <c r="H141" s="233">
        <v>1.1240000000000001</v>
      </c>
      <c r="I141" s="234">
        <v>3.3999999999999999</v>
      </c>
      <c r="J141" s="234">
        <f>ROUND(I141*H141,2)</f>
        <v>3.8199999999999998</v>
      </c>
      <c r="K141" s="235"/>
      <c r="L141" s="236"/>
      <c r="M141" s="237" t="s">
        <v>1</v>
      </c>
      <c r="N141" s="238" t="s">
        <v>41</v>
      </c>
      <c r="O141" s="225">
        <v>0</v>
      </c>
      <c r="P141" s="225">
        <f>O141*H141</f>
        <v>0</v>
      </c>
      <c r="Q141" s="225">
        <v>0</v>
      </c>
      <c r="R141" s="225">
        <f>Q141*H141</f>
        <v>0</v>
      </c>
      <c r="S141" s="225">
        <v>0</v>
      </c>
      <c r="T141" s="226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227" t="s">
        <v>138</v>
      </c>
      <c r="AT141" s="227" t="s">
        <v>163</v>
      </c>
      <c r="AU141" s="227" t="s">
        <v>84</v>
      </c>
      <c r="AY141" s="14" t="s">
        <v>122</v>
      </c>
      <c r="BE141" s="228">
        <f>IF(N141="základná",J141,0)</f>
        <v>0</v>
      </c>
      <c r="BF141" s="228">
        <f>IF(N141="znížená",J141,0)</f>
        <v>3.8199999999999998</v>
      </c>
      <c r="BG141" s="228">
        <f>IF(N141="zákl. prenesená",J141,0)</f>
        <v>0</v>
      </c>
      <c r="BH141" s="228">
        <f>IF(N141="zníž. prenesená",J141,0)</f>
        <v>0</v>
      </c>
      <c r="BI141" s="228">
        <f>IF(N141="nulová",J141,0)</f>
        <v>0</v>
      </c>
      <c r="BJ141" s="14" t="s">
        <v>84</v>
      </c>
      <c r="BK141" s="228">
        <f>ROUND(I141*H141,2)</f>
        <v>3.8199999999999998</v>
      </c>
      <c r="BL141" s="14" t="s">
        <v>128</v>
      </c>
      <c r="BM141" s="227" t="s">
        <v>166</v>
      </c>
    </row>
    <row r="142" s="12" customFormat="1" ht="22.8" customHeight="1">
      <c r="A142" s="12"/>
      <c r="B142" s="201"/>
      <c r="C142" s="202"/>
      <c r="D142" s="203" t="s">
        <v>74</v>
      </c>
      <c r="E142" s="214" t="s">
        <v>132</v>
      </c>
      <c r="F142" s="214" t="s">
        <v>266</v>
      </c>
      <c r="G142" s="202"/>
      <c r="H142" s="202"/>
      <c r="I142" s="202"/>
      <c r="J142" s="215">
        <f>BK142</f>
        <v>1460</v>
      </c>
      <c r="K142" s="202"/>
      <c r="L142" s="206"/>
      <c r="M142" s="207"/>
      <c r="N142" s="208"/>
      <c r="O142" s="208"/>
      <c r="P142" s="209">
        <f>SUM(P143:P148)</f>
        <v>0</v>
      </c>
      <c r="Q142" s="208"/>
      <c r="R142" s="209">
        <f>SUM(R143:R148)</f>
        <v>0</v>
      </c>
      <c r="S142" s="208"/>
      <c r="T142" s="210">
        <f>SUM(T143:T148)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1" t="s">
        <v>80</v>
      </c>
      <c r="AT142" s="212" t="s">
        <v>74</v>
      </c>
      <c r="AU142" s="212" t="s">
        <v>80</v>
      </c>
      <c r="AY142" s="211" t="s">
        <v>122</v>
      </c>
      <c r="BK142" s="213">
        <f>SUM(BK143:BK148)</f>
        <v>1460</v>
      </c>
    </row>
    <row r="143" s="2" customFormat="1" ht="24.15" customHeight="1">
      <c r="A143" s="29"/>
      <c r="B143" s="30"/>
      <c r="C143" s="216" t="s">
        <v>167</v>
      </c>
      <c r="D143" s="216" t="s">
        <v>124</v>
      </c>
      <c r="E143" s="217" t="s">
        <v>294</v>
      </c>
      <c r="F143" s="218" t="s">
        <v>295</v>
      </c>
      <c r="G143" s="219" t="s">
        <v>131</v>
      </c>
      <c r="H143" s="220">
        <v>2</v>
      </c>
      <c r="I143" s="221">
        <v>22</v>
      </c>
      <c r="J143" s="221">
        <f>ROUND(I143*H143,2)</f>
        <v>44</v>
      </c>
      <c r="K143" s="222"/>
      <c r="L143" s="35"/>
      <c r="M143" s="223" t="s">
        <v>1</v>
      </c>
      <c r="N143" s="224" t="s">
        <v>41</v>
      </c>
      <c r="O143" s="225">
        <v>0</v>
      </c>
      <c r="P143" s="225">
        <f>O143*H143</f>
        <v>0</v>
      </c>
      <c r="Q143" s="225">
        <v>0</v>
      </c>
      <c r="R143" s="225">
        <f>Q143*H143</f>
        <v>0</v>
      </c>
      <c r="S143" s="225">
        <v>0</v>
      </c>
      <c r="T143" s="226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227" t="s">
        <v>128</v>
      </c>
      <c r="AT143" s="227" t="s">
        <v>124</v>
      </c>
      <c r="AU143" s="227" t="s">
        <v>84</v>
      </c>
      <c r="AY143" s="14" t="s">
        <v>122</v>
      </c>
      <c r="BE143" s="228">
        <f>IF(N143="základná",J143,0)</f>
        <v>0</v>
      </c>
      <c r="BF143" s="228">
        <f>IF(N143="znížená",J143,0)</f>
        <v>44</v>
      </c>
      <c r="BG143" s="228">
        <f>IF(N143="zákl. prenesená",J143,0)</f>
        <v>0</v>
      </c>
      <c r="BH143" s="228">
        <f>IF(N143="zníž. prenesená",J143,0)</f>
        <v>0</v>
      </c>
      <c r="BI143" s="228">
        <f>IF(N143="nulová",J143,0)</f>
        <v>0</v>
      </c>
      <c r="BJ143" s="14" t="s">
        <v>84</v>
      </c>
      <c r="BK143" s="228">
        <f>ROUND(I143*H143,2)</f>
        <v>44</v>
      </c>
      <c r="BL143" s="14" t="s">
        <v>128</v>
      </c>
      <c r="BM143" s="227" t="s">
        <v>170</v>
      </c>
    </row>
    <row r="144" s="2" customFormat="1" ht="24.15" customHeight="1">
      <c r="A144" s="29"/>
      <c r="B144" s="30"/>
      <c r="C144" s="229" t="s">
        <v>149</v>
      </c>
      <c r="D144" s="229" t="s">
        <v>163</v>
      </c>
      <c r="E144" s="230" t="s">
        <v>296</v>
      </c>
      <c r="F144" s="231" t="s">
        <v>297</v>
      </c>
      <c r="G144" s="232" t="s">
        <v>131</v>
      </c>
      <c r="H144" s="233">
        <v>2</v>
      </c>
      <c r="I144" s="234">
        <v>200</v>
      </c>
      <c r="J144" s="234">
        <f>ROUND(I144*H144,2)</f>
        <v>400</v>
      </c>
      <c r="K144" s="235"/>
      <c r="L144" s="236"/>
      <c r="M144" s="237" t="s">
        <v>1</v>
      </c>
      <c r="N144" s="238" t="s">
        <v>41</v>
      </c>
      <c r="O144" s="225">
        <v>0</v>
      </c>
      <c r="P144" s="225">
        <f>O144*H144</f>
        <v>0</v>
      </c>
      <c r="Q144" s="225">
        <v>0</v>
      </c>
      <c r="R144" s="225">
        <f>Q144*H144</f>
        <v>0</v>
      </c>
      <c r="S144" s="225">
        <v>0</v>
      </c>
      <c r="T144" s="226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227" t="s">
        <v>138</v>
      </c>
      <c r="AT144" s="227" t="s">
        <v>163</v>
      </c>
      <c r="AU144" s="227" t="s">
        <v>84</v>
      </c>
      <c r="AY144" s="14" t="s">
        <v>122</v>
      </c>
      <c r="BE144" s="228">
        <f>IF(N144="základná",J144,0)</f>
        <v>0</v>
      </c>
      <c r="BF144" s="228">
        <f>IF(N144="znížená",J144,0)</f>
        <v>400</v>
      </c>
      <c r="BG144" s="228">
        <f>IF(N144="zákl. prenesená",J144,0)</f>
        <v>0</v>
      </c>
      <c r="BH144" s="228">
        <f>IF(N144="zníž. prenesená",J144,0)</f>
        <v>0</v>
      </c>
      <c r="BI144" s="228">
        <f>IF(N144="nulová",J144,0)</f>
        <v>0</v>
      </c>
      <c r="BJ144" s="14" t="s">
        <v>84</v>
      </c>
      <c r="BK144" s="228">
        <f>ROUND(I144*H144,2)</f>
        <v>400</v>
      </c>
      <c r="BL144" s="14" t="s">
        <v>128</v>
      </c>
      <c r="BM144" s="227" t="s">
        <v>173</v>
      </c>
    </row>
    <row r="145" s="2" customFormat="1" ht="24.15" customHeight="1">
      <c r="A145" s="29"/>
      <c r="B145" s="30"/>
      <c r="C145" s="216" t="s">
        <v>174</v>
      </c>
      <c r="D145" s="216" t="s">
        <v>124</v>
      </c>
      <c r="E145" s="217" t="s">
        <v>298</v>
      </c>
      <c r="F145" s="218" t="s">
        <v>299</v>
      </c>
      <c r="G145" s="219" t="s">
        <v>131</v>
      </c>
      <c r="H145" s="220">
        <v>1</v>
      </c>
      <c r="I145" s="221">
        <v>22</v>
      </c>
      <c r="J145" s="221">
        <f>ROUND(I145*H145,2)</f>
        <v>22</v>
      </c>
      <c r="K145" s="222"/>
      <c r="L145" s="35"/>
      <c r="M145" s="223" t="s">
        <v>1</v>
      </c>
      <c r="N145" s="224" t="s">
        <v>41</v>
      </c>
      <c r="O145" s="225">
        <v>0</v>
      </c>
      <c r="P145" s="225">
        <f>O145*H145</f>
        <v>0</v>
      </c>
      <c r="Q145" s="225">
        <v>0</v>
      </c>
      <c r="R145" s="225">
        <f>Q145*H145</f>
        <v>0</v>
      </c>
      <c r="S145" s="225">
        <v>0</v>
      </c>
      <c r="T145" s="226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227" t="s">
        <v>128</v>
      </c>
      <c r="AT145" s="227" t="s">
        <v>124</v>
      </c>
      <c r="AU145" s="227" t="s">
        <v>84</v>
      </c>
      <c r="AY145" s="14" t="s">
        <v>122</v>
      </c>
      <c r="BE145" s="228">
        <f>IF(N145="základná",J145,0)</f>
        <v>0</v>
      </c>
      <c r="BF145" s="228">
        <f>IF(N145="znížená",J145,0)</f>
        <v>22</v>
      </c>
      <c r="BG145" s="228">
        <f>IF(N145="zákl. prenesená",J145,0)</f>
        <v>0</v>
      </c>
      <c r="BH145" s="228">
        <f>IF(N145="zníž. prenesená",J145,0)</f>
        <v>0</v>
      </c>
      <c r="BI145" s="228">
        <f>IF(N145="nulová",J145,0)</f>
        <v>0</v>
      </c>
      <c r="BJ145" s="14" t="s">
        <v>84</v>
      </c>
      <c r="BK145" s="228">
        <f>ROUND(I145*H145,2)</f>
        <v>22</v>
      </c>
      <c r="BL145" s="14" t="s">
        <v>128</v>
      </c>
      <c r="BM145" s="227" t="s">
        <v>177</v>
      </c>
    </row>
    <row r="146" s="2" customFormat="1" ht="24.15" customHeight="1">
      <c r="A146" s="29"/>
      <c r="B146" s="30"/>
      <c r="C146" s="229" t="s">
        <v>152</v>
      </c>
      <c r="D146" s="229" t="s">
        <v>163</v>
      </c>
      <c r="E146" s="230" t="s">
        <v>300</v>
      </c>
      <c r="F146" s="231" t="s">
        <v>301</v>
      </c>
      <c r="G146" s="232" t="s">
        <v>131</v>
      </c>
      <c r="H146" s="233">
        <v>1</v>
      </c>
      <c r="I146" s="234">
        <v>450</v>
      </c>
      <c r="J146" s="234">
        <f>ROUND(I146*H146,2)</f>
        <v>450</v>
      </c>
      <c r="K146" s="235"/>
      <c r="L146" s="236"/>
      <c r="M146" s="237" t="s">
        <v>1</v>
      </c>
      <c r="N146" s="238" t="s">
        <v>41</v>
      </c>
      <c r="O146" s="225">
        <v>0</v>
      </c>
      <c r="P146" s="225">
        <f>O146*H146</f>
        <v>0</v>
      </c>
      <c r="Q146" s="225">
        <v>0</v>
      </c>
      <c r="R146" s="225">
        <f>Q146*H146</f>
        <v>0</v>
      </c>
      <c r="S146" s="225">
        <v>0</v>
      </c>
      <c r="T146" s="226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227" t="s">
        <v>138</v>
      </c>
      <c r="AT146" s="227" t="s">
        <v>163</v>
      </c>
      <c r="AU146" s="227" t="s">
        <v>84</v>
      </c>
      <c r="AY146" s="14" t="s">
        <v>122</v>
      </c>
      <c r="BE146" s="228">
        <f>IF(N146="základná",J146,0)</f>
        <v>0</v>
      </c>
      <c r="BF146" s="228">
        <f>IF(N146="znížená",J146,0)</f>
        <v>450</v>
      </c>
      <c r="BG146" s="228">
        <f>IF(N146="zákl. prenesená",J146,0)</f>
        <v>0</v>
      </c>
      <c r="BH146" s="228">
        <f>IF(N146="zníž. prenesená",J146,0)</f>
        <v>0</v>
      </c>
      <c r="BI146" s="228">
        <f>IF(N146="nulová",J146,0)</f>
        <v>0</v>
      </c>
      <c r="BJ146" s="14" t="s">
        <v>84</v>
      </c>
      <c r="BK146" s="228">
        <f>ROUND(I146*H146,2)</f>
        <v>450</v>
      </c>
      <c r="BL146" s="14" t="s">
        <v>128</v>
      </c>
      <c r="BM146" s="227" t="s">
        <v>180</v>
      </c>
    </row>
    <row r="147" s="2" customFormat="1" ht="14.4" customHeight="1">
      <c r="A147" s="29"/>
      <c r="B147" s="30"/>
      <c r="C147" s="216" t="s">
        <v>181</v>
      </c>
      <c r="D147" s="216" t="s">
        <v>124</v>
      </c>
      <c r="E147" s="217" t="s">
        <v>302</v>
      </c>
      <c r="F147" s="218" t="s">
        <v>303</v>
      </c>
      <c r="G147" s="219" t="s">
        <v>131</v>
      </c>
      <c r="H147" s="220">
        <v>2</v>
      </c>
      <c r="I147" s="221">
        <v>22</v>
      </c>
      <c r="J147" s="221">
        <f>ROUND(I147*H147,2)</f>
        <v>44</v>
      </c>
      <c r="K147" s="222"/>
      <c r="L147" s="35"/>
      <c r="M147" s="223" t="s">
        <v>1</v>
      </c>
      <c r="N147" s="224" t="s">
        <v>41</v>
      </c>
      <c r="O147" s="225">
        <v>0</v>
      </c>
      <c r="P147" s="225">
        <f>O147*H147</f>
        <v>0</v>
      </c>
      <c r="Q147" s="225">
        <v>0</v>
      </c>
      <c r="R147" s="225">
        <f>Q147*H147</f>
        <v>0</v>
      </c>
      <c r="S147" s="225">
        <v>0</v>
      </c>
      <c r="T147" s="226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227" t="s">
        <v>128</v>
      </c>
      <c r="AT147" s="227" t="s">
        <v>124</v>
      </c>
      <c r="AU147" s="227" t="s">
        <v>84</v>
      </c>
      <c r="AY147" s="14" t="s">
        <v>122</v>
      </c>
      <c r="BE147" s="228">
        <f>IF(N147="základná",J147,0)</f>
        <v>0</v>
      </c>
      <c r="BF147" s="228">
        <f>IF(N147="znížená",J147,0)</f>
        <v>44</v>
      </c>
      <c r="BG147" s="228">
        <f>IF(N147="zákl. prenesená",J147,0)</f>
        <v>0</v>
      </c>
      <c r="BH147" s="228">
        <f>IF(N147="zníž. prenesená",J147,0)</f>
        <v>0</v>
      </c>
      <c r="BI147" s="228">
        <f>IF(N147="nulová",J147,0)</f>
        <v>0</v>
      </c>
      <c r="BJ147" s="14" t="s">
        <v>84</v>
      </c>
      <c r="BK147" s="228">
        <f>ROUND(I147*H147,2)</f>
        <v>44</v>
      </c>
      <c r="BL147" s="14" t="s">
        <v>128</v>
      </c>
      <c r="BM147" s="227" t="s">
        <v>184</v>
      </c>
    </row>
    <row r="148" s="2" customFormat="1" ht="24.15" customHeight="1">
      <c r="A148" s="29"/>
      <c r="B148" s="30"/>
      <c r="C148" s="229" t="s">
        <v>156</v>
      </c>
      <c r="D148" s="229" t="s">
        <v>163</v>
      </c>
      <c r="E148" s="230" t="s">
        <v>304</v>
      </c>
      <c r="F148" s="231" t="s">
        <v>305</v>
      </c>
      <c r="G148" s="232" t="s">
        <v>131</v>
      </c>
      <c r="H148" s="233">
        <v>2</v>
      </c>
      <c r="I148" s="234">
        <v>250</v>
      </c>
      <c r="J148" s="234">
        <f>ROUND(I148*H148,2)</f>
        <v>500</v>
      </c>
      <c r="K148" s="235"/>
      <c r="L148" s="236"/>
      <c r="M148" s="237" t="s">
        <v>1</v>
      </c>
      <c r="N148" s="238" t="s">
        <v>41</v>
      </c>
      <c r="O148" s="225">
        <v>0</v>
      </c>
      <c r="P148" s="225">
        <f>O148*H148</f>
        <v>0</v>
      </c>
      <c r="Q148" s="225">
        <v>0</v>
      </c>
      <c r="R148" s="225">
        <f>Q148*H148</f>
        <v>0</v>
      </c>
      <c r="S148" s="225">
        <v>0</v>
      </c>
      <c r="T148" s="226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227" t="s">
        <v>138</v>
      </c>
      <c r="AT148" s="227" t="s">
        <v>163</v>
      </c>
      <c r="AU148" s="227" t="s">
        <v>84</v>
      </c>
      <c r="AY148" s="14" t="s">
        <v>122</v>
      </c>
      <c r="BE148" s="228">
        <f>IF(N148="základná",J148,0)</f>
        <v>0</v>
      </c>
      <c r="BF148" s="228">
        <f>IF(N148="znížená",J148,0)</f>
        <v>500</v>
      </c>
      <c r="BG148" s="228">
        <f>IF(N148="zákl. prenesená",J148,0)</f>
        <v>0</v>
      </c>
      <c r="BH148" s="228">
        <f>IF(N148="zníž. prenesená",J148,0)</f>
        <v>0</v>
      </c>
      <c r="BI148" s="228">
        <f>IF(N148="nulová",J148,0)</f>
        <v>0</v>
      </c>
      <c r="BJ148" s="14" t="s">
        <v>84</v>
      </c>
      <c r="BK148" s="228">
        <f>ROUND(I148*H148,2)</f>
        <v>500</v>
      </c>
      <c r="BL148" s="14" t="s">
        <v>128</v>
      </c>
      <c r="BM148" s="227" t="s">
        <v>187</v>
      </c>
    </row>
    <row r="149" s="12" customFormat="1" ht="22.8" customHeight="1">
      <c r="A149" s="12"/>
      <c r="B149" s="201"/>
      <c r="C149" s="202"/>
      <c r="D149" s="203" t="s">
        <v>74</v>
      </c>
      <c r="E149" s="214" t="s">
        <v>135</v>
      </c>
      <c r="F149" s="214" t="s">
        <v>272</v>
      </c>
      <c r="G149" s="202"/>
      <c r="H149" s="202"/>
      <c r="I149" s="202"/>
      <c r="J149" s="215">
        <f>BK149</f>
        <v>7.3899999999999997</v>
      </c>
      <c r="K149" s="202"/>
      <c r="L149" s="206"/>
      <c r="M149" s="207"/>
      <c r="N149" s="208"/>
      <c r="O149" s="208"/>
      <c r="P149" s="209">
        <f>P150</f>
        <v>0</v>
      </c>
      <c r="Q149" s="208"/>
      <c r="R149" s="209">
        <f>R150</f>
        <v>0</v>
      </c>
      <c r="S149" s="208"/>
      <c r="T149" s="210">
        <f>T150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1" t="s">
        <v>80</v>
      </c>
      <c r="AT149" s="212" t="s">
        <v>74</v>
      </c>
      <c r="AU149" s="212" t="s">
        <v>80</v>
      </c>
      <c r="AY149" s="211" t="s">
        <v>122</v>
      </c>
      <c r="BK149" s="213">
        <f>BK150</f>
        <v>7.3899999999999997</v>
      </c>
    </row>
    <row r="150" s="2" customFormat="1" ht="24.15" customHeight="1">
      <c r="A150" s="29"/>
      <c r="B150" s="30"/>
      <c r="C150" s="216" t="s">
        <v>188</v>
      </c>
      <c r="D150" s="216" t="s">
        <v>124</v>
      </c>
      <c r="E150" s="217" t="s">
        <v>273</v>
      </c>
      <c r="F150" s="218" t="s">
        <v>274</v>
      </c>
      <c r="G150" s="219" t="s">
        <v>236</v>
      </c>
      <c r="H150" s="220">
        <v>0.108</v>
      </c>
      <c r="I150" s="221">
        <v>68.420000000000002</v>
      </c>
      <c r="J150" s="221">
        <f>ROUND(I150*H150,2)</f>
        <v>7.3899999999999997</v>
      </c>
      <c r="K150" s="222"/>
      <c r="L150" s="35"/>
      <c r="M150" s="223" t="s">
        <v>1</v>
      </c>
      <c r="N150" s="224" t="s">
        <v>41</v>
      </c>
      <c r="O150" s="225">
        <v>0</v>
      </c>
      <c r="P150" s="225">
        <f>O150*H150</f>
        <v>0</v>
      </c>
      <c r="Q150" s="225">
        <v>0</v>
      </c>
      <c r="R150" s="225">
        <f>Q150*H150</f>
        <v>0</v>
      </c>
      <c r="S150" s="225">
        <v>0</v>
      </c>
      <c r="T150" s="226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227" t="s">
        <v>128</v>
      </c>
      <c r="AT150" s="227" t="s">
        <v>124</v>
      </c>
      <c r="AU150" s="227" t="s">
        <v>84</v>
      </c>
      <c r="AY150" s="14" t="s">
        <v>122</v>
      </c>
      <c r="BE150" s="228">
        <f>IF(N150="základná",J150,0)</f>
        <v>0</v>
      </c>
      <c r="BF150" s="228">
        <f>IF(N150="znížená",J150,0)</f>
        <v>7.3899999999999997</v>
      </c>
      <c r="BG150" s="228">
        <f>IF(N150="zákl. prenesená",J150,0)</f>
        <v>0</v>
      </c>
      <c r="BH150" s="228">
        <f>IF(N150="zníž. prenesená",J150,0)</f>
        <v>0</v>
      </c>
      <c r="BI150" s="228">
        <f>IF(N150="nulová",J150,0)</f>
        <v>0</v>
      </c>
      <c r="BJ150" s="14" t="s">
        <v>84</v>
      </c>
      <c r="BK150" s="228">
        <f>ROUND(I150*H150,2)</f>
        <v>7.3899999999999997</v>
      </c>
      <c r="BL150" s="14" t="s">
        <v>128</v>
      </c>
      <c r="BM150" s="227" t="s">
        <v>191</v>
      </c>
    </row>
    <row r="151" s="12" customFormat="1" ht="22.8" customHeight="1">
      <c r="A151" s="12"/>
      <c r="B151" s="201"/>
      <c r="C151" s="202"/>
      <c r="D151" s="203" t="s">
        <v>74</v>
      </c>
      <c r="E151" s="214" t="s">
        <v>241</v>
      </c>
      <c r="F151" s="214" t="s">
        <v>242</v>
      </c>
      <c r="G151" s="202"/>
      <c r="H151" s="202"/>
      <c r="I151" s="202"/>
      <c r="J151" s="215">
        <f>BK151</f>
        <v>66.329999999999998</v>
      </c>
      <c r="K151" s="202"/>
      <c r="L151" s="206"/>
      <c r="M151" s="207"/>
      <c r="N151" s="208"/>
      <c r="O151" s="208"/>
      <c r="P151" s="209">
        <f>P152</f>
        <v>0</v>
      </c>
      <c r="Q151" s="208"/>
      <c r="R151" s="209">
        <f>R152</f>
        <v>0</v>
      </c>
      <c r="S151" s="208"/>
      <c r="T151" s="210">
        <f>T152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1" t="s">
        <v>80</v>
      </c>
      <c r="AT151" s="212" t="s">
        <v>74</v>
      </c>
      <c r="AU151" s="212" t="s">
        <v>80</v>
      </c>
      <c r="AY151" s="211" t="s">
        <v>122</v>
      </c>
      <c r="BK151" s="213">
        <f>BK152</f>
        <v>66.329999999999998</v>
      </c>
    </row>
    <row r="152" s="2" customFormat="1" ht="24.15" customHeight="1">
      <c r="A152" s="29"/>
      <c r="B152" s="30"/>
      <c r="C152" s="216" t="s">
        <v>7</v>
      </c>
      <c r="D152" s="216" t="s">
        <v>124</v>
      </c>
      <c r="E152" s="217" t="s">
        <v>275</v>
      </c>
      <c r="F152" s="218" t="s">
        <v>276</v>
      </c>
      <c r="G152" s="219" t="s">
        <v>223</v>
      </c>
      <c r="H152" s="220">
        <v>3.4820000000000002</v>
      </c>
      <c r="I152" s="221">
        <v>19.050000000000001</v>
      </c>
      <c r="J152" s="221">
        <f>ROUND(I152*H152,2)</f>
        <v>66.329999999999998</v>
      </c>
      <c r="K152" s="222"/>
      <c r="L152" s="35"/>
      <c r="M152" s="239" t="s">
        <v>1</v>
      </c>
      <c r="N152" s="240" t="s">
        <v>41</v>
      </c>
      <c r="O152" s="241">
        <v>0</v>
      </c>
      <c r="P152" s="241">
        <f>O152*H152</f>
        <v>0</v>
      </c>
      <c r="Q152" s="241">
        <v>0</v>
      </c>
      <c r="R152" s="241">
        <f>Q152*H152</f>
        <v>0</v>
      </c>
      <c r="S152" s="241">
        <v>0</v>
      </c>
      <c r="T152" s="242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227" t="s">
        <v>128</v>
      </c>
      <c r="AT152" s="227" t="s">
        <v>124</v>
      </c>
      <c r="AU152" s="227" t="s">
        <v>84</v>
      </c>
      <c r="AY152" s="14" t="s">
        <v>122</v>
      </c>
      <c r="BE152" s="228">
        <f>IF(N152="základná",J152,0)</f>
        <v>0</v>
      </c>
      <c r="BF152" s="228">
        <f>IF(N152="znížená",J152,0)</f>
        <v>66.329999999999998</v>
      </c>
      <c r="BG152" s="228">
        <f>IF(N152="zákl. prenesená",J152,0)</f>
        <v>0</v>
      </c>
      <c r="BH152" s="228">
        <f>IF(N152="zníž. prenesená",J152,0)</f>
        <v>0</v>
      </c>
      <c r="BI152" s="228">
        <f>IF(N152="nulová",J152,0)</f>
        <v>0</v>
      </c>
      <c r="BJ152" s="14" t="s">
        <v>84</v>
      </c>
      <c r="BK152" s="228">
        <f>ROUND(I152*H152,2)</f>
        <v>66.329999999999998</v>
      </c>
      <c r="BL152" s="14" t="s">
        <v>128</v>
      </c>
      <c r="BM152" s="227" t="s">
        <v>194</v>
      </c>
    </row>
    <row r="153" s="2" customFormat="1" ht="6.96" customHeight="1">
      <c r="A153" s="29"/>
      <c r="B153" s="56"/>
      <c r="C153" s="57"/>
      <c r="D153" s="57"/>
      <c r="E153" s="57"/>
      <c r="F153" s="57"/>
      <c r="G153" s="57"/>
      <c r="H153" s="57"/>
      <c r="I153" s="57"/>
      <c r="J153" s="57"/>
      <c r="K153" s="57"/>
      <c r="L153" s="35"/>
      <c r="M153" s="29"/>
      <c r="O153" s="29"/>
      <c r="P153" s="29"/>
      <c r="Q153" s="29"/>
      <c r="R153" s="29"/>
      <c r="S153" s="29"/>
      <c r="T153" s="29"/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</row>
  </sheetData>
  <sheetProtection sheet="1" autoFilter="0" formatColumns="0" formatRows="0" objects="1" scenarios="1" spinCount="100000" saltValue="+mrBoNsPQL4OLyZH7l+s4HhtOmY7G9zCWvULrI5t5WBeh/GcmBLH2zbbfKYpXnm1uuZqU5zq6auygLGY73yGgw==" hashValue="7H07mlIFQEDdYHSoYOTXVSWlciIo+vwVJ93lMi8x5IbquW6qJydTuIxnVTQBmS+ChicLZTygHbK11gCGtKHVfA==" algorithmName="SHA-512" password="CC35"/>
  <autoFilter ref="C125:K152"/>
  <mergeCells count="11">
    <mergeCell ref="E7:H7"/>
    <mergeCell ref="E9:H9"/>
    <mergeCell ref="E11:H11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7"/>
      <c r="AT3" s="14" t="s">
        <v>75</v>
      </c>
    </row>
    <row r="4" s="1" customFormat="1" ht="24.96" customHeight="1">
      <c r="B4" s="17"/>
      <c r="D4" s="138" t="s">
        <v>97</v>
      </c>
      <c r="L4" s="17"/>
      <c r="M4" s="139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0" t="s">
        <v>13</v>
      </c>
      <c r="L6" s="17"/>
    </row>
    <row r="7" s="1" customFormat="1" ht="16.5" customHeight="1">
      <c r="B7" s="17"/>
      <c r="E7" s="141" t="str">
        <f>'Rekapitulácia stavby'!K6</f>
        <v>Regenerácia vnútrobloku Popradská- Kmeťová, Nitra</v>
      </c>
      <c r="F7" s="140"/>
      <c r="G7" s="140"/>
      <c r="H7" s="140"/>
      <c r="L7" s="17"/>
    </row>
    <row r="8" s="1" customFormat="1" ht="12" customHeight="1">
      <c r="B8" s="17"/>
      <c r="D8" s="140" t="s">
        <v>98</v>
      </c>
      <c r="L8" s="17"/>
    </row>
    <row r="9" s="2" customFormat="1" ht="16.5" customHeight="1">
      <c r="A9" s="29"/>
      <c r="B9" s="35"/>
      <c r="C9" s="29"/>
      <c r="D9" s="29"/>
      <c r="E9" s="141" t="s">
        <v>247</v>
      </c>
      <c r="F9" s="29"/>
      <c r="G9" s="29"/>
      <c r="H9" s="29"/>
      <c r="I9" s="29"/>
      <c r="J9" s="29"/>
      <c r="K9" s="29"/>
      <c r="L9" s="53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 ht="12" customHeight="1">
      <c r="A10" s="29"/>
      <c r="B10" s="35"/>
      <c r="C10" s="29"/>
      <c r="D10" s="140" t="s">
        <v>248</v>
      </c>
      <c r="E10" s="29"/>
      <c r="F10" s="29"/>
      <c r="G10" s="29"/>
      <c r="H10" s="29"/>
      <c r="I10" s="29"/>
      <c r="J10" s="29"/>
      <c r="K10" s="29"/>
      <c r="L10" s="53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6.5" customHeight="1">
      <c r="A11" s="29"/>
      <c r="B11" s="35"/>
      <c r="C11" s="29"/>
      <c r="D11" s="29"/>
      <c r="E11" s="142" t="s">
        <v>306</v>
      </c>
      <c r="F11" s="29"/>
      <c r="G11" s="29"/>
      <c r="H11" s="29"/>
      <c r="I11" s="29"/>
      <c r="J11" s="29"/>
      <c r="K11" s="29"/>
      <c r="L11" s="53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>
      <c r="A12" s="29"/>
      <c r="B12" s="35"/>
      <c r="C12" s="29"/>
      <c r="D12" s="29"/>
      <c r="E12" s="29"/>
      <c r="F12" s="29"/>
      <c r="G12" s="29"/>
      <c r="H12" s="29"/>
      <c r="I12" s="29"/>
      <c r="J12" s="29"/>
      <c r="K12" s="29"/>
      <c r="L12" s="53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2" customHeight="1">
      <c r="A13" s="29"/>
      <c r="B13" s="35"/>
      <c r="C13" s="29"/>
      <c r="D13" s="140" t="s">
        <v>15</v>
      </c>
      <c r="E13" s="29"/>
      <c r="F13" s="131" t="s">
        <v>1</v>
      </c>
      <c r="G13" s="29"/>
      <c r="H13" s="29"/>
      <c r="I13" s="140" t="s">
        <v>16</v>
      </c>
      <c r="J13" s="131" t="s">
        <v>1</v>
      </c>
      <c r="K13" s="29"/>
      <c r="L13" s="53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40" t="s">
        <v>17</v>
      </c>
      <c r="E14" s="29"/>
      <c r="F14" s="131" t="s">
        <v>18</v>
      </c>
      <c r="G14" s="29"/>
      <c r="H14" s="29"/>
      <c r="I14" s="140" t="s">
        <v>19</v>
      </c>
      <c r="J14" s="143" t="str">
        <f>'Rekapitulácia stavby'!AN8</f>
        <v>10. 8. 2020</v>
      </c>
      <c r="K14" s="29"/>
      <c r="L14" s="53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0.8" customHeight="1">
      <c r="A15" s="29"/>
      <c r="B15" s="35"/>
      <c r="C15" s="29"/>
      <c r="D15" s="29"/>
      <c r="E15" s="29"/>
      <c r="F15" s="29"/>
      <c r="G15" s="29"/>
      <c r="H15" s="29"/>
      <c r="I15" s="29"/>
      <c r="J15" s="29"/>
      <c r="K15" s="29"/>
      <c r="L15" s="53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12" customHeight="1">
      <c r="A16" s="29"/>
      <c r="B16" s="35"/>
      <c r="C16" s="29"/>
      <c r="D16" s="140" t="s">
        <v>21</v>
      </c>
      <c r="E16" s="29"/>
      <c r="F16" s="29"/>
      <c r="G16" s="29"/>
      <c r="H16" s="29"/>
      <c r="I16" s="140" t="s">
        <v>22</v>
      </c>
      <c r="J16" s="131" t="s">
        <v>1</v>
      </c>
      <c r="K16" s="29"/>
      <c r="L16" s="53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8" customHeight="1">
      <c r="A17" s="29"/>
      <c r="B17" s="35"/>
      <c r="C17" s="29"/>
      <c r="D17" s="29"/>
      <c r="E17" s="131" t="s">
        <v>23</v>
      </c>
      <c r="F17" s="29"/>
      <c r="G17" s="29"/>
      <c r="H17" s="29"/>
      <c r="I17" s="140" t="s">
        <v>24</v>
      </c>
      <c r="J17" s="131" t="s">
        <v>1</v>
      </c>
      <c r="K17" s="29"/>
      <c r="L17" s="53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6.96" customHeight="1">
      <c r="A18" s="29"/>
      <c r="B18" s="35"/>
      <c r="C18" s="29"/>
      <c r="D18" s="29"/>
      <c r="E18" s="29"/>
      <c r="F18" s="29"/>
      <c r="G18" s="29"/>
      <c r="H18" s="29"/>
      <c r="I18" s="29"/>
      <c r="J18" s="29"/>
      <c r="K18" s="29"/>
      <c r="L18" s="53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12" customHeight="1">
      <c r="A19" s="29"/>
      <c r="B19" s="35"/>
      <c r="C19" s="29"/>
      <c r="D19" s="140" t="s">
        <v>25</v>
      </c>
      <c r="E19" s="29"/>
      <c r="F19" s="29"/>
      <c r="G19" s="29"/>
      <c r="H19" s="29"/>
      <c r="I19" s="140" t="s">
        <v>22</v>
      </c>
      <c r="J19" s="131" t="s">
        <v>26</v>
      </c>
      <c r="K19" s="29"/>
      <c r="L19" s="53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8" customHeight="1">
      <c r="A20" s="29"/>
      <c r="B20" s="35"/>
      <c r="C20" s="29"/>
      <c r="D20" s="29"/>
      <c r="E20" s="131" t="s">
        <v>27</v>
      </c>
      <c r="F20" s="29"/>
      <c r="G20" s="29"/>
      <c r="H20" s="29"/>
      <c r="I20" s="140" t="s">
        <v>24</v>
      </c>
      <c r="J20" s="131" t="s">
        <v>28</v>
      </c>
      <c r="K20" s="29"/>
      <c r="L20" s="53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6.96" customHeight="1">
      <c r="A21" s="29"/>
      <c r="B21" s="35"/>
      <c r="C21" s="29"/>
      <c r="D21" s="29"/>
      <c r="E21" s="29"/>
      <c r="F21" s="29"/>
      <c r="G21" s="29"/>
      <c r="H21" s="29"/>
      <c r="I21" s="29"/>
      <c r="J21" s="29"/>
      <c r="K21" s="29"/>
      <c r="L21" s="53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12" customHeight="1">
      <c r="A22" s="29"/>
      <c r="B22" s="35"/>
      <c r="C22" s="29"/>
      <c r="D22" s="140" t="s">
        <v>29</v>
      </c>
      <c r="E22" s="29"/>
      <c r="F22" s="29"/>
      <c r="G22" s="29"/>
      <c r="H22" s="29"/>
      <c r="I22" s="140" t="s">
        <v>22</v>
      </c>
      <c r="J22" s="131" t="str">
        <f>IF('Rekapitulácia stavby'!AN16="","",'Rekapitulácia stavby'!AN16)</f>
        <v/>
      </c>
      <c r="K22" s="29"/>
      <c r="L22" s="53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8" customHeight="1">
      <c r="A23" s="29"/>
      <c r="B23" s="35"/>
      <c r="C23" s="29"/>
      <c r="D23" s="29"/>
      <c r="E23" s="131" t="str">
        <f>IF('Rekapitulácia stavby'!E17="","",'Rekapitulácia stavby'!E17)</f>
        <v xml:space="preserve"> </v>
      </c>
      <c r="F23" s="29"/>
      <c r="G23" s="29"/>
      <c r="H23" s="29"/>
      <c r="I23" s="140" t="s">
        <v>24</v>
      </c>
      <c r="J23" s="131" t="str">
        <f>IF('Rekapitulácia stavby'!AN17="","",'Rekapitulácia stavby'!AN17)</f>
        <v/>
      </c>
      <c r="K23" s="29"/>
      <c r="L23" s="53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6.96" customHeight="1">
      <c r="A24" s="29"/>
      <c r="B24" s="35"/>
      <c r="C24" s="29"/>
      <c r="D24" s="29"/>
      <c r="E24" s="29"/>
      <c r="F24" s="29"/>
      <c r="G24" s="29"/>
      <c r="H24" s="29"/>
      <c r="I24" s="29"/>
      <c r="J24" s="29"/>
      <c r="K24" s="29"/>
      <c r="L24" s="53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12" customHeight="1">
      <c r="A25" s="29"/>
      <c r="B25" s="35"/>
      <c r="C25" s="29"/>
      <c r="D25" s="140" t="s">
        <v>32</v>
      </c>
      <c r="E25" s="29"/>
      <c r="F25" s="29"/>
      <c r="G25" s="29"/>
      <c r="H25" s="29"/>
      <c r="I25" s="140" t="s">
        <v>22</v>
      </c>
      <c r="J25" s="131" t="s">
        <v>1</v>
      </c>
      <c r="K25" s="29"/>
      <c r="L25" s="53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8" customHeight="1">
      <c r="A26" s="29"/>
      <c r="B26" s="35"/>
      <c r="C26" s="29"/>
      <c r="D26" s="29"/>
      <c r="E26" s="131" t="s">
        <v>33</v>
      </c>
      <c r="F26" s="29"/>
      <c r="G26" s="29"/>
      <c r="H26" s="29"/>
      <c r="I26" s="140" t="s">
        <v>24</v>
      </c>
      <c r="J26" s="131" t="s">
        <v>1</v>
      </c>
      <c r="K26" s="29"/>
      <c r="L26" s="53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2" customFormat="1" ht="6.96" customHeight="1">
      <c r="A27" s="29"/>
      <c r="B27" s="35"/>
      <c r="C27" s="29"/>
      <c r="D27" s="29"/>
      <c r="E27" s="29"/>
      <c r="F27" s="29"/>
      <c r="G27" s="29"/>
      <c r="H27" s="29"/>
      <c r="I27" s="29"/>
      <c r="J27" s="29"/>
      <c r="K27" s="29"/>
      <c r="L27" s="53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="2" customFormat="1" ht="12" customHeight="1">
      <c r="A28" s="29"/>
      <c r="B28" s="35"/>
      <c r="C28" s="29"/>
      <c r="D28" s="140" t="s">
        <v>34</v>
      </c>
      <c r="E28" s="29"/>
      <c r="F28" s="29"/>
      <c r="G28" s="29"/>
      <c r="H28" s="29"/>
      <c r="I28" s="29"/>
      <c r="J28" s="29"/>
      <c r="K28" s="29"/>
      <c r="L28" s="53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8" customFormat="1" ht="16.5" customHeight="1">
      <c r="A29" s="144"/>
      <c r="B29" s="145"/>
      <c r="C29" s="144"/>
      <c r="D29" s="144"/>
      <c r="E29" s="146" t="s">
        <v>1</v>
      </c>
      <c r="F29" s="146"/>
      <c r="G29" s="146"/>
      <c r="H29" s="146"/>
      <c r="I29" s="144"/>
      <c r="J29" s="144"/>
      <c r="K29" s="144"/>
      <c r="L29" s="147"/>
      <c r="S29" s="144"/>
      <c r="T29" s="144"/>
      <c r="U29" s="144"/>
      <c r="V29" s="144"/>
      <c r="W29" s="144"/>
      <c r="X29" s="144"/>
      <c r="Y29" s="144"/>
      <c r="Z29" s="144"/>
      <c r="AA29" s="144"/>
      <c r="AB29" s="144"/>
      <c r="AC29" s="144"/>
      <c r="AD29" s="144"/>
      <c r="AE29" s="144"/>
    </row>
    <row r="30" s="2" customFormat="1" ht="6.96" customHeight="1">
      <c r="A30" s="29"/>
      <c r="B30" s="35"/>
      <c r="C30" s="29"/>
      <c r="D30" s="29"/>
      <c r="E30" s="29"/>
      <c r="F30" s="29"/>
      <c r="G30" s="29"/>
      <c r="H30" s="29"/>
      <c r="I30" s="29"/>
      <c r="J30" s="29"/>
      <c r="K30" s="29"/>
      <c r="L30" s="53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48"/>
      <c r="E31" s="148"/>
      <c r="F31" s="148"/>
      <c r="G31" s="148"/>
      <c r="H31" s="148"/>
      <c r="I31" s="148"/>
      <c r="J31" s="148"/>
      <c r="K31" s="148"/>
      <c r="L31" s="53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25.44" customHeight="1">
      <c r="A32" s="29"/>
      <c r="B32" s="35"/>
      <c r="C32" s="29"/>
      <c r="D32" s="149" t="s">
        <v>35</v>
      </c>
      <c r="E32" s="29"/>
      <c r="F32" s="29"/>
      <c r="G32" s="29"/>
      <c r="H32" s="29"/>
      <c r="I32" s="29"/>
      <c r="J32" s="150">
        <f>ROUND(J127, 2)</f>
        <v>578.25999999999999</v>
      </c>
      <c r="K32" s="29"/>
      <c r="L32" s="53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6.96" customHeight="1">
      <c r="A33" s="29"/>
      <c r="B33" s="35"/>
      <c r="C33" s="29"/>
      <c r="D33" s="148"/>
      <c r="E33" s="148"/>
      <c r="F33" s="148"/>
      <c r="G33" s="148"/>
      <c r="H33" s="148"/>
      <c r="I33" s="148"/>
      <c r="J33" s="148"/>
      <c r="K33" s="148"/>
      <c r="L33" s="53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29"/>
      <c r="F34" s="151" t="s">
        <v>37</v>
      </c>
      <c r="G34" s="29"/>
      <c r="H34" s="29"/>
      <c r="I34" s="151" t="s">
        <v>36</v>
      </c>
      <c r="J34" s="151" t="s">
        <v>38</v>
      </c>
      <c r="K34" s="29"/>
      <c r="L34" s="53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="2" customFormat="1" ht="14.4" customHeight="1">
      <c r="A35" s="29"/>
      <c r="B35" s="35"/>
      <c r="C35" s="29"/>
      <c r="D35" s="152" t="s">
        <v>39</v>
      </c>
      <c r="E35" s="140" t="s">
        <v>40</v>
      </c>
      <c r="F35" s="153">
        <f>ROUND((SUM(BE127:BE149)),  2)</f>
        <v>0</v>
      </c>
      <c r="G35" s="29"/>
      <c r="H35" s="29"/>
      <c r="I35" s="154">
        <v>0.20000000000000001</v>
      </c>
      <c r="J35" s="153">
        <f>ROUND(((SUM(BE127:BE149))*I35),  2)</f>
        <v>0</v>
      </c>
      <c r="K35" s="29"/>
      <c r="L35" s="53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="2" customFormat="1" ht="14.4" customHeight="1">
      <c r="A36" s="29"/>
      <c r="B36" s="35"/>
      <c r="C36" s="29"/>
      <c r="D36" s="29"/>
      <c r="E36" s="140" t="s">
        <v>41</v>
      </c>
      <c r="F36" s="153">
        <f>ROUND((SUM(BF127:BF149)),  2)</f>
        <v>578.25999999999999</v>
      </c>
      <c r="G36" s="29"/>
      <c r="H36" s="29"/>
      <c r="I36" s="154">
        <v>0.20000000000000001</v>
      </c>
      <c r="J36" s="153">
        <f>ROUND(((SUM(BF127:BF149))*I36),  2)</f>
        <v>115.65000000000001</v>
      </c>
      <c r="K36" s="29"/>
      <c r="L36" s="53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40" t="s">
        <v>42</v>
      </c>
      <c r="F37" s="153">
        <f>ROUND((SUM(BG127:BG149)),  2)</f>
        <v>0</v>
      </c>
      <c r="G37" s="29"/>
      <c r="H37" s="29"/>
      <c r="I37" s="154">
        <v>0.20000000000000001</v>
      </c>
      <c r="J37" s="153">
        <f>0</f>
        <v>0</v>
      </c>
      <c r="K37" s="29"/>
      <c r="L37" s="53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hidden="1" s="2" customFormat="1" ht="14.4" customHeight="1">
      <c r="A38" s="29"/>
      <c r="B38" s="35"/>
      <c r="C38" s="29"/>
      <c r="D38" s="29"/>
      <c r="E38" s="140" t="s">
        <v>43</v>
      </c>
      <c r="F38" s="153">
        <f>ROUND((SUM(BH127:BH149)),  2)</f>
        <v>0</v>
      </c>
      <c r="G38" s="29"/>
      <c r="H38" s="29"/>
      <c r="I38" s="154">
        <v>0.20000000000000001</v>
      </c>
      <c r="J38" s="153">
        <f>0</f>
        <v>0</v>
      </c>
      <c r="K38" s="29"/>
      <c r="L38" s="53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hidden="1" s="2" customFormat="1" ht="14.4" customHeight="1">
      <c r="A39" s="29"/>
      <c r="B39" s="35"/>
      <c r="C39" s="29"/>
      <c r="D39" s="29"/>
      <c r="E39" s="140" t="s">
        <v>44</v>
      </c>
      <c r="F39" s="153">
        <f>ROUND((SUM(BI127:BI149)),  2)</f>
        <v>0</v>
      </c>
      <c r="G39" s="29"/>
      <c r="H39" s="29"/>
      <c r="I39" s="154">
        <v>0</v>
      </c>
      <c r="J39" s="153">
        <f>0</f>
        <v>0</v>
      </c>
      <c r="K39" s="29"/>
      <c r="L39" s="53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6.96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3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2" customFormat="1" ht="25.44" customHeight="1">
      <c r="A41" s="29"/>
      <c r="B41" s="35"/>
      <c r="C41" s="155"/>
      <c r="D41" s="156" t="s">
        <v>45</v>
      </c>
      <c r="E41" s="157"/>
      <c r="F41" s="157"/>
      <c r="G41" s="158" t="s">
        <v>46</v>
      </c>
      <c r="H41" s="159" t="s">
        <v>47</v>
      </c>
      <c r="I41" s="157"/>
      <c r="J41" s="160">
        <f>SUM(J32:J39)</f>
        <v>693.90999999999997</v>
      </c>
      <c r="K41" s="161"/>
      <c r="L41" s="53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="2" customFormat="1" ht="14.4" customHeight="1">
      <c r="A42" s="29"/>
      <c r="B42" s="35"/>
      <c r="C42" s="29"/>
      <c r="D42" s="29"/>
      <c r="E42" s="29"/>
      <c r="F42" s="29"/>
      <c r="G42" s="29"/>
      <c r="H42" s="29"/>
      <c r="I42" s="29"/>
      <c r="J42" s="29"/>
      <c r="K42" s="29"/>
      <c r="L42" s="53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3"/>
      <c r="D50" s="162" t="s">
        <v>48</v>
      </c>
      <c r="E50" s="163"/>
      <c r="F50" s="163"/>
      <c r="G50" s="162" t="s">
        <v>49</v>
      </c>
      <c r="H50" s="163"/>
      <c r="I50" s="163"/>
      <c r="J50" s="163"/>
      <c r="K50" s="163"/>
      <c r="L50" s="53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64" t="s">
        <v>50</v>
      </c>
      <c r="E61" s="165"/>
      <c r="F61" s="166" t="s">
        <v>51</v>
      </c>
      <c r="G61" s="164" t="s">
        <v>50</v>
      </c>
      <c r="H61" s="165"/>
      <c r="I61" s="165"/>
      <c r="J61" s="167" t="s">
        <v>51</v>
      </c>
      <c r="K61" s="165"/>
      <c r="L61" s="53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62" t="s">
        <v>52</v>
      </c>
      <c r="E65" s="168"/>
      <c r="F65" s="168"/>
      <c r="G65" s="162" t="s">
        <v>53</v>
      </c>
      <c r="H65" s="168"/>
      <c r="I65" s="168"/>
      <c r="J65" s="168"/>
      <c r="K65" s="168"/>
      <c r="L65" s="53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64" t="s">
        <v>50</v>
      </c>
      <c r="E76" s="165"/>
      <c r="F76" s="166" t="s">
        <v>51</v>
      </c>
      <c r="G76" s="164" t="s">
        <v>50</v>
      </c>
      <c r="H76" s="165"/>
      <c r="I76" s="165"/>
      <c r="J76" s="167" t="s">
        <v>51</v>
      </c>
      <c r="K76" s="165"/>
      <c r="L76" s="53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53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hidden="1" s="2" customFormat="1" ht="6.96" customHeight="1">
      <c r="A81" s="29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53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hidden="1" s="2" customFormat="1" ht="24.96" customHeight="1">
      <c r="A82" s="29"/>
      <c r="B82" s="30"/>
      <c r="C82" s="20" t="s">
        <v>100</v>
      </c>
      <c r="D82" s="31"/>
      <c r="E82" s="31"/>
      <c r="F82" s="31"/>
      <c r="G82" s="31"/>
      <c r="H82" s="31"/>
      <c r="I82" s="31"/>
      <c r="J82" s="31"/>
      <c r="K82" s="31"/>
      <c r="L82" s="53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hidden="1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3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hidden="1" s="2" customFormat="1" ht="12" customHeight="1">
      <c r="A84" s="29"/>
      <c r="B84" s="30"/>
      <c r="C84" s="26" t="s">
        <v>13</v>
      </c>
      <c r="D84" s="31"/>
      <c r="E84" s="31"/>
      <c r="F84" s="31"/>
      <c r="G84" s="31"/>
      <c r="H84" s="31"/>
      <c r="I84" s="31"/>
      <c r="J84" s="31"/>
      <c r="K84" s="31"/>
      <c r="L84" s="53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hidden="1" s="2" customFormat="1" ht="16.5" customHeight="1">
      <c r="A85" s="29"/>
      <c r="B85" s="30"/>
      <c r="C85" s="31"/>
      <c r="D85" s="31"/>
      <c r="E85" s="173" t="str">
        <f>E7</f>
        <v>Regenerácia vnútrobloku Popradská- Kmeťová, Nitra</v>
      </c>
      <c r="F85" s="26"/>
      <c r="G85" s="26"/>
      <c r="H85" s="26"/>
      <c r="I85" s="31"/>
      <c r="J85" s="31"/>
      <c r="K85" s="31"/>
      <c r="L85" s="53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hidden="1" s="1" customFormat="1" ht="12" customHeight="1">
      <c r="B86" s="18"/>
      <c r="C86" s="26" t="s">
        <v>98</v>
      </c>
      <c r="D86" s="19"/>
      <c r="E86" s="19"/>
      <c r="F86" s="19"/>
      <c r="G86" s="19"/>
      <c r="H86" s="19"/>
      <c r="I86" s="19"/>
      <c r="J86" s="19"/>
      <c r="K86" s="19"/>
      <c r="L86" s="17"/>
    </row>
    <row r="87" hidden="1" s="2" customFormat="1" ht="16.5" customHeight="1">
      <c r="A87" s="29"/>
      <c r="B87" s="30"/>
      <c r="C87" s="31"/>
      <c r="D87" s="31"/>
      <c r="E87" s="173" t="s">
        <v>247</v>
      </c>
      <c r="F87" s="31"/>
      <c r="G87" s="31"/>
      <c r="H87" s="31"/>
      <c r="I87" s="31"/>
      <c r="J87" s="31"/>
      <c r="K87" s="31"/>
      <c r="L87" s="53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hidden="1" s="2" customFormat="1" ht="12" customHeight="1">
      <c r="A88" s="29"/>
      <c r="B88" s="30"/>
      <c r="C88" s="26" t="s">
        <v>248</v>
      </c>
      <c r="D88" s="31"/>
      <c r="E88" s="31"/>
      <c r="F88" s="31"/>
      <c r="G88" s="31"/>
      <c r="H88" s="31"/>
      <c r="I88" s="31"/>
      <c r="J88" s="31"/>
      <c r="K88" s="31"/>
      <c r="L88" s="53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hidden="1" s="2" customFormat="1" ht="16.5" customHeight="1">
      <c r="A89" s="29"/>
      <c r="B89" s="30"/>
      <c r="C89" s="31"/>
      <c r="D89" s="31"/>
      <c r="E89" s="66" t="str">
        <f>E11</f>
        <v>03 - SO-03 Dotvorenie pamätného kameňa</v>
      </c>
      <c r="F89" s="31"/>
      <c r="G89" s="31"/>
      <c r="H89" s="31"/>
      <c r="I89" s="31"/>
      <c r="J89" s="31"/>
      <c r="K89" s="31"/>
      <c r="L89" s="53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hidden="1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3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hidden="1" s="2" customFormat="1" ht="12" customHeight="1">
      <c r="A91" s="29"/>
      <c r="B91" s="30"/>
      <c r="C91" s="26" t="s">
        <v>17</v>
      </c>
      <c r="D91" s="31"/>
      <c r="E91" s="31"/>
      <c r="F91" s="23" t="str">
        <f>F14</f>
        <v>Popradská-Kmeťová</v>
      </c>
      <c r="G91" s="31"/>
      <c r="H91" s="31"/>
      <c r="I91" s="26" t="s">
        <v>19</v>
      </c>
      <c r="J91" s="69" t="str">
        <f>IF(J14="","",J14)</f>
        <v>10. 8. 2020</v>
      </c>
      <c r="K91" s="31"/>
      <c r="L91" s="53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hidden="1" s="2" customFormat="1" ht="6.96" customHeight="1">
      <c r="A92" s="29"/>
      <c r="B92" s="30"/>
      <c r="C92" s="31"/>
      <c r="D92" s="31"/>
      <c r="E92" s="31"/>
      <c r="F92" s="31"/>
      <c r="G92" s="31"/>
      <c r="H92" s="31"/>
      <c r="I92" s="31"/>
      <c r="J92" s="31"/>
      <c r="K92" s="31"/>
      <c r="L92" s="53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hidden="1" s="2" customFormat="1" ht="15.15" customHeight="1">
      <c r="A93" s="29"/>
      <c r="B93" s="30"/>
      <c r="C93" s="26" t="s">
        <v>21</v>
      </c>
      <c r="D93" s="31"/>
      <c r="E93" s="31"/>
      <c r="F93" s="23" t="str">
        <f>E17</f>
        <v>Mesto Nitra, Štefánikova trieda 60, Nitra</v>
      </c>
      <c r="G93" s="31"/>
      <c r="H93" s="31"/>
      <c r="I93" s="26" t="s">
        <v>29</v>
      </c>
      <c r="J93" s="27" t="str">
        <f>E23</f>
        <v xml:space="preserve"> </v>
      </c>
      <c r="K93" s="31"/>
      <c r="L93" s="53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hidden="1" s="2" customFormat="1" ht="15.15" customHeight="1">
      <c r="A94" s="29"/>
      <c r="B94" s="30"/>
      <c r="C94" s="26" t="s">
        <v>25</v>
      </c>
      <c r="D94" s="31"/>
      <c r="E94" s="31"/>
      <c r="F94" s="23" t="str">
        <f>IF(E20="","",E20)</f>
        <v>PP INVEST, s.r.o.</v>
      </c>
      <c r="G94" s="31"/>
      <c r="H94" s="31"/>
      <c r="I94" s="26" t="s">
        <v>32</v>
      </c>
      <c r="J94" s="27" t="str">
        <f>E26</f>
        <v>Ing. Martin Rusnák</v>
      </c>
      <c r="K94" s="31"/>
      <c r="L94" s="53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hidden="1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3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hidden="1" s="2" customFormat="1" ht="29.28" customHeight="1">
      <c r="A96" s="29"/>
      <c r="B96" s="30"/>
      <c r="C96" s="174" t="s">
        <v>101</v>
      </c>
      <c r="D96" s="175"/>
      <c r="E96" s="175"/>
      <c r="F96" s="175"/>
      <c r="G96" s="175"/>
      <c r="H96" s="175"/>
      <c r="I96" s="175"/>
      <c r="J96" s="176" t="s">
        <v>102</v>
      </c>
      <c r="K96" s="175"/>
      <c r="L96" s="53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hidden="1" s="2" customFormat="1" ht="10.32" customHeight="1">
      <c r="A97" s="29"/>
      <c r="B97" s="30"/>
      <c r="C97" s="31"/>
      <c r="D97" s="31"/>
      <c r="E97" s="31"/>
      <c r="F97" s="31"/>
      <c r="G97" s="31"/>
      <c r="H97" s="31"/>
      <c r="I97" s="31"/>
      <c r="J97" s="31"/>
      <c r="K97" s="31"/>
      <c r="L97" s="53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hidden="1" s="2" customFormat="1" ht="22.8" customHeight="1">
      <c r="A98" s="29"/>
      <c r="B98" s="30"/>
      <c r="C98" s="177" t="s">
        <v>103</v>
      </c>
      <c r="D98" s="31"/>
      <c r="E98" s="31"/>
      <c r="F98" s="31"/>
      <c r="G98" s="31"/>
      <c r="H98" s="31"/>
      <c r="I98" s="31"/>
      <c r="J98" s="100">
        <f>J127</f>
        <v>578.25999999999999</v>
      </c>
      <c r="K98" s="31"/>
      <c r="L98" s="53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4" t="s">
        <v>104</v>
      </c>
    </row>
    <row r="99" hidden="1" s="9" customFormat="1" ht="24.96" customHeight="1">
      <c r="A99" s="9"/>
      <c r="B99" s="178"/>
      <c r="C99" s="179"/>
      <c r="D99" s="180" t="s">
        <v>105</v>
      </c>
      <c r="E99" s="181"/>
      <c r="F99" s="181"/>
      <c r="G99" s="181"/>
      <c r="H99" s="181"/>
      <c r="I99" s="181"/>
      <c r="J99" s="182">
        <f>J128</f>
        <v>578.25999999999999</v>
      </c>
      <c r="K99" s="179"/>
      <c r="L99" s="18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84"/>
      <c r="C100" s="123"/>
      <c r="D100" s="185" t="s">
        <v>106</v>
      </c>
      <c r="E100" s="186"/>
      <c r="F100" s="186"/>
      <c r="G100" s="186"/>
      <c r="H100" s="186"/>
      <c r="I100" s="186"/>
      <c r="J100" s="187">
        <f>J129</f>
        <v>96.060000000000002</v>
      </c>
      <c r="K100" s="123"/>
      <c r="L100" s="18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4"/>
      <c r="C101" s="123"/>
      <c r="D101" s="185" t="s">
        <v>250</v>
      </c>
      <c r="E101" s="186"/>
      <c r="F101" s="186"/>
      <c r="G101" s="186"/>
      <c r="H101" s="186"/>
      <c r="I101" s="186"/>
      <c r="J101" s="187">
        <f>J135</f>
        <v>12.870000000000001</v>
      </c>
      <c r="K101" s="123"/>
      <c r="L101" s="18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4"/>
      <c r="C102" s="123"/>
      <c r="D102" s="185" t="s">
        <v>307</v>
      </c>
      <c r="E102" s="186"/>
      <c r="F102" s="186"/>
      <c r="G102" s="186"/>
      <c r="H102" s="186"/>
      <c r="I102" s="186"/>
      <c r="J102" s="187">
        <f>J138</f>
        <v>52.230000000000004</v>
      </c>
      <c r="K102" s="123"/>
      <c r="L102" s="18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4"/>
      <c r="C103" s="123"/>
      <c r="D103" s="185" t="s">
        <v>252</v>
      </c>
      <c r="E103" s="186"/>
      <c r="F103" s="186"/>
      <c r="G103" s="186"/>
      <c r="H103" s="186"/>
      <c r="I103" s="186"/>
      <c r="J103" s="187">
        <f>J141</f>
        <v>17.77</v>
      </c>
      <c r="K103" s="123"/>
      <c r="L103" s="18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84"/>
      <c r="C104" s="123"/>
      <c r="D104" s="185" t="s">
        <v>308</v>
      </c>
      <c r="E104" s="186"/>
      <c r="F104" s="186"/>
      <c r="G104" s="186"/>
      <c r="H104" s="186"/>
      <c r="I104" s="186"/>
      <c r="J104" s="187">
        <f>J143</f>
        <v>330.34999999999997</v>
      </c>
      <c r="K104" s="123"/>
      <c r="L104" s="18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84"/>
      <c r="C105" s="123"/>
      <c r="D105" s="185" t="s">
        <v>107</v>
      </c>
      <c r="E105" s="186"/>
      <c r="F105" s="186"/>
      <c r="G105" s="186"/>
      <c r="H105" s="186"/>
      <c r="I105" s="186"/>
      <c r="J105" s="187">
        <f>J148</f>
        <v>68.980000000000004</v>
      </c>
      <c r="K105" s="123"/>
      <c r="L105" s="18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2" customFormat="1" ht="21.84" customHeight="1">
      <c r="A106" s="29"/>
      <c r="B106" s="30"/>
      <c r="C106" s="31"/>
      <c r="D106" s="31"/>
      <c r="E106" s="31"/>
      <c r="F106" s="31"/>
      <c r="G106" s="31"/>
      <c r="H106" s="31"/>
      <c r="I106" s="31"/>
      <c r="J106" s="31"/>
      <c r="K106" s="31"/>
      <c r="L106" s="53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hidden="1" s="2" customFormat="1" ht="6.96" customHeight="1">
      <c r="A107" s="29"/>
      <c r="B107" s="56"/>
      <c r="C107" s="57"/>
      <c r="D107" s="57"/>
      <c r="E107" s="57"/>
      <c r="F107" s="57"/>
      <c r="G107" s="57"/>
      <c r="H107" s="57"/>
      <c r="I107" s="57"/>
      <c r="J107" s="57"/>
      <c r="K107" s="57"/>
      <c r="L107" s="53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hidden="1"/>
    <row r="109" hidden="1"/>
    <row r="110" hidden="1"/>
    <row r="111" s="2" customFormat="1" ht="6.96" customHeight="1">
      <c r="A111" s="29"/>
      <c r="B111" s="58"/>
      <c r="C111" s="59"/>
      <c r="D111" s="59"/>
      <c r="E111" s="59"/>
      <c r="F111" s="59"/>
      <c r="G111" s="59"/>
      <c r="H111" s="59"/>
      <c r="I111" s="59"/>
      <c r="J111" s="59"/>
      <c r="K111" s="59"/>
      <c r="L111" s="53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24.96" customHeight="1">
      <c r="A112" s="29"/>
      <c r="B112" s="30"/>
      <c r="C112" s="20" t="s">
        <v>108</v>
      </c>
      <c r="D112" s="31"/>
      <c r="E112" s="31"/>
      <c r="F112" s="31"/>
      <c r="G112" s="31"/>
      <c r="H112" s="31"/>
      <c r="I112" s="31"/>
      <c r="J112" s="31"/>
      <c r="K112" s="31"/>
      <c r="L112" s="53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6.96" customHeight="1">
      <c r="A113" s="29"/>
      <c r="B113" s="30"/>
      <c r="C113" s="31"/>
      <c r="D113" s="31"/>
      <c r="E113" s="31"/>
      <c r="F113" s="31"/>
      <c r="G113" s="31"/>
      <c r="H113" s="31"/>
      <c r="I113" s="31"/>
      <c r="J113" s="31"/>
      <c r="K113" s="31"/>
      <c r="L113" s="53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12" customHeight="1">
      <c r="A114" s="29"/>
      <c r="B114" s="30"/>
      <c r="C114" s="26" t="s">
        <v>13</v>
      </c>
      <c r="D114" s="31"/>
      <c r="E114" s="31"/>
      <c r="F114" s="31"/>
      <c r="G114" s="31"/>
      <c r="H114" s="31"/>
      <c r="I114" s="31"/>
      <c r="J114" s="31"/>
      <c r="K114" s="31"/>
      <c r="L114" s="53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16.5" customHeight="1">
      <c r="A115" s="29"/>
      <c r="B115" s="30"/>
      <c r="C115" s="31"/>
      <c r="D115" s="31"/>
      <c r="E115" s="173" t="str">
        <f>E7</f>
        <v>Regenerácia vnútrobloku Popradská- Kmeťová, Nitra</v>
      </c>
      <c r="F115" s="26"/>
      <c r="G115" s="26"/>
      <c r="H115" s="26"/>
      <c r="I115" s="31"/>
      <c r="J115" s="31"/>
      <c r="K115" s="31"/>
      <c r="L115" s="53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1" customFormat="1" ht="12" customHeight="1">
      <c r="B116" s="18"/>
      <c r="C116" s="26" t="s">
        <v>98</v>
      </c>
      <c r="D116" s="19"/>
      <c r="E116" s="19"/>
      <c r="F116" s="19"/>
      <c r="G116" s="19"/>
      <c r="H116" s="19"/>
      <c r="I116" s="19"/>
      <c r="J116" s="19"/>
      <c r="K116" s="19"/>
      <c r="L116" s="17"/>
    </row>
    <row r="117" s="2" customFormat="1" ht="16.5" customHeight="1">
      <c r="A117" s="29"/>
      <c r="B117" s="30"/>
      <c r="C117" s="31"/>
      <c r="D117" s="31"/>
      <c r="E117" s="173" t="s">
        <v>247</v>
      </c>
      <c r="F117" s="31"/>
      <c r="G117" s="31"/>
      <c r="H117" s="31"/>
      <c r="I117" s="31"/>
      <c r="J117" s="31"/>
      <c r="K117" s="31"/>
      <c r="L117" s="53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="2" customFormat="1" ht="12" customHeight="1">
      <c r="A118" s="29"/>
      <c r="B118" s="30"/>
      <c r="C118" s="26" t="s">
        <v>248</v>
      </c>
      <c r="D118" s="31"/>
      <c r="E118" s="31"/>
      <c r="F118" s="31"/>
      <c r="G118" s="31"/>
      <c r="H118" s="31"/>
      <c r="I118" s="31"/>
      <c r="J118" s="31"/>
      <c r="K118" s="31"/>
      <c r="L118" s="53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="2" customFormat="1" ht="16.5" customHeight="1">
      <c r="A119" s="29"/>
      <c r="B119" s="30"/>
      <c r="C119" s="31"/>
      <c r="D119" s="31"/>
      <c r="E119" s="66" t="str">
        <f>E11</f>
        <v>03 - SO-03 Dotvorenie pamätného kameňa</v>
      </c>
      <c r="F119" s="31"/>
      <c r="G119" s="31"/>
      <c r="H119" s="31"/>
      <c r="I119" s="31"/>
      <c r="J119" s="31"/>
      <c r="K119" s="31"/>
      <c r="L119" s="53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="2" customFormat="1" ht="6.96" customHeight="1">
      <c r="A120" s="29"/>
      <c r="B120" s="30"/>
      <c r="C120" s="31"/>
      <c r="D120" s="31"/>
      <c r="E120" s="31"/>
      <c r="F120" s="31"/>
      <c r="G120" s="31"/>
      <c r="H120" s="31"/>
      <c r="I120" s="31"/>
      <c r="J120" s="31"/>
      <c r="K120" s="31"/>
      <c r="L120" s="53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="2" customFormat="1" ht="12" customHeight="1">
      <c r="A121" s="29"/>
      <c r="B121" s="30"/>
      <c r="C121" s="26" t="s">
        <v>17</v>
      </c>
      <c r="D121" s="31"/>
      <c r="E121" s="31"/>
      <c r="F121" s="23" t="str">
        <f>F14</f>
        <v>Popradská-Kmeťová</v>
      </c>
      <c r="G121" s="31"/>
      <c r="H121" s="31"/>
      <c r="I121" s="26" t="s">
        <v>19</v>
      </c>
      <c r="J121" s="69" t="str">
        <f>IF(J14="","",J14)</f>
        <v>10. 8. 2020</v>
      </c>
      <c r="K121" s="31"/>
      <c r="L121" s="53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="2" customFormat="1" ht="6.96" customHeight="1">
      <c r="A122" s="29"/>
      <c r="B122" s="30"/>
      <c r="C122" s="31"/>
      <c r="D122" s="31"/>
      <c r="E122" s="31"/>
      <c r="F122" s="31"/>
      <c r="G122" s="31"/>
      <c r="H122" s="31"/>
      <c r="I122" s="31"/>
      <c r="J122" s="31"/>
      <c r="K122" s="31"/>
      <c r="L122" s="53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="2" customFormat="1" ht="15.15" customHeight="1">
      <c r="A123" s="29"/>
      <c r="B123" s="30"/>
      <c r="C123" s="26" t="s">
        <v>21</v>
      </c>
      <c r="D123" s="31"/>
      <c r="E123" s="31"/>
      <c r="F123" s="23" t="str">
        <f>E17</f>
        <v>Mesto Nitra, Štefánikova trieda 60, Nitra</v>
      </c>
      <c r="G123" s="31"/>
      <c r="H123" s="31"/>
      <c r="I123" s="26" t="s">
        <v>29</v>
      </c>
      <c r="J123" s="27" t="str">
        <f>E23</f>
        <v xml:space="preserve"> </v>
      </c>
      <c r="K123" s="31"/>
      <c r="L123" s="53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="2" customFormat="1" ht="15.15" customHeight="1">
      <c r="A124" s="29"/>
      <c r="B124" s="30"/>
      <c r="C124" s="26" t="s">
        <v>25</v>
      </c>
      <c r="D124" s="31"/>
      <c r="E124" s="31"/>
      <c r="F124" s="23" t="str">
        <f>IF(E20="","",E20)</f>
        <v>PP INVEST, s.r.o.</v>
      </c>
      <c r="G124" s="31"/>
      <c r="H124" s="31"/>
      <c r="I124" s="26" t="s">
        <v>32</v>
      </c>
      <c r="J124" s="27" t="str">
        <f>E26</f>
        <v>Ing. Martin Rusnák</v>
      </c>
      <c r="K124" s="31"/>
      <c r="L124" s="53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="2" customFormat="1" ht="10.32" customHeight="1">
      <c r="A125" s="29"/>
      <c r="B125" s="30"/>
      <c r="C125" s="31"/>
      <c r="D125" s="31"/>
      <c r="E125" s="31"/>
      <c r="F125" s="31"/>
      <c r="G125" s="31"/>
      <c r="H125" s="31"/>
      <c r="I125" s="31"/>
      <c r="J125" s="31"/>
      <c r="K125" s="31"/>
      <c r="L125" s="53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="11" customFormat="1" ht="29.28" customHeight="1">
      <c r="A126" s="189"/>
      <c r="B126" s="190"/>
      <c r="C126" s="191" t="s">
        <v>109</v>
      </c>
      <c r="D126" s="192" t="s">
        <v>60</v>
      </c>
      <c r="E126" s="192" t="s">
        <v>56</v>
      </c>
      <c r="F126" s="192" t="s">
        <v>57</v>
      </c>
      <c r="G126" s="192" t="s">
        <v>110</v>
      </c>
      <c r="H126" s="192" t="s">
        <v>111</v>
      </c>
      <c r="I126" s="192" t="s">
        <v>112</v>
      </c>
      <c r="J126" s="193" t="s">
        <v>102</v>
      </c>
      <c r="K126" s="194" t="s">
        <v>113</v>
      </c>
      <c r="L126" s="195"/>
      <c r="M126" s="90" t="s">
        <v>1</v>
      </c>
      <c r="N126" s="91" t="s">
        <v>39</v>
      </c>
      <c r="O126" s="91" t="s">
        <v>114</v>
      </c>
      <c r="P126" s="91" t="s">
        <v>115</v>
      </c>
      <c r="Q126" s="91" t="s">
        <v>116</v>
      </c>
      <c r="R126" s="91" t="s">
        <v>117</v>
      </c>
      <c r="S126" s="91" t="s">
        <v>118</v>
      </c>
      <c r="T126" s="92" t="s">
        <v>119</v>
      </c>
      <c r="U126" s="189"/>
      <c r="V126" s="189"/>
      <c r="W126" s="189"/>
      <c r="X126" s="189"/>
      <c r="Y126" s="189"/>
      <c r="Z126" s="189"/>
      <c r="AA126" s="189"/>
      <c r="AB126" s="189"/>
      <c r="AC126" s="189"/>
      <c r="AD126" s="189"/>
      <c r="AE126" s="189"/>
    </row>
    <row r="127" s="2" customFormat="1" ht="22.8" customHeight="1">
      <c r="A127" s="29"/>
      <c r="B127" s="30"/>
      <c r="C127" s="97" t="s">
        <v>103</v>
      </c>
      <c r="D127" s="31"/>
      <c r="E127" s="31"/>
      <c r="F127" s="31"/>
      <c r="G127" s="31"/>
      <c r="H127" s="31"/>
      <c r="I127" s="31"/>
      <c r="J127" s="196">
        <f>BK127</f>
        <v>578.25999999999999</v>
      </c>
      <c r="K127" s="31"/>
      <c r="L127" s="35"/>
      <c r="M127" s="93"/>
      <c r="N127" s="197"/>
      <c r="O127" s="94"/>
      <c r="P127" s="198">
        <f>P128</f>
        <v>0</v>
      </c>
      <c r="Q127" s="94"/>
      <c r="R127" s="198">
        <f>R128</f>
        <v>0</v>
      </c>
      <c r="S127" s="94"/>
      <c r="T127" s="199">
        <f>T128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T127" s="14" t="s">
        <v>74</v>
      </c>
      <c r="AU127" s="14" t="s">
        <v>104</v>
      </c>
      <c r="BK127" s="200">
        <f>BK128</f>
        <v>578.25999999999999</v>
      </c>
    </row>
    <row r="128" s="12" customFormat="1" ht="25.92" customHeight="1">
      <c r="A128" s="12"/>
      <c r="B128" s="201"/>
      <c r="C128" s="202"/>
      <c r="D128" s="203" t="s">
        <v>74</v>
      </c>
      <c r="E128" s="204" t="s">
        <v>120</v>
      </c>
      <c r="F128" s="204" t="s">
        <v>121</v>
      </c>
      <c r="G128" s="202"/>
      <c r="H128" s="202"/>
      <c r="I128" s="202"/>
      <c r="J128" s="205">
        <f>BK128</f>
        <v>578.25999999999999</v>
      </c>
      <c r="K128" s="202"/>
      <c r="L128" s="206"/>
      <c r="M128" s="207"/>
      <c r="N128" s="208"/>
      <c r="O128" s="208"/>
      <c r="P128" s="209">
        <f>P129+P135+P138+P141+P143+P148</f>
        <v>0</v>
      </c>
      <c r="Q128" s="208"/>
      <c r="R128" s="209">
        <f>R129+R135+R138+R141+R143+R148</f>
        <v>0</v>
      </c>
      <c r="S128" s="208"/>
      <c r="T128" s="210">
        <f>T129+T135+T138+T141+T143+T148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1" t="s">
        <v>80</v>
      </c>
      <c r="AT128" s="212" t="s">
        <v>74</v>
      </c>
      <c r="AU128" s="212" t="s">
        <v>75</v>
      </c>
      <c r="AY128" s="211" t="s">
        <v>122</v>
      </c>
      <c r="BK128" s="213">
        <f>BK129+BK135+BK138+BK141+BK143+BK148</f>
        <v>578.25999999999999</v>
      </c>
    </row>
    <row r="129" s="12" customFormat="1" ht="22.8" customHeight="1">
      <c r="A129" s="12"/>
      <c r="B129" s="201"/>
      <c r="C129" s="202"/>
      <c r="D129" s="203" t="s">
        <v>74</v>
      </c>
      <c r="E129" s="214" t="s">
        <v>80</v>
      </c>
      <c r="F129" s="214" t="s">
        <v>123</v>
      </c>
      <c r="G129" s="202"/>
      <c r="H129" s="202"/>
      <c r="I129" s="202"/>
      <c r="J129" s="215">
        <f>BK129</f>
        <v>96.060000000000002</v>
      </c>
      <c r="K129" s="202"/>
      <c r="L129" s="206"/>
      <c r="M129" s="207"/>
      <c r="N129" s="208"/>
      <c r="O129" s="208"/>
      <c r="P129" s="209">
        <f>SUM(P130:P134)</f>
        <v>0</v>
      </c>
      <c r="Q129" s="208"/>
      <c r="R129" s="209">
        <f>SUM(R130:R134)</f>
        <v>0</v>
      </c>
      <c r="S129" s="208"/>
      <c r="T129" s="210">
        <f>SUM(T130:T134)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1" t="s">
        <v>80</v>
      </c>
      <c r="AT129" s="212" t="s">
        <v>74</v>
      </c>
      <c r="AU129" s="212" t="s">
        <v>80</v>
      </c>
      <c r="AY129" s="211" t="s">
        <v>122</v>
      </c>
      <c r="BK129" s="213">
        <f>SUM(BK130:BK134)</f>
        <v>96.060000000000002</v>
      </c>
    </row>
    <row r="130" s="2" customFormat="1" ht="24.15" customHeight="1">
      <c r="A130" s="29"/>
      <c r="B130" s="30"/>
      <c r="C130" s="216" t="s">
        <v>80</v>
      </c>
      <c r="D130" s="216" t="s">
        <v>124</v>
      </c>
      <c r="E130" s="217" t="s">
        <v>253</v>
      </c>
      <c r="F130" s="218" t="s">
        <v>254</v>
      </c>
      <c r="G130" s="219" t="s">
        <v>236</v>
      </c>
      <c r="H130" s="220">
        <v>1.212</v>
      </c>
      <c r="I130" s="221">
        <v>6.3499999999999996</v>
      </c>
      <c r="J130" s="221">
        <f>ROUND(I130*H130,2)</f>
        <v>7.7000000000000002</v>
      </c>
      <c r="K130" s="222"/>
      <c r="L130" s="35"/>
      <c r="M130" s="223" t="s">
        <v>1</v>
      </c>
      <c r="N130" s="224" t="s">
        <v>41</v>
      </c>
      <c r="O130" s="225">
        <v>0</v>
      </c>
      <c r="P130" s="225">
        <f>O130*H130</f>
        <v>0</v>
      </c>
      <c r="Q130" s="225">
        <v>0</v>
      </c>
      <c r="R130" s="225">
        <f>Q130*H130</f>
        <v>0</v>
      </c>
      <c r="S130" s="225">
        <v>0</v>
      </c>
      <c r="T130" s="226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227" t="s">
        <v>128</v>
      </c>
      <c r="AT130" s="227" t="s">
        <v>124</v>
      </c>
      <c r="AU130" s="227" t="s">
        <v>84</v>
      </c>
      <c r="AY130" s="14" t="s">
        <v>122</v>
      </c>
      <c r="BE130" s="228">
        <f>IF(N130="základná",J130,0)</f>
        <v>0</v>
      </c>
      <c r="BF130" s="228">
        <f>IF(N130="znížená",J130,0)</f>
        <v>7.7000000000000002</v>
      </c>
      <c r="BG130" s="228">
        <f>IF(N130="zákl. prenesená",J130,0)</f>
        <v>0</v>
      </c>
      <c r="BH130" s="228">
        <f>IF(N130="zníž. prenesená",J130,0)</f>
        <v>0</v>
      </c>
      <c r="BI130" s="228">
        <f>IF(N130="nulová",J130,0)</f>
        <v>0</v>
      </c>
      <c r="BJ130" s="14" t="s">
        <v>84</v>
      </c>
      <c r="BK130" s="228">
        <f>ROUND(I130*H130,2)</f>
        <v>7.7000000000000002</v>
      </c>
      <c r="BL130" s="14" t="s">
        <v>128</v>
      </c>
      <c r="BM130" s="227" t="s">
        <v>84</v>
      </c>
    </row>
    <row r="131" s="2" customFormat="1" ht="24.15" customHeight="1">
      <c r="A131" s="29"/>
      <c r="B131" s="30"/>
      <c r="C131" s="216" t="s">
        <v>84</v>
      </c>
      <c r="D131" s="216" t="s">
        <v>124</v>
      </c>
      <c r="E131" s="217" t="s">
        <v>278</v>
      </c>
      <c r="F131" s="218" t="s">
        <v>279</v>
      </c>
      <c r="G131" s="219" t="s">
        <v>236</v>
      </c>
      <c r="H131" s="220">
        <v>0.65400000000000003</v>
      </c>
      <c r="I131" s="221">
        <v>68.319999999999993</v>
      </c>
      <c r="J131" s="221">
        <f>ROUND(I131*H131,2)</f>
        <v>44.68</v>
      </c>
      <c r="K131" s="222"/>
      <c r="L131" s="35"/>
      <c r="M131" s="223" t="s">
        <v>1</v>
      </c>
      <c r="N131" s="224" t="s">
        <v>41</v>
      </c>
      <c r="O131" s="225">
        <v>0</v>
      </c>
      <c r="P131" s="225">
        <f>O131*H131</f>
        <v>0</v>
      </c>
      <c r="Q131" s="225">
        <v>0</v>
      </c>
      <c r="R131" s="225">
        <f>Q131*H131</f>
        <v>0</v>
      </c>
      <c r="S131" s="225">
        <v>0</v>
      </c>
      <c r="T131" s="226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227" t="s">
        <v>128</v>
      </c>
      <c r="AT131" s="227" t="s">
        <v>124</v>
      </c>
      <c r="AU131" s="227" t="s">
        <v>84</v>
      </c>
      <c r="AY131" s="14" t="s">
        <v>122</v>
      </c>
      <c r="BE131" s="228">
        <f>IF(N131="základná",J131,0)</f>
        <v>0</v>
      </c>
      <c r="BF131" s="228">
        <f>IF(N131="znížená",J131,0)</f>
        <v>44.68</v>
      </c>
      <c r="BG131" s="228">
        <f>IF(N131="zákl. prenesená",J131,0)</f>
        <v>0</v>
      </c>
      <c r="BH131" s="228">
        <f>IF(N131="zníž. prenesená",J131,0)</f>
        <v>0</v>
      </c>
      <c r="BI131" s="228">
        <f>IF(N131="nulová",J131,0)</f>
        <v>0</v>
      </c>
      <c r="BJ131" s="14" t="s">
        <v>84</v>
      </c>
      <c r="BK131" s="228">
        <f>ROUND(I131*H131,2)</f>
        <v>44.68</v>
      </c>
      <c r="BL131" s="14" t="s">
        <v>128</v>
      </c>
      <c r="BM131" s="227" t="s">
        <v>128</v>
      </c>
    </row>
    <row r="132" s="2" customFormat="1" ht="24.15" customHeight="1">
      <c r="A132" s="29"/>
      <c r="B132" s="30"/>
      <c r="C132" s="216" t="s">
        <v>132</v>
      </c>
      <c r="D132" s="216" t="s">
        <v>124</v>
      </c>
      <c r="E132" s="217" t="s">
        <v>255</v>
      </c>
      <c r="F132" s="218" t="s">
        <v>256</v>
      </c>
      <c r="G132" s="219" t="s">
        <v>236</v>
      </c>
      <c r="H132" s="220">
        <v>1.8660000000000001</v>
      </c>
      <c r="I132" s="221">
        <v>4.0300000000000002</v>
      </c>
      <c r="J132" s="221">
        <f>ROUND(I132*H132,2)</f>
        <v>7.5199999999999996</v>
      </c>
      <c r="K132" s="222"/>
      <c r="L132" s="35"/>
      <c r="M132" s="223" t="s">
        <v>1</v>
      </c>
      <c r="N132" s="224" t="s">
        <v>41</v>
      </c>
      <c r="O132" s="225">
        <v>0</v>
      </c>
      <c r="P132" s="225">
        <f>O132*H132</f>
        <v>0</v>
      </c>
      <c r="Q132" s="225">
        <v>0</v>
      </c>
      <c r="R132" s="225">
        <f>Q132*H132</f>
        <v>0</v>
      </c>
      <c r="S132" s="225">
        <v>0</v>
      </c>
      <c r="T132" s="226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227" t="s">
        <v>128</v>
      </c>
      <c r="AT132" s="227" t="s">
        <v>124</v>
      </c>
      <c r="AU132" s="227" t="s">
        <v>84</v>
      </c>
      <c r="AY132" s="14" t="s">
        <v>122</v>
      </c>
      <c r="BE132" s="228">
        <f>IF(N132="základná",J132,0)</f>
        <v>0</v>
      </c>
      <c r="BF132" s="228">
        <f>IF(N132="znížená",J132,0)</f>
        <v>7.5199999999999996</v>
      </c>
      <c r="BG132" s="228">
        <f>IF(N132="zákl. prenesená",J132,0)</f>
        <v>0</v>
      </c>
      <c r="BH132" s="228">
        <f>IF(N132="zníž. prenesená",J132,0)</f>
        <v>0</v>
      </c>
      <c r="BI132" s="228">
        <f>IF(N132="nulová",J132,0)</f>
        <v>0</v>
      </c>
      <c r="BJ132" s="14" t="s">
        <v>84</v>
      </c>
      <c r="BK132" s="228">
        <f>ROUND(I132*H132,2)</f>
        <v>7.5199999999999996</v>
      </c>
      <c r="BL132" s="14" t="s">
        <v>128</v>
      </c>
      <c r="BM132" s="227" t="s">
        <v>135</v>
      </c>
    </row>
    <row r="133" s="2" customFormat="1" ht="24.15" customHeight="1">
      <c r="A133" s="29"/>
      <c r="B133" s="30"/>
      <c r="C133" s="216" t="s">
        <v>128</v>
      </c>
      <c r="D133" s="216" t="s">
        <v>124</v>
      </c>
      <c r="E133" s="217" t="s">
        <v>257</v>
      </c>
      <c r="F133" s="218" t="s">
        <v>258</v>
      </c>
      <c r="G133" s="219" t="s">
        <v>223</v>
      </c>
      <c r="H133" s="220">
        <v>2.9860000000000002</v>
      </c>
      <c r="I133" s="221">
        <v>11</v>
      </c>
      <c r="J133" s="221">
        <f>ROUND(I133*H133,2)</f>
        <v>32.850000000000001</v>
      </c>
      <c r="K133" s="222"/>
      <c r="L133" s="35"/>
      <c r="M133" s="223" t="s">
        <v>1</v>
      </c>
      <c r="N133" s="224" t="s">
        <v>41</v>
      </c>
      <c r="O133" s="225">
        <v>0</v>
      </c>
      <c r="P133" s="225">
        <f>O133*H133</f>
        <v>0</v>
      </c>
      <c r="Q133" s="225">
        <v>0</v>
      </c>
      <c r="R133" s="225">
        <f>Q133*H133</f>
        <v>0</v>
      </c>
      <c r="S133" s="225">
        <v>0</v>
      </c>
      <c r="T133" s="226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227" t="s">
        <v>128</v>
      </c>
      <c r="AT133" s="227" t="s">
        <v>124</v>
      </c>
      <c r="AU133" s="227" t="s">
        <v>84</v>
      </c>
      <c r="AY133" s="14" t="s">
        <v>122</v>
      </c>
      <c r="BE133" s="228">
        <f>IF(N133="základná",J133,0)</f>
        <v>0</v>
      </c>
      <c r="BF133" s="228">
        <f>IF(N133="znížená",J133,0)</f>
        <v>32.850000000000001</v>
      </c>
      <c r="BG133" s="228">
        <f>IF(N133="zákl. prenesená",J133,0)</f>
        <v>0</v>
      </c>
      <c r="BH133" s="228">
        <f>IF(N133="zníž. prenesená",J133,0)</f>
        <v>0</v>
      </c>
      <c r="BI133" s="228">
        <f>IF(N133="nulová",J133,0)</f>
        <v>0</v>
      </c>
      <c r="BJ133" s="14" t="s">
        <v>84</v>
      </c>
      <c r="BK133" s="228">
        <f>ROUND(I133*H133,2)</f>
        <v>32.850000000000001</v>
      </c>
      <c r="BL133" s="14" t="s">
        <v>128</v>
      </c>
      <c r="BM133" s="227" t="s">
        <v>138</v>
      </c>
    </row>
    <row r="134" s="2" customFormat="1" ht="14.4" customHeight="1">
      <c r="A134" s="29"/>
      <c r="B134" s="30"/>
      <c r="C134" s="216" t="s">
        <v>139</v>
      </c>
      <c r="D134" s="216" t="s">
        <v>124</v>
      </c>
      <c r="E134" s="217" t="s">
        <v>259</v>
      </c>
      <c r="F134" s="218" t="s">
        <v>260</v>
      </c>
      <c r="G134" s="219" t="s">
        <v>127</v>
      </c>
      <c r="H134" s="220">
        <v>8.077</v>
      </c>
      <c r="I134" s="221">
        <v>0.40999999999999998</v>
      </c>
      <c r="J134" s="221">
        <f>ROUND(I134*H134,2)</f>
        <v>3.3100000000000001</v>
      </c>
      <c r="K134" s="222"/>
      <c r="L134" s="35"/>
      <c r="M134" s="223" t="s">
        <v>1</v>
      </c>
      <c r="N134" s="224" t="s">
        <v>41</v>
      </c>
      <c r="O134" s="225">
        <v>0</v>
      </c>
      <c r="P134" s="225">
        <f>O134*H134</f>
        <v>0</v>
      </c>
      <c r="Q134" s="225">
        <v>0</v>
      </c>
      <c r="R134" s="225">
        <f>Q134*H134</f>
        <v>0</v>
      </c>
      <c r="S134" s="225">
        <v>0</v>
      </c>
      <c r="T134" s="226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227" t="s">
        <v>128</v>
      </c>
      <c r="AT134" s="227" t="s">
        <v>124</v>
      </c>
      <c r="AU134" s="227" t="s">
        <v>84</v>
      </c>
      <c r="AY134" s="14" t="s">
        <v>122</v>
      </c>
      <c r="BE134" s="228">
        <f>IF(N134="základná",J134,0)</f>
        <v>0</v>
      </c>
      <c r="BF134" s="228">
        <f>IF(N134="znížená",J134,0)</f>
        <v>3.3100000000000001</v>
      </c>
      <c r="BG134" s="228">
        <f>IF(N134="zákl. prenesená",J134,0)</f>
        <v>0</v>
      </c>
      <c r="BH134" s="228">
        <f>IF(N134="zníž. prenesená",J134,0)</f>
        <v>0</v>
      </c>
      <c r="BI134" s="228">
        <f>IF(N134="nulová",J134,0)</f>
        <v>0</v>
      </c>
      <c r="BJ134" s="14" t="s">
        <v>84</v>
      </c>
      <c r="BK134" s="228">
        <f>ROUND(I134*H134,2)</f>
        <v>3.3100000000000001</v>
      </c>
      <c r="BL134" s="14" t="s">
        <v>128</v>
      </c>
      <c r="BM134" s="227" t="s">
        <v>142</v>
      </c>
    </row>
    <row r="135" s="12" customFormat="1" ht="22.8" customHeight="1">
      <c r="A135" s="12"/>
      <c r="B135" s="201"/>
      <c r="C135" s="202"/>
      <c r="D135" s="203" t="s">
        <v>74</v>
      </c>
      <c r="E135" s="214" t="s">
        <v>84</v>
      </c>
      <c r="F135" s="214" t="s">
        <v>261</v>
      </c>
      <c r="G135" s="202"/>
      <c r="H135" s="202"/>
      <c r="I135" s="202"/>
      <c r="J135" s="215">
        <f>BK135</f>
        <v>12.870000000000001</v>
      </c>
      <c r="K135" s="202"/>
      <c r="L135" s="206"/>
      <c r="M135" s="207"/>
      <c r="N135" s="208"/>
      <c r="O135" s="208"/>
      <c r="P135" s="209">
        <f>SUM(P136:P137)</f>
        <v>0</v>
      </c>
      <c r="Q135" s="208"/>
      <c r="R135" s="209">
        <f>SUM(R136:R137)</f>
        <v>0</v>
      </c>
      <c r="S135" s="208"/>
      <c r="T135" s="210">
        <f>SUM(T136:T137)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1" t="s">
        <v>80</v>
      </c>
      <c r="AT135" s="212" t="s">
        <v>74</v>
      </c>
      <c r="AU135" s="212" t="s">
        <v>80</v>
      </c>
      <c r="AY135" s="211" t="s">
        <v>122</v>
      </c>
      <c r="BK135" s="213">
        <f>SUM(BK136:BK137)</f>
        <v>12.870000000000001</v>
      </c>
    </row>
    <row r="136" s="2" customFormat="1" ht="24.15" customHeight="1">
      <c r="A136" s="29"/>
      <c r="B136" s="30"/>
      <c r="C136" s="216" t="s">
        <v>135</v>
      </c>
      <c r="D136" s="216" t="s">
        <v>124</v>
      </c>
      <c r="E136" s="217" t="s">
        <v>262</v>
      </c>
      <c r="F136" s="218" t="s">
        <v>263</v>
      </c>
      <c r="G136" s="219" t="s">
        <v>127</v>
      </c>
      <c r="H136" s="220">
        <v>3.1400000000000001</v>
      </c>
      <c r="I136" s="221">
        <v>0.63</v>
      </c>
      <c r="J136" s="221">
        <f>ROUND(I136*H136,2)</f>
        <v>1.98</v>
      </c>
      <c r="K136" s="222"/>
      <c r="L136" s="35"/>
      <c r="M136" s="223" t="s">
        <v>1</v>
      </c>
      <c r="N136" s="224" t="s">
        <v>41</v>
      </c>
      <c r="O136" s="225">
        <v>0</v>
      </c>
      <c r="P136" s="225">
        <f>O136*H136</f>
        <v>0</v>
      </c>
      <c r="Q136" s="225">
        <v>0</v>
      </c>
      <c r="R136" s="225">
        <f>Q136*H136</f>
        <v>0</v>
      </c>
      <c r="S136" s="225">
        <v>0</v>
      </c>
      <c r="T136" s="226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227" t="s">
        <v>128</v>
      </c>
      <c r="AT136" s="227" t="s">
        <v>124</v>
      </c>
      <c r="AU136" s="227" t="s">
        <v>84</v>
      </c>
      <c r="AY136" s="14" t="s">
        <v>122</v>
      </c>
      <c r="BE136" s="228">
        <f>IF(N136="základná",J136,0)</f>
        <v>0</v>
      </c>
      <c r="BF136" s="228">
        <f>IF(N136="znížená",J136,0)</f>
        <v>1.98</v>
      </c>
      <c r="BG136" s="228">
        <f>IF(N136="zákl. prenesená",J136,0)</f>
        <v>0</v>
      </c>
      <c r="BH136" s="228">
        <f>IF(N136="zníž. prenesená",J136,0)</f>
        <v>0</v>
      </c>
      <c r="BI136" s="228">
        <f>IF(N136="nulová",J136,0)</f>
        <v>0</v>
      </c>
      <c r="BJ136" s="14" t="s">
        <v>84</v>
      </c>
      <c r="BK136" s="228">
        <f>ROUND(I136*H136,2)</f>
        <v>1.98</v>
      </c>
      <c r="BL136" s="14" t="s">
        <v>128</v>
      </c>
      <c r="BM136" s="227" t="s">
        <v>145</v>
      </c>
    </row>
    <row r="137" s="2" customFormat="1" ht="14.4" customHeight="1">
      <c r="A137" s="29"/>
      <c r="B137" s="30"/>
      <c r="C137" s="229" t="s">
        <v>146</v>
      </c>
      <c r="D137" s="229" t="s">
        <v>163</v>
      </c>
      <c r="E137" s="230" t="s">
        <v>264</v>
      </c>
      <c r="F137" s="231" t="s">
        <v>265</v>
      </c>
      <c r="G137" s="232" t="s">
        <v>127</v>
      </c>
      <c r="H137" s="233">
        <v>3.2029999999999998</v>
      </c>
      <c r="I137" s="234">
        <v>3.3999999999999999</v>
      </c>
      <c r="J137" s="234">
        <f>ROUND(I137*H137,2)</f>
        <v>10.890000000000001</v>
      </c>
      <c r="K137" s="235"/>
      <c r="L137" s="236"/>
      <c r="M137" s="237" t="s">
        <v>1</v>
      </c>
      <c r="N137" s="238" t="s">
        <v>41</v>
      </c>
      <c r="O137" s="225">
        <v>0</v>
      </c>
      <c r="P137" s="225">
        <f>O137*H137</f>
        <v>0</v>
      </c>
      <c r="Q137" s="225">
        <v>0</v>
      </c>
      <c r="R137" s="225">
        <f>Q137*H137</f>
        <v>0</v>
      </c>
      <c r="S137" s="225">
        <v>0</v>
      </c>
      <c r="T137" s="226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227" t="s">
        <v>138</v>
      </c>
      <c r="AT137" s="227" t="s">
        <v>163</v>
      </c>
      <c r="AU137" s="227" t="s">
        <v>84</v>
      </c>
      <c r="AY137" s="14" t="s">
        <v>122</v>
      </c>
      <c r="BE137" s="228">
        <f>IF(N137="základná",J137,0)</f>
        <v>0</v>
      </c>
      <c r="BF137" s="228">
        <f>IF(N137="znížená",J137,0)</f>
        <v>10.890000000000001</v>
      </c>
      <c r="BG137" s="228">
        <f>IF(N137="zákl. prenesená",J137,0)</f>
        <v>0</v>
      </c>
      <c r="BH137" s="228">
        <f>IF(N137="zníž. prenesená",J137,0)</f>
        <v>0</v>
      </c>
      <c r="BI137" s="228">
        <f>IF(N137="nulová",J137,0)</f>
        <v>0</v>
      </c>
      <c r="BJ137" s="14" t="s">
        <v>84</v>
      </c>
      <c r="BK137" s="228">
        <f>ROUND(I137*H137,2)</f>
        <v>10.890000000000001</v>
      </c>
      <c r="BL137" s="14" t="s">
        <v>128</v>
      </c>
      <c r="BM137" s="227" t="s">
        <v>149</v>
      </c>
    </row>
    <row r="138" s="12" customFormat="1" ht="22.8" customHeight="1">
      <c r="A138" s="12"/>
      <c r="B138" s="201"/>
      <c r="C138" s="202"/>
      <c r="D138" s="203" t="s">
        <v>74</v>
      </c>
      <c r="E138" s="214" t="s">
        <v>139</v>
      </c>
      <c r="F138" s="214" t="s">
        <v>309</v>
      </c>
      <c r="G138" s="202"/>
      <c r="H138" s="202"/>
      <c r="I138" s="202"/>
      <c r="J138" s="215">
        <f>BK138</f>
        <v>52.230000000000004</v>
      </c>
      <c r="K138" s="202"/>
      <c r="L138" s="206"/>
      <c r="M138" s="207"/>
      <c r="N138" s="208"/>
      <c r="O138" s="208"/>
      <c r="P138" s="209">
        <f>SUM(P139:P140)</f>
        <v>0</v>
      </c>
      <c r="Q138" s="208"/>
      <c r="R138" s="209">
        <f>SUM(R139:R140)</f>
        <v>0</v>
      </c>
      <c r="S138" s="208"/>
      <c r="T138" s="210">
        <f>SUM(T139:T140)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1" t="s">
        <v>80</v>
      </c>
      <c r="AT138" s="212" t="s">
        <v>74</v>
      </c>
      <c r="AU138" s="212" t="s">
        <v>80</v>
      </c>
      <c r="AY138" s="211" t="s">
        <v>122</v>
      </c>
      <c r="BK138" s="213">
        <f>SUM(BK139:BK140)</f>
        <v>52.230000000000004</v>
      </c>
    </row>
    <row r="139" s="2" customFormat="1" ht="24.15" customHeight="1">
      <c r="A139" s="29"/>
      <c r="B139" s="30"/>
      <c r="C139" s="216" t="s">
        <v>138</v>
      </c>
      <c r="D139" s="216" t="s">
        <v>124</v>
      </c>
      <c r="E139" s="217" t="s">
        <v>310</v>
      </c>
      <c r="F139" s="218" t="s">
        <v>311</v>
      </c>
      <c r="G139" s="219" t="s">
        <v>127</v>
      </c>
      <c r="H139" s="220">
        <v>4.2779999999999996</v>
      </c>
      <c r="I139" s="221">
        <v>4.0700000000000003</v>
      </c>
      <c r="J139" s="221">
        <f>ROUND(I139*H139,2)</f>
        <v>17.41</v>
      </c>
      <c r="K139" s="222"/>
      <c r="L139" s="35"/>
      <c r="M139" s="223" t="s">
        <v>1</v>
      </c>
      <c r="N139" s="224" t="s">
        <v>41</v>
      </c>
      <c r="O139" s="225">
        <v>0</v>
      </c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6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227" t="s">
        <v>128</v>
      </c>
      <c r="AT139" s="227" t="s">
        <v>124</v>
      </c>
      <c r="AU139" s="227" t="s">
        <v>84</v>
      </c>
      <c r="AY139" s="14" t="s">
        <v>122</v>
      </c>
      <c r="BE139" s="228">
        <f>IF(N139="základná",J139,0)</f>
        <v>0</v>
      </c>
      <c r="BF139" s="228">
        <f>IF(N139="znížená",J139,0)</f>
        <v>17.41</v>
      </c>
      <c r="BG139" s="228">
        <f>IF(N139="zákl. prenesená",J139,0)</f>
        <v>0</v>
      </c>
      <c r="BH139" s="228">
        <f>IF(N139="zníž. prenesená",J139,0)</f>
        <v>0</v>
      </c>
      <c r="BI139" s="228">
        <f>IF(N139="nulová",J139,0)</f>
        <v>0</v>
      </c>
      <c r="BJ139" s="14" t="s">
        <v>84</v>
      </c>
      <c r="BK139" s="228">
        <f>ROUND(I139*H139,2)</f>
        <v>17.41</v>
      </c>
      <c r="BL139" s="14" t="s">
        <v>128</v>
      </c>
      <c r="BM139" s="227" t="s">
        <v>152</v>
      </c>
    </row>
    <row r="140" s="2" customFormat="1" ht="24.15" customHeight="1">
      <c r="A140" s="29"/>
      <c r="B140" s="30"/>
      <c r="C140" s="216" t="s">
        <v>153</v>
      </c>
      <c r="D140" s="216" t="s">
        <v>124</v>
      </c>
      <c r="E140" s="217" t="s">
        <v>312</v>
      </c>
      <c r="F140" s="218" t="s">
        <v>313</v>
      </c>
      <c r="G140" s="219" t="s">
        <v>127</v>
      </c>
      <c r="H140" s="220">
        <v>4.2779999999999996</v>
      </c>
      <c r="I140" s="221">
        <v>8.1400000000000006</v>
      </c>
      <c r="J140" s="221">
        <f>ROUND(I140*H140,2)</f>
        <v>34.82</v>
      </c>
      <c r="K140" s="222"/>
      <c r="L140" s="35"/>
      <c r="M140" s="223" t="s">
        <v>1</v>
      </c>
      <c r="N140" s="224" t="s">
        <v>41</v>
      </c>
      <c r="O140" s="225">
        <v>0</v>
      </c>
      <c r="P140" s="225">
        <f>O140*H140</f>
        <v>0</v>
      </c>
      <c r="Q140" s="225">
        <v>0</v>
      </c>
      <c r="R140" s="225">
        <f>Q140*H140</f>
        <v>0</v>
      </c>
      <c r="S140" s="225">
        <v>0</v>
      </c>
      <c r="T140" s="226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227" t="s">
        <v>128</v>
      </c>
      <c r="AT140" s="227" t="s">
        <v>124</v>
      </c>
      <c r="AU140" s="227" t="s">
        <v>84</v>
      </c>
      <c r="AY140" s="14" t="s">
        <v>122</v>
      </c>
      <c r="BE140" s="228">
        <f>IF(N140="základná",J140,0)</f>
        <v>0</v>
      </c>
      <c r="BF140" s="228">
        <f>IF(N140="znížená",J140,0)</f>
        <v>34.82</v>
      </c>
      <c r="BG140" s="228">
        <f>IF(N140="zákl. prenesená",J140,0)</f>
        <v>0</v>
      </c>
      <c r="BH140" s="228">
        <f>IF(N140="zníž. prenesená",J140,0)</f>
        <v>0</v>
      </c>
      <c r="BI140" s="228">
        <f>IF(N140="nulová",J140,0)</f>
        <v>0</v>
      </c>
      <c r="BJ140" s="14" t="s">
        <v>84</v>
      </c>
      <c r="BK140" s="228">
        <f>ROUND(I140*H140,2)</f>
        <v>34.82</v>
      </c>
      <c r="BL140" s="14" t="s">
        <v>128</v>
      </c>
      <c r="BM140" s="227" t="s">
        <v>156</v>
      </c>
    </row>
    <row r="141" s="12" customFormat="1" ht="22.8" customHeight="1">
      <c r="A141" s="12"/>
      <c r="B141" s="201"/>
      <c r="C141" s="202"/>
      <c r="D141" s="203" t="s">
        <v>74</v>
      </c>
      <c r="E141" s="214" t="s">
        <v>135</v>
      </c>
      <c r="F141" s="214" t="s">
        <v>272</v>
      </c>
      <c r="G141" s="202"/>
      <c r="H141" s="202"/>
      <c r="I141" s="202"/>
      <c r="J141" s="215">
        <f>BK141</f>
        <v>17.77</v>
      </c>
      <c r="K141" s="202"/>
      <c r="L141" s="206"/>
      <c r="M141" s="207"/>
      <c r="N141" s="208"/>
      <c r="O141" s="208"/>
      <c r="P141" s="209">
        <f>P142</f>
        <v>0</v>
      </c>
      <c r="Q141" s="208"/>
      <c r="R141" s="209">
        <f>R142</f>
        <v>0</v>
      </c>
      <c r="S141" s="208"/>
      <c r="T141" s="210">
        <f>T142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1" t="s">
        <v>80</v>
      </c>
      <c r="AT141" s="212" t="s">
        <v>74</v>
      </c>
      <c r="AU141" s="212" t="s">
        <v>80</v>
      </c>
      <c r="AY141" s="211" t="s">
        <v>122</v>
      </c>
      <c r="BK141" s="213">
        <f>BK142</f>
        <v>17.77</v>
      </c>
    </row>
    <row r="142" s="2" customFormat="1" ht="24.15" customHeight="1">
      <c r="A142" s="29"/>
      <c r="B142" s="30"/>
      <c r="C142" s="216" t="s">
        <v>142</v>
      </c>
      <c r="D142" s="216" t="s">
        <v>124</v>
      </c>
      <c r="E142" s="217" t="s">
        <v>314</v>
      </c>
      <c r="F142" s="218" t="s">
        <v>315</v>
      </c>
      <c r="G142" s="219" t="s">
        <v>236</v>
      </c>
      <c r="H142" s="220">
        <v>0.314</v>
      </c>
      <c r="I142" s="221">
        <v>56.600000000000001</v>
      </c>
      <c r="J142" s="221">
        <f>ROUND(I142*H142,2)</f>
        <v>17.77</v>
      </c>
      <c r="K142" s="222"/>
      <c r="L142" s="35"/>
      <c r="M142" s="223" t="s">
        <v>1</v>
      </c>
      <c r="N142" s="224" t="s">
        <v>41</v>
      </c>
      <c r="O142" s="225">
        <v>0</v>
      </c>
      <c r="P142" s="225">
        <f>O142*H142</f>
        <v>0</v>
      </c>
      <c r="Q142" s="225">
        <v>0</v>
      </c>
      <c r="R142" s="225">
        <f>Q142*H142</f>
        <v>0</v>
      </c>
      <c r="S142" s="225">
        <v>0</v>
      </c>
      <c r="T142" s="226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227" t="s">
        <v>128</v>
      </c>
      <c r="AT142" s="227" t="s">
        <v>124</v>
      </c>
      <c r="AU142" s="227" t="s">
        <v>84</v>
      </c>
      <c r="AY142" s="14" t="s">
        <v>122</v>
      </c>
      <c r="BE142" s="228">
        <f>IF(N142="základná",J142,0)</f>
        <v>0</v>
      </c>
      <c r="BF142" s="228">
        <f>IF(N142="znížená",J142,0)</f>
        <v>17.77</v>
      </c>
      <c r="BG142" s="228">
        <f>IF(N142="zákl. prenesená",J142,0)</f>
        <v>0</v>
      </c>
      <c r="BH142" s="228">
        <f>IF(N142="zníž. prenesená",J142,0)</f>
        <v>0</v>
      </c>
      <c r="BI142" s="228">
        <f>IF(N142="nulová",J142,0)</f>
        <v>0</v>
      </c>
      <c r="BJ142" s="14" t="s">
        <v>84</v>
      </c>
      <c r="BK142" s="228">
        <f>ROUND(I142*H142,2)</f>
        <v>17.77</v>
      </c>
      <c r="BL142" s="14" t="s">
        <v>128</v>
      </c>
      <c r="BM142" s="227" t="s">
        <v>7</v>
      </c>
    </row>
    <row r="143" s="12" customFormat="1" ht="22.8" customHeight="1">
      <c r="A143" s="12"/>
      <c r="B143" s="201"/>
      <c r="C143" s="202"/>
      <c r="D143" s="203" t="s">
        <v>74</v>
      </c>
      <c r="E143" s="214" t="s">
        <v>153</v>
      </c>
      <c r="F143" s="214" t="s">
        <v>316</v>
      </c>
      <c r="G143" s="202"/>
      <c r="H143" s="202"/>
      <c r="I143" s="202"/>
      <c r="J143" s="215">
        <f>BK143</f>
        <v>330.34999999999997</v>
      </c>
      <c r="K143" s="202"/>
      <c r="L143" s="206"/>
      <c r="M143" s="207"/>
      <c r="N143" s="208"/>
      <c r="O143" s="208"/>
      <c r="P143" s="209">
        <f>SUM(P144:P147)</f>
        <v>0</v>
      </c>
      <c r="Q143" s="208"/>
      <c r="R143" s="209">
        <f>SUM(R144:R147)</f>
        <v>0</v>
      </c>
      <c r="S143" s="208"/>
      <c r="T143" s="210">
        <f>SUM(T144:T147)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1" t="s">
        <v>80</v>
      </c>
      <c r="AT143" s="212" t="s">
        <v>74</v>
      </c>
      <c r="AU143" s="212" t="s">
        <v>80</v>
      </c>
      <c r="AY143" s="211" t="s">
        <v>122</v>
      </c>
      <c r="BK143" s="213">
        <f>SUM(BK144:BK147)</f>
        <v>330.34999999999997</v>
      </c>
    </row>
    <row r="144" s="2" customFormat="1" ht="24.15" customHeight="1">
      <c r="A144" s="29"/>
      <c r="B144" s="30"/>
      <c r="C144" s="216" t="s">
        <v>159</v>
      </c>
      <c r="D144" s="216" t="s">
        <v>124</v>
      </c>
      <c r="E144" s="217" t="s">
        <v>317</v>
      </c>
      <c r="F144" s="218" t="s">
        <v>318</v>
      </c>
      <c r="G144" s="219" t="s">
        <v>319</v>
      </c>
      <c r="H144" s="220">
        <v>7.7999999999999998</v>
      </c>
      <c r="I144" s="221">
        <v>5</v>
      </c>
      <c r="J144" s="221">
        <f>ROUND(I144*H144,2)</f>
        <v>39</v>
      </c>
      <c r="K144" s="222"/>
      <c r="L144" s="35"/>
      <c r="M144" s="223" t="s">
        <v>1</v>
      </c>
      <c r="N144" s="224" t="s">
        <v>41</v>
      </c>
      <c r="O144" s="225">
        <v>0</v>
      </c>
      <c r="P144" s="225">
        <f>O144*H144</f>
        <v>0</v>
      </c>
      <c r="Q144" s="225">
        <v>0</v>
      </c>
      <c r="R144" s="225">
        <f>Q144*H144</f>
        <v>0</v>
      </c>
      <c r="S144" s="225">
        <v>0</v>
      </c>
      <c r="T144" s="226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227" t="s">
        <v>128</v>
      </c>
      <c r="AT144" s="227" t="s">
        <v>124</v>
      </c>
      <c r="AU144" s="227" t="s">
        <v>84</v>
      </c>
      <c r="AY144" s="14" t="s">
        <v>122</v>
      </c>
      <c r="BE144" s="228">
        <f>IF(N144="základná",J144,0)</f>
        <v>0</v>
      </c>
      <c r="BF144" s="228">
        <f>IF(N144="znížená",J144,0)</f>
        <v>39</v>
      </c>
      <c r="BG144" s="228">
        <f>IF(N144="zákl. prenesená",J144,0)</f>
        <v>0</v>
      </c>
      <c r="BH144" s="228">
        <f>IF(N144="zníž. prenesená",J144,0)</f>
        <v>0</v>
      </c>
      <c r="BI144" s="228">
        <f>IF(N144="nulová",J144,0)</f>
        <v>0</v>
      </c>
      <c r="BJ144" s="14" t="s">
        <v>84</v>
      </c>
      <c r="BK144" s="228">
        <f>ROUND(I144*H144,2)</f>
        <v>39</v>
      </c>
      <c r="BL144" s="14" t="s">
        <v>128</v>
      </c>
      <c r="BM144" s="227" t="s">
        <v>162</v>
      </c>
    </row>
    <row r="145" s="2" customFormat="1" ht="24.15" customHeight="1">
      <c r="A145" s="29"/>
      <c r="B145" s="30"/>
      <c r="C145" s="229" t="s">
        <v>145</v>
      </c>
      <c r="D145" s="229" t="s">
        <v>163</v>
      </c>
      <c r="E145" s="230" t="s">
        <v>320</v>
      </c>
      <c r="F145" s="231" t="s">
        <v>321</v>
      </c>
      <c r="G145" s="232" t="s">
        <v>319</v>
      </c>
      <c r="H145" s="233">
        <v>7.7999999999999998</v>
      </c>
      <c r="I145" s="234">
        <v>19</v>
      </c>
      <c r="J145" s="234">
        <f>ROUND(I145*H145,2)</f>
        <v>148.19999999999999</v>
      </c>
      <c r="K145" s="235"/>
      <c r="L145" s="236"/>
      <c r="M145" s="237" t="s">
        <v>1</v>
      </c>
      <c r="N145" s="238" t="s">
        <v>41</v>
      </c>
      <c r="O145" s="225">
        <v>0</v>
      </c>
      <c r="P145" s="225">
        <f>O145*H145</f>
        <v>0</v>
      </c>
      <c r="Q145" s="225">
        <v>0</v>
      </c>
      <c r="R145" s="225">
        <f>Q145*H145</f>
        <v>0</v>
      </c>
      <c r="S145" s="225">
        <v>0</v>
      </c>
      <c r="T145" s="226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227" t="s">
        <v>138</v>
      </c>
      <c r="AT145" s="227" t="s">
        <v>163</v>
      </c>
      <c r="AU145" s="227" t="s">
        <v>84</v>
      </c>
      <c r="AY145" s="14" t="s">
        <v>122</v>
      </c>
      <c r="BE145" s="228">
        <f>IF(N145="základná",J145,0)</f>
        <v>0</v>
      </c>
      <c r="BF145" s="228">
        <f>IF(N145="znížená",J145,0)</f>
        <v>148.19999999999999</v>
      </c>
      <c r="BG145" s="228">
        <f>IF(N145="zákl. prenesená",J145,0)</f>
        <v>0</v>
      </c>
      <c r="BH145" s="228">
        <f>IF(N145="zníž. prenesená",J145,0)</f>
        <v>0</v>
      </c>
      <c r="BI145" s="228">
        <f>IF(N145="nulová",J145,0)</f>
        <v>0</v>
      </c>
      <c r="BJ145" s="14" t="s">
        <v>84</v>
      </c>
      <c r="BK145" s="228">
        <f>ROUND(I145*H145,2)</f>
        <v>148.19999999999999</v>
      </c>
      <c r="BL145" s="14" t="s">
        <v>128</v>
      </c>
      <c r="BM145" s="227" t="s">
        <v>166</v>
      </c>
    </row>
    <row r="146" s="2" customFormat="1" ht="24.15" customHeight="1">
      <c r="A146" s="29"/>
      <c r="B146" s="30"/>
      <c r="C146" s="216" t="s">
        <v>167</v>
      </c>
      <c r="D146" s="216" t="s">
        <v>124</v>
      </c>
      <c r="E146" s="217" t="s">
        <v>322</v>
      </c>
      <c r="F146" s="218" t="s">
        <v>323</v>
      </c>
      <c r="G146" s="219" t="s">
        <v>319</v>
      </c>
      <c r="H146" s="220">
        <v>3.7999999999999998</v>
      </c>
      <c r="I146" s="221">
        <v>11.220000000000001</v>
      </c>
      <c r="J146" s="221">
        <f>ROUND(I146*H146,2)</f>
        <v>42.640000000000001</v>
      </c>
      <c r="K146" s="222"/>
      <c r="L146" s="35"/>
      <c r="M146" s="223" t="s">
        <v>1</v>
      </c>
      <c r="N146" s="224" t="s">
        <v>41</v>
      </c>
      <c r="O146" s="225">
        <v>0</v>
      </c>
      <c r="P146" s="225">
        <f>O146*H146</f>
        <v>0</v>
      </c>
      <c r="Q146" s="225">
        <v>0</v>
      </c>
      <c r="R146" s="225">
        <f>Q146*H146</f>
        <v>0</v>
      </c>
      <c r="S146" s="225">
        <v>0</v>
      </c>
      <c r="T146" s="226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227" t="s">
        <v>128</v>
      </c>
      <c r="AT146" s="227" t="s">
        <v>124</v>
      </c>
      <c r="AU146" s="227" t="s">
        <v>84</v>
      </c>
      <c r="AY146" s="14" t="s">
        <v>122</v>
      </c>
      <c r="BE146" s="228">
        <f>IF(N146="základná",J146,0)</f>
        <v>0</v>
      </c>
      <c r="BF146" s="228">
        <f>IF(N146="znížená",J146,0)</f>
        <v>42.640000000000001</v>
      </c>
      <c r="BG146" s="228">
        <f>IF(N146="zákl. prenesená",J146,0)</f>
        <v>0</v>
      </c>
      <c r="BH146" s="228">
        <f>IF(N146="zníž. prenesená",J146,0)</f>
        <v>0</v>
      </c>
      <c r="BI146" s="228">
        <f>IF(N146="nulová",J146,0)</f>
        <v>0</v>
      </c>
      <c r="BJ146" s="14" t="s">
        <v>84</v>
      </c>
      <c r="BK146" s="228">
        <f>ROUND(I146*H146,2)</f>
        <v>42.640000000000001</v>
      </c>
      <c r="BL146" s="14" t="s">
        <v>128</v>
      </c>
      <c r="BM146" s="227" t="s">
        <v>170</v>
      </c>
    </row>
    <row r="147" s="2" customFormat="1" ht="14.4" customHeight="1">
      <c r="A147" s="29"/>
      <c r="B147" s="30"/>
      <c r="C147" s="229" t="s">
        <v>149</v>
      </c>
      <c r="D147" s="229" t="s">
        <v>163</v>
      </c>
      <c r="E147" s="230" t="s">
        <v>324</v>
      </c>
      <c r="F147" s="231" t="s">
        <v>325</v>
      </c>
      <c r="G147" s="232" t="s">
        <v>131</v>
      </c>
      <c r="H147" s="233">
        <v>33.390999999999998</v>
      </c>
      <c r="I147" s="234">
        <v>3.0099999999999998</v>
      </c>
      <c r="J147" s="234">
        <f>ROUND(I147*H147,2)</f>
        <v>100.51000000000001</v>
      </c>
      <c r="K147" s="235"/>
      <c r="L147" s="236"/>
      <c r="M147" s="237" t="s">
        <v>1</v>
      </c>
      <c r="N147" s="238" t="s">
        <v>41</v>
      </c>
      <c r="O147" s="225">
        <v>0</v>
      </c>
      <c r="P147" s="225">
        <f>O147*H147</f>
        <v>0</v>
      </c>
      <c r="Q147" s="225">
        <v>0</v>
      </c>
      <c r="R147" s="225">
        <f>Q147*H147</f>
        <v>0</v>
      </c>
      <c r="S147" s="225">
        <v>0</v>
      </c>
      <c r="T147" s="226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227" t="s">
        <v>138</v>
      </c>
      <c r="AT147" s="227" t="s">
        <v>163</v>
      </c>
      <c r="AU147" s="227" t="s">
        <v>84</v>
      </c>
      <c r="AY147" s="14" t="s">
        <v>122</v>
      </c>
      <c r="BE147" s="228">
        <f>IF(N147="základná",J147,0)</f>
        <v>0</v>
      </c>
      <c r="BF147" s="228">
        <f>IF(N147="znížená",J147,0)</f>
        <v>100.51000000000001</v>
      </c>
      <c r="BG147" s="228">
        <f>IF(N147="zákl. prenesená",J147,0)</f>
        <v>0</v>
      </c>
      <c r="BH147" s="228">
        <f>IF(N147="zníž. prenesená",J147,0)</f>
        <v>0</v>
      </c>
      <c r="BI147" s="228">
        <f>IF(N147="nulová",J147,0)</f>
        <v>0</v>
      </c>
      <c r="BJ147" s="14" t="s">
        <v>84</v>
      </c>
      <c r="BK147" s="228">
        <f>ROUND(I147*H147,2)</f>
        <v>100.51000000000001</v>
      </c>
      <c r="BL147" s="14" t="s">
        <v>128</v>
      </c>
      <c r="BM147" s="227" t="s">
        <v>173</v>
      </c>
    </row>
    <row r="148" s="12" customFormat="1" ht="22.8" customHeight="1">
      <c r="A148" s="12"/>
      <c r="B148" s="201"/>
      <c r="C148" s="202"/>
      <c r="D148" s="203" t="s">
        <v>74</v>
      </c>
      <c r="E148" s="214" t="s">
        <v>241</v>
      </c>
      <c r="F148" s="214" t="s">
        <v>242</v>
      </c>
      <c r="G148" s="202"/>
      <c r="H148" s="202"/>
      <c r="I148" s="202"/>
      <c r="J148" s="215">
        <f>BK148</f>
        <v>68.980000000000004</v>
      </c>
      <c r="K148" s="202"/>
      <c r="L148" s="206"/>
      <c r="M148" s="207"/>
      <c r="N148" s="208"/>
      <c r="O148" s="208"/>
      <c r="P148" s="209">
        <f>P149</f>
        <v>0</v>
      </c>
      <c r="Q148" s="208"/>
      <c r="R148" s="209">
        <f>R149</f>
        <v>0</v>
      </c>
      <c r="S148" s="208"/>
      <c r="T148" s="210">
        <f>T149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1" t="s">
        <v>80</v>
      </c>
      <c r="AT148" s="212" t="s">
        <v>74</v>
      </c>
      <c r="AU148" s="212" t="s">
        <v>80</v>
      </c>
      <c r="AY148" s="211" t="s">
        <v>122</v>
      </c>
      <c r="BK148" s="213">
        <f>BK149</f>
        <v>68.980000000000004</v>
      </c>
    </row>
    <row r="149" s="2" customFormat="1" ht="24.15" customHeight="1">
      <c r="A149" s="29"/>
      <c r="B149" s="30"/>
      <c r="C149" s="216" t="s">
        <v>174</v>
      </c>
      <c r="D149" s="216" t="s">
        <v>124</v>
      </c>
      <c r="E149" s="217" t="s">
        <v>275</v>
      </c>
      <c r="F149" s="218" t="s">
        <v>276</v>
      </c>
      <c r="G149" s="219" t="s">
        <v>223</v>
      </c>
      <c r="H149" s="220">
        <v>3.621</v>
      </c>
      <c r="I149" s="221">
        <v>19.050000000000001</v>
      </c>
      <c r="J149" s="221">
        <f>ROUND(I149*H149,2)</f>
        <v>68.980000000000004</v>
      </c>
      <c r="K149" s="222"/>
      <c r="L149" s="35"/>
      <c r="M149" s="239" t="s">
        <v>1</v>
      </c>
      <c r="N149" s="240" t="s">
        <v>41</v>
      </c>
      <c r="O149" s="241">
        <v>0</v>
      </c>
      <c r="P149" s="241">
        <f>O149*H149</f>
        <v>0</v>
      </c>
      <c r="Q149" s="241">
        <v>0</v>
      </c>
      <c r="R149" s="241">
        <f>Q149*H149</f>
        <v>0</v>
      </c>
      <c r="S149" s="241">
        <v>0</v>
      </c>
      <c r="T149" s="242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227" t="s">
        <v>128</v>
      </c>
      <c r="AT149" s="227" t="s">
        <v>124</v>
      </c>
      <c r="AU149" s="227" t="s">
        <v>84</v>
      </c>
      <c r="AY149" s="14" t="s">
        <v>122</v>
      </c>
      <c r="BE149" s="228">
        <f>IF(N149="základná",J149,0)</f>
        <v>0</v>
      </c>
      <c r="BF149" s="228">
        <f>IF(N149="znížená",J149,0)</f>
        <v>68.980000000000004</v>
      </c>
      <c r="BG149" s="228">
        <f>IF(N149="zákl. prenesená",J149,0)</f>
        <v>0</v>
      </c>
      <c r="BH149" s="228">
        <f>IF(N149="zníž. prenesená",J149,0)</f>
        <v>0</v>
      </c>
      <c r="BI149" s="228">
        <f>IF(N149="nulová",J149,0)</f>
        <v>0</v>
      </c>
      <c r="BJ149" s="14" t="s">
        <v>84</v>
      </c>
      <c r="BK149" s="228">
        <f>ROUND(I149*H149,2)</f>
        <v>68.980000000000004</v>
      </c>
      <c r="BL149" s="14" t="s">
        <v>128</v>
      </c>
      <c r="BM149" s="227" t="s">
        <v>177</v>
      </c>
    </row>
    <row r="150" s="2" customFormat="1" ht="6.96" customHeight="1">
      <c r="A150" s="29"/>
      <c r="B150" s="56"/>
      <c r="C150" s="57"/>
      <c r="D150" s="57"/>
      <c r="E150" s="57"/>
      <c r="F150" s="57"/>
      <c r="G150" s="57"/>
      <c r="H150" s="57"/>
      <c r="I150" s="57"/>
      <c r="J150" s="57"/>
      <c r="K150" s="57"/>
      <c r="L150" s="35"/>
      <c r="M150" s="29"/>
      <c r="O150" s="29"/>
      <c r="P150" s="29"/>
      <c r="Q150" s="29"/>
      <c r="R150" s="29"/>
      <c r="S150" s="29"/>
      <c r="T150" s="29"/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</row>
  </sheetData>
  <sheetProtection sheet="1" autoFilter="0" formatColumns="0" formatRows="0" objects="1" scenarios="1" spinCount="100000" saltValue="AqK2Fl89O93v0e/VOkytSw3TFY0xfuJ6VMfT3mYl6lGNp1wBzOag2JOWPNTZskqo8sZvgq8EFNywR0NCIkVGsw==" hashValue="fMjKG4+G/X/+zdPIbsfU9y29wBl1mu9pMbMaiwxYPIc/2o1ZQ2W/cwLPbTXlTMNmTEuMPZ8JRCoT11NlJHZWrQ==" algorithmName="SHA-512" password="CC35"/>
  <autoFilter ref="C126:K149"/>
  <mergeCells count="11">
    <mergeCell ref="E7:H7"/>
    <mergeCell ref="E9:H9"/>
    <mergeCell ref="E11:H11"/>
    <mergeCell ref="E29:H29"/>
    <mergeCell ref="E85:H85"/>
    <mergeCell ref="E87:H87"/>
    <mergeCell ref="E89:H89"/>
    <mergeCell ref="E115:H115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DESKTOP-9K5BVR8\Príprava</dc:creator>
  <cp:lastModifiedBy>DESKTOP-9K5BVR8\Príprava</cp:lastModifiedBy>
  <dcterms:created xsi:type="dcterms:W3CDTF">2020-08-18T04:42:16Z</dcterms:created>
  <dcterms:modified xsi:type="dcterms:W3CDTF">2020-08-18T04:42:21Z</dcterms:modified>
</cp:coreProperties>
</file>