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D:\DOKUMENTY\UTVAR VO\2020\SUTAZE\podlimitne zakazky\OIV\ZS_MS_Gorkeho_sportovisko\vysvetlenia SP\"/>
    </mc:Choice>
  </mc:AlternateContent>
  <xr:revisionPtr revIDLastSave="0" documentId="13_ncr:1_{77EA09B7-CA0B-4D32-B3AA-8E9FFB33A41A}" xr6:coauthVersionLast="40" xr6:coauthVersionMax="43" xr10:uidLastSave="{00000000-0000-0000-0000-000000000000}"/>
  <bookViews>
    <workbookView xWindow="2970" yWindow="375" windowWidth="21180" windowHeight="14355" xr2:uid="{00000000-000D-0000-FFFF-FFFF00000000}"/>
  </bookViews>
  <sheets>
    <sheet name="SO 04 - Spevnené plochy" sheetId="9" r:id="rId1"/>
  </sheets>
  <definedNames>
    <definedName name="_xlnm.Print_Titles" localSheetId="0">'SO 04 - Spevnené plochy'!$126:$126</definedName>
    <definedName name="_xlnm.Print_Area" localSheetId="0">'SO 04 - Spevnené plochy'!$C$4:$Q$70,'SO 04 - Spevnené plochy'!$C$76:$Q$110,'SO 04 - Spevnené plochy'!$C$116:$Q$234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K131" i="9" l="1"/>
  <c r="BI131" i="9"/>
  <c r="BH131" i="9"/>
  <c r="BG131" i="9"/>
  <c r="BE131" i="9"/>
  <c r="AA131" i="9"/>
  <c r="Y131" i="9"/>
  <c r="W131" i="9"/>
  <c r="N131" i="9"/>
  <c r="BF131" i="9" s="1"/>
  <c r="BI234" i="9"/>
  <c r="BH234" i="9"/>
  <c r="BG234" i="9"/>
  <c r="BE234" i="9"/>
  <c r="BK234" i="9"/>
  <c r="BF234" i="9" s="1"/>
  <c r="BI233" i="9"/>
  <c r="BH233" i="9"/>
  <c r="BG233" i="9"/>
  <c r="BE233" i="9"/>
  <c r="BK233" i="9"/>
  <c r="BF233" i="9"/>
  <c r="BI232" i="9"/>
  <c r="BH232" i="9"/>
  <c r="BG232" i="9"/>
  <c r="BE232" i="9"/>
  <c r="BK232" i="9"/>
  <c r="BF232" i="9"/>
  <c r="BI231" i="9"/>
  <c r="BH231" i="9"/>
  <c r="BG231" i="9"/>
  <c r="BE231" i="9"/>
  <c r="BK231" i="9"/>
  <c r="BF231" i="9"/>
  <c r="BI226" i="9"/>
  <c r="BH226" i="9"/>
  <c r="BG226" i="9"/>
  <c r="BE226" i="9"/>
  <c r="BK226" i="9"/>
  <c r="BF226" i="9"/>
  <c r="BI223" i="9"/>
  <c r="BH223" i="9"/>
  <c r="BG223" i="9"/>
  <c r="BE223" i="9"/>
  <c r="AA223" i="9"/>
  <c r="Y223" i="9"/>
  <c r="W223" i="9"/>
  <c r="BK223" i="9"/>
  <c r="BK221" i="9" s="1"/>
  <c r="N221" i="9" s="1"/>
  <c r="N99" i="9" s="1"/>
  <c r="N223" i="9"/>
  <c r="BF223" i="9"/>
  <c r="BI222" i="9"/>
  <c r="BH222" i="9"/>
  <c r="BG222" i="9"/>
  <c r="BE222" i="9"/>
  <c r="AA222" i="9"/>
  <c r="AA221" i="9" s="1"/>
  <c r="Y222" i="9"/>
  <c r="Y221" i="9" s="1"/>
  <c r="W222" i="9"/>
  <c r="BK222" i="9"/>
  <c r="N222" i="9"/>
  <c r="BF222" i="9" s="1"/>
  <c r="BI216" i="9"/>
  <c r="BH216" i="9"/>
  <c r="BG216" i="9"/>
  <c r="BE216" i="9"/>
  <c r="AA216" i="9"/>
  <c r="AA215" i="9" s="1"/>
  <c r="Y216" i="9"/>
  <c r="Y215" i="9"/>
  <c r="W216" i="9"/>
  <c r="W215" i="9" s="1"/>
  <c r="BK216" i="9"/>
  <c r="BK215" i="9" s="1"/>
  <c r="N215" i="9"/>
  <c r="N98" i="9" s="1"/>
  <c r="N216" i="9"/>
  <c r="BF216" i="9"/>
  <c r="BI214" i="9"/>
  <c r="BH214" i="9"/>
  <c r="BG214" i="9"/>
  <c r="BE214" i="9"/>
  <c r="AA214" i="9"/>
  <c r="Y214" i="9"/>
  <c r="W214" i="9"/>
  <c r="BK214" i="9"/>
  <c r="N214" i="9"/>
  <c r="BF214" i="9" s="1"/>
  <c r="BI213" i="9"/>
  <c r="BH213" i="9"/>
  <c r="BG213" i="9"/>
  <c r="BE213" i="9"/>
  <c r="AA213" i="9"/>
  <c r="AA212" i="9" s="1"/>
  <c r="AA211" i="9" s="1"/>
  <c r="Y213" i="9"/>
  <c r="W213" i="9"/>
  <c r="W212" i="9" s="1"/>
  <c r="BK213" i="9"/>
  <c r="BK212" i="9"/>
  <c r="N213" i="9"/>
  <c r="BF213" i="9" s="1"/>
  <c r="BI210" i="9"/>
  <c r="BH210" i="9"/>
  <c r="BG210" i="9"/>
  <c r="BE210" i="9"/>
  <c r="AA210" i="9"/>
  <c r="Y210" i="9"/>
  <c r="W210" i="9"/>
  <c r="BK210" i="9"/>
  <c r="N210" i="9"/>
  <c r="BF210" i="9" s="1"/>
  <c r="BI209" i="9"/>
  <c r="BH209" i="9"/>
  <c r="BG209" i="9"/>
  <c r="BE209" i="9"/>
  <c r="AA209" i="9"/>
  <c r="Y209" i="9"/>
  <c r="W209" i="9"/>
  <c r="BK209" i="9"/>
  <c r="N209" i="9"/>
  <c r="BF209" i="9"/>
  <c r="BI208" i="9"/>
  <c r="BH208" i="9"/>
  <c r="BG208" i="9"/>
  <c r="BE208" i="9"/>
  <c r="AA208" i="9"/>
  <c r="Y208" i="9"/>
  <c r="W208" i="9"/>
  <c r="BK208" i="9"/>
  <c r="N208" i="9"/>
  <c r="BF208" i="9" s="1"/>
  <c r="BI207" i="9"/>
  <c r="BH207" i="9"/>
  <c r="BG207" i="9"/>
  <c r="BE207" i="9"/>
  <c r="AA207" i="9"/>
  <c r="Y207" i="9"/>
  <c r="W207" i="9"/>
  <c r="BK207" i="9"/>
  <c r="N207" i="9"/>
  <c r="BF207" i="9" s="1"/>
  <c r="BI206" i="9"/>
  <c r="BH206" i="9"/>
  <c r="BG206" i="9"/>
  <c r="BE206" i="9"/>
  <c r="AA206" i="9"/>
  <c r="Y206" i="9"/>
  <c r="W206" i="9"/>
  <c r="BK206" i="9"/>
  <c r="N206" i="9"/>
  <c r="BF206" i="9" s="1"/>
  <c r="BI202" i="9"/>
  <c r="BH202" i="9"/>
  <c r="BG202" i="9"/>
  <c r="BE202" i="9"/>
  <c r="AA202" i="9"/>
  <c r="Y202" i="9"/>
  <c r="W202" i="9"/>
  <c r="BK202" i="9"/>
  <c r="N202" i="9"/>
  <c r="BF202" i="9"/>
  <c r="BI201" i="9"/>
  <c r="BH201" i="9"/>
  <c r="BG201" i="9"/>
  <c r="BE201" i="9"/>
  <c r="AA201" i="9"/>
  <c r="Y201" i="9"/>
  <c r="W201" i="9"/>
  <c r="BK201" i="9"/>
  <c r="N201" i="9"/>
  <c r="BF201" i="9" s="1"/>
  <c r="BI200" i="9"/>
  <c r="BH200" i="9"/>
  <c r="BG200" i="9"/>
  <c r="BE200" i="9"/>
  <c r="AA200" i="9"/>
  <c r="Y200" i="9"/>
  <c r="W200" i="9"/>
  <c r="BK200" i="9"/>
  <c r="N200" i="9"/>
  <c r="BF200" i="9" s="1"/>
  <c r="BI199" i="9"/>
  <c r="BH199" i="9"/>
  <c r="BG199" i="9"/>
  <c r="BE199" i="9"/>
  <c r="AA199" i="9"/>
  <c r="Y199" i="9"/>
  <c r="W199" i="9"/>
  <c r="BK199" i="9"/>
  <c r="N199" i="9"/>
  <c r="BF199" i="9" s="1"/>
  <c r="BI198" i="9"/>
  <c r="BH198" i="9"/>
  <c r="BG198" i="9"/>
  <c r="BE198" i="9"/>
  <c r="AA198" i="9"/>
  <c r="Y198" i="9"/>
  <c r="W198" i="9"/>
  <c r="BK198" i="9"/>
  <c r="N198" i="9"/>
  <c r="BF198" i="9"/>
  <c r="BI197" i="9"/>
  <c r="BH197" i="9"/>
  <c r="BG197" i="9"/>
  <c r="BE197" i="9"/>
  <c r="AA197" i="9"/>
  <c r="Y197" i="9"/>
  <c r="W197" i="9"/>
  <c r="BK197" i="9"/>
  <c r="N197" i="9"/>
  <c r="BF197" i="9" s="1"/>
  <c r="BI196" i="9"/>
  <c r="BH196" i="9"/>
  <c r="BG196" i="9"/>
  <c r="BE196" i="9"/>
  <c r="AA196" i="9"/>
  <c r="Y196" i="9"/>
  <c r="W196" i="9"/>
  <c r="BK196" i="9"/>
  <c r="N196" i="9"/>
  <c r="BF196" i="9" s="1"/>
  <c r="BI192" i="9"/>
  <c r="BH192" i="9"/>
  <c r="BG192" i="9"/>
  <c r="BE192" i="9"/>
  <c r="AA192" i="9"/>
  <c r="Y192" i="9"/>
  <c r="W192" i="9"/>
  <c r="BK192" i="9"/>
  <c r="N192" i="9"/>
  <c r="BF192" i="9" s="1"/>
  <c r="BI190" i="9"/>
  <c r="BH190" i="9"/>
  <c r="BG190" i="9"/>
  <c r="BE190" i="9"/>
  <c r="AA190" i="9"/>
  <c r="AA189" i="9" s="1"/>
  <c r="Y190" i="9"/>
  <c r="Y189" i="9"/>
  <c r="W190" i="9"/>
  <c r="W189" i="9" s="1"/>
  <c r="BK190" i="9"/>
  <c r="BK189" i="9" s="1"/>
  <c r="N189" i="9" s="1"/>
  <c r="N190" i="9"/>
  <c r="BF190" i="9" s="1"/>
  <c r="N94" i="9"/>
  <c r="BI188" i="9"/>
  <c r="BH188" i="9"/>
  <c r="BG188" i="9"/>
  <c r="BE188" i="9"/>
  <c r="AA188" i="9"/>
  <c r="Y188" i="9"/>
  <c r="W188" i="9"/>
  <c r="BK188" i="9"/>
  <c r="N188" i="9"/>
  <c r="BF188" i="9" s="1"/>
  <c r="BI187" i="9"/>
  <c r="BH187" i="9"/>
  <c r="BG187" i="9"/>
  <c r="BE187" i="9"/>
  <c r="AA187" i="9"/>
  <c r="Y187" i="9"/>
  <c r="W187" i="9"/>
  <c r="BK187" i="9"/>
  <c r="N187" i="9"/>
  <c r="BF187" i="9" s="1"/>
  <c r="BI186" i="9"/>
  <c r="BH186" i="9"/>
  <c r="BG186" i="9"/>
  <c r="BE186" i="9"/>
  <c r="AA186" i="9"/>
  <c r="Y186" i="9"/>
  <c r="W186" i="9"/>
  <c r="BK186" i="9"/>
  <c r="N186" i="9"/>
  <c r="BF186" i="9" s="1"/>
  <c r="BI181" i="9"/>
  <c r="BH181" i="9"/>
  <c r="BG181" i="9"/>
  <c r="BE181" i="9"/>
  <c r="AA181" i="9"/>
  <c r="Y181" i="9"/>
  <c r="W181" i="9"/>
  <c r="BK181" i="9"/>
  <c r="N181" i="9"/>
  <c r="BF181" i="9"/>
  <c r="BI177" i="9"/>
  <c r="BH177" i="9"/>
  <c r="BG177" i="9"/>
  <c r="BE177" i="9"/>
  <c r="AA177" i="9"/>
  <c r="Y177" i="9"/>
  <c r="W177" i="9"/>
  <c r="BK177" i="9"/>
  <c r="N177" i="9"/>
  <c r="BF177" i="9" s="1"/>
  <c r="BI173" i="9"/>
  <c r="BH173" i="9"/>
  <c r="BG173" i="9"/>
  <c r="BE173" i="9"/>
  <c r="AA173" i="9"/>
  <c r="Y173" i="9"/>
  <c r="W173" i="9"/>
  <c r="BK173" i="9"/>
  <c r="N173" i="9"/>
  <c r="BF173" i="9" s="1"/>
  <c r="BI172" i="9"/>
  <c r="BH172" i="9"/>
  <c r="BG172" i="9"/>
  <c r="BE172" i="9"/>
  <c r="AA172" i="9"/>
  <c r="Y172" i="9"/>
  <c r="W172" i="9"/>
  <c r="BK172" i="9"/>
  <c r="N172" i="9"/>
  <c r="BF172" i="9" s="1"/>
  <c r="BI171" i="9"/>
  <c r="BH171" i="9"/>
  <c r="BG171" i="9"/>
  <c r="BE171" i="9"/>
  <c r="AA171" i="9"/>
  <c r="AA170" i="9"/>
  <c r="Y171" i="9"/>
  <c r="W171" i="9"/>
  <c r="BK171" i="9"/>
  <c r="N171" i="9"/>
  <c r="BF171" i="9" s="1"/>
  <c r="BI168" i="9"/>
  <c r="BH168" i="9"/>
  <c r="BG168" i="9"/>
  <c r="BE168" i="9"/>
  <c r="AA168" i="9"/>
  <c r="Y168" i="9"/>
  <c r="W168" i="9"/>
  <c r="BK168" i="9"/>
  <c r="N168" i="9"/>
  <c r="BF168" i="9" s="1"/>
  <c r="BI167" i="9"/>
  <c r="BH167" i="9"/>
  <c r="BG167" i="9"/>
  <c r="BE167" i="9"/>
  <c r="AA167" i="9"/>
  <c r="Y167" i="9"/>
  <c r="W167" i="9"/>
  <c r="BK167" i="9"/>
  <c r="N167" i="9"/>
  <c r="BF167" i="9" s="1"/>
  <c r="BI162" i="9"/>
  <c r="BH162" i="9"/>
  <c r="BG162" i="9"/>
  <c r="BE162" i="9"/>
  <c r="AA162" i="9"/>
  <c r="Y162" i="9"/>
  <c r="W162" i="9"/>
  <c r="BK162" i="9"/>
  <c r="N162" i="9"/>
  <c r="BF162" i="9"/>
  <c r="BI154" i="9"/>
  <c r="BH154" i="9"/>
  <c r="BG154" i="9"/>
  <c r="BE154" i="9"/>
  <c r="AA154" i="9"/>
  <c r="Y154" i="9"/>
  <c r="W154" i="9"/>
  <c r="BK154" i="9"/>
  <c r="N154" i="9"/>
  <c r="BF154" i="9"/>
  <c r="BI152" i="9"/>
  <c r="BH152" i="9"/>
  <c r="BG152" i="9"/>
  <c r="BE152" i="9"/>
  <c r="AA152" i="9"/>
  <c r="Y152" i="9"/>
  <c r="W152" i="9"/>
  <c r="BK152" i="9"/>
  <c r="N152" i="9"/>
  <c r="BF152" i="9" s="1"/>
  <c r="BI151" i="9"/>
  <c r="BH151" i="9"/>
  <c r="BG151" i="9"/>
  <c r="BE151" i="9"/>
  <c r="AA151" i="9"/>
  <c r="Y151" i="9"/>
  <c r="W151" i="9"/>
  <c r="BK151" i="9"/>
  <c r="N151" i="9"/>
  <c r="BF151" i="9" s="1"/>
  <c r="BI146" i="9"/>
  <c r="BH146" i="9"/>
  <c r="BG146" i="9"/>
  <c r="BE146" i="9"/>
  <c r="AA146" i="9"/>
  <c r="Y146" i="9"/>
  <c r="W146" i="9"/>
  <c r="BK146" i="9"/>
  <c r="N146" i="9"/>
  <c r="BF146" i="9" s="1"/>
  <c r="BI145" i="9"/>
  <c r="BH145" i="9"/>
  <c r="BG145" i="9"/>
  <c r="BE145" i="9"/>
  <c r="AA145" i="9"/>
  <c r="Y145" i="9"/>
  <c r="W145" i="9"/>
  <c r="BK145" i="9"/>
  <c r="N145" i="9"/>
  <c r="BF145" i="9"/>
  <c r="BI144" i="9"/>
  <c r="BH144" i="9"/>
  <c r="BG144" i="9"/>
  <c r="BE144" i="9"/>
  <c r="AA144" i="9"/>
  <c r="Y144" i="9"/>
  <c r="W144" i="9"/>
  <c r="BK144" i="9"/>
  <c r="N144" i="9"/>
  <c r="BF144" i="9" s="1"/>
  <c r="BI138" i="9"/>
  <c r="BH138" i="9"/>
  <c r="BG138" i="9"/>
  <c r="BE138" i="9"/>
  <c r="AA138" i="9"/>
  <c r="Y138" i="9"/>
  <c r="W138" i="9"/>
  <c r="BK138" i="9"/>
  <c r="N138" i="9"/>
  <c r="BF138" i="9" s="1"/>
  <c r="BI136" i="9"/>
  <c r="BH136" i="9"/>
  <c r="BG136" i="9"/>
  <c r="BE136" i="9"/>
  <c r="AA136" i="9"/>
  <c r="Y136" i="9"/>
  <c r="W136" i="9"/>
  <c r="BK136" i="9"/>
  <c r="N136" i="9"/>
  <c r="BF136" i="9" s="1"/>
  <c r="BI132" i="9"/>
  <c r="BH132" i="9"/>
  <c r="BG132" i="9"/>
  <c r="BE132" i="9"/>
  <c r="AA132" i="9"/>
  <c r="Y132" i="9"/>
  <c r="W132" i="9"/>
  <c r="BK132" i="9"/>
  <c r="N132" i="9"/>
  <c r="BF132" i="9" s="1"/>
  <c r="BI130" i="9"/>
  <c r="BH130" i="9"/>
  <c r="BG130" i="9"/>
  <c r="BE130" i="9"/>
  <c r="AA130" i="9"/>
  <c r="Y130" i="9"/>
  <c r="W130" i="9"/>
  <c r="BK130" i="9"/>
  <c r="BK129" i="9" s="1"/>
  <c r="N130" i="9"/>
  <c r="BF130" i="9" s="1"/>
  <c r="F121" i="9"/>
  <c r="F119" i="9"/>
  <c r="BI108" i="9"/>
  <c r="BH108" i="9"/>
  <c r="BG108" i="9"/>
  <c r="BE108" i="9"/>
  <c r="BI107" i="9"/>
  <c r="BH107" i="9"/>
  <c r="BG107" i="9"/>
  <c r="BE107" i="9"/>
  <c r="BI106" i="9"/>
  <c r="BH106" i="9"/>
  <c r="BG106" i="9"/>
  <c r="BE106" i="9"/>
  <c r="BI105" i="9"/>
  <c r="BH105" i="9"/>
  <c r="BG105" i="9"/>
  <c r="BE105" i="9"/>
  <c r="BI104" i="9"/>
  <c r="BH104" i="9"/>
  <c r="BG104" i="9"/>
  <c r="BE104" i="9"/>
  <c r="BI103" i="9"/>
  <c r="BH103" i="9"/>
  <c r="BG103" i="9"/>
  <c r="BE103" i="9"/>
  <c r="F81" i="9"/>
  <c r="F79" i="9"/>
  <c r="O21" i="9"/>
  <c r="E21" i="9"/>
  <c r="O20" i="9"/>
  <c r="O18" i="9"/>
  <c r="E18" i="9"/>
  <c r="M83" i="9" s="1"/>
  <c r="O17" i="9"/>
  <c r="O15" i="9"/>
  <c r="E15" i="9"/>
  <c r="F124" i="9" s="1"/>
  <c r="O14" i="9"/>
  <c r="O12" i="9"/>
  <c r="E12" i="9"/>
  <c r="F123" i="9" s="1"/>
  <c r="O11" i="9"/>
  <c r="O9" i="9"/>
  <c r="M121" i="9" s="1"/>
  <c r="F6" i="9"/>
  <c r="W170" i="9" l="1"/>
  <c r="AA129" i="9"/>
  <c r="W191" i="9"/>
  <c r="BK191" i="9"/>
  <c r="N191" i="9" s="1"/>
  <c r="N95" i="9" s="1"/>
  <c r="Y212" i="9"/>
  <c r="Y211" i="9" s="1"/>
  <c r="AA137" i="9"/>
  <c r="AA128" i="9" s="1"/>
  <c r="AA127" i="9" s="1"/>
  <c r="W137" i="9"/>
  <c r="AA153" i="9"/>
  <c r="BK153" i="9"/>
  <c r="N153" i="9" s="1"/>
  <c r="N92" i="9" s="1"/>
  <c r="BK170" i="9"/>
  <c r="N170" i="9" s="1"/>
  <c r="N93" i="9" s="1"/>
  <c r="Y191" i="9"/>
  <c r="Y129" i="9"/>
  <c r="W129" i="9"/>
  <c r="H36" i="9"/>
  <c r="H32" i="9"/>
  <c r="H34" i="9"/>
  <c r="M81" i="9"/>
  <c r="F83" i="9"/>
  <c r="F84" i="9"/>
  <c r="M123" i="9"/>
  <c r="F118" i="9"/>
  <c r="F78" i="9"/>
  <c r="W128" i="9"/>
  <c r="H35" i="9"/>
  <c r="Y153" i="9"/>
  <c r="M124" i="9"/>
  <c r="M84" i="9"/>
  <c r="Y137" i="9"/>
  <c r="Y128" i="9" s="1"/>
  <c r="W153" i="9"/>
  <c r="N212" i="9"/>
  <c r="N97" i="9" s="1"/>
  <c r="BK211" i="9"/>
  <c r="N211" i="9" s="1"/>
  <c r="N96" i="9" s="1"/>
  <c r="M32" i="9"/>
  <c r="N129" i="9"/>
  <c r="N90" i="9" s="1"/>
  <c r="BK137" i="9"/>
  <c r="N137" i="9" s="1"/>
  <c r="N91" i="9" s="1"/>
  <c r="Y170" i="9"/>
  <c r="AA191" i="9"/>
  <c r="W221" i="9"/>
  <c r="W211" i="9" s="1"/>
  <c r="BK225" i="9"/>
  <c r="N100" i="9" s="1"/>
  <c r="Y127" i="9" l="1"/>
  <c r="BK128" i="9"/>
  <c r="W127" i="9"/>
  <c r="N128" i="9"/>
  <c r="N89" i="9" s="1"/>
  <c r="BK127" i="9"/>
  <c r="N127" i="9" s="1"/>
  <c r="N88" i="9" s="1"/>
  <c r="N108" i="9" l="1"/>
  <c r="BF108" i="9" s="1"/>
  <c r="N106" i="9"/>
  <c r="BF106" i="9" s="1"/>
  <c r="N104" i="9"/>
  <c r="BF104" i="9" s="1"/>
  <c r="N103" i="9"/>
  <c r="M27" i="9"/>
  <c r="N105" i="9"/>
  <c r="BF105" i="9" s="1"/>
  <c r="N107" i="9"/>
  <c r="BF107" i="9" s="1"/>
  <c r="N102" i="9" l="1"/>
  <c r="BF103" i="9"/>
  <c r="M28" i="9" l="1"/>
  <c r="L110" i="9"/>
  <c r="M33" i="9"/>
  <c r="H33" i="9"/>
  <c r="M30" i="9" l="1"/>
  <c r="L38" i="9" l="1"/>
</calcChain>
</file>

<file path=xl/sharedStrings.xml><?xml version="1.0" encoding="utf-8"?>
<sst xmlns="http://schemas.openxmlformats.org/spreadsheetml/2006/main" count="1158" uniqueCount="270">
  <si>
    <t>Hárok obsahuje:</t>
  </si>
  <si>
    <t/>
  </si>
  <si>
    <t>False</t>
  </si>
  <si>
    <t>optimalizované pre tlač zostáv vo formáte A4 - na výšku</t>
  </si>
  <si>
    <t>&gt;&gt;  skryté stĺpce  &lt;&lt;</t>
  </si>
  <si>
    <t>v ---  nižšie sa nachádzajú doplnkové a pomocné údaje k zostavám  --- v</t>
  </si>
  <si>
    <t>Stavba: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</si>
  <si>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</si>
  <si>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</si>
  <si>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</si>
  <si>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</si>
  <si>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</si>
  <si>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</si>
  <si>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</si>
  <si>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IČO DPH:</t>
  </si>
  <si>
    <t>Zhotoviteľ:</t>
  </si>
  <si>
    <t>Projektant:</t>
  </si>
  <si>
    <t>True</t>
  </si>
  <si>
    <t>Spracovateľ:</t>
  </si>
  <si>
    <t>Poznámka: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</si>
  <si>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</si>
  <si>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</si>
  <si>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</si>
  <si>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</si>
  <si>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</si>
  <si>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</si>
  <si>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</si>
  <si>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</si>
  <si>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</si>
  <si>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</si>
  <si>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</si>
  <si>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</si>
  <si>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</si>
  <si>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</si>
  <si>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</si>
  <si>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</si>
  <si>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</si>
  <si>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Kód</t>
  </si>
  <si>
    <t>D</t>
  </si>
  <si>
    <t>0</t>
  </si>
  <si>
    <t>1</t>
  </si>
  <si>
    <t>2</t>
  </si>
  <si>
    <t>{8fd0bda4-4823-448e-a8df-9569f37e0f99}</t>
  </si>
  <si>
    <t>Ostatné náklady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</si>
  <si>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</si>
  <si>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</si>
  <si>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</si>
  <si>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</si>
  <si>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</si>
  <si>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</si>
  <si>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</si>
  <si>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Náklady z rozpočtu</t>
  </si>
  <si>
    <t>REKAPITULÁCIA ROZPOČTU</t>
  </si>
  <si>
    <t>Kód - Popis</t>
  </si>
  <si>
    <t>Cena celkom [EUR]</t>
  </si>
  <si>
    <t>1) Náklady z rozpočtu</t>
  </si>
  <si>
    <t>-1</t>
  </si>
  <si>
    <t>VP -   Práce naviac</t>
  </si>
  <si>
    <t>2) Ostatné náklady</t>
  </si>
  <si>
    <t>GZS</t>
  </si>
  <si>
    <t>VRN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</si>
  <si>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</si>
  <si>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</si>
  <si>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</si>
  <si>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</si>
  <si>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</si>
  <si>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</si>
  <si>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</si>
  <si>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</si>
  <si>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</si>
  <si>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</si>
  <si>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</si>
  <si>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</si>
  <si>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</si>
  <si>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</si>
  <si>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</si>
  <si>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</si>
  <si>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</si>
  <si>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</si>
  <si>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</si>
  <si>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</si>
  <si>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PN</t>
  </si>
  <si>
    <t>K</t>
  </si>
  <si>
    <t>Objekt:</t>
  </si>
  <si>
    <t>HSV - Práce a dodávky HSV</t>
  </si>
  <si>
    <t xml:space="preserve">    1 - Zemné práce</t>
  </si>
  <si>
    <t xml:space="preserve">    9 - Ostatné konštrukcie a práce-búranie</t>
  </si>
  <si>
    <t>PSV - Práce a dodávky PSV</t>
  </si>
  <si>
    <t>ROZPOCET</t>
  </si>
  <si>
    <t>ks</t>
  </si>
  <si>
    <t>4</t>
  </si>
  <si>
    <t>16</t>
  </si>
  <si>
    <t>3</t>
  </si>
  <si>
    <t>113206111</t>
  </si>
  <si>
    <t>Vytrhanie obrúb betónových, s vybúraním lôžka, z krajníkov alebo obrubníkov stojatých,  -0,14500t</t>
  </si>
  <si>
    <t>m</t>
  </si>
  <si>
    <t>VV</t>
  </si>
  <si>
    <t>Medzisúčet</t>
  </si>
  <si>
    <t>Súčet</t>
  </si>
  <si>
    <t>m2</t>
  </si>
  <si>
    <t>m3</t>
  </si>
  <si>
    <t>8</t>
  </si>
  <si>
    <t>t</t>
  </si>
  <si>
    <t>12</t>
  </si>
  <si>
    <t>979081111</t>
  </si>
  <si>
    <t>Odvoz sutiny a vybúraných hmôt na skládku do 1 km</t>
  </si>
  <si>
    <t>979081121</t>
  </si>
  <si>
    <t>Odvoz sutiny a vybúraných hmôt na skládku za každý ďalší 1 km</t>
  </si>
  <si>
    <t>979093111</t>
  </si>
  <si>
    <t>Uloženie sutiny na skládku s hrubým urovnaním bez zhutnenia</t>
  </si>
  <si>
    <t>979093111,8</t>
  </si>
  <si>
    <t>Poplatok za skladovanie - betón, tehly, dlaždice, bitumény</t>
  </si>
  <si>
    <t>979093111,9</t>
  </si>
  <si>
    <t>Poplatok za skladovanie - betón, tehly, dlaždice, bitumény - zákonný poplatok</t>
  </si>
  <si>
    <t>21-M-001</t>
  </si>
  <si>
    <t>Prekládka kablového vedenia</t>
  </si>
  <si>
    <t>bm</t>
  </si>
  <si>
    <t>64</t>
  </si>
  <si>
    <t xml:space="preserve">    2 - Zakladanie</t>
  </si>
  <si>
    <t xml:space="preserve">    5 - Komunikácie</t>
  </si>
  <si>
    <t>M</t>
  </si>
  <si>
    <t>564801112</t>
  </si>
  <si>
    <t>32</t>
  </si>
  <si>
    <t xml:space="preserve">    3 - Zvislé a kompletné konštrukcie</t>
  </si>
  <si>
    <t xml:space="preserve">    6 - Úpravy povrchov, podlahy, osadenie</t>
  </si>
  <si>
    <t xml:space="preserve">    711 - Izolácie proti vode a vlhkosti</t>
  </si>
  <si>
    <t>SO 04 - Spevnené plochy</t>
  </si>
  <si>
    <t xml:space="preserve">    777 - Podlahy syntetické</t>
  </si>
  <si>
    <t xml:space="preserve">    783 - Dokončovacie práce - nátery</t>
  </si>
  <si>
    <t>-1404063155</t>
  </si>
  <si>
    <t>130201001</t>
  </si>
  <si>
    <t>Výkop jamy a ryhy v obmedzenom priestore horn. tr.3 ručne</t>
  </si>
  <si>
    <t>1606365316</t>
  </si>
  <si>
    <t>372*0,4*0,6</t>
  </si>
  <si>
    <t>460120002</t>
  </si>
  <si>
    <t>Zásyp jamy so zhutnením a s úpravou povrchu, zemina triedy 3 - 4</t>
  </si>
  <si>
    <t>-352302142</t>
  </si>
  <si>
    <t>271521111</t>
  </si>
  <si>
    <t>Vankúše zhutnené pod základy z kameniva hrubého drveného, frakcie 16 - 125 mm</t>
  </si>
  <si>
    <t>827514369</t>
  </si>
  <si>
    <t>"pod rampu</t>
  </si>
  <si>
    <t>26,00</t>
  </si>
  <si>
    <t>6*1,8*0,18</t>
  </si>
  <si>
    <t>271521111,1</t>
  </si>
  <si>
    <t>Vankúše zhutnené pod základy z kameniva hrubého drveného, frakcie 0-32 mm</t>
  </si>
  <si>
    <t>2066112553</t>
  </si>
  <si>
    <t>271521111,2</t>
  </si>
  <si>
    <t>-541768701</t>
  </si>
  <si>
    <t>271521111,3</t>
  </si>
  <si>
    <t>Zhutnené lôžko zo štrku fr. 0- 4 mm</t>
  </si>
  <si>
    <t>798956516</t>
  </si>
  <si>
    <t>6*1,8*0,04</t>
  </si>
  <si>
    <t>274313711</t>
  </si>
  <si>
    <t>Betón základových pásov, prostý tr. C 25/30</t>
  </si>
  <si>
    <t>722347204</t>
  </si>
  <si>
    <t>76284651687</t>
  </si>
  <si>
    <t xml:space="preserve">Dodávka a osadenie zábradlia </t>
  </si>
  <si>
    <t>-633502158</t>
  </si>
  <si>
    <t>311321411</t>
  </si>
  <si>
    <t>Betón nadzákladových múrov, železový (bez výstuže) tr. C 25/30</t>
  </si>
  <si>
    <t>-1643522950</t>
  </si>
  <si>
    <t>"OM1</t>
  </si>
  <si>
    <t>1,850</t>
  </si>
  <si>
    <t>"OM2</t>
  </si>
  <si>
    <t>1,84</t>
  </si>
  <si>
    <t>311351105</t>
  </si>
  <si>
    <t>Debnenie nadzákladových múrov  obojstranné zhotovenie-dielce</t>
  </si>
  <si>
    <t>152048892</t>
  </si>
  <si>
    <t>8,678*2</t>
  </si>
  <si>
    <t>8,595*2</t>
  </si>
  <si>
    <t>311351106</t>
  </si>
  <si>
    <t>Debnenie nadzákladových múrov  obojstranné odstránenie-dielce</t>
  </si>
  <si>
    <t>-1663543012</t>
  </si>
  <si>
    <t>311362021</t>
  </si>
  <si>
    <t>Výstuž nadzákladových múrov, stien a priečok zo zváraných sietí KARI</t>
  </si>
  <si>
    <t>426107693</t>
  </si>
  <si>
    <t>34,546*7,9*1,3/1000</t>
  </si>
  <si>
    <t>564751114</t>
  </si>
  <si>
    <t>Podklad alebo kryt z kameniva hrubého drveného veľ. 32-63 mm s rozprestretím a zhutn.hr. 180 mm</t>
  </si>
  <si>
    <t>-514108176</t>
  </si>
  <si>
    <t>Podklad zo štrkodrviny s rozprestretím a zhutnením, po zhutnení hr. 40 mm</t>
  </si>
  <si>
    <t>798908987</t>
  </si>
  <si>
    <t>576113111</t>
  </si>
  <si>
    <t>Koberec asfaltový modifikovaný I.tr. veľmi tenký BBTM 8 O  jemnozrnný, po zhutnení hr. 20 mm š. do 3 m</t>
  </si>
  <si>
    <t>-1639905578</t>
  </si>
  <si>
    <t>6*1,8</t>
  </si>
  <si>
    <t>576131411</t>
  </si>
  <si>
    <t>Koberec asfaltový modifikovaný I.tr. mastixový SMA 16 O  hrubozrnný, po zhutnení hr. 40 mm š. do 3 m</t>
  </si>
  <si>
    <t>-521015197</t>
  </si>
  <si>
    <t>6*0,5</t>
  </si>
  <si>
    <t>576151411</t>
  </si>
  <si>
    <t>Koberec asfaltový modifikovaný I.tr. mastixový SMA 16 O  hrubozrnný, po zhutnení hr. 60 mm š. do 3 m</t>
  </si>
  <si>
    <t>1760856360</t>
  </si>
  <si>
    <t>589150031,3</t>
  </si>
  <si>
    <t xml:space="preserve">SBR + EPDM bezpečnostná dopadová vrstva o hr. 90 mm </t>
  </si>
  <si>
    <t>738333877</t>
  </si>
  <si>
    <t>596111111</t>
  </si>
  <si>
    <t>Kladenie dlažby z mozaiky pre peších do lôžka z kameniva ťaženého</t>
  </si>
  <si>
    <t>470251935</t>
  </si>
  <si>
    <t>5922900020,1</t>
  </si>
  <si>
    <t>1398175011</t>
  </si>
  <si>
    <t>631316033</t>
  </si>
  <si>
    <t>Mazanina z betónu s polypropylénovými vláknami  (m3) tr.C25/30 hr. nad 120 do 240 mm</t>
  </si>
  <si>
    <t>1706945633</t>
  </si>
  <si>
    <t>917862111</t>
  </si>
  <si>
    <t>Osadenie chodník. obrubníka betónového stojatého do lôžka z betónu prosteho tr. C 12/15 s bočnou oporou</t>
  </si>
  <si>
    <t>302378374</t>
  </si>
  <si>
    <t>312,20</t>
  </si>
  <si>
    <t>5922903030</t>
  </si>
  <si>
    <t>-634509317</t>
  </si>
  <si>
    <t>917862112,5</t>
  </si>
  <si>
    <t>Osadenie chodník. obrubníka betónového stojatého do lôžka z betónu prosteho tr. C 16/20 s bočnou oporou</t>
  </si>
  <si>
    <t>1970684316</t>
  </si>
  <si>
    <t>5922903060</t>
  </si>
  <si>
    <t>-570251555</t>
  </si>
  <si>
    <t>919735113</t>
  </si>
  <si>
    <t>Rezanie existujúceho asfaltového krytu alebo podkladu hĺbky nad 100 do 150 mm</t>
  </si>
  <si>
    <t>-743391662</t>
  </si>
  <si>
    <t>959941132</t>
  </si>
  <si>
    <t>Chemická kotva s kotevným svorníkom tesnená chemickou ampulkou do betónu, ŽB, kameňa, s vyvŕtaním otvoru M16/45/190 mm</t>
  </si>
  <si>
    <t>1435496725</t>
  </si>
  <si>
    <t>959941132,32</t>
  </si>
  <si>
    <t>Dodávka a osadenie kotviacej platne 150/150/5</t>
  </si>
  <si>
    <t>-1494732252</t>
  </si>
  <si>
    <t>965042241</t>
  </si>
  <si>
    <t>Búranie podkladov pod dlažby, liatych dlažieb a mazanín,betón,liaty asfalt hr.nad 100 mm, plochy nad 4 m2 -2,20000t</t>
  </si>
  <si>
    <t>-680942084</t>
  </si>
  <si>
    <t>6*2,45*0,300</t>
  </si>
  <si>
    <t>-1225164857</t>
  </si>
  <si>
    <t>1550202854</t>
  </si>
  <si>
    <t>143658159</t>
  </si>
  <si>
    <t>-1927462258</t>
  </si>
  <si>
    <t>-1361520892</t>
  </si>
  <si>
    <t>711132107</t>
  </si>
  <si>
    <t>Zhotovenie izolácie proti zemnej vlhkosti nopovou fóloiu položenou voľne na ploche zvislej</t>
  </si>
  <si>
    <t>1424561793</t>
  </si>
  <si>
    <t>6288000640</t>
  </si>
  <si>
    <t>2038972307</t>
  </si>
  <si>
    <t>777610405</t>
  </si>
  <si>
    <t>-1726496841</t>
  </si>
  <si>
    <t>8,678*2*1,5</t>
  </si>
  <si>
    <t>8,595*2*1,5</t>
  </si>
  <si>
    <t>783225100</t>
  </si>
  <si>
    <t xml:space="preserve">Nátery kov.stav.doplnk.konštr. syntetické na vzduchu schnúce dvojnás. 1x s emailov. - 105µm </t>
  </si>
  <si>
    <t>1645956072</t>
  </si>
  <si>
    <t>783226100</t>
  </si>
  <si>
    <t>Nátery kov.stav.doplnk.konštr. syntetické na vzduchu schnúce základný - 35µm</t>
  </si>
  <si>
    <t>-1514345991</t>
  </si>
  <si>
    <t>Zásyp okapového chodníka kamenivom fr. 32-65 mm</t>
  </si>
  <si>
    <t>Dodávka veľkoformátovej betónovej dlažby "PŠ"</t>
  </si>
  <si>
    <t>Obrubník betónový rovný 100/20/10 cm, sivý napr. SEMMELROCK alebo ekvivalent</t>
  </si>
  <si>
    <t>Obrubník betónový cestný 100/20/15 cm, sivý napr. SEMMELROCK alebo ekvivalent</t>
  </si>
  <si>
    <t xml:space="preserve">Nopová fólia napr. FONDALINE PLUS 500 proti zemnej vlhkosti s radónovou ochranou, výška nopu 8 mm ONDULINE alebo ekvivalent </t>
  </si>
  <si>
    <t>Epoxidovo-živicový náter napr. Aqua sealing AS 1500, 2x náter odolný kyselinám, ropným látkam, soliam, chemikáliam alebo ekvivalent</t>
  </si>
  <si>
    <t>113307213</t>
  </si>
  <si>
    <t>Odstránenie podkladu v ploche nad 200 m2, hr. vrstvy 300 mm,  -0,50000t</t>
  </si>
  <si>
    <t>Odstránenie podkladu v ploche nad 200 m2, hr. vrstvy 350 mm,  -0,50000t</t>
  </si>
  <si>
    <t>564851111</t>
  </si>
  <si>
    <t>Podklad zo štrkodrviny s rozprestretím a zhutnením, po zhutnení hr. 350 mm fr. 0-63</t>
  </si>
  <si>
    <t>162606112</t>
  </si>
  <si>
    <t>Vodorovné premiestnenie výkopku bez naloženia, ale so zlož. zemín schopných zúrodnenia nad 4000 do 5000 m</t>
  </si>
  <si>
    <t>162706119</t>
  </si>
  <si>
    <t>Vodorovné premiestnenie výkopku bez naloženia. Príplatok k cene za každých ďalších aj začatých 1000 m</t>
  </si>
  <si>
    <t>171201203</t>
  </si>
  <si>
    <t>Uloženie sypaniny na skládky nad 1000 do 10000 m3</t>
  </si>
  <si>
    <t>171209002</t>
  </si>
  <si>
    <t>Poplatok za skladovanie - zemina a kamenivo (17 05) ostatné</t>
  </si>
  <si>
    <t>171209002,1</t>
  </si>
  <si>
    <t>Zákonný poplatok</t>
  </si>
  <si>
    <t>zemné práce v rámci prípravy územia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</si>
</sst>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2" x14ac:knownFonts="1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0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0000A8"/>
      <name val="Trebuchet MS"/>
    </font>
    <font>
      <sz val="8"/>
      <color rgb="FFFF0000"/>
      <name val="Trebuchet MS"/>
    </font>
    <font>
      <sz val="8"/>
      <color rgb="FF80008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sz val="9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12"/>
      <color rgb="FF960000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  <font>
      <sz val="10"/>
      <name val="Trebuchet MS"/>
      <family val="2"/>
      <charset val="238"/>
    </font>
    <font>
      <sz val="10"/>
      <color rgb="FF003366"/>
      <name val="Trebuchet MS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0"/>
      <color rgb="FFFF0000"/>
      <name val="Trebuchet MS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D2D2D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3">
    <xf numFmtId="0" fontId="0" fillId="0" borderId="0"/>
    <xf numFmtId="0" fontId="27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292">
    <xf numFmtId="0" fontId="0" fillId="0" borderId="0" xfId="0"/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2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horizontal="left" vertical="center"/>
    </xf>
    <xf numFmtId="0" fontId="13" fillId="2" borderId="0" xfId="1" applyFont="1" applyFill="1" applyAlignment="1" applyProtection="1">
      <alignment vertical="center"/>
    </xf>
    <xf numFmtId="0" fontId="0" fillId="2" borderId="0" xfId="0" applyFill="1"/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9" fillId="0" borderId="9" xfId="0" applyFont="1" applyBorder="1" applyAlignment="1">
      <alignment horizontal="left"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2" xfId="0" applyBorder="1"/>
    <xf numFmtId="0" fontId="0" fillId="0" borderId="13" xfId="0" applyBorder="1"/>
    <xf numFmtId="0" fontId="20" fillId="0" borderId="14" xfId="0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13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0" fillId="0" borderId="9" xfId="0" applyFont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1" fillId="5" borderId="0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vertical="center"/>
    </xf>
    <xf numFmtId="0" fontId="0" fillId="2" borderId="0" xfId="0" applyFill="1" applyProtection="1"/>
    <xf numFmtId="0" fontId="4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5" borderId="6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right" vertical="center"/>
    </xf>
    <xf numFmtId="0" fontId="3" fillId="5" borderId="7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16" fillId="0" borderId="23" xfId="0" applyFont="1" applyBorder="1" applyAlignment="1">
      <alignment horizontal="center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20" fillId="0" borderId="13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20" fillId="0" borderId="16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24" fillId="0" borderId="10" xfId="0" applyNumberFormat="1" applyFont="1" applyBorder="1" applyAlignment="1"/>
    <xf numFmtId="166" fontId="24" fillId="0" borderId="11" xfId="0" applyNumberFormat="1" applyFont="1" applyBorder="1" applyAlignment="1"/>
    <xf numFmtId="167" fontId="25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/>
    </xf>
    <xf numFmtId="0" fontId="0" fillId="0" borderId="12" xfId="0" applyFont="1" applyBorder="1" applyAlignment="1">
      <alignment vertical="center"/>
    </xf>
    <xf numFmtId="167" fontId="0" fillId="0" borderId="0" xfId="0" applyNumberFormat="1" applyFont="1" applyAlignment="1">
      <alignment vertical="center"/>
    </xf>
    <xf numFmtId="167" fontId="0" fillId="4" borderId="23" xfId="0" applyNumberFormat="1" applyFont="1" applyFill="1" applyBorder="1" applyAlignment="1" applyProtection="1">
      <alignment vertical="center"/>
      <protection locked="0"/>
    </xf>
    <xf numFmtId="0" fontId="1" fillId="4" borderId="23" xfId="0" applyFont="1" applyFill="1" applyBorder="1" applyAlignment="1" applyProtection="1">
      <alignment horizontal="left" vertical="center"/>
      <protection locked="0"/>
    </xf>
    <xf numFmtId="0" fontId="1" fillId="4" borderId="23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7" fillId="0" borderId="5" xfId="0" applyFont="1" applyBorder="1" applyAlignment="1"/>
    <xf numFmtId="0" fontId="7" fillId="0" borderId="12" xfId="0" applyFont="1" applyBorder="1" applyAlignment="1"/>
    <xf numFmtId="166" fontId="7" fillId="0" borderId="0" xfId="0" applyNumberFormat="1" applyFont="1" applyBorder="1" applyAlignment="1"/>
    <xf numFmtId="166" fontId="7" fillId="0" borderId="13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23" xfId="0" applyFont="1" applyBorder="1" applyAlignment="1" applyProtection="1">
      <alignment horizontal="center" vertical="center"/>
      <protection locked="0"/>
    </xf>
    <xf numFmtId="49" fontId="0" fillId="0" borderId="23" xfId="0" applyNumberFormat="1" applyFont="1" applyBorder="1" applyAlignment="1" applyProtection="1">
      <alignment horizontal="left" vertical="center" wrapText="1"/>
      <protection locked="0"/>
    </xf>
    <xf numFmtId="0" fontId="0" fillId="0" borderId="23" xfId="0" applyFont="1" applyBorder="1" applyAlignment="1" applyProtection="1">
      <alignment horizontal="center" vertical="center" wrapText="1"/>
      <protection locked="0"/>
    </xf>
    <xf numFmtId="166" fontId="1" fillId="0" borderId="0" xfId="0" applyNumberFormat="1" applyFont="1" applyBorder="1" applyAlignment="1">
      <alignment vertical="center"/>
    </xf>
    <xf numFmtId="166" fontId="1" fillId="0" borderId="13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167" fontId="8" fillId="0" borderId="0" xfId="0" applyNumberFormat="1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167" fontId="9" fillId="0" borderId="0" xfId="0" applyNumberFormat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167" fontId="10" fillId="0" borderId="0" xfId="0" applyNumberFormat="1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5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26" fillId="0" borderId="23" xfId="0" applyFont="1" applyBorder="1" applyAlignment="1" applyProtection="1">
      <alignment horizontal="center" vertical="center"/>
      <protection locked="0"/>
    </xf>
    <xf numFmtId="49" fontId="26" fillId="0" borderId="23" xfId="0" applyNumberFormat="1" applyFont="1" applyBorder="1" applyAlignment="1" applyProtection="1">
      <alignment horizontal="left" vertical="center" wrapText="1"/>
      <protection locked="0"/>
    </xf>
    <xf numFmtId="0" fontId="26" fillId="0" borderId="23" xfId="0" applyFont="1" applyBorder="1" applyAlignment="1" applyProtection="1">
      <alignment horizontal="center" vertical="center" wrapText="1"/>
      <protection locked="0"/>
    </xf>
    <xf numFmtId="167" fontId="26" fillId="4" borderId="23" xfId="0" applyNumberFormat="1" applyFont="1" applyFill="1" applyBorder="1" applyAlignment="1" applyProtection="1">
      <alignment vertical="center"/>
      <protection locked="0"/>
    </xf>
    <xf numFmtId="0" fontId="0" fillId="7" borderId="23" xfId="0" applyFont="1" applyFill="1" applyBorder="1" applyAlignment="1" applyProtection="1">
      <alignment horizontal="center" vertical="center"/>
      <protection locked="0"/>
    </xf>
    <xf numFmtId="49" fontId="0" fillId="7" borderId="23" xfId="0" applyNumberFormat="1" applyFont="1" applyFill="1" applyBorder="1" applyAlignment="1" applyProtection="1">
      <alignment horizontal="left" vertical="center" wrapText="1"/>
      <protection locked="0"/>
    </xf>
    <xf numFmtId="0" fontId="0" fillId="7" borderId="23" xfId="0" applyFont="1" applyFill="1" applyBorder="1" applyAlignment="1" applyProtection="1">
      <alignment horizontal="center" vertical="center" wrapText="1"/>
      <protection locked="0"/>
    </xf>
    <xf numFmtId="167" fontId="0" fillId="7" borderId="23" xfId="0" applyNumberFormat="1" applyFont="1" applyFill="1" applyBorder="1" applyAlignment="1" applyProtection="1">
      <alignment vertical="center"/>
      <protection locked="0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23" xfId="0" applyFont="1" applyBorder="1" applyAlignment="1" applyProtection="1">
      <alignment horizontal="center" vertical="center"/>
      <protection locked="0"/>
    </xf>
    <xf numFmtId="49" fontId="0" fillId="0" borderId="23" xfId="0" applyNumberFormat="1" applyFont="1" applyBorder="1" applyAlignment="1" applyProtection="1">
      <alignment horizontal="left" vertical="center" wrapText="1"/>
      <protection locked="0"/>
    </xf>
    <xf numFmtId="0" fontId="0" fillId="0" borderId="23" xfId="0" applyFont="1" applyBorder="1" applyAlignment="1" applyProtection="1">
      <alignment horizontal="center" vertical="center" wrapText="1"/>
      <protection locked="0"/>
    </xf>
    <xf numFmtId="167" fontId="0" fillId="0" borderId="23" xfId="0" applyNumberFormat="1" applyFont="1" applyBorder="1" applyAlignment="1" applyProtection="1">
      <alignment vertical="center"/>
      <protection locked="0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167" fontId="0" fillId="0" borderId="0" xfId="0" applyNumberFormat="1" applyFont="1" applyAlignment="1">
      <alignment vertical="center"/>
    </xf>
    <xf numFmtId="0" fontId="29" fillId="0" borderId="0" xfId="0" applyFont="1" applyBorder="1" applyAlignment="1">
      <alignment horizontal="left"/>
    </xf>
    <xf numFmtId="0" fontId="0" fillId="0" borderId="23" xfId="0" applyFont="1" applyBorder="1" applyAlignment="1" applyProtection="1">
      <alignment horizontal="center" vertical="center"/>
      <protection locked="0"/>
    </xf>
    <xf numFmtId="49" fontId="0" fillId="0" borderId="23" xfId="0" applyNumberFormat="1" applyFont="1" applyBorder="1" applyAlignment="1" applyProtection="1">
      <alignment horizontal="left" vertical="center" wrapText="1"/>
      <protection locked="0"/>
    </xf>
    <xf numFmtId="0" fontId="0" fillId="0" borderId="23" xfId="0" applyFont="1" applyBorder="1" applyAlignment="1" applyProtection="1">
      <alignment horizontal="center" vertical="center" wrapText="1"/>
      <protection locked="0"/>
    </xf>
    <xf numFmtId="167" fontId="0" fillId="0" borderId="23" xfId="0" applyNumberFormat="1" applyFont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166" fontId="1" fillId="0" borderId="0" xfId="0" applyNumberFormat="1" applyFont="1" applyBorder="1" applyAlignment="1">
      <alignment vertical="center"/>
    </xf>
    <xf numFmtId="166" fontId="1" fillId="0" borderId="13" xfId="0" applyNumberFormat="1" applyFont="1" applyBorder="1" applyAlignment="1">
      <alignment vertical="center"/>
    </xf>
    <xf numFmtId="49" fontId="0" fillId="0" borderId="0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167" fontId="0" fillId="4" borderId="0" xfId="0" applyNumberFormat="1" applyFont="1" applyFill="1" applyBorder="1" applyAlignment="1" applyProtection="1">
      <alignment vertical="center"/>
      <protection locked="0"/>
    </xf>
    <xf numFmtId="167" fontId="0" fillId="0" borderId="21" xfId="0" applyNumberFormat="1" applyFont="1" applyBorder="1" applyAlignment="1" applyProtection="1">
      <alignment vertical="center"/>
      <protection locked="0"/>
    </xf>
    <xf numFmtId="0" fontId="1" fillId="4" borderId="12" xfId="0" applyFont="1" applyFill="1" applyBorder="1" applyAlignment="1" applyProtection="1">
      <alignment horizontal="left" vertical="center"/>
      <protection locked="0"/>
    </xf>
    <xf numFmtId="0" fontId="28" fillId="0" borderId="0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0" fillId="0" borderId="23" xfId="0" applyFont="1" applyBorder="1" applyAlignment="1" applyProtection="1">
      <alignment horizontal="center" vertical="center"/>
      <protection locked="0"/>
    </xf>
    <xf numFmtId="49" fontId="0" fillId="0" borderId="23" xfId="0" applyNumberFormat="1" applyFont="1" applyBorder="1" applyAlignment="1" applyProtection="1">
      <alignment horizontal="left" vertical="center" wrapText="1"/>
      <protection locked="0"/>
    </xf>
    <xf numFmtId="0" fontId="0" fillId="0" borderId="23" xfId="0" applyFont="1" applyBorder="1" applyAlignment="1" applyProtection="1">
      <alignment horizontal="center" vertical="center" wrapText="1"/>
      <protection locked="0"/>
    </xf>
    <xf numFmtId="167" fontId="0" fillId="0" borderId="23" xfId="0" applyNumberFormat="1" applyFont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horizontal="center" vertical="center"/>
      <protection locked="0"/>
    </xf>
    <xf numFmtId="49" fontId="0" fillId="0" borderId="23" xfId="0" applyNumberFormat="1" applyFont="1" applyBorder="1" applyAlignment="1" applyProtection="1">
      <alignment horizontal="left" vertical="center" wrapText="1"/>
      <protection locked="0"/>
    </xf>
    <xf numFmtId="0" fontId="0" fillId="0" borderId="23" xfId="0" applyFont="1" applyBorder="1" applyAlignment="1" applyProtection="1">
      <alignment horizontal="center" vertical="center" wrapText="1"/>
      <protection locked="0"/>
    </xf>
    <xf numFmtId="167" fontId="0" fillId="0" borderId="23" xfId="0" applyNumberFormat="1" applyFont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horizontal="center" vertical="center"/>
      <protection locked="0"/>
    </xf>
    <xf numFmtId="49" fontId="0" fillId="0" borderId="23" xfId="0" applyNumberFormat="1" applyFont="1" applyBorder="1" applyAlignment="1" applyProtection="1">
      <alignment horizontal="left" vertical="center" wrapText="1"/>
      <protection locked="0"/>
    </xf>
    <xf numFmtId="0" fontId="0" fillId="0" borderId="23" xfId="0" applyFont="1" applyBorder="1" applyAlignment="1" applyProtection="1">
      <alignment horizontal="center" vertical="center" wrapText="1"/>
      <protection locked="0"/>
    </xf>
    <xf numFmtId="167" fontId="0" fillId="0" borderId="23" xfId="0" applyNumberFormat="1" applyFont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horizontal="center" vertical="center"/>
      <protection locked="0"/>
    </xf>
    <xf numFmtId="49" fontId="0" fillId="0" borderId="23" xfId="0" applyNumberFormat="1" applyFont="1" applyBorder="1" applyAlignment="1" applyProtection="1">
      <alignment horizontal="left" vertical="center" wrapText="1"/>
      <protection locked="0"/>
    </xf>
    <xf numFmtId="0" fontId="0" fillId="0" borderId="23" xfId="0" applyFont="1" applyBorder="1" applyAlignment="1" applyProtection="1">
      <alignment horizontal="center" vertical="center" wrapText="1"/>
      <protection locked="0"/>
    </xf>
    <xf numFmtId="167" fontId="0" fillId="0" borderId="23" xfId="0" applyNumberFormat="1" applyFont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horizontal="center" vertical="center"/>
      <protection locked="0"/>
    </xf>
    <xf numFmtId="49" fontId="0" fillId="0" borderId="23" xfId="0" applyNumberFormat="1" applyFont="1" applyBorder="1" applyAlignment="1" applyProtection="1">
      <alignment horizontal="left" vertical="center" wrapText="1"/>
      <protection locked="0"/>
    </xf>
    <xf numFmtId="0" fontId="0" fillId="0" borderId="23" xfId="0" applyFont="1" applyBorder="1" applyAlignment="1" applyProtection="1">
      <alignment horizontal="center" vertical="center" wrapText="1"/>
      <protection locked="0"/>
    </xf>
    <xf numFmtId="167" fontId="0" fillId="0" borderId="23" xfId="0" applyNumberFormat="1" applyFont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horizontal="center" vertical="center"/>
      <protection locked="0"/>
    </xf>
    <xf numFmtId="49" fontId="0" fillId="0" borderId="23" xfId="0" applyNumberFormat="1" applyFont="1" applyBorder="1" applyAlignment="1" applyProtection="1">
      <alignment horizontal="left" vertical="center" wrapText="1"/>
      <protection locked="0"/>
    </xf>
    <xf numFmtId="0" fontId="0" fillId="0" borderId="23" xfId="0" applyFont="1" applyBorder="1" applyAlignment="1" applyProtection="1">
      <alignment horizontal="center" vertical="center" wrapText="1"/>
      <protection locked="0"/>
    </xf>
    <xf numFmtId="167" fontId="0" fillId="0" borderId="23" xfId="0" applyNumberFormat="1" applyFont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horizontal="left" vertical="center" wrapText="1"/>
      <protection locked="0"/>
    </xf>
    <xf numFmtId="167" fontId="0" fillId="0" borderId="23" xfId="0" applyNumberFormat="1" applyFont="1" applyBorder="1" applyAlignment="1" applyProtection="1">
      <alignment vertical="center"/>
      <protection locked="0"/>
    </xf>
    <xf numFmtId="0" fontId="0" fillId="7" borderId="20" xfId="0" applyFont="1" applyFill="1" applyBorder="1" applyAlignment="1" applyProtection="1">
      <alignment horizontal="left" vertical="center" wrapText="1"/>
      <protection locked="0"/>
    </xf>
    <xf numFmtId="0" fontId="0" fillId="7" borderId="21" xfId="0" applyFont="1" applyFill="1" applyBorder="1" applyAlignment="1" applyProtection="1">
      <alignment horizontal="left" vertical="center" wrapText="1"/>
      <protection locked="0"/>
    </xf>
    <xf numFmtId="0" fontId="0" fillId="7" borderId="22" xfId="0" applyFont="1" applyFill="1" applyBorder="1" applyAlignment="1" applyProtection="1">
      <alignment horizontal="left" vertical="center" wrapText="1"/>
      <protection locked="0"/>
    </xf>
    <xf numFmtId="167" fontId="0" fillId="7" borderId="20" xfId="0" applyNumberFormat="1" applyFont="1" applyFill="1" applyBorder="1" applyAlignment="1" applyProtection="1">
      <alignment vertical="center"/>
      <protection locked="0"/>
    </xf>
    <xf numFmtId="167" fontId="0" fillId="7" borderId="22" xfId="0" applyNumberFormat="1" applyFont="1" applyFill="1" applyBorder="1" applyAlignment="1" applyProtection="1">
      <alignment vertical="center"/>
      <protection locked="0"/>
    </xf>
    <xf numFmtId="167" fontId="0" fillId="0" borderId="20" xfId="0" applyNumberFormat="1" applyFont="1" applyBorder="1" applyAlignment="1">
      <alignment vertical="center"/>
    </xf>
    <xf numFmtId="167" fontId="0" fillId="0" borderId="21" xfId="0" applyNumberFormat="1" applyFont="1" applyBorder="1" applyAlignment="1">
      <alignment vertical="center"/>
    </xf>
    <xf numFmtId="167" fontId="0" fillId="0" borderId="22" xfId="0" applyNumberFormat="1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vertical="center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4" fontId="4" fillId="0" borderId="0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5" borderId="7" xfId="0" applyNumberFormat="1" applyFont="1" applyFill="1" applyBorder="1" applyAlignment="1">
      <alignment vertical="center"/>
    </xf>
    <xf numFmtId="4" fontId="3" fillId="5" borderId="8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2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7" fontId="5" fillId="0" borderId="0" xfId="0" applyNumberFormat="1" applyFont="1" applyBorder="1" applyAlignment="1"/>
    <xf numFmtId="4" fontId="23" fillId="0" borderId="0" xfId="0" applyNumberFormat="1" applyFont="1" applyBorder="1" applyAlignment="1">
      <alignment vertical="center"/>
    </xf>
    <xf numFmtId="0" fontId="6" fillId="4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4" fontId="6" fillId="4" borderId="0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 applyProtection="1">
      <alignment vertical="center"/>
      <protection locked="0"/>
    </xf>
    <xf numFmtId="4" fontId="21" fillId="5" borderId="0" xfId="0" applyNumberFormat="1" applyFont="1" applyFill="1" applyBorder="1" applyAlignment="1">
      <alignment vertical="center"/>
    </xf>
    <xf numFmtId="0" fontId="2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167" fontId="0" fillId="4" borderId="23" xfId="0" applyNumberFormat="1" applyFont="1" applyFill="1" applyBorder="1" applyAlignment="1" applyProtection="1">
      <alignment vertical="center"/>
      <protection locked="0"/>
    </xf>
    <xf numFmtId="0" fontId="8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11" fillId="0" borderId="10" xfId="0" applyFont="1" applyBorder="1" applyAlignment="1">
      <alignment horizontal="left" vertical="center" wrapText="1"/>
    </xf>
    <xf numFmtId="0" fontId="11" fillId="0" borderId="10" xfId="0" applyFont="1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0" fontId="26" fillId="6" borderId="23" xfId="0" applyFont="1" applyFill="1" applyBorder="1" applyAlignment="1" applyProtection="1">
      <alignment horizontal="left" vertical="center" wrapText="1"/>
      <protection locked="0"/>
    </xf>
    <xf numFmtId="167" fontId="26" fillId="4" borderId="23" xfId="0" applyNumberFormat="1" applyFont="1" applyFill="1" applyBorder="1" applyAlignment="1" applyProtection="1">
      <alignment vertical="center"/>
      <protection locked="0"/>
    </xf>
    <xf numFmtId="167" fontId="26" fillId="0" borderId="23" xfId="0" applyNumberFormat="1" applyFont="1" applyBorder="1" applyAlignment="1" applyProtection="1">
      <alignment vertical="center"/>
      <protection locked="0"/>
    </xf>
    <xf numFmtId="0" fontId="26" fillId="0" borderId="23" xfId="0" applyFont="1" applyBorder="1" applyAlignment="1" applyProtection="1">
      <alignment horizontal="left" vertical="center" wrapText="1"/>
      <protection locked="0"/>
    </xf>
    <xf numFmtId="0" fontId="13" fillId="2" borderId="0" xfId="1" applyFont="1" applyFill="1" applyAlignment="1" applyProtection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0" fillId="0" borderId="0" xfId="0"/>
    <xf numFmtId="167" fontId="21" fillId="0" borderId="10" xfId="0" applyNumberFormat="1" applyFont="1" applyBorder="1" applyAlignment="1"/>
    <xf numFmtId="167" fontId="3" fillId="0" borderId="10" xfId="0" applyNumberFormat="1" applyFont="1" applyBorder="1" applyAlignment="1">
      <alignment vertical="center"/>
    </xf>
    <xf numFmtId="167" fontId="5" fillId="0" borderId="0" xfId="0" applyNumberFormat="1" applyFont="1" applyBorder="1" applyAlignment="1">
      <alignment vertical="center"/>
    </xf>
    <xf numFmtId="167" fontId="6" fillId="0" borderId="15" xfId="0" applyNumberFormat="1" applyFont="1" applyBorder="1" applyAlignment="1"/>
    <xf numFmtId="167" fontId="6" fillId="0" borderId="15" xfId="0" applyNumberFormat="1" applyFont="1" applyBorder="1" applyAlignment="1">
      <alignment vertical="center"/>
    </xf>
    <xf numFmtId="167" fontId="6" fillId="0" borderId="21" xfId="0" applyNumberFormat="1" applyFont="1" applyBorder="1" applyAlignment="1"/>
    <xf numFmtId="167" fontId="6" fillId="0" borderId="21" xfId="0" applyNumberFormat="1" applyFont="1" applyBorder="1" applyAlignment="1">
      <alignment vertical="center"/>
    </xf>
    <xf numFmtId="167" fontId="5" fillId="0" borderId="10" xfId="0" applyNumberFormat="1" applyFont="1" applyBorder="1" applyAlignment="1"/>
    <xf numFmtId="167" fontId="5" fillId="0" borderId="10" xfId="0" applyNumberFormat="1" applyFont="1" applyBorder="1" applyAlignment="1">
      <alignment vertical="center"/>
    </xf>
    <xf numFmtId="167" fontId="5" fillId="0" borderId="21" xfId="0" applyNumberFormat="1" applyFont="1" applyBorder="1" applyAlignment="1"/>
    <xf numFmtId="167" fontId="5" fillId="0" borderId="21" xfId="0" applyNumberFormat="1" applyFont="1" applyBorder="1" applyAlignment="1">
      <alignment vertical="center"/>
    </xf>
  </cellXfs>
  <cellStyles count="3">
    <cellStyle name="Hypertextové prepojenie" xfId="1" builtinId="8"/>
    <cellStyle name="Hypertextové prepojenie 2" xfId="2" xr:uid="{D6A53452-A6E8-4466-9134-129BD53641B7}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BN235"/>
  <sheetViews>
    <sheetView showGridLines="0" tabSelected="1" workbookViewId="0">
      <pane ySplit="1" topLeftCell="A220" activePane="bottomLeft" state="frozen"/>
      <selection pane="bottomLeft" activeCell="K234" sqref="K234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 x14ac:dyDescent="0.3">
      <c r="A1" s="60"/>
      <c r="B1" s="10"/>
      <c r="C1" s="10"/>
      <c r="D1" s="11" t="s">
        <v>0</v>
      </c>
      <c r="E1" s="10"/>
      <c r="F1" s="12" t="s">
        <v>45</v>
      </c>
      <c r="G1" s="12"/>
      <c r="H1" s="278" t="s">
        <v>46</v>
      </c>
      <c r="I1" s="278"/>
      <c r="J1" s="278"/>
      <c r="K1" s="278"/>
      <c r="L1" s="12" t="s">
        <v>47</v>
      </c>
      <c r="M1" s="10"/>
      <c r="N1" s="10"/>
      <c r="O1" s="11" t="s">
        <v>48</v>
      </c>
      <c r="P1" s="10"/>
      <c r="Q1" s="10"/>
      <c r="R1" s="10"/>
      <c r="S1" s="12" t="s">
        <v>49</v>
      </c>
      <c r="T1" s="12"/>
      <c r="U1" s="60"/>
      <c r="V1" s="60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ht="36.950000000000003" customHeight="1" x14ac:dyDescent="0.3">
      <c r="C2" s="224" t="s">
        <v>3</v>
      </c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S2" s="279" t="s">
        <v>4</v>
      </c>
      <c r="T2" s="280"/>
      <c r="U2" s="280"/>
      <c r="V2" s="280"/>
      <c r="W2" s="280"/>
      <c r="X2" s="280"/>
      <c r="Y2" s="280"/>
      <c r="Z2" s="280"/>
      <c r="AA2" s="280"/>
      <c r="AB2" s="280"/>
      <c r="AC2" s="280"/>
      <c r="AT2" s="15" t="s">
        <v>42</v>
      </c>
    </row>
    <row r="3" spans="1:66" ht="6.95" customHeight="1" x14ac:dyDescent="0.3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8"/>
      <c r="AT3" s="15" t="s">
        <v>39</v>
      </c>
    </row>
    <row r="4" spans="1:66" ht="36.950000000000003" customHeight="1" x14ac:dyDescent="0.3">
      <c r="B4" s="19"/>
      <c r="C4" s="226" t="s">
        <v>50</v>
      </c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0"/>
      <c r="T4" s="14" t="s">
        <v>5</v>
      </c>
      <c r="AT4" s="15" t="s">
        <v>2</v>
      </c>
    </row>
    <row r="5" spans="1:66" ht="6.95" customHeight="1" x14ac:dyDescent="0.3">
      <c r="B5" s="19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0"/>
    </row>
    <row r="6" spans="1:66" ht="25.35" customHeight="1" x14ac:dyDescent="0.3">
      <c r="B6" s="19"/>
      <c r="C6" s="21"/>
      <c r="D6" s="24" t="s">
        <v>6</v>
      </c>
      <c r="E6" s="21"/>
      <c r="F6" s="228" t="e">
        <f>#REF!</f>
        <v>#REF!</v>
      </c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1"/>
      <c r="R6" s="20"/>
    </row>
    <row r="7" spans="1:66" s="1" customFormat="1" ht="32.85" customHeight="1" x14ac:dyDescent="0.3">
      <c r="B7" s="26"/>
      <c r="C7" s="27"/>
      <c r="D7" s="23" t="s">
        <v>83</v>
      </c>
      <c r="E7" s="27"/>
      <c r="F7" s="230" t="s">
        <v>126</v>
      </c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7"/>
      <c r="R7" s="28"/>
    </row>
    <row r="8" spans="1:66" s="1" customFormat="1" ht="14.45" customHeight="1" x14ac:dyDescent="0.3">
      <c r="B8" s="26"/>
      <c r="C8" s="27"/>
      <c r="D8" s="24" t="s">
        <v>7</v>
      </c>
      <c r="E8" s="27"/>
      <c r="F8" s="22" t="s">
        <v>1</v>
      </c>
      <c r="G8" s="27"/>
      <c r="H8" s="27"/>
      <c r="I8" s="27"/>
      <c r="J8" s="27"/>
      <c r="K8" s="27"/>
      <c r="L8" s="27"/>
      <c r="M8" s="24" t="s">
        <v>8</v>
      </c>
      <c r="N8" s="27"/>
      <c r="O8" s="22" t="s">
        <v>1</v>
      </c>
      <c r="P8" s="27"/>
      <c r="Q8" s="27"/>
      <c r="R8" s="28"/>
    </row>
    <row r="9" spans="1:66" s="1" customFormat="1" ht="14.45" customHeight="1" x14ac:dyDescent="0.3">
      <c r="B9" s="26"/>
      <c r="C9" s="27"/>
      <c r="D9" s="24" t="s">
        <v>9</v>
      </c>
      <c r="E9" s="27"/>
      <c r="F9" s="22" t="s">
        <v>10</v>
      </c>
      <c r="G9" s="27"/>
      <c r="H9" s="27"/>
      <c r="I9" s="27"/>
      <c r="J9" s="27"/>
      <c r="K9" s="27"/>
      <c r="L9" s="27"/>
      <c r="M9" s="24" t="s">
        <v>11</v>
      </c>
      <c r="N9" s="27"/>
      <c r="O9" s="232" t="e">
        <f>#REF!</f>
        <v>#REF!</v>
      </c>
      <c r="P9" s="233"/>
      <c r="Q9" s="27"/>
      <c r="R9" s="28"/>
    </row>
    <row r="10" spans="1:66" s="1" customFormat="1" ht="10.9" customHeight="1" x14ac:dyDescent="0.3">
      <c r="B10" s="26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8"/>
    </row>
    <row r="11" spans="1:66" s="1" customFormat="1" ht="14.45" customHeight="1" x14ac:dyDescent="0.3">
      <c r="B11" s="26"/>
      <c r="C11" s="27"/>
      <c r="D11" s="24" t="s">
        <v>12</v>
      </c>
      <c r="E11" s="27"/>
      <c r="F11" s="27"/>
      <c r="G11" s="27"/>
      <c r="H11" s="27"/>
      <c r="I11" s="27"/>
      <c r="J11" s="27"/>
      <c r="K11" s="27"/>
      <c r="L11" s="27"/>
      <c r="M11" s="24" t="s">
        <v>13</v>
      </c>
      <c r="N11" s="27"/>
      <c r="O11" s="234" t="e">
        <f>IF(#REF!="","",#REF!)</f>
        <v>#REF!</v>
      </c>
      <c r="P11" s="234"/>
      <c r="Q11" s="27"/>
      <c r="R11" s="28"/>
    </row>
    <row r="12" spans="1:66" s="1" customFormat="1" ht="18" customHeight="1" x14ac:dyDescent="0.3">
      <c r="B12" s="26"/>
      <c r="C12" s="27"/>
      <c r="D12" s="27"/>
      <c r="E12" s="22" t="e">
        <f>IF(#REF!="","",#REF!)</f>
        <v>#REF!</v>
      </c>
      <c r="F12" s="27"/>
      <c r="G12" s="27"/>
      <c r="H12" s="27"/>
      <c r="I12" s="27"/>
      <c r="J12" s="27"/>
      <c r="K12" s="27"/>
      <c r="L12" s="27"/>
      <c r="M12" s="24" t="s">
        <v>14</v>
      </c>
      <c r="N12" s="27"/>
      <c r="O12" s="234" t="e">
        <f>IF(#REF!="","",#REF!)</f>
        <v>#REF!</v>
      </c>
      <c r="P12" s="234"/>
      <c r="Q12" s="27"/>
      <c r="R12" s="28"/>
    </row>
    <row r="13" spans="1:66" s="1" customFormat="1" ht="6.95" customHeight="1" x14ac:dyDescent="0.3">
      <c r="B13" s="26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8"/>
    </row>
    <row r="14" spans="1:66" s="1" customFormat="1" ht="14.45" customHeight="1" x14ac:dyDescent="0.3">
      <c r="B14" s="26"/>
      <c r="C14" s="27"/>
      <c r="D14" s="24" t="s">
        <v>15</v>
      </c>
      <c r="E14" s="27"/>
      <c r="F14" s="27"/>
      <c r="G14" s="27"/>
      <c r="H14" s="27"/>
      <c r="I14" s="27"/>
      <c r="J14" s="27"/>
      <c r="K14" s="27"/>
      <c r="L14" s="27"/>
      <c r="M14" s="24" t="s">
        <v>13</v>
      </c>
      <c r="N14" s="27"/>
      <c r="O14" s="235" t="e">
        <f>IF(#REF!="","",#REF!)</f>
        <v>#REF!</v>
      </c>
      <c r="P14" s="234"/>
      <c r="Q14" s="27"/>
      <c r="R14" s="28"/>
    </row>
    <row r="15" spans="1:66" s="1" customFormat="1" ht="18" customHeight="1" x14ac:dyDescent="0.3">
      <c r="B15" s="26"/>
      <c r="C15" s="27"/>
      <c r="D15" s="27"/>
      <c r="E15" s="235" t="e">
        <f>IF(#REF!="","",#REF!)</f>
        <v>#REF!</v>
      </c>
      <c r="F15" s="236"/>
      <c r="G15" s="236"/>
      <c r="H15" s="236"/>
      <c r="I15" s="236"/>
      <c r="J15" s="236"/>
      <c r="K15" s="236"/>
      <c r="L15" s="236"/>
      <c r="M15" s="24" t="s">
        <v>14</v>
      </c>
      <c r="N15" s="27"/>
      <c r="O15" s="235" t="e">
        <f>IF(#REF!="","",#REF!)</f>
        <v>#REF!</v>
      </c>
      <c r="P15" s="234"/>
      <c r="Q15" s="27"/>
      <c r="R15" s="28"/>
    </row>
    <row r="16" spans="1:66" s="1" customFormat="1" ht="6.95" customHeight="1" x14ac:dyDescent="0.3">
      <c r="B16" s="26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8"/>
    </row>
    <row r="17" spans="2:18" s="1" customFormat="1" ht="14.45" customHeight="1" x14ac:dyDescent="0.3">
      <c r="B17" s="26"/>
      <c r="C17" s="27"/>
      <c r="D17" s="24" t="s">
        <v>16</v>
      </c>
      <c r="E17" s="27"/>
      <c r="F17" s="27"/>
      <c r="G17" s="27"/>
      <c r="H17" s="27"/>
      <c r="I17" s="27"/>
      <c r="J17" s="27"/>
      <c r="K17" s="27"/>
      <c r="L17" s="27"/>
      <c r="M17" s="24" t="s">
        <v>13</v>
      </c>
      <c r="N17" s="27"/>
      <c r="O17" s="234" t="e">
        <f>IF(#REF!="","",#REF!)</f>
        <v>#REF!</v>
      </c>
      <c r="P17" s="234"/>
      <c r="Q17" s="27"/>
      <c r="R17" s="28"/>
    </row>
    <row r="18" spans="2:18" s="1" customFormat="1" ht="18" customHeight="1" x14ac:dyDescent="0.3">
      <c r="B18" s="26"/>
      <c r="C18" s="27"/>
      <c r="D18" s="27"/>
      <c r="E18" s="22" t="e">
        <f>IF(#REF!="","",#REF!)</f>
        <v>#REF!</v>
      </c>
      <c r="F18" s="27"/>
      <c r="G18" s="27"/>
      <c r="H18" s="27"/>
      <c r="I18" s="27"/>
      <c r="J18" s="27"/>
      <c r="K18" s="27"/>
      <c r="L18" s="27"/>
      <c r="M18" s="24" t="s">
        <v>14</v>
      </c>
      <c r="N18" s="27"/>
      <c r="O18" s="234" t="e">
        <f>IF(#REF!="","",#REF!)</f>
        <v>#REF!</v>
      </c>
      <c r="P18" s="234"/>
      <c r="Q18" s="27"/>
      <c r="R18" s="28"/>
    </row>
    <row r="19" spans="2:18" s="1" customFormat="1" ht="6.95" customHeight="1" x14ac:dyDescent="0.3">
      <c r="B19" s="26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8"/>
    </row>
    <row r="20" spans="2:18" s="1" customFormat="1" ht="14.45" customHeight="1" x14ac:dyDescent="0.3">
      <c r="B20" s="26"/>
      <c r="C20" s="27"/>
      <c r="D20" s="24" t="s">
        <v>18</v>
      </c>
      <c r="E20" s="27"/>
      <c r="F20" s="27"/>
      <c r="G20" s="27"/>
      <c r="H20" s="27"/>
      <c r="I20" s="27"/>
      <c r="J20" s="27"/>
      <c r="K20" s="27"/>
      <c r="L20" s="27"/>
      <c r="M20" s="24" t="s">
        <v>13</v>
      </c>
      <c r="N20" s="27"/>
      <c r="O20" s="234" t="e">
        <f>IF(#REF!="","",#REF!)</f>
        <v>#REF!</v>
      </c>
      <c r="P20" s="234"/>
      <c r="Q20" s="27"/>
      <c r="R20" s="28"/>
    </row>
    <row r="21" spans="2:18" s="1" customFormat="1" ht="18" customHeight="1" x14ac:dyDescent="0.3">
      <c r="B21" s="26"/>
      <c r="C21" s="27"/>
      <c r="D21" s="27"/>
      <c r="E21" s="22" t="e">
        <f>IF(#REF!="","",#REF!)</f>
        <v>#REF!</v>
      </c>
      <c r="F21" s="27"/>
      <c r="G21" s="27"/>
      <c r="H21" s="27"/>
      <c r="I21" s="27"/>
      <c r="J21" s="27"/>
      <c r="K21" s="27"/>
      <c r="L21" s="27"/>
      <c r="M21" s="24" t="s">
        <v>14</v>
      </c>
      <c r="N21" s="27"/>
      <c r="O21" s="234" t="e">
        <f>IF(#REF!="","",#REF!)</f>
        <v>#REF!</v>
      </c>
      <c r="P21" s="234"/>
      <c r="Q21" s="27"/>
      <c r="R21" s="28"/>
    </row>
    <row r="22" spans="2:18" s="1" customFormat="1" ht="6.95" customHeight="1" x14ac:dyDescent="0.3">
      <c r="B22" s="26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8"/>
    </row>
    <row r="23" spans="2:18" s="1" customFormat="1" ht="14.45" customHeight="1" x14ac:dyDescent="0.3">
      <c r="B23" s="26"/>
      <c r="C23" s="27"/>
      <c r="D23" s="24" t="s">
        <v>19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8"/>
    </row>
    <row r="24" spans="2:18" s="1" customFormat="1" ht="16.5" customHeight="1" x14ac:dyDescent="0.3">
      <c r="B24" s="26"/>
      <c r="C24" s="27"/>
      <c r="D24" s="27"/>
      <c r="E24" s="237" t="s">
        <v>1</v>
      </c>
      <c r="F24" s="237"/>
      <c r="G24" s="237"/>
      <c r="H24" s="237"/>
      <c r="I24" s="237"/>
      <c r="J24" s="237"/>
      <c r="K24" s="237"/>
      <c r="L24" s="237"/>
      <c r="M24" s="27"/>
      <c r="N24" s="27"/>
      <c r="O24" s="27"/>
      <c r="P24" s="27"/>
      <c r="Q24" s="27"/>
      <c r="R24" s="28"/>
    </row>
    <row r="25" spans="2:18" s="1" customFormat="1" ht="6.95" customHeight="1" x14ac:dyDescent="0.3">
      <c r="B25" s="26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8"/>
    </row>
    <row r="26" spans="2:18" s="1" customFormat="1" ht="6.95" customHeight="1" x14ac:dyDescent="0.3">
      <c r="B26" s="26"/>
      <c r="C26" s="27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27"/>
      <c r="R26" s="28"/>
    </row>
    <row r="27" spans="2:18" s="1" customFormat="1" ht="14.45" customHeight="1" x14ac:dyDescent="0.3">
      <c r="B27" s="26"/>
      <c r="C27" s="27"/>
      <c r="D27" s="61" t="s">
        <v>51</v>
      </c>
      <c r="E27" s="27"/>
      <c r="F27" s="27"/>
      <c r="G27" s="27"/>
      <c r="H27" s="27"/>
      <c r="I27" s="27"/>
      <c r="J27" s="27"/>
      <c r="K27" s="27"/>
      <c r="L27" s="27"/>
      <c r="M27" s="238">
        <f>N88</f>
        <v>0</v>
      </c>
      <c r="N27" s="238"/>
      <c r="O27" s="238"/>
      <c r="P27" s="238"/>
      <c r="Q27" s="27"/>
      <c r="R27" s="28"/>
    </row>
    <row r="28" spans="2:18" s="1" customFormat="1" ht="14.45" customHeight="1" x14ac:dyDescent="0.3">
      <c r="B28" s="26"/>
      <c r="C28" s="27"/>
      <c r="D28" s="25" t="s">
        <v>43</v>
      </c>
      <c r="E28" s="27"/>
      <c r="F28" s="27"/>
      <c r="G28" s="27"/>
      <c r="H28" s="27"/>
      <c r="I28" s="27"/>
      <c r="J28" s="27"/>
      <c r="K28" s="27"/>
      <c r="L28" s="27"/>
      <c r="M28" s="238">
        <f>N102</f>
        <v>0</v>
      </c>
      <c r="N28" s="238"/>
      <c r="O28" s="238"/>
      <c r="P28" s="238"/>
      <c r="Q28" s="27"/>
      <c r="R28" s="28"/>
    </row>
    <row r="29" spans="2:18" s="1" customFormat="1" ht="6.95" customHeight="1" x14ac:dyDescent="0.3"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8"/>
    </row>
    <row r="30" spans="2:18" s="1" customFormat="1" ht="25.35" customHeight="1" x14ac:dyDescent="0.3">
      <c r="B30" s="26"/>
      <c r="C30" s="27"/>
      <c r="D30" s="62" t="s">
        <v>20</v>
      </c>
      <c r="E30" s="27"/>
      <c r="F30" s="27"/>
      <c r="G30" s="27"/>
      <c r="H30" s="27"/>
      <c r="I30" s="27"/>
      <c r="J30" s="27"/>
      <c r="K30" s="27"/>
      <c r="L30" s="27"/>
      <c r="M30" s="239">
        <f>ROUND(M27+M28,2)</f>
        <v>0</v>
      </c>
      <c r="N30" s="231"/>
      <c r="O30" s="231"/>
      <c r="P30" s="231"/>
      <c r="Q30" s="27"/>
      <c r="R30" s="28"/>
    </row>
    <row r="31" spans="2:18" s="1" customFormat="1" ht="6.95" customHeight="1" x14ac:dyDescent="0.3">
      <c r="B31" s="26"/>
      <c r="C31" s="27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27"/>
      <c r="R31" s="28"/>
    </row>
    <row r="32" spans="2:18" s="1" customFormat="1" ht="14.45" customHeight="1" x14ac:dyDescent="0.3">
      <c r="B32" s="26"/>
      <c r="C32" s="27"/>
      <c r="D32" s="29" t="s">
        <v>21</v>
      </c>
      <c r="E32" s="29" t="s">
        <v>22</v>
      </c>
      <c r="F32" s="30">
        <v>0.2</v>
      </c>
      <c r="G32" s="63" t="s">
        <v>23</v>
      </c>
      <c r="H32" s="240">
        <f>ROUND((((SUM(BE102:BE109)+SUM(BE127:BE223))+SUM(BE226:BE234))),2)</f>
        <v>0</v>
      </c>
      <c r="I32" s="231"/>
      <c r="J32" s="231"/>
      <c r="K32" s="27"/>
      <c r="L32" s="27"/>
      <c r="M32" s="240">
        <f>ROUND(((ROUND((SUM(BE102:BE109)+SUM(BE127:BE223)), 2)*F32)+SUM(BE226:BE234)*F32),2)</f>
        <v>0</v>
      </c>
      <c r="N32" s="231"/>
      <c r="O32" s="231"/>
      <c r="P32" s="231"/>
      <c r="Q32" s="27"/>
      <c r="R32" s="28"/>
    </row>
    <row r="33" spans="2:18" s="1" customFormat="1" ht="14.45" customHeight="1" x14ac:dyDescent="0.3">
      <c r="B33" s="26"/>
      <c r="C33" s="27"/>
      <c r="D33" s="27"/>
      <c r="E33" s="29" t="s">
        <v>24</v>
      </c>
      <c r="F33" s="30">
        <v>0.2</v>
      </c>
      <c r="G33" s="63" t="s">
        <v>23</v>
      </c>
      <c r="H33" s="240">
        <f>ROUND((((SUM(BF102:BF109)+SUM(BF127:BF223))+SUM(BF226:BF234))),2)</f>
        <v>0</v>
      </c>
      <c r="I33" s="231"/>
      <c r="J33" s="231"/>
      <c r="K33" s="27"/>
      <c r="L33" s="27"/>
      <c r="M33" s="240">
        <f>ROUND(((ROUND((SUM(BF102:BF109)+SUM(BF127:BF223)), 2)*F33)+SUM(BF226:BF234)*F33),2)</f>
        <v>0</v>
      </c>
      <c r="N33" s="231"/>
      <c r="O33" s="231"/>
      <c r="P33" s="231"/>
      <c r="Q33" s="27"/>
      <c r="R33" s="28"/>
    </row>
    <row r="34" spans="2:18" s="1" customFormat="1" ht="14.45" hidden="1" customHeight="1" x14ac:dyDescent="0.3">
      <c r="B34" s="26"/>
      <c r="C34" s="27"/>
      <c r="D34" s="27"/>
      <c r="E34" s="29" t="s">
        <v>25</v>
      </c>
      <c r="F34" s="30">
        <v>0.2</v>
      </c>
      <c r="G34" s="63" t="s">
        <v>23</v>
      </c>
      <c r="H34" s="240">
        <f>ROUND((((SUM(BG102:BG109)+SUM(BG127:BG223))+SUM(BG226:BG234))),2)</f>
        <v>0</v>
      </c>
      <c r="I34" s="231"/>
      <c r="J34" s="231"/>
      <c r="K34" s="27"/>
      <c r="L34" s="27"/>
      <c r="M34" s="240">
        <v>0</v>
      </c>
      <c r="N34" s="231"/>
      <c r="O34" s="231"/>
      <c r="P34" s="231"/>
      <c r="Q34" s="27"/>
      <c r="R34" s="28"/>
    </row>
    <row r="35" spans="2:18" s="1" customFormat="1" ht="14.45" hidden="1" customHeight="1" x14ac:dyDescent="0.3">
      <c r="B35" s="26"/>
      <c r="C35" s="27"/>
      <c r="D35" s="27"/>
      <c r="E35" s="29" t="s">
        <v>26</v>
      </c>
      <c r="F35" s="30">
        <v>0.2</v>
      </c>
      <c r="G35" s="63" t="s">
        <v>23</v>
      </c>
      <c r="H35" s="240">
        <f>ROUND((((SUM(BH102:BH109)+SUM(BH127:BH223))+SUM(BH226:BH234))),2)</f>
        <v>0</v>
      </c>
      <c r="I35" s="231"/>
      <c r="J35" s="231"/>
      <c r="K35" s="27"/>
      <c r="L35" s="27"/>
      <c r="M35" s="240">
        <v>0</v>
      </c>
      <c r="N35" s="231"/>
      <c r="O35" s="231"/>
      <c r="P35" s="231"/>
      <c r="Q35" s="27"/>
      <c r="R35" s="28"/>
    </row>
    <row r="36" spans="2:18" s="1" customFormat="1" ht="14.45" hidden="1" customHeight="1" x14ac:dyDescent="0.3">
      <c r="B36" s="26"/>
      <c r="C36" s="27"/>
      <c r="D36" s="27"/>
      <c r="E36" s="29" t="s">
        <v>27</v>
      </c>
      <c r="F36" s="30">
        <v>0</v>
      </c>
      <c r="G36" s="63" t="s">
        <v>23</v>
      </c>
      <c r="H36" s="240">
        <f>ROUND((((SUM(BI102:BI109)+SUM(BI127:BI223))+SUM(BI226:BI234))),2)</f>
        <v>0</v>
      </c>
      <c r="I36" s="231"/>
      <c r="J36" s="231"/>
      <c r="K36" s="27"/>
      <c r="L36" s="27"/>
      <c r="M36" s="240">
        <v>0</v>
      </c>
      <c r="N36" s="231"/>
      <c r="O36" s="231"/>
      <c r="P36" s="231"/>
      <c r="Q36" s="27"/>
      <c r="R36" s="28"/>
    </row>
    <row r="37" spans="2:18" s="1" customFormat="1" ht="6.95" customHeight="1" x14ac:dyDescent="0.3">
      <c r="B37" s="26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8"/>
    </row>
    <row r="38" spans="2:18" s="1" customFormat="1" ht="25.35" customHeight="1" x14ac:dyDescent="0.3">
      <c r="B38" s="26"/>
      <c r="C38" s="59"/>
      <c r="D38" s="64" t="s">
        <v>28</v>
      </c>
      <c r="E38" s="49"/>
      <c r="F38" s="49"/>
      <c r="G38" s="65" t="s">
        <v>29</v>
      </c>
      <c r="H38" s="66" t="s">
        <v>30</v>
      </c>
      <c r="I38" s="49"/>
      <c r="J38" s="49"/>
      <c r="K38" s="49"/>
      <c r="L38" s="241">
        <f>SUM(M30:M36)</f>
        <v>0</v>
      </c>
      <c r="M38" s="241"/>
      <c r="N38" s="241"/>
      <c r="O38" s="241"/>
      <c r="P38" s="242"/>
      <c r="Q38" s="59"/>
      <c r="R38" s="28"/>
    </row>
    <row r="39" spans="2:18" s="1" customFormat="1" ht="14.45" customHeight="1" x14ac:dyDescent="0.3">
      <c r="B39" s="26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8"/>
    </row>
    <row r="40" spans="2:18" s="1" customFormat="1" ht="14.45" customHeight="1" x14ac:dyDescent="0.3">
      <c r="B40" s="26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8"/>
    </row>
    <row r="41" spans="2:18" x14ac:dyDescent="0.3">
      <c r="B41" s="19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0"/>
    </row>
    <row r="42" spans="2:18" x14ac:dyDescent="0.3">
      <c r="B42" s="19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0"/>
    </row>
    <row r="43" spans="2:18" x14ac:dyDescent="0.3">
      <c r="B43" s="19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0"/>
    </row>
    <row r="44" spans="2:18" x14ac:dyDescent="0.3">
      <c r="B44" s="19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0"/>
    </row>
    <row r="45" spans="2:18" x14ac:dyDescent="0.3">
      <c r="B45" s="19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0"/>
    </row>
    <row r="46" spans="2:18" x14ac:dyDescent="0.3">
      <c r="B46" s="19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0"/>
    </row>
    <row r="47" spans="2:18" x14ac:dyDescent="0.3">
      <c r="B47" s="19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0"/>
    </row>
    <row r="48" spans="2:18" x14ac:dyDescent="0.3">
      <c r="B48" s="19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0"/>
    </row>
    <row r="49" spans="2:18" x14ac:dyDescent="0.3">
      <c r="B49" s="19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0"/>
    </row>
    <row r="50" spans="2:18" s="1" customFormat="1" ht="15" x14ac:dyDescent="0.3">
      <c r="B50" s="26"/>
      <c r="C50" s="27"/>
      <c r="D50" s="32" t="s">
        <v>31</v>
      </c>
      <c r="E50" s="33"/>
      <c r="F50" s="33"/>
      <c r="G50" s="33"/>
      <c r="H50" s="34"/>
      <c r="I50" s="27"/>
      <c r="J50" s="32" t="s">
        <v>32</v>
      </c>
      <c r="K50" s="33"/>
      <c r="L50" s="33"/>
      <c r="M50" s="33"/>
      <c r="N50" s="33"/>
      <c r="O50" s="33"/>
      <c r="P50" s="34"/>
      <c r="Q50" s="27"/>
      <c r="R50" s="28"/>
    </row>
    <row r="51" spans="2:18" x14ac:dyDescent="0.3">
      <c r="B51" s="19"/>
      <c r="C51" s="21"/>
      <c r="D51" s="35"/>
      <c r="E51" s="21"/>
      <c r="F51" s="21"/>
      <c r="G51" s="21"/>
      <c r="H51" s="36"/>
      <c r="I51" s="21"/>
      <c r="J51" s="35"/>
      <c r="K51" s="21"/>
      <c r="L51" s="21"/>
      <c r="M51" s="21"/>
      <c r="N51" s="21"/>
      <c r="O51" s="21"/>
      <c r="P51" s="36"/>
      <c r="Q51" s="21"/>
      <c r="R51" s="20"/>
    </row>
    <row r="52" spans="2:18" x14ac:dyDescent="0.3">
      <c r="B52" s="19"/>
      <c r="C52" s="21"/>
      <c r="D52" s="35"/>
      <c r="E52" s="21"/>
      <c r="F52" s="21"/>
      <c r="G52" s="21"/>
      <c r="H52" s="36"/>
      <c r="I52" s="21"/>
      <c r="J52" s="35"/>
      <c r="K52" s="21"/>
      <c r="L52" s="21"/>
      <c r="M52" s="21"/>
      <c r="N52" s="21"/>
      <c r="O52" s="21"/>
      <c r="P52" s="36"/>
      <c r="Q52" s="21"/>
      <c r="R52" s="20"/>
    </row>
    <row r="53" spans="2:18" x14ac:dyDescent="0.3">
      <c r="B53" s="19"/>
      <c r="C53" s="21"/>
      <c r="D53" s="35"/>
      <c r="E53" s="21"/>
      <c r="F53" s="21"/>
      <c r="G53" s="21"/>
      <c r="H53" s="36"/>
      <c r="I53" s="21"/>
      <c r="J53" s="35"/>
      <c r="K53" s="21"/>
      <c r="L53" s="21"/>
      <c r="M53" s="21"/>
      <c r="N53" s="21"/>
      <c r="O53" s="21"/>
      <c r="P53" s="36"/>
      <c r="Q53" s="21"/>
      <c r="R53" s="20"/>
    </row>
    <row r="54" spans="2:18" x14ac:dyDescent="0.3">
      <c r="B54" s="19"/>
      <c r="C54" s="21"/>
      <c r="D54" s="35"/>
      <c r="E54" s="21"/>
      <c r="F54" s="21"/>
      <c r="G54" s="21"/>
      <c r="H54" s="36"/>
      <c r="I54" s="21"/>
      <c r="J54" s="35"/>
      <c r="K54" s="21"/>
      <c r="L54" s="21"/>
      <c r="M54" s="21"/>
      <c r="N54" s="21"/>
      <c r="O54" s="21"/>
      <c r="P54" s="36"/>
      <c r="Q54" s="21"/>
      <c r="R54" s="20"/>
    </row>
    <row r="55" spans="2:18" x14ac:dyDescent="0.3">
      <c r="B55" s="19"/>
      <c r="C55" s="21"/>
      <c r="D55" s="35"/>
      <c r="E55" s="21"/>
      <c r="F55" s="21"/>
      <c r="G55" s="21"/>
      <c r="H55" s="36"/>
      <c r="I55" s="21"/>
      <c r="J55" s="35"/>
      <c r="K55" s="21"/>
      <c r="L55" s="21"/>
      <c r="M55" s="21"/>
      <c r="N55" s="21"/>
      <c r="O55" s="21"/>
      <c r="P55" s="36"/>
      <c r="Q55" s="21"/>
      <c r="R55" s="20"/>
    </row>
    <row r="56" spans="2:18" x14ac:dyDescent="0.3">
      <c r="B56" s="19"/>
      <c r="C56" s="21"/>
      <c r="D56" s="35"/>
      <c r="E56" s="21"/>
      <c r="F56" s="21"/>
      <c r="G56" s="21"/>
      <c r="H56" s="36"/>
      <c r="I56" s="21"/>
      <c r="J56" s="35"/>
      <c r="K56" s="21"/>
      <c r="L56" s="21"/>
      <c r="M56" s="21"/>
      <c r="N56" s="21"/>
      <c r="O56" s="21"/>
      <c r="P56" s="36"/>
      <c r="Q56" s="21"/>
      <c r="R56" s="20"/>
    </row>
    <row r="57" spans="2:18" x14ac:dyDescent="0.3">
      <c r="B57" s="19"/>
      <c r="C57" s="21"/>
      <c r="D57" s="35"/>
      <c r="E57" s="21"/>
      <c r="F57" s="21"/>
      <c r="G57" s="21"/>
      <c r="H57" s="36"/>
      <c r="I57" s="21"/>
      <c r="J57" s="35"/>
      <c r="K57" s="21"/>
      <c r="L57" s="21"/>
      <c r="M57" s="21"/>
      <c r="N57" s="21"/>
      <c r="O57" s="21"/>
      <c r="P57" s="36"/>
      <c r="Q57" s="21"/>
      <c r="R57" s="20"/>
    </row>
    <row r="58" spans="2:18" x14ac:dyDescent="0.3">
      <c r="B58" s="19"/>
      <c r="C58" s="21"/>
      <c r="D58" s="35"/>
      <c r="E58" s="21"/>
      <c r="F58" s="21"/>
      <c r="G58" s="21"/>
      <c r="H58" s="36"/>
      <c r="I58" s="21"/>
      <c r="J58" s="35"/>
      <c r="K58" s="21"/>
      <c r="L58" s="21"/>
      <c r="M58" s="21"/>
      <c r="N58" s="21"/>
      <c r="O58" s="21"/>
      <c r="P58" s="36"/>
      <c r="Q58" s="21"/>
      <c r="R58" s="20"/>
    </row>
    <row r="59" spans="2:18" s="1" customFormat="1" ht="15" x14ac:dyDescent="0.3">
      <c r="B59" s="26"/>
      <c r="C59" s="27"/>
      <c r="D59" s="37" t="s">
        <v>33</v>
      </c>
      <c r="E59" s="38"/>
      <c r="F59" s="38"/>
      <c r="G59" s="39" t="s">
        <v>34</v>
      </c>
      <c r="H59" s="40"/>
      <c r="I59" s="27"/>
      <c r="J59" s="37" t="s">
        <v>33</v>
      </c>
      <c r="K59" s="38"/>
      <c r="L59" s="38"/>
      <c r="M59" s="38"/>
      <c r="N59" s="39" t="s">
        <v>34</v>
      </c>
      <c r="O59" s="38"/>
      <c r="P59" s="40"/>
      <c r="Q59" s="27"/>
      <c r="R59" s="28"/>
    </row>
    <row r="60" spans="2:18" x14ac:dyDescent="0.3">
      <c r="B60" s="19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0"/>
    </row>
    <row r="61" spans="2:18" s="1" customFormat="1" ht="15" x14ac:dyDescent="0.3">
      <c r="B61" s="26"/>
      <c r="C61" s="27"/>
      <c r="D61" s="32" t="s">
        <v>35</v>
      </c>
      <c r="E61" s="33"/>
      <c r="F61" s="33"/>
      <c r="G61" s="33"/>
      <c r="H61" s="34"/>
      <c r="I61" s="27"/>
      <c r="J61" s="32" t="s">
        <v>36</v>
      </c>
      <c r="K61" s="33"/>
      <c r="L61" s="33"/>
      <c r="M61" s="33"/>
      <c r="N61" s="33"/>
      <c r="O61" s="33"/>
      <c r="P61" s="34"/>
      <c r="Q61" s="27"/>
      <c r="R61" s="28"/>
    </row>
    <row r="62" spans="2:18" x14ac:dyDescent="0.3">
      <c r="B62" s="19"/>
      <c r="C62" s="21"/>
      <c r="D62" s="35"/>
      <c r="E62" s="21"/>
      <c r="F62" s="21"/>
      <c r="G62" s="21"/>
      <c r="H62" s="36"/>
      <c r="I62" s="21"/>
      <c r="J62" s="35"/>
      <c r="K62" s="21"/>
      <c r="L62" s="21"/>
      <c r="M62" s="21"/>
      <c r="N62" s="21"/>
      <c r="O62" s="21"/>
      <c r="P62" s="36"/>
      <c r="Q62" s="21"/>
      <c r="R62" s="20"/>
    </row>
    <row r="63" spans="2:18" x14ac:dyDescent="0.3">
      <c r="B63" s="19"/>
      <c r="C63" s="21"/>
      <c r="D63" s="35"/>
      <c r="E63" s="21"/>
      <c r="F63" s="21"/>
      <c r="G63" s="21"/>
      <c r="H63" s="36"/>
      <c r="I63" s="21"/>
      <c r="J63" s="35"/>
      <c r="K63" s="21"/>
      <c r="L63" s="21"/>
      <c r="M63" s="21"/>
      <c r="N63" s="21"/>
      <c r="O63" s="21"/>
      <c r="P63" s="36"/>
      <c r="Q63" s="21"/>
      <c r="R63" s="20"/>
    </row>
    <row r="64" spans="2:18" x14ac:dyDescent="0.3">
      <c r="B64" s="19"/>
      <c r="C64" s="21"/>
      <c r="D64" s="35"/>
      <c r="E64" s="21"/>
      <c r="F64" s="21"/>
      <c r="G64" s="21"/>
      <c r="H64" s="36"/>
      <c r="I64" s="21"/>
      <c r="J64" s="35"/>
      <c r="K64" s="21"/>
      <c r="L64" s="21"/>
      <c r="M64" s="21"/>
      <c r="N64" s="21"/>
      <c r="O64" s="21"/>
      <c r="P64" s="36"/>
      <c r="Q64" s="21"/>
      <c r="R64" s="20"/>
    </row>
    <row r="65" spans="2:18" x14ac:dyDescent="0.3">
      <c r="B65" s="19"/>
      <c r="C65" s="21"/>
      <c r="D65" s="35"/>
      <c r="E65" s="21"/>
      <c r="F65" s="21"/>
      <c r="G65" s="21"/>
      <c r="H65" s="36"/>
      <c r="I65" s="21"/>
      <c r="J65" s="35"/>
      <c r="K65" s="21"/>
      <c r="L65" s="21"/>
      <c r="M65" s="21"/>
      <c r="N65" s="21"/>
      <c r="O65" s="21"/>
      <c r="P65" s="36"/>
      <c r="Q65" s="21"/>
      <c r="R65" s="20"/>
    </row>
    <row r="66" spans="2:18" x14ac:dyDescent="0.3">
      <c r="B66" s="19"/>
      <c r="C66" s="21"/>
      <c r="D66" s="35"/>
      <c r="E66" s="21"/>
      <c r="F66" s="21"/>
      <c r="G66" s="21"/>
      <c r="H66" s="36"/>
      <c r="I66" s="21"/>
      <c r="J66" s="35"/>
      <c r="K66" s="21"/>
      <c r="L66" s="21"/>
      <c r="M66" s="21"/>
      <c r="N66" s="21"/>
      <c r="O66" s="21"/>
      <c r="P66" s="36"/>
      <c r="Q66" s="21"/>
      <c r="R66" s="20"/>
    </row>
    <row r="67" spans="2:18" x14ac:dyDescent="0.3">
      <c r="B67" s="19"/>
      <c r="C67" s="21"/>
      <c r="D67" s="35"/>
      <c r="E67" s="21"/>
      <c r="F67" s="21"/>
      <c r="G67" s="21"/>
      <c r="H67" s="36"/>
      <c r="I67" s="21"/>
      <c r="J67" s="35"/>
      <c r="K67" s="21"/>
      <c r="L67" s="21"/>
      <c r="M67" s="21"/>
      <c r="N67" s="21"/>
      <c r="O67" s="21"/>
      <c r="P67" s="36"/>
      <c r="Q67" s="21"/>
      <c r="R67" s="20"/>
    </row>
    <row r="68" spans="2:18" x14ac:dyDescent="0.3">
      <c r="B68" s="19"/>
      <c r="C68" s="21"/>
      <c r="D68" s="35"/>
      <c r="E68" s="21"/>
      <c r="F68" s="21"/>
      <c r="G68" s="21"/>
      <c r="H68" s="36"/>
      <c r="I68" s="21"/>
      <c r="J68" s="35"/>
      <c r="K68" s="21"/>
      <c r="L68" s="21"/>
      <c r="M68" s="21"/>
      <c r="N68" s="21"/>
      <c r="O68" s="21"/>
      <c r="P68" s="36"/>
      <c r="Q68" s="21"/>
      <c r="R68" s="20"/>
    </row>
    <row r="69" spans="2:18" x14ac:dyDescent="0.3">
      <c r="B69" s="19"/>
      <c r="C69" s="21"/>
      <c r="D69" s="35"/>
      <c r="E69" s="21"/>
      <c r="F69" s="21"/>
      <c r="G69" s="21"/>
      <c r="H69" s="36"/>
      <c r="I69" s="21"/>
      <c r="J69" s="35"/>
      <c r="K69" s="21"/>
      <c r="L69" s="21"/>
      <c r="M69" s="21"/>
      <c r="N69" s="21"/>
      <c r="O69" s="21"/>
      <c r="P69" s="36"/>
      <c r="Q69" s="21"/>
      <c r="R69" s="20"/>
    </row>
    <row r="70" spans="2:18" s="1" customFormat="1" ht="15" x14ac:dyDescent="0.3">
      <c r="B70" s="26"/>
      <c r="C70" s="27"/>
      <c r="D70" s="37" t="s">
        <v>33</v>
      </c>
      <c r="E70" s="38"/>
      <c r="F70" s="38"/>
      <c r="G70" s="39" t="s">
        <v>34</v>
      </c>
      <c r="H70" s="40"/>
      <c r="I70" s="27"/>
      <c r="J70" s="37" t="s">
        <v>33</v>
      </c>
      <c r="K70" s="38"/>
      <c r="L70" s="38"/>
      <c r="M70" s="38"/>
      <c r="N70" s="39" t="s">
        <v>34</v>
      </c>
      <c r="O70" s="38"/>
      <c r="P70" s="40"/>
      <c r="Q70" s="27"/>
      <c r="R70" s="28"/>
    </row>
    <row r="71" spans="2:18" s="1" customFormat="1" ht="14.45" customHeight="1" x14ac:dyDescent="0.3"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3"/>
    </row>
    <row r="75" spans="2:18" s="1" customFormat="1" ht="6.95" customHeight="1" x14ac:dyDescent="0.3">
      <c r="B75" s="44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6"/>
    </row>
    <row r="76" spans="2:18" s="1" customFormat="1" ht="36.950000000000003" customHeight="1" x14ac:dyDescent="0.3">
      <c r="B76" s="26"/>
      <c r="C76" s="226" t="s">
        <v>52</v>
      </c>
      <c r="D76" s="227"/>
      <c r="E76" s="227"/>
      <c r="F76" s="227"/>
      <c r="G76" s="227"/>
      <c r="H76" s="227"/>
      <c r="I76" s="227"/>
      <c r="J76" s="227"/>
      <c r="K76" s="227"/>
      <c r="L76" s="227"/>
      <c r="M76" s="227"/>
      <c r="N76" s="227"/>
      <c r="O76" s="227"/>
      <c r="P76" s="227"/>
      <c r="Q76" s="227"/>
      <c r="R76" s="28"/>
    </row>
    <row r="77" spans="2:18" s="1" customFormat="1" ht="6.95" customHeight="1" x14ac:dyDescent="0.3">
      <c r="B77" s="26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8"/>
    </row>
    <row r="78" spans="2:18" s="1" customFormat="1" ht="30" customHeight="1" x14ac:dyDescent="0.3">
      <c r="B78" s="26"/>
      <c r="C78" s="24" t="s">
        <v>6</v>
      </c>
      <c r="D78" s="27"/>
      <c r="E78" s="27"/>
      <c r="F78" s="228" t="e">
        <f>F6</f>
        <v>#REF!</v>
      </c>
      <c r="G78" s="229"/>
      <c r="H78" s="229"/>
      <c r="I78" s="229"/>
      <c r="J78" s="229"/>
      <c r="K78" s="229"/>
      <c r="L78" s="229"/>
      <c r="M78" s="229"/>
      <c r="N78" s="229"/>
      <c r="O78" s="229"/>
      <c r="P78" s="229"/>
      <c r="Q78" s="27"/>
      <c r="R78" s="28"/>
    </row>
    <row r="79" spans="2:18" s="1" customFormat="1" ht="36.950000000000003" customHeight="1" x14ac:dyDescent="0.3">
      <c r="B79" s="26"/>
      <c r="C79" s="47" t="s">
        <v>83</v>
      </c>
      <c r="D79" s="27"/>
      <c r="E79" s="27"/>
      <c r="F79" s="243" t="str">
        <f>F7</f>
        <v>SO 04 - Spevnené plochy</v>
      </c>
      <c r="G79" s="231"/>
      <c r="H79" s="231"/>
      <c r="I79" s="231"/>
      <c r="J79" s="231"/>
      <c r="K79" s="231"/>
      <c r="L79" s="231"/>
      <c r="M79" s="231"/>
      <c r="N79" s="231"/>
      <c r="O79" s="231"/>
      <c r="P79" s="231"/>
      <c r="Q79" s="27"/>
      <c r="R79" s="28"/>
    </row>
    <row r="80" spans="2:18" s="1" customFormat="1" ht="6.95" customHeight="1" x14ac:dyDescent="0.3">
      <c r="B80" s="26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8"/>
    </row>
    <row r="81" spans="2:47" s="1" customFormat="1" ht="18" customHeight="1" x14ac:dyDescent="0.3">
      <c r="B81" s="26"/>
      <c r="C81" s="24" t="s">
        <v>9</v>
      </c>
      <c r="D81" s="27"/>
      <c r="E81" s="27"/>
      <c r="F81" s="22" t="str">
        <f>F9</f>
        <v xml:space="preserve"> </v>
      </c>
      <c r="G81" s="27"/>
      <c r="H81" s="27"/>
      <c r="I81" s="27"/>
      <c r="J81" s="27"/>
      <c r="K81" s="24" t="s">
        <v>11</v>
      </c>
      <c r="L81" s="27"/>
      <c r="M81" s="233" t="e">
        <f>IF(O9="","",O9)</f>
        <v>#REF!</v>
      </c>
      <c r="N81" s="233"/>
      <c r="O81" s="233"/>
      <c r="P81" s="233"/>
      <c r="Q81" s="27"/>
      <c r="R81" s="28"/>
    </row>
    <row r="82" spans="2:47" s="1" customFormat="1" ht="6.95" customHeight="1" x14ac:dyDescent="0.3">
      <c r="B82" s="26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8"/>
    </row>
    <row r="83" spans="2:47" s="1" customFormat="1" ht="15" x14ac:dyDescent="0.3">
      <c r="B83" s="26"/>
      <c r="C83" s="24" t="s">
        <v>12</v>
      </c>
      <c r="D83" s="27"/>
      <c r="E83" s="27"/>
      <c r="F83" s="22" t="e">
        <f>E12</f>
        <v>#REF!</v>
      </c>
      <c r="G83" s="27"/>
      <c r="H83" s="27"/>
      <c r="I83" s="27"/>
      <c r="J83" s="27"/>
      <c r="K83" s="24" t="s">
        <v>16</v>
      </c>
      <c r="L83" s="27"/>
      <c r="M83" s="234" t="e">
        <f>E18</f>
        <v>#REF!</v>
      </c>
      <c r="N83" s="234"/>
      <c r="O83" s="234"/>
      <c r="P83" s="234"/>
      <c r="Q83" s="234"/>
      <c r="R83" s="28"/>
    </row>
    <row r="84" spans="2:47" s="1" customFormat="1" ht="14.45" customHeight="1" x14ac:dyDescent="0.3">
      <c r="B84" s="26"/>
      <c r="C84" s="24" t="s">
        <v>15</v>
      </c>
      <c r="D84" s="27"/>
      <c r="E84" s="27"/>
      <c r="F84" s="22" t="e">
        <f>IF(E15="","",E15)</f>
        <v>#REF!</v>
      </c>
      <c r="G84" s="27"/>
      <c r="H84" s="27"/>
      <c r="I84" s="27"/>
      <c r="J84" s="27"/>
      <c r="K84" s="24" t="s">
        <v>18</v>
      </c>
      <c r="L84" s="27"/>
      <c r="M84" s="234" t="e">
        <f>E21</f>
        <v>#REF!</v>
      </c>
      <c r="N84" s="234"/>
      <c r="O84" s="234"/>
      <c r="P84" s="234"/>
      <c r="Q84" s="234"/>
      <c r="R84" s="28"/>
    </row>
    <row r="85" spans="2:47" s="1" customFormat="1" ht="10.35" customHeight="1" x14ac:dyDescent="0.3">
      <c r="B85" s="26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8"/>
    </row>
    <row r="86" spans="2:47" s="1" customFormat="1" ht="29.25" customHeight="1" x14ac:dyDescent="0.3">
      <c r="B86" s="26"/>
      <c r="C86" s="244" t="s">
        <v>53</v>
      </c>
      <c r="D86" s="245"/>
      <c r="E86" s="245"/>
      <c r="F86" s="245"/>
      <c r="G86" s="245"/>
      <c r="H86" s="59"/>
      <c r="I86" s="59"/>
      <c r="J86" s="59"/>
      <c r="K86" s="59"/>
      <c r="L86" s="59"/>
      <c r="M86" s="59"/>
      <c r="N86" s="244" t="s">
        <v>54</v>
      </c>
      <c r="O86" s="245"/>
      <c r="P86" s="245"/>
      <c r="Q86" s="245"/>
      <c r="R86" s="28"/>
    </row>
    <row r="87" spans="2:47" s="1" customFormat="1" ht="10.35" customHeight="1" x14ac:dyDescent="0.3">
      <c r="B87" s="26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8"/>
    </row>
    <row r="88" spans="2:47" s="1" customFormat="1" ht="29.25" customHeight="1" x14ac:dyDescent="0.3">
      <c r="B88" s="26"/>
      <c r="C88" s="67" t="s">
        <v>55</v>
      </c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46">
        <f>N127</f>
        <v>0</v>
      </c>
      <c r="O88" s="247"/>
      <c r="P88" s="247"/>
      <c r="Q88" s="247"/>
      <c r="R88" s="28"/>
      <c r="AU88" s="15" t="s">
        <v>56</v>
      </c>
    </row>
    <row r="89" spans="2:47" s="2" customFormat="1" ht="24.95" customHeight="1" x14ac:dyDescent="0.3">
      <c r="B89" s="68"/>
      <c r="C89" s="69"/>
      <c r="D89" s="70" t="s">
        <v>84</v>
      </c>
      <c r="E89" s="69"/>
      <c r="F89" s="69"/>
      <c r="G89" s="69"/>
      <c r="H89" s="69"/>
      <c r="I89" s="69"/>
      <c r="J89" s="69"/>
      <c r="K89" s="69"/>
      <c r="L89" s="69"/>
      <c r="M89" s="69"/>
      <c r="N89" s="248">
        <f>N128</f>
        <v>0</v>
      </c>
      <c r="O89" s="249"/>
      <c r="P89" s="249"/>
      <c r="Q89" s="249"/>
      <c r="R89" s="71"/>
    </row>
    <row r="90" spans="2:47" s="4" customFormat="1" ht="19.899999999999999" customHeight="1" x14ac:dyDescent="0.3">
      <c r="B90" s="98"/>
      <c r="C90" s="55"/>
      <c r="D90" s="56" t="s">
        <v>85</v>
      </c>
      <c r="E90" s="55"/>
      <c r="F90" s="55"/>
      <c r="G90" s="55"/>
      <c r="H90" s="55"/>
      <c r="I90" s="55"/>
      <c r="J90" s="55"/>
      <c r="K90" s="55"/>
      <c r="L90" s="55"/>
      <c r="M90" s="55"/>
      <c r="N90" s="250">
        <f>N129</f>
        <v>0</v>
      </c>
      <c r="O90" s="251"/>
      <c r="P90" s="251"/>
      <c r="Q90" s="251"/>
      <c r="R90" s="99"/>
    </row>
    <row r="91" spans="2:47" s="4" customFormat="1" ht="19.899999999999999" customHeight="1" x14ac:dyDescent="0.3">
      <c r="B91" s="98"/>
      <c r="C91" s="55"/>
      <c r="D91" s="56" t="s">
        <v>118</v>
      </c>
      <c r="E91" s="55"/>
      <c r="F91" s="55"/>
      <c r="G91" s="55"/>
      <c r="H91" s="55"/>
      <c r="I91" s="55"/>
      <c r="J91" s="55"/>
      <c r="K91" s="55"/>
      <c r="L91" s="55"/>
      <c r="M91" s="55"/>
      <c r="N91" s="250">
        <f>N137</f>
        <v>0</v>
      </c>
      <c r="O91" s="251"/>
      <c r="P91" s="251"/>
      <c r="Q91" s="251"/>
      <c r="R91" s="99"/>
    </row>
    <row r="92" spans="2:47" s="4" customFormat="1" ht="19.899999999999999" customHeight="1" x14ac:dyDescent="0.3">
      <c r="B92" s="98"/>
      <c r="C92" s="55"/>
      <c r="D92" s="56" t="s">
        <v>123</v>
      </c>
      <c r="E92" s="55"/>
      <c r="F92" s="55"/>
      <c r="G92" s="55"/>
      <c r="H92" s="55"/>
      <c r="I92" s="55"/>
      <c r="J92" s="55"/>
      <c r="K92" s="55"/>
      <c r="L92" s="55"/>
      <c r="M92" s="55"/>
      <c r="N92" s="250">
        <f>N153</f>
        <v>0</v>
      </c>
      <c r="O92" s="251"/>
      <c r="P92" s="251"/>
      <c r="Q92" s="251"/>
      <c r="R92" s="99"/>
    </row>
    <row r="93" spans="2:47" s="4" customFormat="1" ht="19.899999999999999" customHeight="1" x14ac:dyDescent="0.3">
      <c r="B93" s="98"/>
      <c r="C93" s="55"/>
      <c r="D93" s="56" t="s">
        <v>119</v>
      </c>
      <c r="E93" s="55"/>
      <c r="F93" s="55"/>
      <c r="G93" s="55"/>
      <c r="H93" s="55"/>
      <c r="I93" s="55"/>
      <c r="J93" s="55"/>
      <c r="K93" s="55"/>
      <c r="L93" s="55"/>
      <c r="M93" s="55"/>
      <c r="N93" s="250">
        <f>N170</f>
        <v>0</v>
      </c>
      <c r="O93" s="251"/>
      <c r="P93" s="251"/>
      <c r="Q93" s="251"/>
      <c r="R93" s="99"/>
    </row>
    <row r="94" spans="2:47" s="4" customFormat="1" ht="19.899999999999999" customHeight="1" x14ac:dyDescent="0.3">
      <c r="B94" s="98"/>
      <c r="C94" s="55"/>
      <c r="D94" s="56" t="s">
        <v>124</v>
      </c>
      <c r="E94" s="55"/>
      <c r="F94" s="55"/>
      <c r="G94" s="55"/>
      <c r="H94" s="55"/>
      <c r="I94" s="55"/>
      <c r="J94" s="55"/>
      <c r="K94" s="55"/>
      <c r="L94" s="55"/>
      <c r="M94" s="55"/>
      <c r="N94" s="250">
        <f>N189</f>
        <v>0</v>
      </c>
      <c r="O94" s="251"/>
      <c r="P94" s="251"/>
      <c r="Q94" s="251"/>
      <c r="R94" s="99"/>
    </row>
    <row r="95" spans="2:47" s="4" customFormat="1" ht="19.899999999999999" customHeight="1" x14ac:dyDescent="0.3">
      <c r="B95" s="98"/>
      <c r="C95" s="55"/>
      <c r="D95" s="56" t="s">
        <v>86</v>
      </c>
      <c r="E95" s="55"/>
      <c r="F95" s="55"/>
      <c r="G95" s="55"/>
      <c r="H95" s="55"/>
      <c r="I95" s="55"/>
      <c r="J95" s="55"/>
      <c r="K95" s="55"/>
      <c r="L95" s="55"/>
      <c r="M95" s="55"/>
      <c r="N95" s="250">
        <f>N191</f>
        <v>0</v>
      </c>
      <c r="O95" s="251"/>
      <c r="P95" s="251"/>
      <c r="Q95" s="251"/>
      <c r="R95" s="99"/>
    </row>
    <row r="96" spans="2:47" s="2" customFormat="1" ht="24.95" customHeight="1" x14ac:dyDescent="0.3">
      <c r="B96" s="68"/>
      <c r="C96" s="69"/>
      <c r="D96" s="70" t="s">
        <v>87</v>
      </c>
      <c r="E96" s="69"/>
      <c r="F96" s="69"/>
      <c r="G96" s="69"/>
      <c r="H96" s="69"/>
      <c r="I96" s="69"/>
      <c r="J96" s="69"/>
      <c r="K96" s="69"/>
      <c r="L96" s="69"/>
      <c r="M96" s="69"/>
      <c r="N96" s="248">
        <f>N211</f>
        <v>0</v>
      </c>
      <c r="O96" s="249"/>
      <c r="P96" s="249"/>
      <c r="Q96" s="249"/>
      <c r="R96" s="71"/>
    </row>
    <row r="97" spans="2:65" s="4" customFormat="1" ht="19.899999999999999" customHeight="1" x14ac:dyDescent="0.3">
      <c r="B97" s="98"/>
      <c r="C97" s="55"/>
      <c r="D97" s="56" t="s">
        <v>125</v>
      </c>
      <c r="E97" s="55"/>
      <c r="F97" s="55"/>
      <c r="G97" s="55"/>
      <c r="H97" s="55"/>
      <c r="I97" s="55"/>
      <c r="J97" s="55"/>
      <c r="K97" s="55"/>
      <c r="L97" s="55"/>
      <c r="M97" s="55"/>
      <c r="N97" s="250">
        <f>N212</f>
        <v>0</v>
      </c>
      <c r="O97" s="251"/>
      <c r="P97" s="251"/>
      <c r="Q97" s="251"/>
      <c r="R97" s="99"/>
    </row>
    <row r="98" spans="2:65" s="4" customFormat="1" ht="19.899999999999999" customHeight="1" x14ac:dyDescent="0.3">
      <c r="B98" s="98"/>
      <c r="C98" s="55"/>
      <c r="D98" s="56" t="s">
        <v>127</v>
      </c>
      <c r="E98" s="55"/>
      <c r="F98" s="55"/>
      <c r="G98" s="55"/>
      <c r="H98" s="55"/>
      <c r="I98" s="55"/>
      <c r="J98" s="55"/>
      <c r="K98" s="55"/>
      <c r="L98" s="55"/>
      <c r="M98" s="55"/>
      <c r="N98" s="250">
        <f>N215</f>
        <v>0</v>
      </c>
      <c r="O98" s="251"/>
      <c r="P98" s="251"/>
      <c r="Q98" s="251"/>
      <c r="R98" s="99"/>
    </row>
    <row r="99" spans="2:65" s="4" customFormat="1" ht="19.899999999999999" customHeight="1" x14ac:dyDescent="0.3">
      <c r="B99" s="98"/>
      <c r="C99" s="55"/>
      <c r="D99" s="56" t="s">
        <v>128</v>
      </c>
      <c r="E99" s="55"/>
      <c r="F99" s="55"/>
      <c r="G99" s="55"/>
      <c r="H99" s="55"/>
      <c r="I99" s="55"/>
      <c r="J99" s="55"/>
      <c r="K99" s="55"/>
      <c r="L99" s="55"/>
      <c r="M99" s="55"/>
      <c r="N99" s="250">
        <f>N221</f>
        <v>0</v>
      </c>
      <c r="O99" s="251"/>
      <c r="P99" s="251"/>
      <c r="Q99" s="251"/>
      <c r="R99" s="99"/>
    </row>
    <row r="100" spans="2:65" s="2" customFormat="1" ht="21.75" customHeight="1" x14ac:dyDescent="0.35">
      <c r="B100" s="68"/>
      <c r="C100" s="69"/>
      <c r="D100" s="70" t="s">
        <v>57</v>
      </c>
      <c r="E100" s="69"/>
      <c r="F100" s="69"/>
      <c r="G100" s="69"/>
      <c r="H100" s="69"/>
      <c r="I100" s="69"/>
      <c r="J100" s="69"/>
      <c r="K100" s="69"/>
      <c r="L100" s="69"/>
      <c r="M100" s="69"/>
      <c r="N100" s="252">
        <f>N225</f>
        <v>0</v>
      </c>
      <c r="O100" s="249"/>
      <c r="P100" s="249"/>
      <c r="Q100" s="249"/>
      <c r="R100" s="71"/>
    </row>
    <row r="101" spans="2:65" s="1" customFormat="1" ht="21.75" customHeight="1" x14ac:dyDescent="0.3">
      <c r="B101" s="26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8"/>
    </row>
    <row r="102" spans="2:65" s="1" customFormat="1" ht="29.25" customHeight="1" x14ac:dyDescent="0.3">
      <c r="B102" s="26"/>
      <c r="C102" s="67" t="s">
        <v>58</v>
      </c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47">
        <f>ROUND(N103+N104+N105+N106+N107+N108,2)</f>
        <v>0</v>
      </c>
      <c r="O102" s="253"/>
      <c r="P102" s="253"/>
      <c r="Q102" s="253"/>
      <c r="R102" s="28"/>
      <c r="T102" s="72"/>
      <c r="U102" s="73" t="s">
        <v>21</v>
      </c>
    </row>
    <row r="103" spans="2:65" s="1" customFormat="1" ht="18" customHeight="1" x14ac:dyDescent="0.3">
      <c r="B103" s="74"/>
      <c r="C103" s="75"/>
      <c r="D103" s="254" t="s">
        <v>59</v>
      </c>
      <c r="E103" s="255"/>
      <c r="F103" s="255"/>
      <c r="G103" s="255"/>
      <c r="H103" s="255"/>
      <c r="I103" s="75"/>
      <c r="J103" s="75"/>
      <c r="K103" s="75"/>
      <c r="L103" s="75"/>
      <c r="M103" s="75"/>
      <c r="N103" s="256">
        <f>ROUND(N88*T103,2)</f>
        <v>0</v>
      </c>
      <c r="O103" s="257"/>
      <c r="P103" s="257"/>
      <c r="Q103" s="257"/>
      <c r="R103" s="77"/>
      <c r="S103" s="78"/>
      <c r="T103" s="79"/>
      <c r="U103" s="80" t="s">
        <v>24</v>
      </c>
      <c r="V103" s="78"/>
      <c r="W103" s="78"/>
      <c r="X103" s="78"/>
      <c r="Y103" s="78"/>
      <c r="Z103" s="78"/>
      <c r="AA103" s="78"/>
      <c r="AB103" s="78"/>
      <c r="AC103" s="78"/>
      <c r="AD103" s="78"/>
      <c r="AE103" s="78"/>
      <c r="AF103" s="78"/>
      <c r="AG103" s="78"/>
      <c r="AH103" s="78"/>
      <c r="AI103" s="78"/>
      <c r="AJ103" s="78"/>
      <c r="AK103" s="78"/>
      <c r="AL103" s="78"/>
      <c r="AM103" s="78"/>
      <c r="AN103" s="78"/>
      <c r="AO103" s="78"/>
      <c r="AP103" s="78"/>
      <c r="AQ103" s="78"/>
      <c r="AR103" s="78"/>
      <c r="AS103" s="78"/>
      <c r="AT103" s="78"/>
      <c r="AU103" s="78"/>
      <c r="AV103" s="78"/>
      <c r="AW103" s="78"/>
      <c r="AX103" s="78"/>
      <c r="AY103" s="81" t="s">
        <v>60</v>
      </c>
      <c r="AZ103" s="78"/>
      <c r="BA103" s="78"/>
      <c r="BB103" s="78"/>
      <c r="BC103" s="78"/>
      <c r="BD103" s="78"/>
      <c r="BE103" s="82">
        <f t="shared" ref="BE103:BE108" si="0">IF(U103="základná",N103,0)</f>
        <v>0</v>
      </c>
      <c r="BF103" s="82">
        <f t="shared" ref="BF103:BF108" si="1">IF(U103="znížená",N103,0)</f>
        <v>0</v>
      </c>
      <c r="BG103" s="82">
        <f t="shared" ref="BG103:BG108" si="2">IF(U103="zákl. prenesená",N103,0)</f>
        <v>0</v>
      </c>
      <c r="BH103" s="82">
        <f t="shared" ref="BH103:BH108" si="3">IF(U103="zníž. prenesená",N103,0)</f>
        <v>0</v>
      </c>
      <c r="BI103" s="82">
        <f t="shared" ref="BI103:BI108" si="4">IF(U103="nulová",N103,0)</f>
        <v>0</v>
      </c>
      <c r="BJ103" s="81" t="s">
        <v>41</v>
      </c>
      <c r="BK103" s="78"/>
      <c r="BL103" s="78"/>
      <c r="BM103" s="78"/>
    </row>
    <row r="104" spans="2:65" s="1" customFormat="1" ht="18" customHeight="1" x14ac:dyDescent="0.3">
      <c r="B104" s="74"/>
      <c r="C104" s="75"/>
      <c r="D104" s="254" t="s">
        <v>61</v>
      </c>
      <c r="E104" s="255"/>
      <c r="F104" s="255"/>
      <c r="G104" s="255"/>
      <c r="H104" s="255"/>
      <c r="I104" s="75"/>
      <c r="J104" s="75"/>
      <c r="K104" s="75"/>
      <c r="L104" s="75"/>
      <c r="M104" s="75"/>
      <c r="N104" s="256">
        <f>ROUND(N88*T104,2)</f>
        <v>0</v>
      </c>
      <c r="O104" s="257"/>
      <c r="P104" s="257"/>
      <c r="Q104" s="257"/>
      <c r="R104" s="77"/>
      <c r="S104" s="78"/>
      <c r="T104" s="79"/>
      <c r="U104" s="80" t="s">
        <v>24</v>
      </c>
      <c r="V104" s="78"/>
      <c r="W104" s="78"/>
      <c r="X104" s="78"/>
      <c r="Y104" s="78"/>
      <c r="Z104" s="78"/>
      <c r="AA104" s="78"/>
      <c r="AB104" s="78"/>
      <c r="AC104" s="78"/>
      <c r="AD104" s="78"/>
      <c r="AE104" s="78"/>
      <c r="AF104" s="78"/>
      <c r="AG104" s="78"/>
      <c r="AH104" s="78"/>
      <c r="AI104" s="78"/>
      <c r="AJ104" s="78"/>
      <c r="AK104" s="78"/>
      <c r="AL104" s="78"/>
      <c r="AM104" s="78"/>
      <c r="AN104" s="78"/>
      <c r="AO104" s="78"/>
      <c r="AP104" s="78"/>
      <c r="AQ104" s="78"/>
      <c r="AR104" s="78"/>
      <c r="AS104" s="78"/>
      <c r="AT104" s="78"/>
      <c r="AU104" s="78"/>
      <c r="AV104" s="78"/>
      <c r="AW104" s="78"/>
      <c r="AX104" s="78"/>
      <c r="AY104" s="81" t="s">
        <v>60</v>
      </c>
      <c r="AZ104" s="78"/>
      <c r="BA104" s="78"/>
      <c r="BB104" s="78"/>
      <c r="BC104" s="78"/>
      <c r="BD104" s="78"/>
      <c r="BE104" s="82">
        <f t="shared" si="0"/>
        <v>0</v>
      </c>
      <c r="BF104" s="82">
        <f t="shared" si="1"/>
        <v>0</v>
      </c>
      <c r="BG104" s="82">
        <f t="shared" si="2"/>
        <v>0</v>
      </c>
      <c r="BH104" s="82">
        <f t="shared" si="3"/>
        <v>0</v>
      </c>
      <c r="BI104" s="82">
        <f t="shared" si="4"/>
        <v>0</v>
      </c>
      <c r="BJ104" s="81" t="s">
        <v>41</v>
      </c>
      <c r="BK104" s="78"/>
      <c r="BL104" s="78"/>
      <c r="BM104" s="78"/>
    </row>
    <row r="105" spans="2:65" s="1" customFormat="1" ht="18" customHeight="1" x14ac:dyDescent="0.3">
      <c r="B105" s="74"/>
      <c r="C105" s="75"/>
      <c r="D105" s="254" t="s">
        <v>62</v>
      </c>
      <c r="E105" s="255"/>
      <c r="F105" s="255"/>
      <c r="G105" s="255"/>
      <c r="H105" s="255"/>
      <c r="I105" s="75"/>
      <c r="J105" s="75"/>
      <c r="K105" s="75"/>
      <c r="L105" s="75"/>
      <c r="M105" s="75"/>
      <c r="N105" s="256">
        <f>ROUND(N88*T105,2)</f>
        <v>0</v>
      </c>
      <c r="O105" s="257"/>
      <c r="P105" s="257"/>
      <c r="Q105" s="257"/>
      <c r="R105" s="77"/>
      <c r="S105" s="78"/>
      <c r="T105" s="79"/>
      <c r="U105" s="80" t="s">
        <v>24</v>
      </c>
      <c r="V105" s="78"/>
      <c r="W105" s="78"/>
      <c r="X105" s="78"/>
      <c r="Y105" s="78"/>
      <c r="Z105" s="78"/>
      <c r="AA105" s="78"/>
      <c r="AB105" s="78"/>
      <c r="AC105" s="78"/>
      <c r="AD105" s="78"/>
      <c r="AE105" s="78"/>
      <c r="AF105" s="78"/>
      <c r="AG105" s="78"/>
      <c r="AH105" s="78"/>
      <c r="AI105" s="78"/>
      <c r="AJ105" s="78"/>
      <c r="AK105" s="78"/>
      <c r="AL105" s="78"/>
      <c r="AM105" s="78"/>
      <c r="AN105" s="78"/>
      <c r="AO105" s="78"/>
      <c r="AP105" s="78"/>
      <c r="AQ105" s="78"/>
      <c r="AR105" s="78"/>
      <c r="AS105" s="78"/>
      <c r="AT105" s="78"/>
      <c r="AU105" s="78"/>
      <c r="AV105" s="78"/>
      <c r="AW105" s="78"/>
      <c r="AX105" s="78"/>
      <c r="AY105" s="81" t="s">
        <v>60</v>
      </c>
      <c r="AZ105" s="78"/>
      <c r="BA105" s="78"/>
      <c r="BB105" s="78"/>
      <c r="BC105" s="78"/>
      <c r="BD105" s="78"/>
      <c r="BE105" s="82">
        <f t="shared" si="0"/>
        <v>0</v>
      </c>
      <c r="BF105" s="82">
        <f t="shared" si="1"/>
        <v>0</v>
      </c>
      <c r="BG105" s="82">
        <f t="shared" si="2"/>
        <v>0</v>
      </c>
      <c r="BH105" s="82">
        <f t="shared" si="3"/>
        <v>0</v>
      </c>
      <c r="BI105" s="82">
        <f t="shared" si="4"/>
        <v>0</v>
      </c>
      <c r="BJ105" s="81" t="s">
        <v>41</v>
      </c>
      <c r="BK105" s="78"/>
      <c r="BL105" s="78"/>
      <c r="BM105" s="78"/>
    </row>
    <row r="106" spans="2:65" s="1" customFormat="1" ht="18" customHeight="1" x14ac:dyDescent="0.3">
      <c r="B106" s="74"/>
      <c r="C106" s="75"/>
      <c r="D106" s="254" t="s">
        <v>63</v>
      </c>
      <c r="E106" s="255"/>
      <c r="F106" s="255"/>
      <c r="G106" s="255"/>
      <c r="H106" s="255"/>
      <c r="I106" s="75"/>
      <c r="J106" s="75"/>
      <c r="K106" s="75"/>
      <c r="L106" s="75"/>
      <c r="M106" s="75"/>
      <c r="N106" s="256">
        <f>ROUND(N88*T106,2)</f>
        <v>0</v>
      </c>
      <c r="O106" s="257"/>
      <c r="P106" s="257"/>
      <c r="Q106" s="257"/>
      <c r="R106" s="77"/>
      <c r="S106" s="78"/>
      <c r="T106" s="79"/>
      <c r="U106" s="80" t="s">
        <v>24</v>
      </c>
      <c r="V106" s="78"/>
      <c r="W106" s="78"/>
      <c r="X106" s="78"/>
      <c r="Y106" s="78"/>
      <c r="Z106" s="78"/>
      <c r="AA106" s="78"/>
      <c r="AB106" s="78"/>
      <c r="AC106" s="78"/>
      <c r="AD106" s="78"/>
      <c r="AE106" s="78"/>
      <c r="AF106" s="78"/>
      <c r="AG106" s="78"/>
      <c r="AH106" s="78"/>
      <c r="AI106" s="78"/>
      <c r="AJ106" s="78"/>
      <c r="AK106" s="78"/>
      <c r="AL106" s="78"/>
      <c r="AM106" s="78"/>
      <c r="AN106" s="78"/>
      <c r="AO106" s="78"/>
      <c r="AP106" s="78"/>
      <c r="AQ106" s="78"/>
      <c r="AR106" s="78"/>
      <c r="AS106" s="78"/>
      <c r="AT106" s="78"/>
      <c r="AU106" s="78"/>
      <c r="AV106" s="78"/>
      <c r="AW106" s="78"/>
      <c r="AX106" s="78"/>
      <c r="AY106" s="81" t="s">
        <v>60</v>
      </c>
      <c r="AZ106" s="78"/>
      <c r="BA106" s="78"/>
      <c r="BB106" s="78"/>
      <c r="BC106" s="78"/>
      <c r="BD106" s="78"/>
      <c r="BE106" s="82">
        <f t="shared" si="0"/>
        <v>0</v>
      </c>
      <c r="BF106" s="82">
        <f t="shared" si="1"/>
        <v>0</v>
      </c>
      <c r="BG106" s="82">
        <f t="shared" si="2"/>
        <v>0</v>
      </c>
      <c r="BH106" s="82">
        <f t="shared" si="3"/>
        <v>0</v>
      </c>
      <c r="BI106" s="82">
        <f t="shared" si="4"/>
        <v>0</v>
      </c>
      <c r="BJ106" s="81" t="s">
        <v>41</v>
      </c>
      <c r="BK106" s="78"/>
      <c r="BL106" s="78"/>
      <c r="BM106" s="78"/>
    </row>
    <row r="107" spans="2:65" s="1" customFormat="1" ht="18" customHeight="1" x14ac:dyDescent="0.3">
      <c r="B107" s="74"/>
      <c r="C107" s="75"/>
      <c r="D107" s="254" t="s">
        <v>64</v>
      </c>
      <c r="E107" s="255"/>
      <c r="F107" s="255"/>
      <c r="G107" s="255"/>
      <c r="H107" s="255"/>
      <c r="I107" s="75"/>
      <c r="J107" s="75"/>
      <c r="K107" s="75"/>
      <c r="L107" s="75"/>
      <c r="M107" s="75"/>
      <c r="N107" s="256">
        <f>ROUND(N88*T107,2)</f>
        <v>0</v>
      </c>
      <c r="O107" s="257"/>
      <c r="P107" s="257"/>
      <c r="Q107" s="257"/>
      <c r="R107" s="77"/>
      <c r="S107" s="78"/>
      <c r="T107" s="79"/>
      <c r="U107" s="80" t="s">
        <v>24</v>
      </c>
      <c r="V107" s="78"/>
      <c r="W107" s="78"/>
      <c r="X107" s="78"/>
      <c r="Y107" s="78"/>
      <c r="Z107" s="78"/>
      <c r="AA107" s="78"/>
      <c r="AB107" s="78"/>
      <c r="AC107" s="78"/>
      <c r="AD107" s="78"/>
      <c r="AE107" s="78"/>
      <c r="AF107" s="78"/>
      <c r="AG107" s="78"/>
      <c r="AH107" s="78"/>
      <c r="AI107" s="78"/>
      <c r="AJ107" s="78"/>
      <c r="AK107" s="78"/>
      <c r="AL107" s="78"/>
      <c r="AM107" s="78"/>
      <c r="AN107" s="78"/>
      <c r="AO107" s="78"/>
      <c r="AP107" s="78"/>
      <c r="AQ107" s="78"/>
      <c r="AR107" s="78"/>
      <c r="AS107" s="78"/>
      <c r="AT107" s="78"/>
      <c r="AU107" s="78"/>
      <c r="AV107" s="78"/>
      <c r="AW107" s="78"/>
      <c r="AX107" s="78"/>
      <c r="AY107" s="81" t="s">
        <v>60</v>
      </c>
      <c r="AZ107" s="78"/>
      <c r="BA107" s="78"/>
      <c r="BB107" s="78"/>
      <c r="BC107" s="78"/>
      <c r="BD107" s="78"/>
      <c r="BE107" s="82">
        <f t="shared" si="0"/>
        <v>0</v>
      </c>
      <c r="BF107" s="82">
        <f t="shared" si="1"/>
        <v>0</v>
      </c>
      <c r="BG107" s="82">
        <f t="shared" si="2"/>
        <v>0</v>
      </c>
      <c r="BH107" s="82">
        <f t="shared" si="3"/>
        <v>0</v>
      </c>
      <c r="BI107" s="82">
        <f t="shared" si="4"/>
        <v>0</v>
      </c>
      <c r="BJ107" s="81" t="s">
        <v>41</v>
      </c>
      <c r="BK107" s="78"/>
      <c r="BL107" s="78"/>
      <c r="BM107" s="78"/>
    </row>
    <row r="108" spans="2:65" s="1" customFormat="1" ht="18" customHeight="1" x14ac:dyDescent="0.3">
      <c r="B108" s="74"/>
      <c r="C108" s="75"/>
      <c r="D108" s="76" t="s">
        <v>65</v>
      </c>
      <c r="E108" s="75"/>
      <c r="F108" s="75"/>
      <c r="G108" s="75"/>
      <c r="H108" s="75"/>
      <c r="I108" s="75"/>
      <c r="J108" s="75"/>
      <c r="K108" s="75"/>
      <c r="L108" s="75"/>
      <c r="M108" s="75"/>
      <c r="N108" s="256">
        <f>ROUND(N88*T108,2)</f>
        <v>0</v>
      </c>
      <c r="O108" s="257"/>
      <c r="P108" s="257"/>
      <c r="Q108" s="257"/>
      <c r="R108" s="77"/>
      <c r="S108" s="78"/>
      <c r="T108" s="83"/>
      <c r="U108" s="84" t="s">
        <v>24</v>
      </c>
      <c r="V108" s="78"/>
      <c r="W108" s="78"/>
      <c r="X108" s="78"/>
      <c r="Y108" s="78"/>
      <c r="Z108" s="78"/>
      <c r="AA108" s="78"/>
      <c r="AB108" s="78"/>
      <c r="AC108" s="78"/>
      <c r="AD108" s="78"/>
      <c r="AE108" s="78"/>
      <c r="AF108" s="78"/>
      <c r="AG108" s="78"/>
      <c r="AH108" s="78"/>
      <c r="AI108" s="78"/>
      <c r="AJ108" s="78"/>
      <c r="AK108" s="78"/>
      <c r="AL108" s="78"/>
      <c r="AM108" s="78"/>
      <c r="AN108" s="78"/>
      <c r="AO108" s="78"/>
      <c r="AP108" s="78"/>
      <c r="AQ108" s="78"/>
      <c r="AR108" s="78"/>
      <c r="AS108" s="78"/>
      <c r="AT108" s="78"/>
      <c r="AU108" s="78"/>
      <c r="AV108" s="78"/>
      <c r="AW108" s="78"/>
      <c r="AX108" s="78"/>
      <c r="AY108" s="81" t="s">
        <v>66</v>
      </c>
      <c r="AZ108" s="78"/>
      <c r="BA108" s="78"/>
      <c r="BB108" s="78"/>
      <c r="BC108" s="78"/>
      <c r="BD108" s="78"/>
      <c r="BE108" s="82">
        <f t="shared" si="0"/>
        <v>0</v>
      </c>
      <c r="BF108" s="82">
        <f t="shared" si="1"/>
        <v>0</v>
      </c>
      <c r="BG108" s="82">
        <f t="shared" si="2"/>
        <v>0</v>
      </c>
      <c r="BH108" s="82">
        <f t="shared" si="3"/>
        <v>0</v>
      </c>
      <c r="BI108" s="82">
        <f t="shared" si="4"/>
        <v>0</v>
      </c>
      <c r="BJ108" s="81" t="s">
        <v>41</v>
      </c>
      <c r="BK108" s="78"/>
      <c r="BL108" s="78"/>
      <c r="BM108" s="78"/>
    </row>
    <row r="109" spans="2:65" s="1" customFormat="1" x14ac:dyDescent="0.3">
      <c r="B109" s="26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8"/>
    </row>
    <row r="110" spans="2:65" s="1" customFormat="1" ht="29.25" customHeight="1" x14ac:dyDescent="0.3">
      <c r="B110" s="26"/>
      <c r="C110" s="58" t="s">
        <v>44</v>
      </c>
      <c r="D110" s="59"/>
      <c r="E110" s="59"/>
      <c r="F110" s="59"/>
      <c r="G110" s="59"/>
      <c r="H110" s="59"/>
      <c r="I110" s="59"/>
      <c r="J110" s="59"/>
      <c r="K110" s="59"/>
      <c r="L110" s="258">
        <f>ROUND(SUM(N88+N102),2)</f>
        <v>0</v>
      </c>
      <c r="M110" s="258"/>
      <c r="N110" s="258"/>
      <c r="O110" s="258"/>
      <c r="P110" s="258"/>
      <c r="Q110" s="258"/>
      <c r="R110" s="28"/>
    </row>
    <row r="111" spans="2:65" s="1" customFormat="1" ht="6.95" customHeight="1" x14ac:dyDescent="0.3">
      <c r="B111" s="41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3"/>
    </row>
    <row r="115" spans="2:63" s="1" customFormat="1" ht="6.95" customHeight="1" x14ac:dyDescent="0.3">
      <c r="B115" s="44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6"/>
    </row>
    <row r="116" spans="2:63" s="1" customFormat="1" ht="36.950000000000003" customHeight="1" x14ac:dyDescent="0.3">
      <c r="B116" s="26"/>
      <c r="C116" s="226" t="s">
        <v>67</v>
      </c>
      <c r="D116" s="231"/>
      <c r="E116" s="231"/>
      <c r="F116" s="231"/>
      <c r="G116" s="231"/>
      <c r="H116" s="231"/>
      <c r="I116" s="231"/>
      <c r="J116" s="231"/>
      <c r="K116" s="231"/>
      <c r="L116" s="231"/>
      <c r="M116" s="231"/>
      <c r="N116" s="231"/>
      <c r="O116" s="231"/>
      <c r="P116" s="231"/>
      <c r="Q116" s="231"/>
      <c r="R116" s="28"/>
    </row>
    <row r="117" spans="2:63" s="1" customFormat="1" ht="6.95" customHeight="1" x14ac:dyDescent="0.3">
      <c r="B117" s="26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8"/>
    </row>
    <row r="118" spans="2:63" s="1" customFormat="1" ht="30" customHeight="1" x14ac:dyDescent="0.3">
      <c r="B118" s="26"/>
      <c r="C118" s="24" t="s">
        <v>6</v>
      </c>
      <c r="D118" s="27"/>
      <c r="E118" s="27"/>
      <c r="F118" s="228" t="e">
        <f>F6</f>
        <v>#REF!</v>
      </c>
      <c r="G118" s="229"/>
      <c r="H118" s="229"/>
      <c r="I118" s="229"/>
      <c r="J118" s="229"/>
      <c r="K118" s="229"/>
      <c r="L118" s="229"/>
      <c r="M118" s="229"/>
      <c r="N118" s="229"/>
      <c r="O118" s="229"/>
      <c r="P118" s="229"/>
      <c r="Q118" s="27"/>
      <c r="R118" s="28"/>
    </row>
    <row r="119" spans="2:63" s="1" customFormat="1" ht="36.950000000000003" customHeight="1" x14ac:dyDescent="0.3">
      <c r="B119" s="26"/>
      <c r="C119" s="47" t="s">
        <v>83</v>
      </c>
      <c r="D119" s="27"/>
      <c r="E119" s="27"/>
      <c r="F119" s="243" t="str">
        <f>F7</f>
        <v>SO 04 - Spevnené plochy</v>
      </c>
      <c r="G119" s="231"/>
      <c r="H119" s="231"/>
      <c r="I119" s="231"/>
      <c r="J119" s="231"/>
      <c r="K119" s="231"/>
      <c r="L119" s="231"/>
      <c r="M119" s="231"/>
      <c r="N119" s="231"/>
      <c r="O119" s="231"/>
      <c r="P119" s="231"/>
      <c r="Q119" s="27"/>
      <c r="R119" s="28"/>
    </row>
    <row r="120" spans="2:63" s="1" customFormat="1" ht="6.95" customHeight="1" x14ac:dyDescent="0.3">
      <c r="B120" s="26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8"/>
    </row>
    <row r="121" spans="2:63" s="1" customFormat="1" ht="18" customHeight="1" x14ac:dyDescent="0.3">
      <c r="B121" s="26"/>
      <c r="C121" s="24" t="s">
        <v>9</v>
      </c>
      <c r="D121" s="27"/>
      <c r="E121" s="27"/>
      <c r="F121" s="22" t="str">
        <f>F9</f>
        <v xml:space="preserve"> </v>
      </c>
      <c r="G121" s="27"/>
      <c r="H121" s="27"/>
      <c r="I121" s="27"/>
      <c r="J121" s="27"/>
      <c r="K121" s="24" t="s">
        <v>11</v>
      </c>
      <c r="L121" s="27"/>
      <c r="M121" s="233" t="e">
        <f>IF(O9="","",O9)</f>
        <v>#REF!</v>
      </c>
      <c r="N121" s="233"/>
      <c r="O121" s="233"/>
      <c r="P121" s="233"/>
      <c r="Q121" s="27"/>
      <c r="R121" s="28"/>
    </row>
    <row r="122" spans="2:63" s="1" customFormat="1" ht="6.95" customHeight="1" x14ac:dyDescent="0.3">
      <c r="B122" s="26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8"/>
    </row>
    <row r="123" spans="2:63" s="1" customFormat="1" ht="15" x14ac:dyDescent="0.3">
      <c r="B123" s="26"/>
      <c r="C123" s="24" t="s">
        <v>12</v>
      </c>
      <c r="D123" s="27"/>
      <c r="E123" s="27"/>
      <c r="F123" s="22" t="e">
        <f>E12</f>
        <v>#REF!</v>
      </c>
      <c r="G123" s="27"/>
      <c r="H123" s="27"/>
      <c r="I123" s="27"/>
      <c r="J123" s="27"/>
      <c r="K123" s="24" t="s">
        <v>16</v>
      </c>
      <c r="L123" s="27"/>
      <c r="M123" s="234" t="e">
        <f>E18</f>
        <v>#REF!</v>
      </c>
      <c r="N123" s="234"/>
      <c r="O123" s="234"/>
      <c r="P123" s="234"/>
      <c r="Q123" s="234"/>
      <c r="R123" s="28"/>
    </row>
    <row r="124" spans="2:63" s="1" customFormat="1" ht="14.45" customHeight="1" x14ac:dyDescent="0.3">
      <c r="B124" s="26"/>
      <c r="C124" s="24" t="s">
        <v>15</v>
      </c>
      <c r="D124" s="27"/>
      <c r="E124" s="27"/>
      <c r="F124" s="22" t="e">
        <f>IF(E15="","",E15)</f>
        <v>#REF!</v>
      </c>
      <c r="G124" s="27"/>
      <c r="H124" s="27"/>
      <c r="I124" s="27"/>
      <c r="J124" s="27"/>
      <c r="K124" s="24" t="s">
        <v>18</v>
      </c>
      <c r="L124" s="27"/>
      <c r="M124" s="234" t="e">
        <f>E21</f>
        <v>#REF!</v>
      </c>
      <c r="N124" s="234"/>
      <c r="O124" s="234"/>
      <c r="P124" s="234"/>
      <c r="Q124" s="234"/>
      <c r="R124" s="28"/>
    </row>
    <row r="125" spans="2:63" s="1" customFormat="1" ht="10.35" customHeight="1" x14ac:dyDescent="0.3">
      <c r="B125" s="26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8"/>
    </row>
    <row r="126" spans="2:63" s="3" customFormat="1" ht="29.25" customHeight="1" x14ac:dyDescent="0.3">
      <c r="B126" s="85"/>
      <c r="C126" s="86" t="s">
        <v>68</v>
      </c>
      <c r="D126" s="87" t="s">
        <v>69</v>
      </c>
      <c r="E126" s="87" t="s">
        <v>37</v>
      </c>
      <c r="F126" s="259" t="s">
        <v>70</v>
      </c>
      <c r="G126" s="259"/>
      <c r="H126" s="259"/>
      <c r="I126" s="259"/>
      <c r="J126" s="87" t="s">
        <v>71</v>
      </c>
      <c r="K126" s="87" t="s">
        <v>72</v>
      </c>
      <c r="L126" s="259" t="s">
        <v>73</v>
      </c>
      <c r="M126" s="259"/>
      <c r="N126" s="259" t="s">
        <v>54</v>
      </c>
      <c r="O126" s="259"/>
      <c r="P126" s="259"/>
      <c r="Q126" s="260"/>
      <c r="R126" s="88"/>
      <c r="T126" s="50" t="s">
        <v>74</v>
      </c>
      <c r="U126" s="51" t="s">
        <v>21</v>
      </c>
      <c r="V126" s="51" t="s">
        <v>75</v>
      </c>
      <c r="W126" s="51" t="s">
        <v>76</v>
      </c>
      <c r="X126" s="51" t="s">
        <v>77</v>
      </c>
      <c r="Y126" s="51" t="s">
        <v>78</v>
      </c>
      <c r="Z126" s="51" t="s">
        <v>79</v>
      </c>
      <c r="AA126" s="52" t="s">
        <v>80</v>
      </c>
    </row>
    <row r="127" spans="2:63" s="1" customFormat="1" ht="29.25" customHeight="1" x14ac:dyDescent="0.35">
      <c r="B127" s="26"/>
      <c r="C127" s="54" t="s">
        <v>51</v>
      </c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81">
        <f>BK127</f>
        <v>0</v>
      </c>
      <c r="O127" s="282"/>
      <c r="P127" s="282"/>
      <c r="Q127" s="282"/>
      <c r="R127" s="28"/>
      <c r="T127" s="53"/>
      <c r="U127" s="33"/>
      <c r="V127" s="33"/>
      <c r="W127" s="89">
        <f>W128+W211+W225</f>
        <v>0</v>
      </c>
      <c r="X127" s="33"/>
      <c r="Y127" s="89">
        <f>Y128+Y211+Y225</f>
        <v>691.80344103999994</v>
      </c>
      <c r="Z127" s="33"/>
      <c r="AA127" s="90">
        <f>AA128+AA211+AA225</f>
        <v>32.322000000000003</v>
      </c>
      <c r="AT127" s="15" t="s">
        <v>38</v>
      </c>
      <c r="AU127" s="15" t="s">
        <v>56</v>
      </c>
      <c r="BK127" s="91">
        <f>BK128+BK211+BK225</f>
        <v>0</v>
      </c>
    </row>
    <row r="128" spans="2:63" s="5" customFormat="1" ht="37.35" customHeight="1" x14ac:dyDescent="0.35">
      <c r="B128" s="100"/>
      <c r="C128" s="101"/>
      <c r="D128" s="92" t="s">
        <v>84</v>
      </c>
      <c r="E128" s="92"/>
      <c r="F128" s="92"/>
      <c r="G128" s="92"/>
      <c r="H128" s="92"/>
      <c r="I128" s="92"/>
      <c r="J128" s="92"/>
      <c r="K128" s="92"/>
      <c r="L128" s="92"/>
      <c r="M128" s="92"/>
      <c r="N128" s="252">
        <f>BK128</f>
        <v>0</v>
      </c>
      <c r="O128" s="283"/>
      <c r="P128" s="283"/>
      <c r="Q128" s="283"/>
      <c r="R128" s="102"/>
      <c r="T128" s="103"/>
      <c r="U128" s="101"/>
      <c r="V128" s="101"/>
      <c r="W128" s="104">
        <f>W129+W137+W153+W170+W189+W191</f>
        <v>0</v>
      </c>
      <c r="X128" s="101"/>
      <c r="Y128" s="104">
        <f>Y129+Y137+Y153+Y170+Y189+Y191</f>
        <v>691.62083343999996</v>
      </c>
      <c r="Z128" s="101"/>
      <c r="AA128" s="105">
        <f>AA129+AA137+AA153+AA170+AA189+AA191</f>
        <v>32.322000000000003</v>
      </c>
      <c r="AR128" s="106" t="s">
        <v>40</v>
      </c>
      <c r="AT128" s="107" t="s">
        <v>38</v>
      </c>
      <c r="AU128" s="107" t="s">
        <v>39</v>
      </c>
      <c r="AY128" s="106" t="s">
        <v>88</v>
      </c>
      <c r="BK128" s="108">
        <f>BK129+BK137+BK153+BK170+BK189+BK191</f>
        <v>0</v>
      </c>
    </row>
    <row r="129" spans="2:65" s="5" customFormat="1" ht="19.899999999999999" customHeight="1" x14ac:dyDescent="0.3">
      <c r="B129" s="100"/>
      <c r="C129" s="101"/>
      <c r="D129" s="109" t="s">
        <v>85</v>
      </c>
      <c r="E129" s="109"/>
      <c r="F129" s="109"/>
      <c r="G129" s="109"/>
      <c r="H129" s="109"/>
      <c r="I129" s="109"/>
      <c r="J129" s="109"/>
      <c r="K129" s="109"/>
      <c r="L129" s="109"/>
      <c r="M129" s="109"/>
      <c r="N129" s="284">
        <f>BK129</f>
        <v>0</v>
      </c>
      <c r="O129" s="285"/>
      <c r="P129" s="285"/>
      <c r="Q129" s="285"/>
      <c r="R129" s="102"/>
      <c r="T129" s="103"/>
      <c r="U129" s="101"/>
      <c r="V129" s="101"/>
      <c r="W129" s="104">
        <f>SUM(W130:W136)</f>
        <v>0</v>
      </c>
      <c r="X129" s="101"/>
      <c r="Y129" s="104">
        <f>SUM(Y130:Y136)</f>
        <v>0</v>
      </c>
      <c r="Z129" s="101"/>
      <c r="AA129" s="105">
        <f>SUM(AA130:AA136)</f>
        <v>22.62</v>
      </c>
      <c r="AR129" s="106" t="s">
        <v>40</v>
      </c>
      <c r="AT129" s="107" t="s">
        <v>38</v>
      </c>
      <c r="AU129" s="107" t="s">
        <v>40</v>
      </c>
      <c r="AY129" s="106" t="s">
        <v>88</v>
      </c>
      <c r="BK129" s="108">
        <f>SUM(BK130:BK136)</f>
        <v>0</v>
      </c>
    </row>
    <row r="130" spans="2:65" s="1" customFormat="1" ht="38.25" customHeight="1" x14ac:dyDescent="0.3">
      <c r="B130" s="74"/>
      <c r="C130" s="110" t="s">
        <v>40</v>
      </c>
      <c r="D130" s="110" t="s">
        <v>82</v>
      </c>
      <c r="E130" s="111" t="s">
        <v>93</v>
      </c>
      <c r="F130" s="214" t="s">
        <v>94</v>
      </c>
      <c r="G130" s="214"/>
      <c r="H130" s="214"/>
      <c r="I130" s="214"/>
      <c r="J130" s="112" t="s">
        <v>95</v>
      </c>
      <c r="K130" s="95">
        <v>6</v>
      </c>
      <c r="L130" s="261">
        <v>0</v>
      </c>
      <c r="M130" s="261"/>
      <c r="N130" s="215">
        <f>ROUND(L130*K130,3)</f>
        <v>0</v>
      </c>
      <c r="O130" s="215"/>
      <c r="P130" s="215"/>
      <c r="Q130" s="215"/>
      <c r="R130" s="77"/>
      <c r="T130" s="96" t="s">
        <v>1</v>
      </c>
      <c r="U130" s="31" t="s">
        <v>24</v>
      </c>
      <c r="V130" s="27"/>
      <c r="W130" s="113">
        <f>V130*K130</f>
        <v>0</v>
      </c>
      <c r="X130" s="113">
        <v>0</v>
      </c>
      <c r="Y130" s="113">
        <f>X130*K130</f>
        <v>0</v>
      </c>
      <c r="Z130" s="113">
        <v>0.14499999999999999</v>
      </c>
      <c r="AA130" s="114">
        <f>Z130*K130</f>
        <v>0.86999999999999988</v>
      </c>
      <c r="AR130" s="15" t="s">
        <v>90</v>
      </c>
      <c r="AT130" s="15" t="s">
        <v>82</v>
      </c>
      <c r="AU130" s="15" t="s">
        <v>41</v>
      </c>
      <c r="AY130" s="15" t="s">
        <v>88</v>
      </c>
      <c r="BE130" s="57">
        <f>IF(U130="základná",N130,0)</f>
        <v>0</v>
      </c>
      <c r="BF130" s="57">
        <f>IF(U130="znížená",N130,0)</f>
        <v>0</v>
      </c>
      <c r="BG130" s="57">
        <f>IF(U130="zákl. prenesená",N130,0)</f>
        <v>0</v>
      </c>
      <c r="BH130" s="57">
        <f>IF(U130="zníž. prenesená",N130,0)</f>
        <v>0</v>
      </c>
      <c r="BI130" s="57">
        <f>IF(U130="nulová",N130,0)</f>
        <v>0</v>
      </c>
      <c r="BJ130" s="15" t="s">
        <v>41</v>
      </c>
      <c r="BK130" s="94">
        <f>ROUND(L130*K130,3)</f>
        <v>0</v>
      </c>
      <c r="BL130" s="15" t="s">
        <v>90</v>
      </c>
      <c r="BM130" s="15" t="s">
        <v>129</v>
      </c>
    </row>
    <row r="131" spans="2:65" s="1" customFormat="1" ht="38.25" customHeight="1" x14ac:dyDescent="0.3">
      <c r="B131" s="74"/>
      <c r="C131" s="110" t="s">
        <v>41</v>
      </c>
      <c r="D131" s="110" t="s">
        <v>82</v>
      </c>
      <c r="E131" s="111" t="s">
        <v>114</v>
      </c>
      <c r="F131" s="214" t="s">
        <v>115</v>
      </c>
      <c r="G131" s="214"/>
      <c r="H131" s="214"/>
      <c r="I131" s="214"/>
      <c r="J131" s="112" t="s">
        <v>116</v>
      </c>
      <c r="K131" s="95">
        <v>150</v>
      </c>
      <c r="L131" s="261">
        <v>0</v>
      </c>
      <c r="M131" s="261"/>
      <c r="N131" s="215">
        <f>ROUND(L131*K131,3)</f>
        <v>0</v>
      </c>
      <c r="O131" s="215"/>
      <c r="P131" s="215"/>
      <c r="Q131" s="215"/>
      <c r="R131" s="77"/>
      <c r="T131" s="96" t="s">
        <v>1</v>
      </c>
      <c r="U131" s="31" t="s">
        <v>24</v>
      </c>
      <c r="V131" s="27"/>
      <c r="W131" s="113">
        <f>V131*K131</f>
        <v>0</v>
      </c>
      <c r="X131" s="113">
        <v>0</v>
      </c>
      <c r="Y131" s="113">
        <f>X131*K131</f>
        <v>0</v>
      </c>
      <c r="Z131" s="113">
        <v>0.14499999999999999</v>
      </c>
      <c r="AA131" s="114">
        <f>Z131*K131</f>
        <v>21.75</v>
      </c>
      <c r="AR131" s="15" t="s">
        <v>90</v>
      </c>
      <c r="AT131" s="15" t="s">
        <v>82</v>
      </c>
      <c r="AU131" s="15" t="s">
        <v>41</v>
      </c>
      <c r="AY131" s="15" t="s">
        <v>88</v>
      </c>
      <c r="BE131" s="57">
        <f>IF(U131="základná",N131,0)</f>
        <v>0</v>
      </c>
      <c r="BF131" s="57">
        <f>IF(U131="znížená",N131,0)</f>
        <v>0</v>
      </c>
      <c r="BG131" s="57">
        <f>IF(U131="zákl. prenesená",N131,0)</f>
        <v>0</v>
      </c>
      <c r="BH131" s="57">
        <f>IF(U131="zníž. prenesená",N131,0)</f>
        <v>0</v>
      </c>
      <c r="BI131" s="57">
        <f>IF(U131="nulová",N131,0)</f>
        <v>0</v>
      </c>
      <c r="BJ131" s="15" t="s">
        <v>41</v>
      </c>
      <c r="BK131" s="94">
        <f>ROUND(L131*K131,3)</f>
        <v>0</v>
      </c>
      <c r="BL131" s="15" t="s">
        <v>90</v>
      </c>
      <c r="BM131" s="15" t="s">
        <v>129</v>
      </c>
    </row>
    <row r="132" spans="2:65" s="1" customFormat="1" ht="25.5" customHeight="1" x14ac:dyDescent="0.3">
      <c r="B132" s="74"/>
      <c r="C132" s="110">
        <v>3</v>
      </c>
      <c r="D132" s="110" t="s">
        <v>82</v>
      </c>
      <c r="E132" s="111" t="s">
        <v>130</v>
      </c>
      <c r="F132" s="214" t="s">
        <v>131</v>
      </c>
      <c r="G132" s="214"/>
      <c r="H132" s="214"/>
      <c r="I132" s="214"/>
      <c r="J132" s="112" t="s">
        <v>100</v>
      </c>
      <c r="K132" s="95">
        <v>89.28</v>
      </c>
      <c r="L132" s="261">
        <v>0</v>
      </c>
      <c r="M132" s="261"/>
      <c r="N132" s="215">
        <f>ROUND(L132*K132,3)</f>
        <v>0</v>
      </c>
      <c r="O132" s="215"/>
      <c r="P132" s="215"/>
      <c r="Q132" s="215"/>
      <c r="R132" s="77"/>
      <c r="T132" s="96" t="s">
        <v>1</v>
      </c>
      <c r="U132" s="31" t="s">
        <v>24</v>
      </c>
      <c r="V132" s="27"/>
      <c r="W132" s="113">
        <f>V132*K132</f>
        <v>0</v>
      </c>
      <c r="X132" s="113">
        <v>0</v>
      </c>
      <c r="Y132" s="113">
        <f>X132*K132</f>
        <v>0</v>
      </c>
      <c r="Z132" s="113">
        <v>0</v>
      </c>
      <c r="AA132" s="114">
        <f>Z132*K132</f>
        <v>0</v>
      </c>
      <c r="AR132" s="15" t="s">
        <v>90</v>
      </c>
      <c r="AT132" s="15" t="s">
        <v>82</v>
      </c>
      <c r="AU132" s="15" t="s">
        <v>41</v>
      </c>
      <c r="AY132" s="15" t="s">
        <v>88</v>
      </c>
      <c r="BE132" s="57">
        <f>IF(U132="základná",N132,0)</f>
        <v>0</v>
      </c>
      <c r="BF132" s="57">
        <f>IF(U132="znížená",N132,0)</f>
        <v>0</v>
      </c>
      <c r="BG132" s="57">
        <f>IF(U132="zákl. prenesená",N132,0)</f>
        <v>0</v>
      </c>
      <c r="BH132" s="57">
        <f>IF(U132="zníž. prenesená",N132,0)</f>
        <v>0</v>
      </c>
      <c r="BI132" s="57">
        <f>IF(U132="nulová",N132,0)</f>
        <v>0</v>
      </c>
      <c r="BJ132" s="15" t="s">
        <v>41</v>
      </c>
      <c r="BK132" s="94">
        <f>ROUND(L132*K132,3)</f>
        <v>0</v>
      </c>
      <c r="BL132" s="15" t="s">
        <v>90</v>
      </c>
      <c r="BM132" s="15" t="s">
        <v>132</v>
      </c>
    </row>
    <row r="133" spans="2:65" s="6" customFormat="1" ht="16.5" customHeight="1" x14ac:dyDescent="0.3">
      <c r="B133" s="115"/>
      <c r="C133" s="116"/>
      <c r="D133" s="116"/>
      <c r="E133" s="117" t="s">
        <v>1</v>
      </c>
      <c r="F133" s="262" t="s">
        <v>133</v>
      </c>
      <c r="G133" s="263"/>
      <c r="H133" s="263"/>
      <c r="I133" s="263"/>
      <c r="J133" s="116"/>
      <c r="K133" s="118">
        <v>89.28</v>
      </c>
      <c r="L133" s="116"/>
      <c r="M133" s="116"/>
      <c r="N133" s="116"/>
      <c r="O133" s="116"/>
      <c r="P133" s="116"/>
      <c r="Q133" s="116"/>
      <c r="R133" s="119"/>
      <c r="T133" s="120"/>
      <c r="U133" s="116"/>
      <c r="V133" s="116"/>
      <c r="W133" s="116"/>
      <c r="X133" s="116"/>
      <c r="Y133" s="116"/>
      <c r="Z133" s="116"/>
      <c r="AA133" s="121"/>
      <c r="AT133" s="122" t="s">
        <v>96</v>
      </c>
      <c r="AU133" s="122" t="s">
        <v>41</v>
      </c>
      <c r="AV133" s="6" t="s">
        <v>41</v>
      </c>
      <c r="AW133" s="6" t="s">
        <v>17</v>
      </c>
      <c r="AX133" s="6" t="s">
        <v>39</v>
      </c>
      <c r="AY133" s="122" t="s">
        <v>88</v>
      </c>
    </row>
    <row r="134" spans="2:65" s="7" customFormat="1" ht="16.5" customHeight="1" x14ac:dyDescent="0.3">
      <c r="B134" s="123"/>
      <c r="C134" s="124"/>
      <c r="D134" s="124"/>
      <c r="E134" s="125" t="s">
        <v>1</v>
      </c>
      <c r="F134" s="264" t="s">
        <v>97</v>
      </c>
      <c r="G134" s="265"/>
      <c r="H134" s="265"/>
      <c r="I134" s="265"/>
      <c r="J134" s="124"/>
      <c r="K134" s="126">
        <v>89.28</v>
      </c>
      <c r="L134" s="124"/>
      <c r="M134" s="124"/>
      <c r="N134" s="124"/>
      <c r="O134" s="124"/>
      <c r="P134" s="124"/>
      <c r="Q134" s="124"/>
      <c r="R134" s="127"/>
      <c r="T134" s="128"/>
      <c r="U134" s="124"/>
      <c r="V134" s="124"/>
      <c r="W134" s="124"/>
      <c r="X134" s="124"/>
      <c r="Y134" s="124"/>
      <c r="Z134" s="124"/>
      <c r="AA134" s="129"/>
      <c r="AT134" s="130" t="s">
        <v>96</v>
      </c>
      <c r="AU134" s="130" t="s">
        <v>41</v>
      </c>
      <c r="AV134" s="7" t="s">
        <v>92</v>
      </c>
      <c r="AW134" s="7" t="s">
        <v>17</v>
      </c>
      <c r="AX134" s="7" t="s">
        <v>39</v>
      </c>
      <c r="AY134" s="130" t="s">
        <v>88</v>
      </c>
    </row>
    <row r="135" spans="2:65" s="8" customFormat="1" ht="16.5" customHeight="1" x14ac:dyDescent="0.3">
      <c r="B135" s="131"/>
      <c r="C135" s="132"/>
      <c r="D135" s="132"/>
      <c r="E135" s="133" t="s">
        <v>1</v>
      </c>
      <c r="F135" s="266" t="s">
        <v>98</v>
      </c>
      <c r="G135" s="267"/>
      <c r="H135" s="267"/>
      <c r="I135" s="267"/>
      <c r="J135" s="132"/>
      <c r="K135" s="134">
        <v>89.28</v>
      </c>
      <c r="L135" s="132"/>
      <c r="M135" s="132"/>
      <c r="N135" s="132"/>
      <c r="O135" s="132"/>
      <c r="P135" s="132"/>
      <c r="Q135" s="132"/>
      <c r="R135" s="135"/>
      <c r="T135" s="136"/>
      <c r="U135" s="132"/>
      <c r="V135" s="132"/>
      <c r="W135" s="132"/>
      <c r="X135" s="132"/>
      <c r="Y135" s="132"/>
      <c r="Z135" s="132"/>
      <c r="AA135" s="137"/>
      <c r="AT135" s="138" t="s">
        <v>96</v>
      </c>
      <c r="AU135" s="138" t="s">
        <v>41</v>
      </c>
      <c r="AV135" s="8" t="s">
        <v>90</v>
      </c>
      <c r="AW135" s="8" t="s">
        <v>17</v>
      </c>
      <c r="AX135" s="8" t="s">
        <v>40</v>
      </c>
      <c r="AY135" s="138" t="s">
        <v>88</v>
      </c>
    </row>
    <row r="136" spans="2:65" s="1" customFormat="1" ht="25.5" customHeight="1" x14ac:dyDescent="0.3">
      <c r="B136" s="74"/>
      <c r="C136" s="110">
        <v>4</v>
      </c>
      <c r="D136" s="110" t="s">
        <v>82</v>
      </c>
      <c r="E136" s="111" t="s">
        <v>134</v>
      </c>
      <c r="F136" s="214" t="s">
        <v>135</v>
      </c>
      <c r="G136" s="214"/>
      <c r="H136" s="214"/>
      <c r="I136" s="214"/>
      <c r="J136" s="112" t="s">
        <v>100</v>
      </c>
      <c r="K136" s="95">
        <v>89.28</v>
      </c>
      <c r="L136" s="261">
        <v>0</v>
      </c>
      <c r="M136" s="261"/>
      <c r="N136" s="215">
        <f>ROUND(L136*K136,3)</f>
        <v>0</v>
      </c>
      <c r="O136" s="215"/>
      <c r="P136" s="215"/>
      <c r="Q136" s="215"/>
      <c r="R136" s="77"/>
      <c r="T136" s="96" t="s">
        <v>1</v>
      </c>
      <c r="U136" s="31" t="s">
        <v>24</v>
      </c>
      <c r="V136" s="27"/>
      <c r="W136" s="113">
        <f>V136*K136</f>
        <v>0</v>
      </c>
      <c r="X136" s="113">
        <v>0</v>
      </c>
      <c r="Y136" s="113">
        <f>X136*K136</f>
        <v>0</v>
      </c>
      <c r="Z136" s="113">
        <v>0</v>
      </c>
      <c r="AA136" s="114">
        <f>Z136*K136</f>
        <v>0</v>
      </c>
      <c r="AR136" s="15" t="s">
        <v>117</v>
      </c>
      <c r="AT136" s="15" t="s">
        <v>82</v>
      </c>
      <c r="AU136" s="15" t="s">
        <v>41</v>
      </c>
      <c r="AY136" s="15" t="s">
        <v>88</v>
      </c>
      <c r="BE136" s="57">
        <f>IF(U136="základná",N136,0)</f>
        <v>0</v>
      </c>
      <c r="BF136" s="57">
        <f>IF(U136="znížená",N136,0)</f>
        <v>0</v>
      </c>
      <c r="BG136" s="57">
        <f>IF(U136="zákl. prenesená",N136,0)</f>
        <v>0</v>
      </c>
      <c r="BH136" s="57">
        <f>IF(U136="zníž. prenesená",N136,0)</f>
        <v>0</v>
      </c>
      <c r="BI136" s="57">
        <f>IF(U136="nulová",N136,0)</f>
        <v>0</v>
      </c>
      <c r="BJ136" s="15" t="s">
        <v>41</v>
      </c>
      <c r="BK136" s="94">
        <f>ROUND(L136*K136,3)</f>
        <v>0</v>
      </c>
      <c r="BL136" s="15" t="s">
        <v>117</v>
      </c>
      <c r="BM136" s="15" t="s">
        <v>136</v>
      </c>
    </row>
    <row r="137" spans="2:65" s="5" customFormat="1" ht="29.85" customHeight="1" x14ac:dyDescent="0.3">
      <c r="B137" s="100"/>
      <c r="C137" s="101"/>
      <c r="D137" s="109" t="s">
        <v>118</v>
      </c>
      <c r="E137" s="109"/>
      <c r="F137" s="109"/>
      <c r="G137" s="109"/>
      <c r="H137" s="109"/>
      <c r="I137" s="109"/>
      <c r="J137" s="109"/>
      <c r="K137" s="109"/>
      <c r="L137" s="109"/>
      <c r="M137" s="109"/>
      <c r="N137" s="286">
        <f>BK137</f>
        <v>0</v>
      </c>
      <c r="O137" s="287"/>
      <c r="P137" s="287"/>
      <c r="Q137" s="287"/>
      <c r="R137" s="102"/>
      <c r="T137" s="103"/>
      <c r="U137" s="101"/>
      <c r="V137" s="101"/>
      <c r="W137" s="104">
        <f>SUM(W138:W152)</f>
        <v>0</v>
      </c>
      <c r="X137" s="101"/>
      <c r="Y137" s="104">
        <f>SUM(Y138:Y152)</f>
        <v>223.37111999999996</v>
      </c>
      <c r="Z137" s="101"/>
      <c r="AA137" s="105">
        <f>SUM(AA138:AA152)</f>
        <v>0</v>
      </c>
      <c r="AR137" s="106" t="s">
        <v>40</v>
      </c>
      <c r="AT137" s="107" t="s">
        <v>38</v>
      </c>
      <c r="AU137" s="107" t="s">
        <v>40</v>
      </c>
      <c r="AY137" s="106" t="s">
        <v>88</v>
      </c>
      <c r="BK137" s="108">
        <f>SUM(BK138:BK152)</f>
        <v>0</v>
      </c>
    </row>
    <row r="138" spans="2:65" s="1" customFormat="1" ht="25.5" customHeight="1" x14ac:dyDescent="0.3">
      <c r="B138" s="74"/>
      <c r="C138" s="110">
        <v>5</v>
      </c>
      <c r="D138" s="110" t="s">
        <v>82</v>
      </c>
      <c r="E138" s="111" t="s">
        <v>137</v>
      </c>
      <c r="F138" s="214" t="s">
        <v>138</v>
      </c>
      <c r="G138" s="214"/>
      <c r="H138" s="214"/>
      <c r="I138" s="214"/>
      <c r="J138" s="112" t="s">
        <v>100</v>
      </c>
      <c r="K138" s="95">
        <v>27.943999999999999</v>
      </c>
      <c r="L138" s="261">
        <v>0</v>
      </c>
      <c r="M138" s="261"/>
      <c r="N138" s="215">
        <f>ROUND(L138*K138,3)</f>
        <v>0</v>
      </c>
      <c r="O138" s="215"/>
      <c r="P138" s="215"/>
      <c r="Q138" s="215"/>
      <c r="R138" s="77"/>
      <c r="T138" s="96" t="s">
        <v>1</v>
      </c>
      <c r="U138" s="31" t="s">
        <v>24</v>
      </c>
      <c r="V138" s="27"/>
      <c r="W138" s="113">
        <f>V138*K138</f>
        <v>0</v>
      </c>
      <c r="X138" s="113">
        <v>2.0659999999999998</v>
      </c>
      <c r="Y138" s="113">
        <f>X138*K138</f>
        <v>57.732303999999992</v>
      </c>
      <c r="Z138" s="113">
        <v>0</v>
      </c>
      <c r="AA138" s="114">
        <f>Z138*K138</f>
        <v>0</v>
      </c>
      <c r="AR138" s="15" t="s">
        <v>90</v>
      </c>
      <c r="AT138" s="15" t="s">
        <v>82</v>
      </c>
      <c r="AU138" s="15" t="s">
        <v>41</v>
      </c>
      <c r="AY138" s="15" t="s">
        <v>88</v>
      </c>
      <c r="BE138" s="57">
        <f>IF(U138="základná",N138,0)</f>
        <v>0</v>
      </c>
      <c r="BF138" s="57">
        <f>IF(U138="znížená",N138,0)</f>
        <v>0</v>
      </c>
      <c r="BG138" s="57">
        <f>IF(U138="zákl. prenesená",N138,0)</f>
        <v>0</v>
      </c>
      <c r="BH138" s="57">
        <f>IF(U138="zníž. prenesená",N138,0)</f>
        <v>0</v>
      </c>
      <c r="BI138" s="57">
        <f>IF(U138="nulová",N138,0)</f>
        <v>0</v>
      </c>
      <c r="BJ138" s="15" t="s">
        <v>41</v>
      </c>
      <c r="BK138" s="94">
        <f>ROUND(L138*K138,3)</f>
        <v>0</v>
      </c>
      <c r="BL138" s="15" t="s">
        <v>90</v>
      </c>
      <c r="BM138" s="15" t="s">
        <v>139</v>
      </c>
    </row>
    <row r="139" spans="2:65" s="9" customFormat="1" ht="16.5" customHeight="1" x14ac:dyDescent="0.3">
      <c r="B139" s="139"/>
      <c r="C139" s="140"/>
      <c r="D139" s="140"/>
      <c r="E139" s="141" t="s">
        <v>1</v>
      </c>
      <c r="F139" s="268" t="s">
        <v>140</v>
      </c>
      <c r="G139" s="269"/>
      <c r="H139" s="269"/>
      <c r="I139" s="269"/>
      <c r="J139" s="140"/>
      <c r="K139" s="141" t="s">
        <v>1</v>
      </c>
      <c r="L139" s="140"/>
      <c r="M139" s="140"/>
      <c r="N139" s="140"/>
      <c r="O139" s="140"/>
      <c r="P139" s="140"/>
      <c r="Q139" s="140"/>
      <c r="R139" s="142"/>
      <c r="T139" s="143"/>
      <c r="U139" s="140"/>
      <c r="V139" s="140"/>
      <c r="W139" s="140"/>
      <c r="X139" s="140"/>
      <c r="Y139" s="140"/>
      <c r="Z139" s="140"/>
      <c r="AA139" s="144"/>
      <c r="AT139" s="145" t="s">
        <v>96</v>
      </c>
      <c r="AU139" s="145" t="s">
        <v>41</v>
      </c>
      <c r="AV139" s="9" t="s">
        <v>40</v>
      </c>
      <c r="AW139" s="9" t="s">
        <v>17</v>
      </c>
      <c r="AX139" s="9" t="s">
        <v>39</v>
      </c>
      <c r="AY139" s="145" t="s">
        <v>88</v>
      </c>
    </row>
    <row r="140" spans="2:65" s="6" customFormat="1" ht="16.5" customHeight="1" x14ac:dyDescent="0.3">
      <c r="B140" s="115"/>
      <c r="C140" s="116"/>
      <c r="D140" s="116"/>
      <c r="E140" s="117" t="s">
        <v>1</v>
      </c>
      <c r="F140" s="270" t="s">
        <v>141</v>
      </c>
      <c r="G140" s="271"/>
      <c r="H140" s="271"/>
      <c r="I140" s="271"/>
      <c r="J140" s="116"/>
      <c r="K140" s="118">
        <v>26</v>
      </c>
      <c r="L140" s="116"/>
      <c r="M140" s="116"/>
      <c r="N140" s="116"/>
      <c r="O140" s="116"/>
      <c r="P140" s="116"/>
      <c r="Q140" s="116"/>
      <c r="R140" s="119"/>
      <c r="T140" s="120"/>
      <c r="U140" s="116"/>
      <c r="V140" s="116"/>
      <c r="W140" s="116"/>
      <c r="X140" s="116"/>
      <c r="Y140" s="116"/>
      <c r="Z140" s="116"/>
      <c r="AA140" s="121"/>
      <c r="AT140" s="122" t="s">
        <v>96</v>
      </c>
      <c r="AU140" s="122" t="s">
        <v>41</v>
      </c>
      <c r="AV140" s="6" t="s">
        <v>41</v>
      </c>
      <c r="AW140" s="6" t="s">
        <v>17</v>
      </c>
      <c r="AX140" s="6" t="s">
        <v>39</v>
      </c>
      <c r="AY140" s="122" t="s">
        <v>88</v>
      </c>
    </row>
    <row r="141" spans="2:65" s="6" customFormat="1" ht="16.5" customHeight="1" x14ac:dyDescent="0.3">
      <c r="B141" s="115"/>
      <c r="C141" s="116"/>
      <c r="D141" s="116"/>
      <c r="E141" s="117" t="s">
        <v>1</v>
      </c>
      <c r="F141" s="270" t="s">
        <v>142</v>
      </c>
      <c r="G141" s="271"/>
      <c r="H141" s="271"/>
      <c r="I141" s="271"/>
      <c r="J141" s="116"/>
      <c r="K141" s="118">
        <v>1.944</v>
      </c>
      <c r="L141" s="116"/>
      <c r="M141" s="116"/>
      <c r="N141" s="116"/>
      <c r="O141" s="116"/>
      <c r="P141" s="116"/>
      <c r="Q141" s="116"/>
      <c r="R141" s="119"/>
      <c r="T141" s="120"/>
      <c r="U141" s="116"/>
      <c r="V141" s="116"/>
      <c r="W141" s="116"/>
      <c r="X141" s="116"/>
      <c r="Y141" s="116"/>
      <c r="Z141" s="116"/>
      <c r="AA141" s="121"/>
      <c r="AT141" s="122" t="s">
        <v>96</v>
      </c>
      <c r="AU141" s="122" t="s">
        <v>41</v>
      </c>
      <c r="AV141" s="6" t="s">
        <v>41</v>
      </c>
      <c r="AW141" s="6" t="s">
        <v>17</v>
      </c>
      <c r="AX141" s="6" t="s">
        <v>39</v>
      </c>
      <c r="AY141" s="122" t="s">
        <v>88</v>
      </c>
    </row>
    <row r="142" spans="2:65" s="7" customFormat="1" ht="16.5" customHeight="1" x14ac:dyDescent="0.3">
      <c r="B142" s="123"/>
      <c r="C142" s="124"/>
      <c r="D142" s="124"/>
      <c r="E142" s="125" t="s">
        <v>1</v>
      </c>
      <c r="F142" s="264" t="s">
        <v>97</v>
      </c>
      <c r="G142" s="265"/>
      <c r="H142" s="265"/>
      <c r="I142" s="265"/>
      <c r="J142" s="124"/>
      <c r="K142" s="126">
        <v>27.943999999999999</v>
      </c>
      <c r="L142" s="124"/>
      <c r="M142" s="124"/>
      <c r="N142" s="124"/>
      <c r="O142" s="124"/>
      <c r="P142" s="124"/>
      <c r="Q142" s="124"/>
      <c r="R142" s="127"/>
      <c r="T142" s="128"/>
      <c r="U142" s="124"/>
      <c r="V142" s="124"/>
      <c r="W142" s="124"/>
      <c r="X142" s="124"/>
      <c r="Y142" s="124"/>
      <c r="Z142" s="124"/>
      <c r="AA142" s="129"/>
      <c r="AT142" s="130" t="s">
        <v>96</v>
      </c>
      <c r="AU142" s="130" t="s">
        <v>41</v>
      </c>
      <c r="AV142" s="7" t="s">
        <v>92</v>
      </c>
      <c r="AW142" s="7" t="s">
        <v>17</v>
      </c>
      <c r="AX142" s="7" t="s">
        <v>39</v>
      </c>
      <c r="AY142" s="130" t="s">
        <v>88</v>
      </c>
    </row>
    <row r="143" spans="2:65" s="8" customFormat="1" ht="16.5" customHeight="1" x14ac:dyDescent="0.3">
      <c r="B143" s="131"/>
      <c r="C143" s="132"/>
      <c r="D143" s="132"/>
      <c r="E143" s="133" t="s">
        <v>1</v>
      </c>
      <c r="F143" s="266" t="s">
        <v>98</v>
      </c>
      <c r="G143" s="267"/>
      <c r="H143" s="267"/>
      <c r="I143" s="267"/>
      <c r="J143" s="132"/>
      <c r="K143" s="134">
        <v>27.943999999999999</v>
      </c>
      <c r="L143" s="132"/>
      <c r="M143" s="132"/>
      <c r="N143" s="132"/>
      <c r="O143" s="132"/>
      <c r="P143" s="132"/>
      <c r="Q143" s="132"/>
      <c r="R143" s="135"/>
      <c r="T143" s="136"/>
      <c r="U143" s="132"/>
      <c r="V143" s="132"/>
      <c r="W143" s="132"/>
      <c r="X143" s="132"/>
      <c r="Y143" s="132"/>
      <c r="Z143" s="132"/>
      <c r="AA143" s="137"/>
      <c r="AT143" s="138" t="s">
        <v>96</v>
      </c>
      <c r="AU143" s="138" t="s">
        <v>41</v>
      </c>
      <c r="AV143" s="8" t="s">
        <v>90</v>
      </c>
      <c r="AW143" s="8" t="s">
        <v>17</v>
      </c>
      <c r="AX143" s="8" t="s">
        <v>40</v>
      </c>
      <c r="AY143" s="138" t="s">
        <v>88</v>
      </c>
    </row>
    <row r="144" spans="2:65" s="1" customFormat="1" ht="25.5" customHeight="1" x14ac:dyDescent="0.3">
      <c r="B144" s="74"/>
      <c r="C144" s="110">
        <v>6</v>
      </c>
      <c r="D144" s="110" t="s">
        <v>82</v>
      </c>
      <c r="E144" s="111" t="s">
        <v>143</v>
      </c>
      <c r="F144" s="214" t="s">
        <v>144</v>
      </c>
      <c r="G144" s="214"/>
      <c r="H144" s="214"/>
      <c r="I144" s="214"/>
      <c r="J144" s="112" t="s">
        <v>100</v>
      </c>
      <c r="K144" s="95">
        <v>53.5</v>
      </c>
      <c r="L144" s="261">
        <v>0</v>
      </c>
      <c r="M144" s="261"/>
      <c r="N144" s="215">
        <f>ROUND(L144*K144,3)</f>
        <v>0</v>
      </c>
      <c r="O144" s="215"/>
      <c r="P144" s="215"/>
      <c r="Q144" s="215"/>
      <c r="R144" s="77"/>
      <c r="T144" s="96" t="s">
        <v>1</v>
      </c>
      <c r="U144" s="31" t="s">
        <v>24</v>
      </c>
      <c r="V144" s="27"/>
      <c r="W144" s="113">
        <f>V144*K144</f>
        <v>0</v>
      </c>
      <c r="X144" s="113">
        <v>2.0659999999999998</v>
      </c>
      <c r="Y144" s="113">
        <f>X144*K144</f>
        <v>110.53099999999999</v>
      </c>
      <c r="Z144" s="113">
        <v>0</v>
      </c>
      <c r="AA144" s="114">
        <f>Z144*K144</f>
        <v>0</v>
      </c>
      <c r="AR144" s="15" t="s">
        <v>90</v>
      </c>
      <c r="AT144" s="15" t="s">
        <v>82</v>
      </c>
      <c r="AU144" s="15" t="s">
        <v>41</v>
      </c>
      <c r="AY144" s="15" t="s">
        <v>88</v>
      </c>
      <c r="BE144" s="57">
        <f>IF(U144="základná",N144,0)</f>
        <v>0</v>
      </c>
      <c r="BF144" s="57">
        <f>IF(U144="znížená",N144,0)</f>
        <v>0</v>
      </c>
      <c r="BG144" s="57">
        <f>IF(U144="zákl. prenesená",N144,0)</f>
        <v>0</v>
      </c>
      <c r="BH144" s="57">
        <f>IF(U144="zníž. prenesená",N144,0)</f>
        <v>0</v>
      </c>
      <c r="BI144" s="57">
        <f>IF(U144="nulová",N144,0)</f>
        <v>0</v>
      </c>
      <c r="BJ144" s="15" t="s">
        <v>41</v>
      </c>
      <c r="BK144" s="94">
        <f>ROUND(L144*K144,3)</f>
        <v>0</v>
      </c>
      <c r="BL144" s="15" t="s">
        <v>90</v>
      </c>
      <c r="BM144" s="15" t="s">
        <v>145</v>
      </c>
    </row>
    <row r="145" spans="2:65" s="1" customFormat="1" ht="25.5" customHeight="1" x14ac:dyDescent="0.3">
      <c r="B145" s="74"/>
      <c r="C145" s="110">
        <v>7</v>
      </c>
      <c r="D145" s="110" t="s">
        <v>82</v>
      </c>
      <c r="E145" s="111" t="s">
        <v>146</v>
      </c>
      <c r="F145" s="214" t="s">
        <v>248</v>
      </c>
      <c r="G145" s="214"/>
      <c r="H145" s="214"/>
      <c r="I145" s="214"/>
      <c r="J145" s="112" t="s">
        <v>100</v>
      </c>
      <c r="K145" s="95">
        <v>10.5</v>
      </c>
      <c r="L145" s="261">
        <v>0</v>
      </c>
      <c r="M145" s="261"/>
      <c r="N145" s="215">
        <f>ROUND(L145*K145,3)</f>
        <v>0</v>
      </c>
      <c r="O145" s="215"/>
      <c r="P145" s="215"/>
      <c r="Q145" s="215"/>
      <c r="R145" s="77"/>
      <c r="T145" s="96" t="s">
        <v>1</v>
      </c>
      <c r="U145" s="31" t="s">
        <v>24</v>
      </c>
      <c r="V145" s="27"/>
      <c r="W145" s="113">
        <f>V145*K145</f>
        <v>0</v>
      </c>
      <c r="X145" s="113">
        <v>2.0659999999999998</v>
      </c>
      <c r="Y145" s="113">
        <f>X145*K145</f>
        <v>21.692999999999998</v>
      </c>
      <c r="Z145" s="113">
        <v>0</v>
      </c>
      <c r="AA145" s="114">
        <f>Z145*K145</f>
        <v>0</v>
      </c>
      <c r="AR145" s="15" t="s">
        <v>90</v>
      </c>
      <c r="AT145" s="15" t="s">
        <v>82</v>
      </c>
      <c r="AU145" s="15" t="s">
        <v>41</v>
      </c>
      <c r="AY145" s="15" t="s">
        <v>88</v>
      </c>
      <c r="BE145" s="57">
        <f>IF(U145="základná",N145,0)</f>
        <v>0</v>
      </c>
      <c r="BF145" s="57">
        <f>IF(U145="znížená",N145,0)</f>
        <v>0</v>
      </c>
      <c r="BG145" s="57">
        <f>IF(U145="zákl. prenesená",N145,0)</f>
        <v>0</v>
      </c>
      <c r="BH145" s="57">
        <f>IF(U145="zníž. prenesená",N145,0)</f>
        <v>0</v>
      </c>
      <c r="BI145" s="57">
        <f>IF(U145="nulová",N145,0)</f>
        <v>0</v>
      </c>
      <c r="BJ145" s="15" t="s">
        <v>41</v>
      </c>
      <c r="BK145" s="94">
        <f>ROUND(L145*K145,3)</f>
        <v>0</v>
      </c>
      <c r="BL145" s="15" t="s">
        <v>90</v>
      </c>
      <c r="BM145" s="15" t="s">
        <v>147</v>
      </c>
    </row>
    <row r="146" spans="2:65" s="1" customFormat="1" ht="16.5" customHeight="1" x14ac:dyDescent="0.3">
      <c r="B146" s="74"/>
      <c r="C146" s="110">
        <v>8</v>
      </c>
      <c r="D146" s="110" t="s">
        <v>82</v>
      </c>
      <c r="E146" s="111" t="s">
        <v>148</v>
      </c>
      <c r="F146" s="214" t="s">
        <v>149</v>
      </c>
      <c r="G146" s="214"/>
      <c r="H146" s="214"/>
      <c r="I146" s="214"/>
      <c r="J146" s="112" t="s">
        <v>100</v>
      </c>
      <c r="K146" s="95">
        <v>12.432</v>
      </c>
      <c r="L146" s="261">
        <v>0</v>
      </c>
      <c r="M146" s="261"/>
      <c r="N146" s="215">
        <f>ROUND(L146*K146,3)</f>
        <v>0</v>
      </c>
      <c r="O146" s="215"/>
      <c r="P146" s="215"/>
      <c r="Q146" s="215"/>
      <c r="R146" s="77"/>
      <c r="T146" s="96" t="s">
        <v>1</v>
      </c>
      <c r="U146" s="31" t="s">
        <v>24</v>
      </c>
      <c r="V146" s="27"/>
      <c r="W146" s="113">
        <f>V146*K146</f>
        <v>0</v>
      </c>
      <c r="X146" s="113">
        <v>2.0659999999999998</v>
      </c>
      <c r="Y146" s="113">
        <f>X146*K146</f>
        <v>25.684511999999998</v>
      </c>
      <c r="Z146" s="113">
        <v>0</v>
      </c>
      <c r="AA146" s="114">
        <f>Z146*K146</f>
        <v>0</v>
      </c>
      <c r="AR146" s="15" t="s">
        <v>90</v>
      </c>
      <c r="AT146" s="15" t="s">
        <v>82</v>
      </c>
      <c r="AU146" s="15" t="s">
        <v>41</v>
      </c>
      <c r="AY146" s="15" t="s">
        <v>88</v>
      </c>
      <c r="BE146" s="57">
        <f>IF(U146="základná",N146,0)</f>
        <v>0</v>
      </c>
      <c r="BF146" s="57">
        <f>IF(U146="znížená",N146,0)</f>
        <v>0</v>
      </c>
      <c r="BG146" s="57">
        <f>IF(U146="zákl. prenesená",N146,0)</f>
        <v>0</v>
      </c>
      <c r="BH146" s="57">
        <f>IF(U146="zníž. prenesená",N146,0)</f>
        <v>0</v>
      </c>
      <c r="BI146" s="57">
        <f>IF(U146="nulová",N146,0)</f>
        <v>0</v>
      </c>
      <c r="BJ146" s="15" t="s">
        <v>41</v>
      </c>
      <c r="BK146" s="94">
        <f>ROUND(L146*K146,3)</f>
        <v>0</v>
      </c>
      <c r="BL146" s="15" t="s">
        <v>90</v>
      </c>
      <c r="BM146" s="15" t="s">
        <v>150</v>
      </c>
    </row>
    <row r="147" spans="2:65" s="6" customFormat="1" ht="16.5" customHeight="1" x14ac:dyDescent="0.3">
      <c r="B147" s="115"/>
      <c r="C147" s="116"/>
      <c r="D147" s="116"/>
      <c r="E147" s="117" t="s">
        <v>1</v>
      </c>
      <c r="F147" s="262" t="s">
        <v>103</v>
      </c>
      <c r="G147" s="263"/>
      <c r="H147" s="263"/>
      <c r="I147" s="263"/>
      <c r="J147" s="116"/>
      <c r="K147" s="118">
        <v>12</v>
      </c>
      <c r="L147" s="116"/>
      <c r="M147" s="116"/>
      <c r="N147" s="116"/>
      <c r="O147" s="116"/>
      <c r="P147" s="116"/>
      <c r="Q147" s="116"/>
      <c r="R147" s="119"/>
      <c r="T147" s="120"/>
      <c r="U147" s="116"/>
      <c r="V147" s="116"/>
      <c r="W147" s="116"/>
      <c r="X147" s="116"/>
      <c r="Y147" s="116"/>
      <c r="Z147" s="116"/>
      <c r="AA147" s="121"/>
      <c r="AT147" s="122" t="s">
        <v>96</v>
      </c>
      <c r="AU147" s="122" t="s">
        <v>41</v>
      </c>
      <c r="AV147" s="6" t="s">
        <v>41</v>
      </c>
      <c r="AW147" s="6" t="s">
        <v>17</v>
      </c>
      <c r="AX147" s="6" t="s">
        <v>39</v>
      </c>
      <c r="AY147" s="122" t="s">
        <v>88</v>
      </c>
    </row>
    <row r="148" spans="2:65" s="6" customFormat="1" ht="16.5" customHeight="1" x14ac:dyDescent="0.3">
      <c r="B148" s="115"/>
      <c r="C148" s="116"/>
      <c r="D148" s="116"/>
      <c r="E148" s="117" t="s">
        <v>1</v>
      </c>
      <c r="F148" s="270" t="s">
        <v>151</v>
      </c>
      <c r="G148" s="271"/>
      <c r="H148" s="271"/>
      <c r="I148" s="271"/>
      <c r="J148" s="116"/>
      <c r="K148" s="118">
        <v>0.432</v>
      </c>
      <c r="L148" s="116"/>
      <c r="M148" s="116"/>
      <c r="N148" s="116"/>
      <c r="O148" s="116"/>
      <c r="P148" s="116"/>
      <c r="Q148" s="116"/>
      <c r="R148" s="119"/>
      <c r="T148" s="120"/>
      <c r="U148" s="116"/>
      <c r="V148" s="116"/>
      <c r="W148" s="116"/>
      <c r="X148" s="116"/>
      <c r="Y148" s="116"/>
      <c r="Z148" s="116"/>
      <c r="AA148" s="121"/>
      <c r="AT148" s="122" t="s">
        <v>96</v>
      </c>
      <c r="AU148" s="122" t="s">
        <v>41</v>
      </c>
      <c r="AV148" s="6" t="s">
        <v>41</v>
      </c>
      <c r="AW148" s="6" t="s">
        <v>17</v>
      </c>
      <c r="AX148" s="6" t="s">
        <v>39</v>
      </c>
      <c r="AY148" s="122" t="s">
        <v>88</v>
      </c>
    </row>
    <row r="149" spans="2:65" s="7" customFormat="1" ht="16.5" customHeight="1" x14ac:dyDescent="0.3">
      <c r="B149" s="123"/>
      <c r="C149" s="124"/>
      <c r="D149" s="124"/>
      <c r="E149" s="125" t="s">
        <v>1</v>
      </c>
      <c r="F149" s="264" t="s">
        <v>97</v>
      </c>
      <c r="G149" s="265"/>
      <c r="H149" s="265"/>
      <c r="I149" s="265"/>
      <c r="J149" s="124"/>
      <c r="K149" s="126">
        <v>12.432</v>
      </c>
      <c r="L149" s="124"/>
      <c r="M149" s="124"/>
      <c r="N149" s="124"/>
      <c r="O149" s="124"/>
      <c r="P149" s="124"/>
      <c r="Q149" s="124"/>
      <c r="R149" s="127"/>
      <c r="T149" s="128"/>
      <c r="U149" s="124"/>
      <c r="V149" s="124"/>
      <c r="W149" s="124"/>
      <c r="X149" s="124"/>
      <c r="Y149" s="124"/>
      <c r="Z149" s="124"/>
      <c r="AA149" s="129"/>
      <c r="AT149" s="130" t="s">
        <v>96</v>
      </c>
      <c r="AU149" s="130" t="s">
        <v>41</v>
      </c>
      <c r="AV149" s="7" t="s">
        <v>92</v>
      </c>
      <c r="AW149" s="7" t="s">
        <v>17</v>
      </c>
      <c r="AX149" s="7" t="s">
        <v>39</v>
      </c>
      <c r="AY149" s="130" t="s">
        <v>88</v>
      </c>
    </row>
    <row r="150" spans="2:65" s="8" customFormat="1" ht="16.5" customHeight="1" x14ac:dyDescent="0.3">
      <c r="B150" s="131"/>
      <c r="C150" s="132"/>
      <c r="D150" s="132"/>
      <c r="E150" s="133" t="s">
        <v>1</v>
      </c>
      <c r="F150" s="266" t="s">
        <v>98</v>
      </c>
      <c r="G150" s="267"/>
      <c r="H150" s="267"/>
      <c r="I150" s="267"/>
      <c r="J150" s="132"/>
      <c r="K150" s="134">
        <v>12.432</v>
      </c>
      <c r="L150" s="132"/>
      <c r="M150" s="132"/>
      <c r="N150" s="132"/>
      <c r="O150" s="132"/>
      <c r="P150" s="132"/>
      <c r="Q150" s="132"/>
      <c r="R150" s="135"/>
      <c r="T150" s="136"/>
      <c r="U150" s="132"/>
      <c r="V150" s="132"/>
      <c r="W150" s="132"/>
      <c r="X150" s="132"/>
      <c r="Y150" s="132"/>
      <c r="Z150" s="132"/>
      <c r="AA150" s="137"/>
      <c r="AT150" s="138" t="s">
        <v>96</v>
      </c>
      <c r="AU150" s="138" t="s">
        <v>41</v>
      </c>
      <c r="AV150" s="8" t="s">
        <v>90</v>
      </c>
      <c r="AW150" s="8" t="s">
        <v>17</v>
      </c>
      <c r="AX150" s="8" t="s">
        <v>40</v>
      </c>
      <c r="AY150" s="138" t="s">
        <v>88</v>
      </c>
    </row>
    <row r="151" spans="2:65" s="1" customFormat="1" ht="25.5" customHeight="1" x14ac:dyDescent="0.3">
      <c r="B151" s="74"/>
      <c r="C151" s="110">
        <v>9</v>
      </c>
      <c r="D151" s="110" t="s">
        <v>82</v>
      </c>
      <c r="E151" s="111" t="s">
        <v>152</v>
      </c>
      <c r="F151" s="214" t="s">
        <v>153</v>
      </c>
      <c r="G151" s="214"/>
      <c r="H151" s="214"/>
      <c r="I151" s="214"/>
      <c r="J151" s="112" t="s">
        <v>100</v>
      </c>
      <c r="K151" s="95">
        <v>3.2</v>
      </c>
      <c r="L151" s="261">
        <v>0</v>
      </c>
      <c r="M151" s="261"/>
      <c r="N151" s="215">
        <f>ROUND(L151*K151,3)</f>
        <v>0</v>
      </c>
      <c r="O151" s="215"/>
      <c r="P151" s="215"/>
      <c r="Q151" s="215"/>
      <c r="R151" s="77"/>
      <c r="T151" s="96" t="s">
        <v>1</v>
      </c>
      <c r="U151" s="31" t="s">
        <v>24</v>
      </c>
      <c r="V151" s="27"/>
      <c r="W151" s="113">
        <f>V151*K151</f>
        <v>0</v>
      </c>
      <c r="X151" s="113">
        <v>2.4157199999999999</v>
      </c>
      <c r="Y151" s="113">
        <f>X151*K151</f>
        <v>7.7303040000000003</v>
      </c>
      <c r="Z151" s="113">
        <v>0</v>
      </c>
      <c r="AA151" s="114">
        <f>Z151*K151</f>
        <v>0</v>
      </c>
      <c r="AR151" s="15" t="s">
        <v>90</v>
      </c>
      <c r="AT151" s="15" t="s">
        <v>82</v>
      </c>
      <c r="AU151" s="15" t="s">
        <v>41</v>
      </c>
      <c r="AY151" s="15" t="s">
        <v>88</v>
      </c>
      <c r="BE151" s="57">
        <f>IF(U151="základná",N151,0)</f>
        <v>0</v>
      </c>
      <c r="BF151" s="57">
        <f>IF(U151="znížená",N151,0)</f>
        <v>0</v>
      </c>
      <c r="BG151" s="57">
        <f>IF(U151="zákl. prenesená",N151,0)</f>
        <v>0</v>
      </c>
      <c r="BH151" s="57">
        <f>IF(U151="zníž. prenesená",N151,0)</f>
        <v>0</v>
      </c>
      <c r="BI151" s="57">
        <f>IF(U151="nulová",N151,0)</f>
        <v>0</v>
      </c>
      <c r="BJ151" s="15" t="s">
        <v>41</v>
      </c>
      <c r="BK151" s="94">
        <f>ROUND(L151*K151,3)</f>
        <v>0</v>
      </c>
      <c r="BL151" s="15" t="s">
        <v>90</v>
      </c>
      <c r="BM151" s="15" t="s">
        <v>154</v>
      </c>
    </row>
    <row r="152" spans="2:65" s="1" customFormat="1" ht="16.5" customHeight="1" x14ac:dyDescent="0.3">
      <c r="B152" s="74"/>
      <c r="C152" s="110">
        <v>10</v>
      </c>
      <c r="D152" s="110" t="s">
        <v>82</v>
      </c>
      <c r="E152" s="111" t="s">
        <v>155</v>
      </c>
      <c r="F152" s="214" t="s">
        <v>156</v>
      </c>
      <c r="G152" s="214"/>
      <c r="H152" s="214"/>
      <c r="I152" s="214"/>
      <c r="J152" s="112" t="s">
        <v>116</v>
      </c>
      <c r="K152" s="95">
        <v>25</v>
      </c>
      <c r="L152" s="261">
        <v>0</v>
      </c>
      <c r="M152" s="261"/>
      <c r="N152" s="215">
        <f>ROUND(L152*K152,3)</f>
        <v>0</v>
      </c>
      <c r="O152" s="215"/>
      <c r="P152" s="215"/>
      <c r="Q152" s="215"/>
      <c r="R152" s="77"/>
      <c r="T152" s="96" t="s">
        <v>1</v>
      </c>
      <c r="U152" s="31" t="s">
        <v>24</v>
      </c>
      <c r="V152" s="27"/>
      <c r="W152" s="113">
        <f>V152*K152</f>
        <v>0</v>
      </c>
      <c r="X152" s="113">
        <v>0</v>
      </c>
      <c r="Y152" s="113">
        <f>X152*K152</f>
        <v>0</v>
      </c>
      <c r="Z152" s="113">
        <v>0</v>
      </c>
      <c r="AA152" s="114">
        <f>Z152*K152</f>
        <v>0</v>
      </c>
      <c r="AR152" s="15" t="s">
        <v>90</v>
      </c>
      <c r="AT152" s="15" t="s">
        <v>82</v>
      </c>
      <c r="AU152" s="15" t="s">
        <v>41</v>
      </c>
      <c r="AY152" s="15" t="s">
        <v>88</v>
      </c>
      <c r="BE152" s="57">
        <f>IF(U152="základná",N152,0)</f>
        <v>0</v>
      </c>
      <c r="BF152" s="57">
        <f>IF(U152="znížená",N152,0)</f>
        <v>0</v>
      </c>
      <c r="BG152" s="57">
        <f>IF(U152="zákl. prenesená",N152,0)</f>
        <v>0</v>
      </c>
      <c r="BH152" s="57">
        <f>IF(U152="zníž. prenesená",N152,0)</f>
        <v>0</v>
      </c>
      <c r="BI152" s="57">
        <f>IF(U152="nulová",N152,0)</f>
        <v>0</v>
      </c>
      <c r="BJ152" s="15" t="s">
        <v>41</v>
      </c>
      <c r="BK152" s="94">
        <f>ROUND(L152*K152,3)</f>
        <v>0</v>
      </c>
      <c r="BL152" s="15" t="s">
        <v>90</v>
      </c>
      <c r="BM152" s="15" t="s">
        <v>157</v>
      </c>
    </row>
    <row r="153" spans="2:65" s="5" customFormat="1" ht="29.85" customHeight="1" x14ac:dyDescent="0.3">
      <c r="B153" s="100"/>
      <c r="C153" s="101"/>
      <c r="D153" s="109" t="s">
        <v>123</v>
      </c>
      <c r="E153" s="109"/>
      <c r="F153" s="109"/>
      <c r="G153" s="109"/>
      <c r="H153" s="109"/>
      <c r="I153" s="109"/>
      <c r="J153" s="109"/>
      <c r="K153" s="109"/>
      <c r="L153" s="109"/>
      <c r="M153" s="109"/>
      <c r="N153" s="286">
        <f>BK153</f>
        <v>0</v>
      </c>
      <c r="O153" s="287"/>
      <c r="P153" s="287"/>
      <c r="Q153" s="287"/>
      <c r="R153" s="102"/>
      <c r="T153" s="103"/>
      <c r="U153" s="101"/>
      <c r="V153" s="101"/>
      <c r="W153" s="104">
        <f>SUM(W154:W169)</f>
        <v>0</v>
      </c>
      <c r="X153" s="101"/>
      <c r="Y153" s="104">
        <f>SUM(Y154:Y169)</f>
        <v>9.3953654400000008</v>
      </c>
      <c r="Z153" s="101"/>
      <c r="AA153" s="105">
        <f>SUM(AA154:AA169)</f>
        <v>0</v>
      </c>
      <c r="AR153" s="106" t="s">
        <v>40</v>
      </c>
      <c r="AT153" s="107" t="s">
        <v>38</v>
      </c>
      <c r="AU153" s="107" t="s">
        <v>40</v>
      </c>
      <c r="AY153" s="106" t="s">
        <v>88</v>
      </c>
      <c r="BK153" s="108">
        <f>SUM(BK154:BK169)</f>
        <v>0</v>
      </c>
    </row>
    <row r="154" spans="2:65" s="1" customFormat="1" ht="25.5" customHeight="1" x14ac:dyDescent="0.3">
      <c r="B154" s="74"/>
      <c r="C154" s="110">
        <v>11</v>
      </c>
      <c r="D154" s="110" t="s">
        <v>82</v>
      </c>
      <c r="E154" s="111" t="s">
        <v>158</v>
      </c>
      <c r="F154" s="214" t="s">
        <v>159</v>
      </c>
      <c r="G154" s="214"/>
      <c r="H154" s="214"/>
      <c r="I154" s="214"/>
      <c r="J154" s="112" t="s">
        <v>100</v>
      </c>
      <c r="K154" s="95">
        <v>3.69</v>
      </c>
      <c r="L154" s="261">
        <v>0</v>
      </c>
      <c r="M154" s="261"/>
      <c r="N154" s="215">
        <f>ROUND(L154*K154,3)</f>
        <v>0</v>
      </c>
      <c r="O154" s="215"/>
      <c r="P154" s="215"/>
      <c r="Q154" s="215"/>
      <c r="R154" s="77"/>
      <c r="T154" s="96" t="s">
        <v>1</v>
      </c>
      <c r="U154" s="31" t="s">
        <v>24</v>
      </c>
      <c r="V154" s="27"/>
      <c r="W154" s="113">
        <f>V154*K154</f>
        <v>0</v>
      </c>
      <c r="X154" s="113">
        <v>2.4160200000000001</v>
      </c>
      <c r="Y154" s="113">
        <f>X154*K154</f>
        <v>8.9151138000000003</v>
      </c>
      <c r="Z154" s="113">
        <v>0</v>
      </c>
      <c r="AA154" s="114">
        <f>Z154*K154</f>
        <v>0</v>
      </c>
      <c r="AR154" s="15" t="s">
        <v>90</v>
      </c>
      <c r="AT154" s="15" t="s">
        <v>82</v>
      </c>
      <c r="AU154" s="15" t="s">
        <v>41</v>
      </c>
      <c r="AY154" s="15" t="s">
        <v>88</v>
      </c>
      <c r="BE154" s="57">
        <f>IF(U154="základná",N154,0)</f>
        <v>0</v>
      </c>
      <c r="BF154" s="57">
        <f>IF(U154="znížená",N154,0)</f>
        <v>0</v>
      </c>
      <c r="BG154" s="57">
        <f>IF(U154="zákl. prenesená",N154,0)</f>
        <v>0</v>
      </c>
      <c r="BH154" s="57">
        <f>IF(U154="zníž. prenesená",N154,0)</f>
        <v>0</v>
      </c>
      <c r="BI154" s="57">
        <f>IF(U154="nulová",N154,0)</f>
        <v>0</v>
      </c>
      <c r="BJ154" s="15" t="s">
        <v>41</v>
      </c>
      <c r="BK154" s="94">
        <f>ROUND(L154*K154,3)</f>
        <v>0</v>
      </c>
      <c r="BL154" s="15" t="s">
        <v>90</v>
      </c>
      <c r="BM154" s="15" t="s">
        <v>160</v>
      </c>
    </row>
    <row r="155" spans="2:65" s="9" customFormat="1" ht="16.5" customHeight="1" x14ac:dyDescent="0.3">
      <c r="B155" s="139"/>
      <c r="C155" s="140"/>
      <c r="D155" s="140"/>
      <c r="E155" s="141" t="s">
        <v>1</v>
      </c>
      <c r="F155" s="268" t="s">
        <v>161</v>
      </c>
      <c r="G155" s="269"/>
      <c r="H155" s="269"/>
      <c r="I155" s="269"/>
      <c r="J155" s="140"/>
      <c r="K155" s="141" t="s">
        <v>1</v>
      </c>
      <c r="L155" s="140"/>
      <c r="M155" s="140"/>
      <c r="N155" s="140"/>
      <c r="O155" s="140"/>
      <c r="P155" s="140"/>
      <c r="Q155" s="140"/>
      <c r="R155" s="142"/>
      <c r="T155" s="143"/>
      <c r="U155" s="140"/>
      <c r="V155" s="140"/>
      <c r="W155" s="140"/>
      <c r="X155" s="140"/>
      <c r="Y155" s="140"/>
      <c r="Z155" s="140"/>
      <c r="AA155" s="144"/>
      <c r="AT155" s="145" t="s">
        <v>96</v>
      </c>
      <c r="AU155" s="145" t="s">
        <v>41</v>
      </c>
      <c r="AV155" s="9" t="s">
        <v>40</v>
      </c>
      <c r="AW155" s="9" t="s">
        <v>17</v>
      </c>
      <c r="AX155" s="9" t="s">
        <v>39</v>
      </c>
      <c r="AY155" s="145" t="s">
        <v>88</v>
      </c>
    </row>
    <row r="156" spans="2:65" s="6" customFormat="1" ht="16.5" customHeight="1" x14ac:dyDescent="0.3">
      <c r="B156" s="115"/>
      <c r="C156" s="116"/>
      <c r="D156" s="116"/>
      <c r="E156" s="117" t="s">
        <v>1</v>
      </c>
      <c r="F156" s="270" t="s">
        <v>162</v>
      </c>
      <c r="G156" s="271"/>
      <c r="H156" s="271"/>
      <c r="I156" s="271"/>
      <c r="J156" s="116"/>
      <c r="K156" s="118">
        <v>1.85</v>
      </c>
      <c r="L156" s="116"/>
      <c r="M156" s="116"/>
      <c r="N156" s="116"/>
      <c r="O156" s="116"/>
      <c r="P156" s="116"/>
      <c r="Q156" s="116"/>
      <c r="R156" s="119"/>
      <c r="T156" s="120"/>
      <c r="U156" s="116"/>
      <c r="V156" s="116"/>
      <c r="W156" s="116"/>
      <c r="X156" s="116"/>
      <c r="Y156" s="116"/>
      <c r="Z156" s="116"/>
      <c r="AA156" s="121"/>
      <c r="AT156" s="122" t="s">
        <v>96</v>
      </c>
      <c r="AU156" s="122" t="s">
        <v>41</v>
      </c>
      <c r="AV156" s="6" t="s">
        <v>41</v>
      </c>
      <c r="AW156" s="6" t="s">
        <v>17</v>
      </c>
      <c r="AX156" s="6" t="s">
        <v>39</v>
      </c>
      <c r="AY156" s="122" t="s">
        <v>88</v>
      </c>
    </row>
    <row r="157" spans="2:65" s="7" customFormat="1" ht="16.5" customHeight="1" x14ac:dyDescent="0.3">
      <c r="B157" s="123"/>
      <c r="C157" s="124"/>
      <c r="D157" s="124"/>
      <c r="E157" s="125" t="s">
        <v>1</v>
      </c>
      <c r="F157" s="264" t="s">
        <v>97</v>
      </c>
      <c r="G157" s="265"/>
      <c r="H157" s="265"/>
      <c r="I157" s="265"/>
      <c r="J157" s="124"/>
      <c r="K157" s="126">
        <v>1.85</v>
      </c>
      <c r="L157" s="124"/>
      <c r="M157" s="124"/>
      <c r="N157" s="124"/>
      <c r="O157" s="124"/>
      <c r="P157" s="124"/>
      <c r="Q157" s="124"/>
      <c r="R157" s="127"/>
      <c r="T157" s="128"/>
      <c r="U157" s="124"/>
      <c r="V157" s="124"/>
      <c r="W157" s="124"/>
      <c r="X157" s="124"/>
      <c r="Y157" s="124"/>
      <c r="Z157" s="124"/>
      <c r="AA157" s="129"/>
      <c r="AT157" s="130" t="s">
        <v>96</v>
      </c>
      <c r="AU157" s="130" t="s">
        <v>41</v>
      </c>
      <c r="AV157" s="7" t="s">
        <v>92</v>
      </c>
      <c r="AW157" s="7" t="s">
        <v>17</v>
      </c>
      <c r="AX157" s="7" t="s">
        <v>39</v>
      </c>
      <c r="AY157" s="130" t="s">
        <v>88</v>
      </c>
    </row>
    <row r="158" spans="2:65" s="9" customFormat="1" ht="16.5" customHeight="1" x14ac:dyDescent="0.3">
      <c r="B158" s="139"/>
      <c r="C158" s="140"/>
      <c r="D158" s="140"/>
      <c r="E158" s="141" t="s">
        <v>1</v>
      </c>
      <c r="F158" s="272" t="s">
        <v>163</v>
      </c>
      <c r="G158" s="273"/>
      <c r="H158" s="273"/>
      <c r="I158" s="273"/>
      <c r="J158" s="140"/>
      <c r="K158" s="141" t="s">
        <v>1</v>
      </c>
      <c r="L158" s="140"/>
      <c r="M158" s="140"/>
      <c r="N158" s="140"/>
      <c r="O158" s="140"/>
      <c r="P158" s="140"/>
      <c r="Q158" s="140"/>
      <c r="R158" s="142"/>
      <c r="T158" s="143"/>
      <c r="U158" s="140"/>
      <c r="V158" s="140"/>
      <c r="W158" s="140"/>
      <c r="X158" s="140"/>
      <c r="Y158" s="140"/>
      <c r="Z158" s="140"/>
      <c r="AA158" s="144"/>
      <c r="AT158" s="145" t="s">
        <v>96</v>
      </c>
      <c r="AU158" s="145" t="s">
        <v>41</v>
      </c>
      <c r="AV158" s="9" t="s">
        <v>40</v>
      </c>
      <c r="AW158" s="9" t="s">
        <v>17</v>
      </c>
      <c r="AX158" s="9" t="s">
        <v>39</v>
      </c>
      <c r="AY158" s="145" t="s">
        <v>88</v>
      </c>
    </row>
    <row r="159" spans="2:65" s="6" customFormat="1" ht="16.5" customHeight="1" x14ac:dyDescent="0.3">
      <c r="B159" s="115"/>
      <c r="C159" s="116"/>
      <c r="D159" s="116"/>
      <c r="E159" s="117" t="s">
        <v>1</v>
      </c>
      <c r="F159" s="270" t="s">
        <v>164</v>
      </c>
      <c r="G159" s="271"/>
      <c r="H159" s="271"/>
      <c r="I159" s="271"/>
      <c r="J159" s="116"/>
      <c r="K159" s="118">
        <v>1.84</v>
      </c>
      <c r="L159" s="116"/>
      <c r="M159" s="116"/>
      <c r="N159" s="116"/>
      <c r="O159" s="116"/>
      <c r="P159" s="116"/>
      <c r="Q159" s="116"/>
      <c r="R159" s="119"/>
      <c r="T159" s="120"/>
      <c r="U159" s="116"/>
      <c r="V159" s="116"/>
      <c r="W159" s="116"/>
      <c r="X159" s="116"/>
      <c r="Y159" s="116"/>
      <c r="Z159" s="116"/>
      <c r="AA159" s="121"/>
      <c r="AT159" s="122" t="s">
        <v>96</v>
      </c>
      <c r="AU159" s="122" t="s">
        <v>41</v>
      </c>
      <c r="AV159" s="6" t="s">
        <v>41</v>
      </c>
      <c r="AW159" s="6" t="s">
        <v>17</v>
      </c>
      <c r="AX159" s="6" t="s">
        <v>39</v>
      </c>
      <c r="AY159" s="122" t="s">
        <v>88</v>
      </c>
    </row>
    <row r="160" spans="2:65" s="7" customFormat="1" ht="16.5" customHeight="1" x14ac:dyDescent="0.3">
      <c r="B160" s="123"/>
      <c r="C160" s="124"/>
      <c r="D160" s="124"/>
      <c r="E160" s="125" t="s">
        <v>1</v>
      </c>
      <c r="F160" s="264" t="s">
        <v>97</v>
      </c>
      <c r="G160" s="265"/>
      <c r="H160" s="265"/>
      <c r="I160" s="265"/>
      <c r="J160" s="124"/>
      <c r="K160" s="126">
        <v>1.84</v>
      </c>
      <c r="L160" s="124"/>
      <c r="M160" s="124"/>
      <c r="N160" s="124"/>
      <c r="O160" s="124"/>
      <c r="P160" s="124"/>
      <c r="Q160" s="124"/>
      <c r="R160" s="127"/>
      <c r="T160" s="128"/>
      <c r="U160" s="124"/>
      <c r="V160" s="124"/>
      <c r="W160" s="124"/>
      <c r="X160" s="124"/>
      <c r="Y160" s="124"/>
      <c r="Z160" s="124"/>
      <c r="AA160" s="129"/>
      <c r="AT160" s="130" t="s">
        <v>96</v>
      </c>
      <c r="AU160" s="130" t="s">
        <v>41</v>
      </c>
      <c r="AV160" s="7" t="s">
        <v>92</v>
      </c>
      <c r="AW160" s="7" t="s">
        <v>17</v>
      </c>
      <c r="AX160" s="7" t="s">
        <v>39</v>
      </c>
      <c r="AY160" s="130" t="s">
        <v>88</v>
      </c>
    </row>
    <row r="161" spans="2:65" s="8" customFormat="1" ht="16.5" customHeight="1" x14ac:dyDescent="0.3">
      <c r="B161" s="131"/>
      <c r="C161" s="132"/>
      <c r="D161" s="132"/>
      <c r="E161" s="133" t="s">
        <v>1</v>
      </c>
      <c r="F161" s="266" t="s">
        <v>98</v>
      </c>
      <c r="G161" s="267"/>
      <c r="H161" s="267"/>
      <c r="I161" s="267"/>
      <c r="J161" s="132"/>
      <c r="K161" s="134">
        <v>3.69</v>
      </c>
      <c r="L161" s="132"/>
      <c r="M161" s="132"/>
      <c r="N161" s="132"/>
      <c r="O161" s="132"/>
      <c r="P161" s="132"/>
      <c r="Q161" s="132"/>
      <c r="R161" s="135"/>
      <c r="T161" s="136"/>
      <c r="U161" s="132"/>
      <c r="V161" s="132"/>
      <c r="W161" s="132"/>
      <c r="X161" s="132"/>
      <c r="Y161" s="132"/>
      <c r="Z161" s="132"/>
      <c r="AA161" s="137"/>
      <c r="AT161" s="138" t="s">
        <v>96</v>
      </c>
      <c r="AU161" s="138" t="s">
        <v>41</v>
      </c>
      <c r="AV161" s="8" t="s">
        <v>90</v>
      </c>
      <c r="AW161" s="8" t="s">
        <v>17</v>
      </c>
      <c r="AX161" s="8" t="s">
        <v>40</v>
      </c>
      <c r="AY161" s="138" t="s">
        <v>88</v>
      </c>
    </row>
    <row r="162" spans="2:65" s="1" customFormat="1" ht="25.5" customHeight="1" x14ac:dyDescent="0.3">
      <c r="B162" s="74"/>
      <c r="C162" s="110">
        <v>12</v>
      </c>
      <c r="D162" s="110" t="s">
        <v>82</v>
      </c>
      <c r="E162" s="111" t="s">
        <v>165</v>
      </c>
      <c r="F162" s="214" t="s">
        <v>166</v>
      </c>
      <c r="G162" s="214"/>
      <c r="H162" s="214"/>
      <c r="I162" s="214"/>
      <c r="J162" s="112" t="s">
        <v>99</v>
      </c>
      <c r="K162" s="95">
        <v>34.545999999999999</v>
      </c>
      <c r="L162" s="261">
        <v>0</v>
      </c>
      <c r="M162" s="261"/>
      <c r="N162" s="215">
        <f>ROUND(L162*K162,3)</f>
        <v>0</v>
      </c>
      <c r="O162" s="215"/>
      <c r="P162" s="215"/>
      <c r="Q162" s="215"/>
      <c r="R162" s="77"/>
      <c r="T162" s="96" t="s">
        <v>1</v>
      </c>
      <c r="U162" s="31" t="s">
        <v>24</v>
      </c>
      <c r="V162" s="27"/>
      <c r="W162" s="113">
        <f>V162*K162</f>
        <v>0</v>
      </c>
      <c r="X162" s="113">
        <v>1.5399999999999999E-3</v>
      </c>
      <c r="Y162" s="113">
        <f>X162*K162</f>
        <v>5.3200839999999999E-2</v>
      </c>
      <c r="Z162" s="113">
        <v>0</v>
      </c>
      <c r="AA162" s="114">
        <f>Z162*K162</f>
        <v>0</v>
      </c>
      <c r="AR162" s="15" t="s">
        <v>90</v>
      </c>
      <c r="AT162" s="15" t="s">
        <v>82</v>
      </c>
      <c r="AU162" s="15" t="s">
        <v>41</v>
      </c>
      <c r="AY162" s="15" t="s">
        <v>88</v>
      </c>
      <c r="BE162" s="57">
        <f>IF(U162="základná",N162,0)</f>
        <v>0</v>
      </c>
      <c r="BF162" s="57">
        <f>IF(U162="znížená",N162,0)</f>
        <v>0</v>
      </c>
      <c r="BG162" s="57">
        <f>IF(U162="zákl. prenesená",N162,0)</f>
        <v>0</v>
      </c>
      <c r="BH162" s="57">
        <f>IF(U162="zníž. prenesená",N162,0)</f>
        <v>0</v>
      </c>
      <c r="BI162" s="57">
        <f>IF(U162="nulová",N162,0)</f>
        <v>0</v>
      </c>
      <c r="BJ162" s="15" t="s">
        <v>41</v>
      </c>
      <c r="BK162" s="94">
        <f>ROUND(L162*K162,3)</f>
        <v>0</v>
      </c>
      <c r="BL162" s="15" t="s">
        <v>90</v>
      </c>
      <c r="BM162" s="15" t="s">
        <v>167</v>
      </c>
    </row>
    <row r="163" spans="2:65" s="6" customFormat="1" ht="16.5" customHeight="1" x14ac:dyDescent="0.3">
      <c r="B163" s="115"/>
      <c r="C163" s="116"/>
      <c r="D163" s="116"/>
      <c r="E163" s="117" t="s">
        <v>1</v>
      </c>
      <c r="F163" s="262" t="s">
        <v>168</v>
      </c>
      <c r="G163" s="263"/>
      <c r="H163" s="263"/>
      <c r="I163" s="263"/>
      <c r="J163" s="116"/>
      <c r="K163" s="118">
        <v>17.356000000000002</v>
      </c>
      <c r="L163" s="116"/>
      <c r="M163" s="116"/>
      <c r="N163" s="116"/>
      <c r="O163" s="116"/>
      <c r="P163" s="116"/>
      <c r="Q163" s="116"/>
      <c r="R163" s="119"/>
      <c r="T163" s="120"/>
      <c r="U163" s="116"/>
      <c r="V163" s="116"/>
      <c r="W163" s="116"/>
      <c r="X163" s="116"/>
      <c r="Y163" s="116"/>
      <c r="Z163" s="116"/>
      <c r="AA163" s="121"/>
      <c r="AT163" s="122" t="s">
        <v>96</v>
      </c>
      <c r="AU163" s="122" t="s">
        <v>41</v>
      </c>
      <c r="AV163" s="6" t="s">
        <v>41</v>
      </c>
      <c r="AW163" s="6" t="s">
        <v>17</v>
      </c>
      <c r="AX163" s="6" t="s">
        <v>39</v>
      </c>
      <c r="AY163" s="122" t="s">
        <v>88</v>
      </c>
    </row>
    <row r="164" spans="2:65" s="6" customFormat="1" ht="16.5" customHeight="1" x14ac:dyDescent="0.3">
      <c r="B164" s="115"/>
      <c r="C164" s="116"/>
      <c r="D164" s="116"/>
      <c r="E164" s="117" t="s">
        <v>1</v>
      </c>
      <c r="F164" s="270" t="s">
        <v>169</v>
      </c>
      <c r="G164" s="271"/>
      <c r="H164" s="271"/>
      <c r="I164" s="271"/>
      <c r="J164" s="116"/>
      <c r="K164" s="118">
        <v>17.190000000000001</v>
      </c>
      <c r="L164" s="116"/>
      <c r="M164" s="116"/>
      <c r="N164" s="116"/>
      <c r="O164" s="116"/>
      <c r="P164" s="116"/>
      <c r="Q164" s="116"/>
      <c r="R164" s="119"/>
      <c r="T164" s="120"/>
      <c r="U164" s="116"/>
      <c r="V164" s="116"/>
      <c r="W164" s="116"/>
      <c r="X164" s="116"/>
      <c r="Y164" s="116"/>
      <c r="Z164" s="116"/>
      <c r="AA164" s="121"/>
      <c r="AT164" s="122" t="s">
        <v>96</v>
      </c>
      <c r="AU164" s="122" t="s">
        <v>41</v>
      </c>
      <c r="AV164" s="6" t="s">
        <v>41</v>
      </c>
      <c r="AW164" s="6" t="s">
        <v>17</v>
      </c>
      <c r="AX164" s="6" t="s">
        <v>39</v>
      </c>
      <c r="AY164" s="122" t="s">
        <v>88</v>
      </c>
    </row>
    <row r="165" spans="2:65" s="7" customFormat="1" ht="16.5" customHeight="1" x14ac:dyDescent="0.3">
      <c r="B165" s="123"/>
      <c r="C165" s="124"/>
      <c r="D165" s="124"/>
      <c r="E165" s="125" t="s">
        <v>1</v>
      </c>
      <c r="F165" s="264" t="s">
        <v>97</v>
      </c>
      <c r="G165" s="265"/>
      <c r="H165" s="265"/>
      <c r="I165" s="265"/>
      <c r="J165" s="124"/>
      <c r="K165" s="126">
        <v>34.545999999999999</v>
      </c>
      <c r="L165" s="124"/>
      <c r="M165" s="124"/>
      <c r="N165" s="124"/>
      <c r="O165" s="124"/>
      <c r="P165" s="124"/>
      <c r="Q165" s="124"/>
      <c r="R165" s="127"/>
      <c r="T165" s="128"/>
      <c r="U165" s="124"/>
      <c r="V165" s="124"/>
      <c r="W165" s="124"/>
      <c r="X165" s="124"/>
      <c r="Y165" s="124"/>
      <c r="Z165" s="124"/>
      <c r="AA165" s="129"/>
      <c r="AT165" s="130" t="s">
        <v>96</v>
      </c>
      <c r="AU165" s="130" t="s">
        <v>41</v>
      </c>
      <c r="AV165" s="7" t="s">
        <v>92</v>
      </c>
      <c r="AW165" s="7" t="s">
        <v>17</v>
      </c>
      <c r="AX165" s="7" t="s">
        <v>39</v>
      </c>
      <c r="AY165" s="130" t="s">
        <v>88</v>
      </c>
    </row>
    <row r="166" spans="2:65" s="8" customFormat="1" ht="16.5" customHeight="1" x14ac:dyDescent="0.3">
      <c r="B166" s="131"/>
      <c r="C166" s="132"/>
      <c r="D166" s="132"/>
      <c r="E166" s="133" t="s">
        <v>1</v>
      </c>
      <c r="F166" s="266" t="s">
        <v>98</v>
      </c>
      <c r="G166" s="267"/>
      <c r="H166" s="267"/>
      <c r="I166" s="267"/>
      <c r="J166" s="132"/>
      <c r="K166" s="134">
        <v>34.545999999999999</v>
      </c>
      <c r="L166" s="132"/>
      <c r="M166" s="132"/>
      <c r="N166" s="132"/>
      <c r="O166" s="132"/>
      <c r="P166" s="132"/>
      <c r="Q166" s="132"/>
      <c r="R166" s="135"/>
      <c r="T166" s="136"/>
      <c r="U166" s="132"/>
      <c r="V166" s="132"/>
      <c r="W166" s="132"/>
      <c r="X166" s="132"/>
      <c r="Y166" s="132"/>
      <c r="Z166" s="132"/>
      <c r="AA166" s="137"/>
      <c r="AT166" s="138" t="s">
        <v>96</v>
      </c>
      <c r="AU166" s="138" t="s">
        <v>41</v>
      </c>
      <c r="AV166" s="8" t="s">
        <v>90</v>
      </c>
      <c r="AW166" s="8" t="s">
        <v>17</v>
      </c>
      <c r="AX166" s="8" t="s">
        <v>40</v>
      </c>
      <c r="AY166" s="138" t="s">
        <v>88</v>
      </c>
    </row>
    <row r="167" spans="2:65" s="1" customFormat="1" ht="25.5" customHeight="1" x14ac:dyDescent="0.3">
      <c r="B167" s="74"/>
      <c r="C167" s="110">
        <v>13</v>
      </c>
      <c r="D167" s="110" t="s">
        <v>82</v>
      </c>
      <c r="E167" s="111" t="s">
        <v>170</v>
      </c>
      <c r="F167" s="214" t="s">
        <v>171</v>
      </c>
      <c r="G167" s="214"/>
      <c r="H167" s="214"/>
      <c r="I167" s="214"/>
      <c r="J167" s="112" t="s">
        <v>99</v>
      </c>
      <c r="K167" s="95">
        <v>34.545999999999999</v>
      </c>
      <c r="L167" s="261">
        <v>0</v>
      </c>
      <c r="M167" s="261"/>
      <c r="N167" s="215">
        <f>ROUND(L167*K167,3)</f>
        <v>0</v>
      </c>
      <c r="O167" s="215"/>
      <c r="P167" s="215"/>
      <c r="Q167" s="215"/>
      <c r="R167" s="77"/>
      <c r="T167" s="96" t="s">
        <v>1</v>
      </c>
      <c r="U167" s="31" t="s">
        <v>24</v>
      </c>
      <c r="V167" s="27"/>
      <c r="W167" s="113">
        <f>V167*K167</f>
        <v>0</v>
      </c>
      <c r="X167" s="113">
        <v>0</v>
      </c>
      <c r="Y167" s="113">
        <f>X167*K167</f>
        <v>0</v>
      </c>
      <c r="Z167" s="113">
        <v>0</v>
      </c>
      <c r="AA167" s="114">
        <f>Z167*K167</f>
        <v>0</v>
      </c>
      <c r="AR167" s="15" t="s">
        <v>90</v>
      </c>
      <c r="AT167" s="15" t="s">
        <v>82</v>
      </c>
      <c r="AU167" s="15" t="s">
        <v>41</v>
      </c>
      <c r="AY167" s="15" t="s">
        <v>88</v>
      </c>
      <c r="BE167" s="57">
        <f>IF(U167="základná",N167,0)</f>
        <v>0</v>
      </c>
      <c r="BF167" s="57">
        <f>IF(U167="znížená",N167,0)</f>
        <v>0</v>
      </c>
      <c r="BG167" s="57">
        <f>IF(U167="zákl. prenesená",N167,0)</f>
        <v>0</v>
      </c>
      <c r="BH167" s="57">
        <f>IF(U167="zníž. prenesená",N167,0)</f>
        <v>0</v>
      </c>
      <c r="BI167" s="57">
        <f>IF(U167="nulová",N167,0)</f>
        <v>0</v>
      </c>
      <c r="BJ167" s="15" t="s">
        <v>41</v>
      </c>
      <c r="BK167" s="94">
        <f>ROUND(L167*K167,3)</f>
        <v>0</v>
      </c>
      <c r="BL167" s="15" t="s">
        <v>90</v>
      </c>
      <c r="BM167" s="15" t="s">
        <v>172</v>
      </c>
    </row>
    <row r="168" spans="2:65" s="1" customFormat="1" ht="25.5" customHeight="1" x14ac:dyDescent="0.3">
      <c r="B168" s="74"/>
      <c r="C168" s="110">
        <v>14</v>
      </c>
      <c r="D168" s="110" t="s">
        <v>82</v>
      </c>
      <c r="E168" s="111" t="s">
        <v>173</v>
      </c>
      <c r="F168" s="214" t="s">
        <v>174</v>
      </c>
      <c r="G168" s="214"/>
      <c r="H168" s="214"/>
      <c r="I168" s="214"/>
      <c r="J168" s="112" t="s">
        <v>102</v>
      </c>
      <c r="K168" s="95">
        <v>0.35499999999999998</v>
      </c>
      <c r="L168" s="261">
        <v>0</v>
      </c>
      <c r="M168" s="261"/>
      <c r="N168" s="215">
        <f>ROUND(L168*K168,3)</f>
        <v>0</v>
      </c>
      <c r="O168" s="215"/>
      <c r="P168" s="215"/>
      <c r="Q168" s="215"/>
      <c r="R168" s="77"/>
      <c r="T168" s="96" t="s">
        <v>1</v>
      </c>
      <c r="U168" s="31" t="s">
        <v>24</v>
      </c>
      <c r="V168" s="27"/>
      <c r="W168" s="113">
        <f>V168*K168</f>
        <v>0</v>
      </c>
      <c r="X168" s="113">
        <v>1.20296</v>
      </c>
      <c r="Y168" s="113">
        <f>X168*K168</f>
        <v>0.42705080000000001</v>
      </c>
      <c r="Z168" s="113">
        <v>0</v>
      </c>
      <c r="AA168" s="114">
        <f>Z168*K168</f>
        <v>0</v>
      </c>
      <c r="AR168" s="15" t="s">
        <v>90</v>
      </c>
      <c r="AT168" s="15" t="s">
        <v>82</v>
      </c>
      <c r="AU168" s="15" t="s">
        <v>41</v>
      </c>
      <c r="AY168" s="15" t="s">
        <v>88</v>
      </c>
      <c r="BE168" s="57">
        <f>IF(U168="základná",N168,0)</f>
        <v>0</v>
      </c>
      <c r="BF168" s="57">
        <f>IF(U168="znížená",N168,0)</f>
        <v>0</v>
      </c>
      <c r="BG168" s="57">
        <f>IF(U168="zákl. prenesená",N168,0)</f>
        <v>0</v>
      </c>
      <c r="BH168" s="57">
        <f>IF(U168="zníž. prenesená",N168,0)</f>
        <v>0</v>
      </c>
      <c r="BI168" s="57">
        <f>IF(U168="nulová",N168,0)</f>
        <v>0</v>
      </c>
      <c r="BJ168" s="15" t="s">
        <v>41</v>
      </c>
      <c r="BK168" s="94">
        <f>ROUND(L168*K168,3)</f>
        <v>0</v>
      </c>
      <c r="BL168" s="15" t="s">
        <v>90</v>
      </c>
      <c r="BM168" s="15" t="s">
        <v>175</v>
      </c>
    </row>
    <row r="169" spans="2:65" s="6" customFormat="1" ht="16.5" customHeight="1" x14ac:dyDescent="0.3">
      <c r="B169" s="115"/>
      <c r="C169" s="116"/>
      <c r="D169" s="116"/>
      <c r="E169" s="117" t="s">
        <v>1</v>
      </c>
      <c r="F169" s="262" t="s">
        <v>176</v>
      </c>
      <c r="G169" s="263"/>
      <c r="H169" s="263"/>
      <c r="I169" s="263"/>
      <c r="J169" s="116"/>
      <c r="K169" s="118">
        <v>0.35499999999999998</v>
      </c>
      <c r="L169" s="116"/>
      <c r="M169" s="116"/>
      <c r="N169" s="116"/>
      <c r="O169" s="116"/>
      <c r="P169" s="116"/>
      <c r="Q169" s="116"/>
      <c r="R169" s="119"/>
      <c r="T169" s="120"/>
      <c r="U169" s="116"/>
      <c r="V169" s="116"/>
      <c r="W169" s="116"/>
      <c r="X169" s="116"/>
      <c r="Y169" s="116"/>
      <c r="Z169" s="116"/>
      <c r="AA169" s="121"/>
      <c r="AT169" s="122" t="s">
        <v>96</v>
      </c>
      <c r="AU169" s="122" t="s">
        <v>41</v>
      </c>
      <c r="AV169" s="6" t="s">
        <v>41</v>
      </c>
      <c r="AW169" s="6" t="s">
        <v>17</v>
      </c>
      <c r="AX169" s="6" t="s">
        <v>40</v>
      </c>
      <c r="AY169" s="122" t="s">
        <v>88</v>
      </c>
    </row>
    <row r="170" spans="2:65" s="5" customFormat="1" ht="29.85" customHeight="1" x14ac:dyDescent="0.3">
      <c r="B170" s="100"/>
      <c r="C170" s="101"/>
      <c r="D170" s="109" t="s">
        <v>119</v>
      </c>
      <c r="E170" s="109"/>
      <c r="F170" s="109"/>
      <c r="G170" s="109"/>
      <c r="H170" s="109"/>
      <c r="I170" s="109"/>
      <c r="J170" s="109"/>
      <c r="K170" s="109"/>
      <c r="L170" s="109"/>
      <c r="M170" s="109"/>
      <c r="N170" s="284">
        <f>BK170</f>
        <v>0</v>
      </c>
      <c r="O170" s="285"/>
      <c r="P170" s="285"/>
      <c r="Q170" s="285"/>
      <c r="R170" s="102"/>
      <c r="T170" s="103"/>
      <c r="U170" s="101"/>
      <c r="V170" s="101"/>
      <c r="W170" s="104">
        <f>SUM(W171:W188)</f>
        <v>0</v>
      </c>
      <c r="X170" s="101"/>
      <c r="Y170" s="104">
        <f>SUM(Y171:Y188)</f>
        <v>391.08846399999999</v>
      </c>
      <c r="Z170" s="101"/>
      <c r="AA170" s="105">
        <f>SUM(AA171:AA188)</f>
        <v>0</v>
      </c>
      <c r="AR170" s="106" t="s">
        <v>40</v>
      </c>
      <c r="AT170" s="107" t="s">
        <v>38</v>
      </c>
      <c r="AU170" s="107" t="s">
        <v>40</v>
      </c>
      <c r="AY170" s="106" t="s">
        <v>88</v>
      </c>
      <c r="BK170" s="108">
        <f>SUM(BK171:BK188)</f>
        <v>0</v>
      </c>
    </row>
    <row r="171" spans="2:65" s="1" customFormat="1" ht="38.25" customHeight="1" x14ac:dyDescent="0.3">
      <c r="B171" s="74"/>
      <c r="C171" s="110">
        <v>15</v>
      </c>
      <c r="D171" s="110" t="s">
        <v>82</v>
      </c>
      <c r="E171" s="111" t="s">
        <v>177</v>
      </c>
      <c r="F171" s="214" t="s">
        <v>178</v>
      </c>
      <c r="G171" s="214"/>
      <c r="H171" s="214"/>
      <c r="I171" s="214"/>
      <c r="J171" s="112" t="s">
        <v>99</v>
      </c>
      <c r="K171" s="95">
        <v>565</v>
      </c>
      <c r="L171" s="261">
        <v>0</v>
      </c>
      <c r="M171" s="261"/>
      <c r="N171" s="215">
        <f>ROUND(L171*K171,3)</f>
        <v>0</v>
      </c>
      <c r="O171" s="215"/>
      <c r="P171" s="215"/>
      <c r="Q171" s="215"/>
      <c r="R171" s="77"/>
      <c r="T171" s="96" t="s">
        <v>1</v>
      </c>
      <c r="U171" s="31" t="s">
        <v>24</v>
      </c>
      <c r="V171" s="27"/>
      <c r="W171" s="113">
        <f>V171*K171</f>
        <v>0</v>
      </c>
      <c r="X171" s="113">
        <v>0.34838999999999998</v>
      </c>
      <c r="Y171" s="113">
        <f>X171*K171</f>
        <v>196.84035</v>
      </c>
      <c r="Z171" s="113">
        <v>0</v>
      </c>
      <c r="AA171" s="114">
        <f>Z171*K171</f>
        <v>0</v>
      </c>
      <c r="AR171" s="15" t="s">
        <v>90</v>
      </c>
      <c r="AT171" s="15" t="s">
        <v>82</v>
      </c>
      <c r="AU171" s="15" t="s">
        <v>41</v>
      </c>
      <c r="AY171" s="15" t="s">
        <v>88</v>
      </c>
      <c r="BE171" s="57">
        <f>IF(U171="základná",N171,0)</f>
        <v>0</v>
      </c>
      <c r="BF171" s="57">
        <f>IF(U171="znížená",N171,0)</f>
        <v>0</v>
      </c>
      <c r="BG171" s="57">
        <f>IF(U171="zákl. prenesená",N171,0)</f>
        <v>0</v>
      </c>
      <c r="BH171" s="57">
        <f>IF(U171="zníž. prenesená",N171,0)</f>
        <v>0</v>
      </c>
      <c r="BI171" s="57">
        <f>IF(U171="nulová",N171,0)</f>
        <v>0</v>
      </c>
      <c r="BJ171" s="15" t="s">
        <v>41</v>
      </c>
      <c r="BK171" s="94">
        <f>ROUND(L171*K171,3)</f>
        <v>0</v>
      </c>
      <c r="BL171" s="15" t="s">
        <v>90</v>
      </c>
      <c r="BM171" s="15" t="s">
        <v>179</v>
      </c>
    </row>
    <row r="172" spans="2:65" s="1" customFormat="1" ht="25.5" customHeight="1" x14ac:dyDescent="0.3">
      <c r="B172" s="74"/>
      <c r="C172" s="110">
        <v>16</v>
      </c>
      <c r="D172" s="110" t="s">
        <v>82</v>
      </c>
      <c r="E172" s="111" t="s">
        <v>121</v>
      </c>
      <c r="F172" s="214" t="s">
        <v>180</v>
      </c>
      <c r="G172" s="214"/>
      <c r="H172" s="214"/>
      <c r="I172" s="214"/>
      <c r="J172" s="112" t="s">
        <v>99</v>
      </c>
      <c r="K172" s="95">
        <v>565</v>
      </c>
      <c r="L172" s="261">
        <v>0</v>
      </c>
      <c r="M172" s="261"/>
      <c r="N172" s="215">
        <f>ROUND(L172*K172,3)</f>
        <v>0</v>
      </c>
      <c r="O172" s="215"/>
      <c r="P172" s="215"/>
      <c r="Q172" s="215"/>
      <c r="R172" s="77"/>
      <c r="T172" s="96" t="s">
        <v>1</v>
      </c>
      <c r="U172" s="31" t="s">
        <v>24</v>
      </c>
      <c r="V172" s="27"/>
      <c r="W172" s="113">
        <f>V172*K172</f>
        <v>0</v>
      </c>
      <c r="X172" s="113">
        <v>8.0030000000000004E-2</v>
      </c>
      <c r="Y172" s="113">
        <f>X172*K172</f>
        <v>45.216950000000004</v>
      </c>
      <c r="Z172" s="113">
        <v>0</v>
      </c>
      <c r="AA172" s="114">
        <f>Z172*K172</f>
        <v>0</v>
      </c>
      <c r="AR172" s="15" t="s">
        <v>90</v>
      </c>
      <c r="AT172" s="15" t="s">
        <v>82</v>
      </c>
      <c r="AU172" s="15" t="s">
        <v>41</v>
      </c>
      <c r="AY172" s="15" t="s">
        <v>88</v>
      </c>
      <c r="BE172" s="57">
        <f>IF(U172="základná",N172,0)</f>
        <v>0</v>
      </c>
      <c r="BF172" s="57">
        <f>IF(U172="znížená",N172,0)</f>
        <v>0</v>
      </c>
      <c r="BG172" s="57">
        <f>IF(U172="zákl. prenesená",N172,0)</f>
        <v>0</v>
      </c>
      <c r="BH172" s="57">
        <f>IF(U172="zníž. prenesená",N172,0)</f>
        <v>0</v>
      </c>
      <c r="BI172" s="57">
        <f>IF(U172="nulová",N172,0)</f>
        <v>0</v>
      </c>
      <c r="BJ172" s="15" t="s">
        <v>41</v>
      </c>
      <c r="BK172" s="94">
        <f>ROUND(L172*K172,3)</f>
        <v>0</v>
      </c>
      <c r="BL172" s="15" t="s">
        <v>90</v>
      </c>
      <c r="BM172" s="15" t="s">
        <v>181</v>
      </c>
    </row>
    <row r="173" spans="2:65" s="1" customFormat="1" ht="38.25" customHeight="1" x14ac:dyDescent="0.3">
      <c r="B173" s="74"/>
      <c r="C173" s="110">
        <v>17</v>
      </c>
      <c r="D173" s="110" t="s">
        <v>82</v>
      </c>
      <c r="E173" s="111" t="s">
        <v>182</v>
      </c>
      <c r="F173" s="214" t="s">
        <v>183</v>
      </c>
      <c r="G173" s="214"/>
      <c r="H173" s="214"/>
      <c r="I173" s="214"/>
      <c r="J173" s="112" t="s">
        <v>99</v>
      </c>
      <c r="K173" s="95">
        <v>10.8</v>
      </c>
      <c r="L173" s="261">
        <v>0</v>
      </c>
      <c r="M173" s="261"/>
      <c r="N173" s="215">
        <f>ROUND(L173*K173,3)</f>
        <v>0</v>
      </c>
      <c r="O173" s="215"/>
      <c r="P173" s="215"/>
      <c r="Q173" s="215"/>
      <c r="R173" s="77"/>
      <c r="T173" s="96" t="s">
        <v>1</v>
      </c>
      <c r="U173" s="31" t="s">
        <v>24</v>
      </c>
      <c r="V173" s="27"/>
      <c r="W173" s="113">
        <f>V173*K173</f>
        <v>0</v>
      </c>
      <c r="X173" s="113">
        <v>4.8340000000000001E-2</v>
      </c>
      <c r="Y173" s="113">
        <f>X173*K173</f>
        <v>0.52207200000000009</v>
      </c>
      <c r="Z173" s="113">
        <v>0</v>
      </c>
      <c r="AA173" s="114">
        <f>Z173*K173</f>
        <v>0</v>
      </c>
      <c r="AR173" s="15" t="s">
        <v>90</v>
      </c>
      <c r="AT173" s="15" t="s">
        <v>82</v>
      </c>
      <c r="AU173" s="15" t="s">
        <v>41</v>
      </c>
      <c r="AY173" s="15" t="s">
        <v>88</v>
      </c>
      <c r="BE173" s="57">
        <f>IF(U173="základná",N173,0)</f>
        <v>0</v>
      </c>
      <c r="BF173" s="57">
        <f>IF(U173="znížená",N173,0)</f>
        <v>0</v>
      </c>
      <c r="BG173" s="57">
        <f>IF(U173="zákl. prenesená",N173,0)</f>
        <v>0</v>
      </c>
      <c r="BH173" s="57">
        <f>IF(U173="zníž. prenesená",N173,0)</f>
        <v>0</v>
      </c>
      <c r="BI173" s="57">
        <f>IF(U173="nulová",N173,0)</f>
        <v>0</v>
      </c>
      <c r="BJ173" s="15" t="s">
        <v>41</v>
      </c>
      <c r="BK173" s="94">
        <f>ROUND(L173*K173,3)</f>
        <v>0</v>
      </c>
      <c r="BL173" s="15" t="s">
        <v>90</v>
      </c>
      <c r="BM173" s="15" t="s">
        <v>184</v>
      </c>
    </row>
    <row r="174" spans="2:65" s="6" customFormat="1" ht="16.5" customHeight="1" x14ac:dyDescent="0.3">
      <c r="B174" s="115"/>
      <c r="C174" s="116"/>
      <c r="D174" s="116"/>
      <c r="E174" s="117" t="s">
        <v>1</v>
      </c>
      <c r="F174" s="262" t="s">
        <v>185</v>
      </c>
      <c r="G174" s="263"/>
      <c r="H174" s="263"/>
      <c r="I174" s="263"/>
      <c r="J174" s="116"/>
      <c r="K174" s="118">
        <v>10.8</v>
      </c>
      <c r="L174" s="116"/>
      <c r="M174" s="116"/>
      <c r="N174" s="116"/>
      <c r="O174" s="116"/>
      <c r="P174" s="116"/>
      <c r="Q174" s="116"/>
      <c r="R174" s="119"/>
      <c r="T174" s="120"/>
      <c r="U174" s="116"/>
      <c r="V174" s="116"/>
      <c r="W174" s="116"/>
      <c r="X174" s="116"/>
      <c r="Y174" s="116"/>
      <c r="Z174" s="116"/>
      <c r="AA174" s="121"/>
      <c r="AT174" s="122" t="s">
        <v>96</v>
      </c>
      <c r="AU174" s="122" t="s">
        <v>41</v>
      </c>
      <c r="AV174" s="6" t="s">
        <v>41</v>
      </c>
      <c r="AW174" s="6" t="s">
        <v>17</v>
      </c>
      <c r="AX174" s="6" t="s">
        <v>39</v>
      </c>
      <c r="AY174" s="122" t="s">
        <v>88</v>
      </c>
    </row>
    <row r="175" spans="2:65" s="7" customFormat="1" ht="16.5" customHeight="1" x14ac:dyDescent="0.3">
      <c r="B175" s="123"/>
      <c r="C175" s="124"/>
      <c r="D175" s="124"/>
      <c r="E175" s="125" t="s">
        <v>1</v>
      </c>
      <c r="F175" s="264" t="s">
        <v>97</v>
      </c>
      <c r="G175" s="265"/>
      <c r="H175" s="265"/>
      <c r="I175" s="265"/>
      <c r="J175" s="124"/>
      <c r="K175" s="126">
        <v>10.8</v>
      </c>
      <c r="L175" s="124"/>
      <c r="M175" s="124"/>
      <c r="N175" s="124"/>
      <c r="O175" s="124"/>
      <c r="P175" s="124"/>
      <c r="Q175" s="124"/>
      <c r="R175" s="127"/>
      <c r="T175" s="128"/>
      <c r="U175" s="124"/>
      <c r="V175" s="124"/>
      <c r="W175" s="124"/>
      <c r="X175" s="124"/>
      <c r="Y175" s="124"/>
      <c r="Z175" s="124"/>
      <c r="AA175" s="129"/>
      <c r="AT175" s="130" t="s">
        <v>96</v>
      </c>
      <c r="AU175" s="130" t="s">
        <v>41</v>
      </c>
      <c r="AV175" s="7" t="s">
        <v>92</v>
      </c>
      <c r="AW175" s="7" t="s">
        <v>17</v>
      </c>
      <c r="AX175" s="7" t="s">
        <v>39</v>
      </c>
      <c r="AY175" s="130" t="s">
        <v>88</v>
      </c>
    </row>
    <row r="176" spans="2:65" s="8" customFormat="1" ht="16.5" customHeight="1" x14ac:dyDescent="0.3">
      <c r="B176" s="131"/>
      <c r="C176" s="132"/>
      <c r="D176" s="132"/>
      <c r="E176" s="133" t="s">
        <v>1</v>
      </c>
      <c r="F176" s="266" t="s">
        <v>98</v>
      </c>
      <c r="G176" s="267"/>
      <c r="H176" s="267"/>
      <c r="I176" s="267"/>
      <c r="J176" s="132"/>
      <c r="K176" s="134">
        <v>10.8</v>
      </c>
      <c r="L176" s="132"/>
      <c r="M176" s="132"/>
      <c r="N176" s="132"/>
      <c r="O176" s="132"/>
      <c r="P176" s="132"/>
      <c r="Q176" s="132"/>
      <c r="R176" s="135"/>
      <c r="T176" s="136"/>
      <c r="U176" s="132"/>
      <c r="V176" s="132"/>
      <c r="W176" s="132"/>
      <c r="X176" s="132"/>
      <c r="Y176" s="132"/>
      <c r="Z176" s="132"/>
      <c r="AA176" s="137"/>
      <c r="AT176" s="138" t="s">
        <v>96</v>
      </c>
      <c r="AU176" s="138" t="s">
        <v>41</v>
      </c>
      <c r="AV176" s="8" t="s">
        <v>90</v>
      </c>
      <c r="AW176" s="8" t="s">
        <v>17</v>
      </c>
      <c r="AX176" s="8" t="s">
        <v>40</v>
      </c>
      <c r="AY176" s="138" t="s">
        <v>88</v>
      </c>
    </row>
    <row r="177" spans="2:65" s="1" customFormat="1" ht="38.25" customHeight="1" x14ac:dyDescent="0.3">
      <c r="B177" s="74"/>
      <c r="C177" s="110">
        <v>18</v>
      </c>
      <c r="D177" s="110" t="s">
        <v>82</v>
      </c>
      <c r="E177" s="111" t="s">
        <v>186</v>
      </c>
      <c r="F177" s="214" t="s">
        <v>187</v>
      </c>
      <c r="G177" s="214"/>
      <c r="H177" s="214"/>
      <c r="I177" s="214"/>
      <c r="J177" s="112" t="s">
        <v>99</v>
      </c>
      <c r="K177" s="95">
        <v>3</v>
      </c>
      <c r="L177" s="261">
        <v>0</v>
      </c>
      <c r="M177" s="261"/>
      <c r="N177" s="215">
        <f>ROUND(L177*K177,3)</f>
        <v>0</v>
      </c>
      <c r="O177" s="215"/>
      <c r="P177" s="215"/>
      <c r="Q177" s="215"/>
      <c r="R177" s="77"/>
      <c r="T177" s="96" t="s">
        <v>1</v>
      </c>
      <c r="U177" s="31" t="s">
        <v>24</v>
      </c>
      <c r="V177" s="27"/>
      <c r="W177" s="113">
        <f>V177*K177</f>
        <v>0</v>
      </c>
      <c r="X177" s="113">
        <v>9.6680000000000002E-2</v>
      </c>
      <c r="Y177" s="113">
        <f>X177*K177</f>
        <v>0.29004000000000002</v>
      </c>
      <c r="Z177" s="113">
        <v>0</v>
      </c>
      <c r="AA177" s="114">
        <f>Z177*K177</f>
        <v>0</v>
      </c>
      <c r="AR177" s="15" t="s">
        <v>90</v>
      </c>
      <c r="AT177" s="15" t="s">
        <v>82</v>
      </c>
      <c r="AU177" s="15" t="s">
        <v>41</v>
      </c>
      <c r="AY177" s="15" t="s">
        <v>88</v>
      </c>
      <c r="BE177" s="57">
        <f>IF(U177="základná",N177,0)</f>
        <v>0</v>
      </c>
      <c r="BF177" s="57">
        <f>IF(U177="znížená",N177,0)</f>
        <v>0</v>
      </c>
      <c r="BG177" s="57">
        <f>IF(U177="zákl. prenesená",N177,0)</f>
        <v>0</v>
      </c>
      <c r="BH177" s="57">
        <f>IF(U177="zníž. prenesená",N177,0)</f>
        <v>0</v>
      </c>
      <c r="BI177" s="57">
        <f>IF(U177="nulová",N177,0)</f>
        <v>0</v>
      </c>
      <c r="BJ177" s="15" t="s">
        <v>41</v>
      </c>
      <c r="BK177" s="94">
        <f>ROUND(L177*K177,3)</f>
        <v>0</v>
      </c>
      <c r="BL177" s="15" t="s">
        <v>90</v>
      </c>
      <c r="BM177" s="15" t="s">
        <v>188</v>
      </c>
    </row>
    <row r="178" spans="2:65" s="6" customFormat="1" ht="16.5" customHeight="1" x14ac:dyDescent="0.3">
      <c r="B178" s="115"/>
      <c r="C178" s="116"/>
      <c r="D178" s="116"/>
      <c r="E178" s="117" t="s">
        <v>1</v>
      </c>
      <c r="F178" s="262" t="s">
        <v>189</v>
      </c>
      <c r="G178" s="263"/>
      <c r="H178" s="263"/>
      <c r="I178" s="263"/>
      <c r="J178" s="116"/>
      <c r="K178" s="118">
        <v>3</v>
      </c>
      <c r="L178" s="116"/>
      <c r="M178" s="116"/>
      <c r="N178" s="116"/>
      <c r="O178" s="116"/>
      <c r="P178" s="116"/>
      <c r="Q178" s="116"/>
      <c r="R178" s="119"/>
      <c r="T178" s="120"/>
      <c r="U178" s="116"/>
      <c r="V178" s="116"/>
      <c r="W178" s="116"/>
      <c r="X178" s="116"/>
      <c r="Y178" s="116"/>
      <c r="Z178" s="116"/>
      <c r="AA178" s="121"/>
      <c r="AT178" s="122" t="s">
        <v>96</v>
      </c>
      <c r="AU178" s="122" t="s">
        <v>41</v>
      </c>
      <c r="AV178" s="6" t="s">
        <v>41</v>
      </c>
      <c r="AW178" s="6" t="s">
        <v>17</v>
      </c>
      <c r="AX178" s="6" t="s">
        <v>39</v>
      </c>
      <c r="AY178" s="122" t="s">
        <v>88</v>
      </c>
    </row>
    <row r="179" spans="2:65" s="7" customFormat="1" ht="16.5" customHeight="1" x14ac:dyDescent="0.3">
      <c r="B179" s="123"/>
      <c r="C179" s="124"/>
      <c r="D179" s="124"/>
      <c r="E179" s="125" t="s">
        <v>1</v>
      </c>
      <c r="F179" s="264" t="s">
        <v>97</v>
      </c>
      <c r="G179" s="265"/>
      <c r="H179" s="265"/>
      <c r="I179" s="265"/>
      <c r="J179" s="124"/>
      <c r="K179" s="126">
        <v>3</v>
      </c>
      <c r="L179" s="124"/>
      <c r="M179" s="124"/>
      <c r="N179" s="124"/>
      <c r="O179" s="124"/>
      <c r="P179" s="124"/>
      <c r="Q179" s="124"/>
      <c r="R179" s="127"/>
      <c r="T179" s="128"/>
      <c r="U179" s="124"/>
      <c r="V179" s="124"/>
      <c r="W179" s="124"/>
      <c r="X179" s="124"/>
      <c r="Y179" s="124"/>
      <c r="Z179" s="124"/>
      <c r="AA179" s="129"/>
      <c r="AT179" s="130" t="s">
        <v>96</v>
      </c>
      <c r="AU179" s="130" t="s">
        <v>41</v>
      </c>
      <c r="AV179" s="7" t="s">
        <v>92</v>
      </c>
      <c r="AW179" s="7" t="s">
        <v>17</v>
      </c>
      <c r="AX179" s="7" t="s">
        <v>39</v>
      </c>
      <c r="AY179" s="130" t="s">
        <v>88</v>
      </c>
    </row>
    <row r="180" spans="2:65" s="8" customFormat="1" ht="16.5" customHeight="1" x14ac:dyDescent="0.3">
      <c r="B180" s="131"/>
      <c r="C180" s="132"/>
      <c r="D180" s="132"/>
      <c r="E180" s="133" t="s">
        <v>1</v>
      </c>
      <c r="F180" s="266" t="s">
        <v>98</v>
      </c>
      <c r="G180" s="267"/>
      <c r="H180" s="267"/>
      <c r="I180" s="267"/>
      <c r="J180" s="132"/>
      <c r="K180" s="134">
        <v>3</v>
      </c>
      <c r="L180" s="132"/>
      <c r="M180" s="132"/>
      <c r="N180" s="132"/>
      <c r="O180" s="132"/>
      <c r="P180" s="132"/>
      <c r="Q180" s="132"/>
      <c r="R180" s="135"/>
      <c r="T180" s="136"/>
      <c r="U180" s="132"/>
      <c r="V180" s="132"/>
      <c r="W180" s="132"/>
      <c r="X180" s="132"/>
      <c r="Y180" s="132"/>
      <c r="Z180" s="132"/>
      <c r="AA180" s="137"/>
      <c r="AT180" s="138" t="s">
        <v>96</v>
      </c>
      <c r="AU180" s="138" t="s">
        <v>41</v>
      </c>
      <c r="AV180" s="8" t="s">
        <v>90</v>
      </c>
      <c r="AW180" s="8" t="s">
        <v>17</v>
      </c>
      <c r="AX180" s="8" t="s">
        <v>40</v>
      </c>
      <c r="AY180" s="138" t="s">
        <v>88</v>
      </c>
    </row>
    <row r="181" spans="2:65" s="1" customFormat="1" ht="38.25" customHeight="1" x14ac:dyDescent="0.3">
      <c r="B181" s="74"/>
      <c r="C181" s="110">
        <v>19</v>
      </c>
      <c r="D181" s="110" t="s">
        <v>82</v>
      </c>
      <c r="E181" s="111" t="s">
        <v>190</v>
      </c>
      <c r="F181" s="214" t="s">
        <v>191</v>
      </c>
      <c r="G181" s="214"/>
      <c r="H181" s="214"/>
      <c r="I181" s="214"/>
      <c r="J181" s="112" t="s">
        <v>99</v>
      </c>
      <c r="K181" s="95">
        <v>13.8</v>
      </c>
      <c r="L181" s="261">
        <v>0</v>
      </c>
      <c r="M181" s="261"/>
      <c r="N181" s="215">
        <f>ROUND(L181*K181,3)</f>
        <v>0</v>
      </c>
      <c r="O181" s="215"/>
      <c r="P181" s="215"/>
      <c r="Q181" s="215"/>
      <c r="R181" s="77"/>
      <c r="T181" s="96" t="s">
        <v>1</v>
      </c>
      <c r="U181" s="31" t="s">
        <v>24</v>
      </c>
      <c r="V181" s="27"/>
      <c r="W181" s="113">
        <f>V181*K181</f>
        <v>0</v>
      </c>
      <c r="X181" s="113">
        <v>0.14504</v>
      </c>
      <c r="Y181" s="113">
        <f>X181*K181</f>
        <v>2.0015520000000002</v>
      </c>
      <c r="Z181" s="113">
        <v>0</v>
      </c>
      <c r="AA181" s="114">
        <f>Z181*K181</f>
        <v>0</v>
      </c>
      <c r="AR181" s="15" t="s">
        <v>90</v>
      </c>
      <c r="AT181" s="15" t="s">
        <v>82</v>
      </c>
      <c r="AU181" s="15" t="s">
        <v>41</v>
      </c>
      <c r="AY181" s="15" t="s">
        <v>88</v>
      </c>
      <c r="BE181" s="57">
        <f>IF(U181="základná",N181,0)</f>
        <v>0</v>
      </c>
      <c r="BF181" s="57">
        <f>IF(U181="znížená",N181,0)</f>
        <v>0</v>
      </c>
      <c r="BG181" s="57">
        <f>IF(U181="zákl. prenesená",N181,0)</f>
        <v>0</v>
      </c>
      <c r="BH181" s="57">
        <f>IF(U181="zníž. prenesená",N181,0)</f>
        <v>0</v>
      </c>
      <c r="BI181" s="57">
        <f>IF(U181="nulová",N181,0)</f>
        <v>0</v>
      </c>
      <c r="BJ181" s="15" t="s">
        <v>41</v>
      </c>
      <c r="BK181" s="94">
        <f>ROUND(L181*K181,3)</f>
        <v>0</v>
      </c>
      <c r="BL181" s="15" t="s">
        <v>90</v>
      </c>
      <c r="BM181" s="15" t="s">
        <v>192</v>
      </c>
    </row>
    <row r="182" spans="2:65" s="6" customFormat="1" ht="16.5" customHeight="1" x14ac:dyDescent="0.3">
      <c r="B182" s="115"/>
      <c r="C182" s="116"/>
      <c r="D182" s="116"/>
      <c r="E182" s="117" t="s">
        <v>1</v>
      </c>
      <c r="F182" s="262" t="s">
        <v>185</v>
      </c>
      <c r="G182" s="263"/>
      <c r="H182" s="263"/>
      <c r="I182" s="263"/>
      <c r="J182" s="116"/>
      <c r="K182" s="118">
        <v>10.8</v>
      </c>
      <c r="L182" s="116"/>
      <c r="M182" s="116"/>
      <c r="N182" s="116"/>
      <c r="O182" s="116"/>
      <c r="P182" s="116"/>
      <c r="Q182" s="116"/>
      <c r="R182" s="119"/>
      <c r="T182" s="120"/>
      <c r="U182" s="116"/>
      <c r="V182" s="116"/>
      <c r="W182" s="116"/>
      <c r="X182" s="116"/>
      <c r="Y182" s="116"/>
      <c r="Z182" s="116"/>
      <c r="AA182" s="121"/>
      <c r="AT182" s="122" t="s">
        <v>96</v>
      </c>
      <c r="AU182" s="122" t="s">
        <v>41</v>
      </c>
      <c r="AV182" s="6" t="s">
        <v>41</v>
      </c>
      <c r="AW182" s="6" t="s">
        <v>17</v>
      </c>
      <c r="AX182" s="6" t="s">
        <v>39</v>
      </c>
      <c r="AY182" s="122" t="s">
        <v>88</v>
      </c>
    </row>
    <row r="183" spans="2:65" s="6" customFormat="1" ht="16.5" customHeight="1" x14ac:dyDescent="0.3">
      <c r="B183" s="115"/>
      <c r="C183" s="116"/>
      <c r="D183" s="116"/>
      <c r="E183" s="117" t="s">
        <v>1</v>
      </c>
      <c r="F183" s="270" t="s">
        <v>189</v>
      </c>
      <c r="G183" s="271"/>
      <c r="H183" s="271"/>
      <c r="I183" s="271"/>
      <c r="J183" s="116"/>
      <c r="K183" s="118">
        <v>3</v>
      </c>
      <c r="L183" s="116"/>
      <c r="M183" s="116"/>
      <c r="N183" s="116"/>
      <c r="O183" s="116"/>
      <c r="P183" s="116"/>
      <c r="Q183" s="116"/>
      <c r="R183" s="119"/>
      <c r="T183" s="120"/>
      <c r="U183" s="116"/>
      <c r="V183" s="116"/>
      <c r="W183" s="116"/>
      <c r="X183" s="116"/>
      <c r="Y183" s="116"/>
      <c r="Z183" s="116"/>
      <c r="AA183" s="121"/>
      <c r="AT183" s="122" t="s">
        <v>96</v>
      </c>
      <c r="AU183" s="122" t="s">
        <v>41</v>
      </c>
      <c r="AV183" s="6" t="s">
        <v>41</v>
      </c>
      <c r="AW183" s="6" t="s">
        <v>17</v>
      </c>
      <c r="AX183" s="6" t="s">
        <v>39</v>
      </c>
      <c r="AY183" s="122" t="s">
        <v>88</v>
      </c>
    </row>
    <row r="184" spans="2:65" s="7" customFormat="1" ht="16.5" customHeight="1" x14ac:dyDescent="0.3">
      <c r="B184" s="123"/>
      <c r="C184" s="124"/>
      <c r="D184" s="124"/>
      <c r="E184" s="125" t="s">
        <v>1</v>
      </c>
      <c r="F184" s="264" t="s">
        <v>97</v>
      </c>
      <c r="G184" s="265"/>
      <c r="H184" s="265"/>
      <c r="I184" s="265"/>
      <c r="J184" s="124"/>
      <c r="K184" s="126">
        <v>13.8</v>
      </c>
      <c r="L184" s="124"/>
      <c r="M184" s="124"/>
      <c r="N184" s="124"/>
      <c r="O184" s="124"/>
      <c r="P184" s="124"/>
      <c r="Q184" s="124"/>
      <c r="R184" s="127"/>
      <c r="T184" s="128"/>
      <c r="U184" s="124"/>
      <c r="V184" s="124"/>
      <c r="W184" s="124"/>
      <c r="X184" s="124"/>
      <c r="Y184" s="124"/>
      <c r="Z184" s="124"/>
      <c r="AA184" s="129"/>
      <c r="AT184" s="130" t="s">
        <v>96</v>
      </c>
      <c r="AU184" s="130" t="s">
        <v>41</v>
      </c>
      <c r="AV184" s="7" t="s">
        <v>92</v>
      </c>
      <c r="AW184" s="7" t="s">
        <v>17</v>
      </c>
      <c r="AX184" s="7" t="s">
        <v>39</v>
      </c>
      <c r="AY184" s="130" t="s">
        <v>88</v>
      </c>
    </row>
    <row r="185" spans="2:65" s="8" customFormat="1" ht="16.5" customHeight="1" x14ac:dyDescent="0.3">
      <c r="B185" s="131"/>
      <c r="C185" s="132"/>
      <c r="D185" s="132"/>
      <c r="E185" s="133" t="s">
        <v>1</v>
      </c>
      <c r="F185" s="266" t="s">
        <v>98</v>
      </c>
      <c r="G185" s="267"/>
      <c r="H185" s="267"/>
      <c r="I185" s="267"/>
      <c r="J185" s="132"/>
      <c r="K185" s="134">
        <v>13.8</v>
      </c>
      <c r="L185" s="132"/>
      <c r="M185" s="132"/>
      <c r="N185" s="132"/>
      <c r="O185" s="132"/>
      <c r="P185" s="132"/>
      <c r="Q185" s="132"/>
      <c r="R185" s="135"/>
      <c r="T185" s="136"/>
      <c r="U185" s="132"/>
      <c r="V185" s="132"/>
      <c r="W185" s="132"/>
      <c r="X185" s="132"/>
      <c r="Y185" s="132"/>
      <c r="Z185" s="132"/>
      <c r="AA185" s="137"/>
      <c r="AT185" s="138" t="s">
        <v>96</v>
      </c>
      <c r="AU185" s="138" t="s">
        <v>41</v>
      </c>
      <c r="AV185" s="8" t="s">
        <v>90</v>
      </c>
      <c r="AW185" s="8" t="s">
        <v>17</v>
      </c>
      <c r="AX185" s="8" t="s">
        <v>40</v>
      </c>
      <c r="AY185" s="138" t="s">
        <v>88</v>
      </c>
    </row>
    <row r="186" spans="2:65" s="1" customFormat="1" ht="25.5" customHeight="1" x14ac:dyDescent="0.3">
      <c r="B186" s="74"/>
      <c r="C186" s="110">
        <v>20</v>
      </c>
      <c r="D186" s="110" t="s">
        <v>82</v>
      </c>
      <c r="E186" s="111" t="s">
        <v>193</v>
      </c>
      <c r="F186" s="214" t="s">
        <v>194</v>
      </c>
      <c r="G186" s="214"/>
      <c r="H186" s="214"/>
      <c r="I186" s="214"/>
      <c r="J186" s="112" t="s">
        <v>99</v>
      </c>
      <c r="K186" s="95">
        <v>315</v>
      </c>
      <c r="L186" s="261">
        <v>0</v>
      </c>
      <c r="M186" s="261"/>
      <c r="N186" s="215">
        <f>ROUND(L186*K186,3)</f>
        <v>0</v>
      </c>
      <c r="O186" s="215"/>
      <c r="P186" s="215"/>
      <c r="Q186" s="215"/>
      <c r="R186" s="77"/>
      <c r="T186" s="96" t="s">
        <v>1</v>
      </c>
      <c r="U186" s="31" t="s">
        <v>24</v>
      </c>
      <c r="V186" s="27"/>
      <c r="W186" s="113">
        <f>V186*K186</f>
        <v>0</v>
      </c>
      <c r="X186" s="113">
        <v>1.6000000000000001E-3</v>
      </c>
      <c r="Y186" s="113">
        <f>X186*K186</f>
        <v>0.504</v>
      </c>
      <c r="Z186" s="113">
        <v>0</v>
      </c>
      <c r="AA186" s="114">
        <f>Z186*K186</f>
        <v>0</v>
      </c>
      <c r="AR186" s="15" t="s">
        <v>90</v>
      </c>
      <c r="AT186" s="15" t="s">
        <v>82</v>
      </c>
      <c r="AU186" s="15" t="s">
        <v>41</v>
      </c>
      <c r="AY186" s="15" t="s">
        <v>88</v>
      </c>
      <c r="BE186" s="57">
        <f>IF(U186="základná",N186,0)</f>
        <v>0</v>
      </c>
      <c r="BF186" s="57">
        <f>IF(U186="znížená",N186,0)</f>
        <v>0</v>
      </c>
      <c r="BG186" s="57">
        <f>IF(U186="zákl. prenesená",N186,0)</f>
        <v>0</v>
      </c>
      <c r="BH186" s="57">
        <f>IF(U186="zníž. prenesená",N186,0)</f>
        <v>0</v>
      </c>
      <c r="BI186" s="57">
        <f>IF(U186="nulová",N186,0)</f>
        <v>0</v>
      </c>
      <c r="BJ186" s="15" t="s">
        <v>41</v>
      </c>
      <c r="BK186" s="94">
        <f>ROUND(L186*K186,3)</f>
        <v>0</v>
      </c>
      <c r="BL186" s="15" t="s">
        <v>90</v>
      </c>
      <c r="BM186" s="15" t="s">
        <v>195</v>
      </c>
    </row>
    <row r="187" spans="2:65" s="1" customFormat="1" ht="25.5" customHeight="1" x14ac:dyDescent="0.3">
      <c r="B187" s="74"/>
      <c r="C187" s="110">
        <v>21</v>
      </c>
      <c r="D187" s="110" t="s">
        <v>82</v>
      </c>
      <c r="E187" s="111" t="s">
        <v>196</v>
      </c>
      <c r="F187" s="214" t="s">
        <v>197</v>
      </c>
      <c r="G187" s="214"/>
      <c r="H187" s="214"/>
      <c r="I187" s="214"/>
      <c r="J187" s="112" t="s">
        <v>99</v>
      </c>
      <c r="K187" s="95">
        <v>565</v>
      </c>
      <c r="L187" s="261">
        <v>0</v>
      </c>
      <c r="M187" s="261"/>
      <c r="N187" s="215">
        <f>ROUND(L187*K187,3)</f>
        <v>0</v>
      </c>
      <c r="O187" s="215"/>
      <c r="P187" s="215"/>
      <c r="Q187" s="215"/>
      <c r="R187" s="77"/>
      <c r="T187" s="96" t="s">
        <v>1</v>
      </c>
      <c r="U187" s="31" t="s">
        <v>24</v>
      </c>
      <c r="V187" s="27"/>
      <c r="W187" s="113">
        <f>V187*K187</f>
        <v>0</v>
      </c>
      <c r="X187" s="113">
        <v>0.16700000000000001</v>
      </c>
      <c r="Y187" s="113">
        <f>X187*K187</f>
        <v>94.355000000000004</v>
      </c>
      <c r="Z187" s="113">
        <v>0</v>
      </c>
      <c r="AA187" s="114">
        <f>Z187*K187</f>
        <v>0</v>
      </c>
      <c r="AR187" s="15" t="s">
        <v>90</v>
      </c>
      <c r="AT187" s="15" t="s">
        <v>82</v>
      </c>
      <c r="AU187" s="15" t="s">
        <v>41</v>
      </c>
      <c r="AY187" s="15" t="s">
        <v>88</v>
      </c>
      <c r="BE187" s="57">
        <f>IF(U187="základná",N187,0)</f>
        <v>0</v>
      </c>
      <c r="BF187" s="57">
        <f>IF(U187="znížená",N187,0)</f>
        <v>0</v>
      </c>
      <c r="BG187" s="57">
        <f>IF(U187="zákl. prenesená",N187,0)</f>
        <v>0</v>
      </c>
      <c r="BH187" s="57">
        <f>IF(U187="zníž. prenesená",N187,0)</f>
        <v>0</v>
      </c>
      <c r="BI187" s="57">
        <f>IF(U187="nulová",N187,0)</f>
        <v>0</v>
      </c>
      <c r="BJ187" s="15" t="s">
        <v>41</v>
      </c>
      <c r="BK187" s="94">
        <f>ROUND(L187*K187,3)</f>
        <v>0</v>
      </c>
      <c r="BL187" s="15" t="s">
        <v>90</v>
      </c>
      <c r="BM187" s="15" t="s">
        <v>198</v>
      </c>
    </row>
    <row r="188" spans="2:65" s="1" customFormat="1" ht="16.5" customHeight="1" x14ac:dyDescent="0.3">
      <c r="B188" s="74"/>
      <c r="C188" s="146">
        <v>22</v>
      </c>
      <c r="D188" s="146" t="s">
        <v>120</v>
      </c>
      <c r="E188" s="147" t="s">
        <v>199</v>
      </c>
      <c r="F188" s="274" t="s">
        <v>249</v>
      </c>
      <c r="G188" s="274"/>
      <c r="H188" s="274"/>
      <c r="I188" s="274"/>
      <c r="J188" s="148" t="s">
        <v>99</v>
      </c>
      <c r="K188" s="149">
        <v>570.65</v>
      </c>
      <c r="L188" s="275">
        <v>0</v>
      </c>
      <c r="M188" s="275"/>
      <c r="N188" s="276">
        <f>ROUND(L188*K188,3)</f>
        <v>0</v>
      </c>
      <c r="O188" s="215"/>
      <c r="P188" s="215"/>
      <c r="Q188" s="215"/>
      <c r="R188" s="77"/>
      <c r="T188" s="96" t="s">
        <v>1</v>
      </c>
      <c r="U188" s="31" t="s">
        <v>24</v>
      </c>
      <c r="V188" s="27"/>
      <c r="W188" s="113">
        <f>V188*K188</f>
        <v>0</v>
      </c>
      <c r="X188" s="113">
        <v>0.09</v>
      </c>
      <c r="Y188" s="113">
        <f>X188*K188</f>
        <v>51.358499999999999</v>
      </c>
      <c r="Z188" s="113">
        <v>0</v>
      </c>
      <c r="AA188" s="114">
        <f>Z188*K188</f>
        <v>0</v>
      </c>
      <c r="AR188" s="15" t="s">
        <v>101</v>
      </c>
      <c r="AT188" s="15" t="s">
        <v>120</v>
      </c>
      <c r="AU188" s="15" t="s">
        <v>41</v>
      </c>
      <c r="AY188" s="15" t="s">
        <v>88</v>
      </c>
      <c r="BE188" s="57">
        <f>IF(U188="základná",N188,0)</f>
        <v>0</v>
      </c>
      <c r="BF188" s="57">
        <f>IF(U188="znížená",N188,0)</f>
        <v>0</v>
      </c>
      <c r="BG188" s="57">
        <f>IF(U188="zákl. prenesená",N188,0)</f>
        <v>0</v>
      </c>
      <c r="BH188" s="57">
        <f>IF(U188="zníž. prenesená",N188,0)</f>
        <v>0</v>
      </c>
      <c r="BI188" s="57">
        <f>IF(U188="nulová",N188,0)</f>
        <v>0</v>
      </c>
      <c r="BJ188" s="15" t="s">
        <v>41</v>
      </c>
      <c r="BK188" s="94">
        <f>ROUND(L188*K188,3)</f>
        <v>0</v>
      </c>
      <c r="BL188" s="15" t="s">
        <v>90</v>
      </c>
      <c r="BM188" s="15" t="s">
        <v>200</v>
      </c>
    </row>
    <row r="189" spans="2:65" s="5" customFormat="1" ht="29.85" customHeight="1" x14ac:dyDescent="0.3">
      <c r="B189" s="100"/>
      <c r="C189" s="101"/>
      <c r="D189" s="109" t="s">
        <v>124</v>
      </c>
      <c r="E189" s="109"/>
      <c r="F189" s="109"/>
      <c r="G189" s="109"/>
      <c r="H189" s="109"/>
      <c r="I189" s="109"/>
      <c r="J189" s="109"/>
      <c r="K189" s="109"/>
      <c r="L189" s="109"/>
      <c r="M189" s="109"/>
      <c r="N189" s="286">
        <f>BK189</f>
        <v>0</v>
      </c>
      <c r="O189" s="287"/>
      <c r="P189" s="287"/>
      <c r="Q189" s="287"/>
      <c r="R189" s="102"/>
      <c r="T189" s="103"/>
      <c r="U189" s="101"/>
      <c r="V189" s="101"/>
      <c r="W189" s="104">
        <f>W190</f>
        <v>0</v>
      </c>
      <c r="X189" s="101"/>
      <c r="Y189" s="104">
        <f>Y190</f>
        <v>12.0824</v>
      </c>
      <c r="Z189" s="101"/>
      <c r="AA189" s="105">
        <f>AA190</f>
        <v>0</v>
      </c>
      <c r="AR189" s="106" t="s">
        <v>40</v>
      </c>
      <c r="AT189" s="107" t="s">
        <v>38</v>
      </c>
      <c r="AU189" s="107" t="s">
        <v>40</v>
      </c>
      <c r="AY189" s="106" t="s">
        <v>88</v>
      </c>
      <c r="BK189" s="108">
        <f>BK190</f>
        <v>0</v>
      </c>
    </row>
    <row r="190" spans="2:65" s="1" customFormat="1" ht="38.25" customHeight="1" x14ac:dyDescent="0.3">
      <c r="B190" s="74"/>
      <c r="C190" s="110">
        <v>23</v>
      </c>
      <c r="D190" s="110" t="s">
        <v>82</v>
      </c>
      <c r="E190" s="111" t="s">
        <v>201</v>
      </c>
      <c r="F190" s="214" t="s">
        <v>202</v>
      </c>
      <c r="G190" s="214"/>
      <c r="H190" s="214"/>
      <c r="I190" s="214"/>
      <c r="J190" s="112" t="s">
        <v>100</v>
      </c>
      <c r="K190" s="95">
        <v>5</v>
      </c>
      <c r="L190" s="261">
        <v>0</v>
      </c>
      <c r="M190" s="261"/>
      <c r="N190" s="215">
        <f>ROUND(L190*K190,3)</f>
        <v>0</v>
      </c>
      <c r="O190" s="215"/>
      <c r="P190" s="215"/>
      <c r="Q190" s="215"/>
      <c r="R190" s="77"/>
      <c r="T190" s="96" t="s">
        <v>1</v>
      </c>
      <c r="U190" s="31" t="s">
        <v>24</v>
      </c>
      <c r="V190" s="27"/>
      <c r="W190" s="113">
        <f>V190*K190</f>
        <v>0</v>
      </c>
      <c r="X190" s="113">
        <v>2.41648</v>
      </c>
      <c r="Y190" s="113">
        <f>X190*K190</f>
        <v>12.0824</v>
      </c>
      <c r="Z190" s="113">
        <v>0</v>
      </c>
      <c r="AA190" s="114">
        <f>Z190*K190</f>
        <v>0</v>
      </c>
      <c r="AR190" s="15" t="s">
        <v>90</v>
      </c>
      <c r="AT190" s="15" t="s">
        <v>82</v>
      </c>
      <c r="AU190" s="15" t="s">
        <v>41</v>
      </c>
      <c r="AY190" s="15" t="s">
        <v>88</v>
      </c>
      <c r="BE190" s="57">
        <f>IF(U190="základná",N190,0)</f>
        <v>0</v>
      </c>
      <c r="BF190" s="57">
        <f>IF(U190="znížená",N190,0)</f>
        <v>0</v>
      </c>
      <c r="BG190" s="57">
        <f>IF(U190="zákl. prenesená",N190,0)</f>
        <v>0</v>
      </c>
      <c r="BH190" s="57">
        <f>IF(U190="zníž. prenesená",N190,0)</f>
        <v>0</v>
      </c>
      <c r="BI190" s="57">
        <f>IF(U190="nulová",N190,0)</f>
        <v>0</v>
      </c>
      <c r="BJ190" s="15" t="s">
        <v>41</v>
      </c>
      <c r="BK190" s="94">
        <f>ROUND(L190*K190,3)</f>
        <v>0</v>
      </c>
      <c r="BL190" s="15" t="s">
        <v>90</v>
      </c>
      <c r="BM190" s="15" t="s">
        <v>203</v>
      </c>
    </row>
    <row r="191" spans="2:65" s="5" customFormat="1" ht="29.85" customHeight="1" x14ac:dyDescent="0.3">
      <c r="B191" s="100"/>
      <c r="C191" s="101"/>
      <c r="D191" s="109" t="s">
        <v>86</v>
      </c>
      <c r="E191" s="109"/>
      <c r="F191" s="109"/>
      <c r="G191" s="109"/>
      <c r="H191" s="109"/>
      <c r="I191" s="109"/>
      <c r="J191" s="109"/>
      <c r="K191" s="109"/>
      <c r="L191" s="109"/>
      <c r="M191" s="109"/>
      <c r="N191" s="286">
        <f>BK191</f>
        <v>0</v>
      </c>
      <c r="O191" s="287"/>
      <c r="P191" s="287"/>
      <c r="Q191" s="287"/>
      <c r="R191" s="102"/>
      <c r="T191" s="103"/>
      <c r="U191" s="101"/>
      <c r="V191" s="101"/>
      <c r="W191" s="104">
        <f>SUM(W192:W210)</f>
        <v>0</v>
      </c>
      <c r="X191" s="101"/>
      <c r="Y191" s="104">
        <f>SUM(Y192:Y210)</f>
        <v>55.683483999999993</v>
      </c>
      <c r="Z191" s="101"/>
      <c r="AA191" s="105">
        <f>SUM(AA192:AA210)</f>
        <v>9.7020000000000017</v>
      </c>
      <c r="AR191" s="106" t="s">
        <v>40</v>
      </c>
      <c r="AT191" s="107" t="s">
        <v>38</v>
      </c>
      <c r="AU191" s="107" t="s">
        <v>40</v>
      </c>
      <c r="AY191" s="106" t="s">
        <v>88</v>
      </c>
      <c r="BK191" s="108">
        <f>SUM(BK192:BK210)</f>
        <v>0</v>
      </c>
    </row>
    <row r="192" spans="2:65" s="1" customFormat="1" ht="38.25" customHeight="1" x14ac:dyDescent="0.3">
      <c r="B192" s="74"/>
      <c r="C192" s="110">
        <v>24</v>
      </c>
      <c r="D192" s="110" t="s">
        <v>82</v>
      </c>
      <c r="E192" s="111" t="s">
        <v>204</v>
      </c>
      <c r="F192" s="214" t="s">
        <v>205</v>
      </c>
      <c r="G192" s="214"/>
      <c r="H192" s="214"/>
      <c r="I192" s="214"/>
      <c r="J192" s="112" t="s">
        <v>95</v>
      </c>
      <c r="K192" s="95">
        <v>312.2</v>
      </c>
      <c r="L192" s="261">
        <v>0</v>
      </c>
      <c r="M192" s="261"/>
      <c r="N192" s="215">
        <f>ROUND(L192*K192,3)</f>
        <v>0</v>
      </c>
      <c r="O192" s="215"/>
      <c r="P192" s="215"/>
      <c r="Q192" s="215"/>
      <c r="R192" s="77"/>
      <c r="T192" s="96" t="s">
        <v>1</v>
      </c>
      <c r="U192" s="31" t="s">
        <v>24</v>
      </c>
      <c r="V192" s="27"/>
      <c r="W192" s="113">
        <f>V192*K192</f>
        <v>0</v>
      </c>
      <c r="X192" s="113">
        <v>0.12584000000000001</v>
      </c>
      <c r="Y192" s="113">
        <f>X192*K192</f>
        <v>39.287247999999998</v>
      </c>
      <c r="Z192" s="113">
        <v>0</v>
      </c>
      <c r="AA192" s="114">
        <f>Z192*K192</f>
        <v>0</v>
      </c>
      <c r="AR192" s="15" t="s">
        <v>90</v>
      </c>
      <c r="AT192" s="15" t="s">
        <v>82</v>
      </c>
      <c r="AU192" s="15" t="s">
        <v>41</v>
      </c>
      <c r="AY192" s="15" t="s">
        <v>88</v>
      </c>
      <c r="BE192" s="57">
        <f>IF(U192="základná",N192,0)</f>
        <v>0</v>
      </c>
      <c r="BF192" s="57">
        <f>IF(U192="znížená",N192,0)</f>
        <v>0</v>
      </c>
      <c r="BG192" s="57">
        <f>IF(U192="zákl. prenesená",N192,0)</f>
        <v>0</v>
      </c>
      <c r="BH192" s="57">
        <f>IF(U192="zníž. prenesená",N192,0)</f>
        <v>0</v>
      </c>
      <c r="BI192" s="57">
        <f>IF(U192="nulová",N192,0)</f>
        <v>0</v>
      </c>
      <c r="BJ192" s="15" t="s">
        <v>41</v>
      </c>
      <c r="BK192" s="94">
        <f>ROUND(L192*K192,3)</f>
        <v>0</v>
      </c>
      <c r="BL192" s="15" t="s">
        <v>90</v>
      </c>
      <c r="BM192" s="15" t="s">
        <v>206</v>
      </c>
    </row>
    <row r="193" spans="2:65" s="6" customFormat="1" ht="16.5" customHeight="1" x14ac:dyDescent="0.3">
      <c r="B193" s="115"/>
      <c r="C193" s="116"/>
      <c r="D193" s="116"/>
      <c r="E193" s="117" t="s">
        <v>1</v>
      </c>
      <c r="F193" s="262" t="s">
        <v>207</v>
      </c>
      <c r="G193" s="263"/>
      <c r="H193" s="263"/>
      <c r="I193" s="263"/>
      <c r="J193" s="116"/>
      <c r="K193" s="118">
        <v>312.2</v>
      </c>
      <c r="L193" s="116"/>
      <c r="M193" s="116"/>
      <c r="N193" s="116"/>
      <c r="O193" s="116"/>
      <c r="P193" s="116"/>
      <c r="Q193" s="116"/>
      <c r="R193" s="119"/>
      <c r="T193" s="120"/>
      <c r="U193" s="116"/>
      <c r="V193" s="116"/>
      <c r="W193" s="116"/>
      <c r="X193" s="116"/>
      <c r="Y193" s="116"/>
      <c r="Z193" s="116"/>
      <c r="AA193" s="121"/>
      <c r="AT193" s="122" t="s">
        <v>96</v>
      </c>
      <c r="AU193" s="122" t="s">
        <v>41</v>
      </c>
      <c r="AV193" s="6" t="s">
        <v>41</v>
      </c>
      <c r="AW193" s="6" t="s">
        <v>17</v>
      </c>
      <c r="AX193" s="6" t="s">
        <v>39</v>
      </c>
      <c r="AY193" s="122" t="s">
        <v>88</v>
      </c>
    </row>
    <row r="194" spans="2:65" s="7" customFormat="1" ht="16.5" customHeight="1" x14ac:dyDescent="0.3">
      <c r="B194" s="123"/>
      <c r="C194" s="124"/>
      <c r="D194" s="124"/>
      <c r="E194" s="125" t="s">
        <v>1</v>
      </c>
      <c r="F194" s="264" t="s">
        <v>97</v>
      </c>
      <c r="G194" s="265"/>
      <c r="H194" s="265"/>
      <c r="I194" s="265"/>
      <c r="J194" s="124"/>
      <c r="K194" s="126">
        <v>312.2</v>
      </c>
      <c r="L194" s="124"/>
      <c r="M194" s="124"/>
      <c r="N194" s="124"/>
      <c r="O194" s="124"/>
      <c r="P194" s="124"/>
      <c r="Q194" s="124"/>
      <c r="R194" s="127"/>
      <c r="T194" s="128"/>
      <c r="U194" s="124"/>
      <c r="V194" s="124"/>
      <c r="W194" s="124"/>
      <c r="X194" s="124"/>
      <c r="Y194" s="124"/>
      <c r="Z194" s="124"/>
      <c r="AA194" s="129"/>
      <c r="AT194" s="130" t="s">
        <v>96</v>
      </c>
      <c r="AU194" s="130" t="s">
        <v>41</v>
      </c>
      <c r="AV194" s="7" t="s">
        <v>92</v>
      </c>
      <c r="AW194" s="7" t="s">
        <v>17</v>
      </c>
      <c r="AX194" s="7" t="s">
        <v>39</v>
      </c>
      <c r="AY194" s="130" t="s">
        <v>88</v>
      </c>
    </row>
    <row r="195" spans="2:65" s="8" customFormat="1" ht="16.5" customHeight="1" x14ac:dyDescent="0.3">
      <c r="B195" s="131"/>
      <c r="C195" s="132"/>
      <c r="D195" s="132"/>
      <c r="E195" s="133" t="s">
        <v>1</v>
      </c>
      <c r="F195" s="266" t="s">
        <v>98</v>
      </c>
      <c r="G195" s="267"/>
      <c r="H195" s="267"/>
      <c r="I195" s="267"/>
      <c r="J195" s="132"/>
      <c r="K195" s="134">
        <v>312.2</v>
      </c>
      <c r="L195" s="132"/>
      <c r="M195" s="132"/>
      <c r="N195" s="132"/>
      <c r="O195" s="132"/>
      <c r="P195" s="132"/>
      <c r="Q195" s="132"/>
      <c r="R195" s="135"/>
      <c r="T195" s="136"/>
      <c r="U195" s="132"/>
      <c r="V195" s="132"/>
      <c r="W195" s="132"/>
      <c r="X195" s="132"/>
      <c r="Y195" s="132"/>
      <c r="Z195" s="132"/>
      <c r="AA195" s="137"/>
      <c r="AT195" s="138" t="s">
        <v>96</v>
      </c>
      <c r="AU195" s="138" t="s">
        <v>41</v>
      </c>
      <c r="AV195" s="8" t="s">
        <v>90</v>
      </c>
      <c r="AW195" s="8" t="s">
        <v>17</v>
      </c>
      <c r="AX195" s="8" t="s">
        <v>40</v>
      </c>
      <c r="AY195" s="138" t="s">
        <v>88</v>
      </c>
    </row>
    <row r="196" spans="2:65" s="1" customFormat="1" ht="25.5" customHeight="1" x14ac:dyDescent="0.3">
      <c r="B196" s="74"/>
      <c r="C196" s="146">
        <v>25</v>
      </c>
      <c r="D196" s="146" t="s">
        <v>120</v>
      </c>
      <c r="E196" s="147" t="s">
        <v>208</v>
      </c>
      <c r="F196" s="277" t="s">
        <v>250</v>
      </c>
      <c r="G196" s="277"/>
      <c r="H196" s="277"/>
      <c r="I196" s="277"/>
      <c r="J196" s="148" t="s">
        <v>89</v>
      </c>
      <c r="K196" s="149">
        <v>315.322</v>
      </c>
      <c r="L196" s="275">
        <v>0</v>
      </c>
      <c r="M196" s="275"/>
      <c r="N196" s="276">
        <f t="shared" ref="N196:N202" si="5">ROUND(L196*K196,3)</f>
        <v>0</v>
      </c>
      <c r="O196" s="215"/>
      <c r="P196" s="215"/>
      <c r="Q196" s="215"/>
      <c r="R196" s="77"/>
      <c r="T196" s="96" t="s">
        <v>1</v>
      </c>
      <c r="U196" s="31" t="s">
        <v>24</v>
      </c>
      <c r="V196" s="27"/>
      <c r="W196" s="113">
        <f t="shared" ref="W196:W202" si="6">V196*K196</f>
        <v>0</v>
      </c>
      <c r="X196" s="113">
        <v>4.8000000000000001E-2</v>
      </c>
      <c r="Y196" s="113">
        <f t="shared" ref="Y196:Y202" si="7">X196*K196</f>
        <v>15.135456</v>
      </c>
      <c r="Z196" s="113">
        <v>0</v>
      </c>
      <c r="AA196" s="114">
        <f t="shared" ref="AA196:AA202" si="8">Z196*K196</f>
        <v>0</v>
      </c>
      <c r="AR196" s="15" t="s">
        <v>101</v>
      </c>
      <c r="AT196" s="15" t="s">
        <v>120</v>
      </c>
      <c r="AU196" s="15" t="s">
        <v>41</v>
      </c>
      <c r="AY196" s="15" t="s">
        <v>88</v>
      </c>
      <c r="BE196" s="57">
        <f t="shared" ref="BE196:BE202" si="9">IF(U196="základná",N196,0)</f>
        <v>0</v>
      </c>
      <c r="BF196" s="57">
        <f t="shared" ref="BF196:BF202" si="10">IF(U196="znížená",N196,0)</f>
        <v>0</v>
      </c>
      <c r="BG196" s="57">
        <f t="shared" ref="BG196:BG202" si="11">IF(U196="zákl. prenesená",N196,0)</f>
        <v>0</v>
      </c>
      <c r="BH196" s="57">
        <f t="shared" ref="BH196:BH202" si="12">IF(U196="zníž. prenesená",N196,0)</f>
        <v>0</v>
      </c>
      <c r="BI196" s="57">
        <f t="shared" ref="BI196:BI202" si="13">IF(U196="nulová",N196,0)</f>
        <v>0</v>
      </c>
      <c r="BJ196" s="15" t="s">
        <v>41</v>
      </c>
      <c r="BK196" s="94">
        <f t="shared" ref="BK196:BK202" si="14">ROUND(L196*K196,3)</f>
        <v>0</v>
      </c>
      <c r="BL196" s="15" t="s">
        <v>90</v>
      </c>
      <c r="BM196" s="15" t="s">
        <v>209</v>
      </c>
    </row>
    <row r="197" spans="2:65" s="1" customFormat="1" ht="38.25" customHeight="1" x14ac:dyDescent="0.3">
      <c r="B197" s="74"/>
      <c r="C197" s="110">
        <v>26</v>
      </c>
      <c r="D197" s="110" t="s">
        <v>82</v>
      </c>
      <c r="E197" s="111" t="s">
        <v>210</v>
      </c>
      <c r="F197" s="214" t="s">
        <v>211</v>
      </c>
      <c r="G197" s="214"/>
      <c r="H197" s="214"/>
      <c r="I197" s="214"/>
      <c r="J197" s="112" t="s">
        <v>95</v>
      </c>
      <c r="K197" s="95">
        <v>6</v>
      </c>
      <c r="L197" s="261">
        <v>0</v>
      </c>
      <c r="M197" s="261"/>
      <c r="N197" s="215">
        <f t="shared" si="5"/>
        <v>0</v>
      </c>
      <c r="O197" s="215"/>
      <c r="P197" s="215"/>
      <c r="Q197" s="215"/>
      <c r="R197" s="77"/>
      <c r="T197" s="96" t="s">
        <v>1</v>
      </c>
      <c r="U197" s="31" t="s">
        <v>24</v>
      </c>
      <c r="V197" s="27"/>
      <c r="W197" s="113">
        <f t="shared" si="6"/>
        <v>0</v>
      </c>
      <c r="X197" s="113">
        <v>0.12662000000000001</v>
      </c>
      <c r="Y197" s="113">
        <f t="shared" si="7"/>
        <v>0.75972000000000006</v>
      </c>
      <c r="Z197" s="113">
        <v>0</v>
      </c>
      <c r="AA197" s="114">
        <f t="shared" si="8"/>
        <v>0</v>
      </c>
      <c r="AR197" s="15" t="s">
        <v>90</v>
      </c>
      <c r="AT197" s="15" t="s">
        <v>82</v>
      </c>
      <c r="AU197" s="15" t="s">
        <v>41</v>
      </c>
      <c r="AY197" s="15" t="s">
        <v>88</v>
      </c>
      <c r="BE197" s="57">
        <f t="shared" si="9"/>
        <v>0</v>
      </c>
      <c r="BF197" s="57">
        <f t="shared" si="10"/>
        <v>0</v>
      </c>
      <c r="BG197" s="57">
        <f t="shared" si="11"/>
        <v>0</v>
      </c>
      <c r="BH197" s="57">
        <f t="shared" si="12"/>
        <v>0</v>
      </c>
      <c r="BI197" s="57">
        <f t="shared" si="13"/>
        <v>0</v>
      </c>
      <c r="BJ197" s="15" t="s">
        <v>41</v>
      </c>
      <c r="BK197" s="94">
        <f t="shared" si="14"/>
        <v>0</v>
      </c>
      <c r="BL197" s="15" t="s">
        <v>90</v>
      </c>
      <c r="BM197" s="15" t="s">
        <v>212</v>
      </c>
    </row>
    <row r="198" spans="2:65" s="1" customFormat="1" ht="25.5" customHeight="1" x14ac:dyDescent="0.3">
      <c r="B198" s="74"/>
      <c r="C198" s="146">
        <v>27</v>
      </c>
      <c r="D198" s="146" t="s">
        <v>120</v>
      </c>
      <c r="E198" s="147" t="s">
        <v>213</v>
      </c>
      <c r="F198" s="277" t="s">
        <v>251</v>
      </c>
      <c r="G198" s="277"/>
      <c r="H198" s="277"/>
      <c r="I198" s="277"/>
      <c r="J198" s="148" t="s">
        <v>89</v>
      </c>
      <c r="K198" s="149">
        <v>6.06</v>
      </c>
      <c r="L198" s="275">
        <v>0</v>
      </c>
      <c r="M198" s="275"/>
      <c r="N198" s="276">
        <f t="shared" si="5"/>
        <v>0</v>
      </c>
      <c r="O198" s="215"/>
      <c r="P198" s="215"/>
      <c r="Q198" s="215"/>
      <c r="R198" s="77"/>
      <c r="T198" s="96" t="s">
        <v>1</v>
      </c>
      <c r="U198" s="31" t="s">
        <v>24</v>
      </c>
      <c r="V198" s="27"/>
      <c r="W198" s="113">
        <f t="shared" si="6"/>
        <v>0</v>
      </c>
      <c r="X198" s="113">
        <v>8.1000000000000003E-2</v>
      </c>
      <c r="Y198" s="113">
        <f t="shared" si="7"/>
        <v>0.49085999999999996</v>
      </c>
      <c r="Z198" s="113">
        <v>0</v>
      </c>
      <c r="AA198" s="114">
        <f t="shared" si="8"/>
        <v>0</v>
      </c>
      <c r="AR198" s="15" t="s">
        <v>101</v>
      </c>
      <c r="AT198" s="15" t="s">
        <v>120</v>
      </c>
      <c r="AU198" s="15" t="s">
        <v>41</v>
      </c>
      <c r="AY198" s="15" t="s">
        <v>88</v>
      </c>
      <c r="BE198" s="57">
        <f t="shared" si="9"/>
        <v>0</v>
      </c>
      <c r="BF198" s="57">
        <f t="shared" si="10"/>
        <v>0</v>
      </c>
      <c r="BG198" s="57">
        <f t="shared" si="11"/>
        <v>0</v>
      </c>
      <c r="BH198" s="57">
        <f t="shared" si="12"/>
        <v>0</v>
      </c>
      <c r="BI198" s="57">
        <f t="shared" si="13"/>
        <v>0</v>
      </c>
      <c r="BJ198" s="15" t="s">
        <v>41</v>
      </c>
      <c r="BK198" s="94">
        <f t="shared" si="14"/>
        <v>0</v>
      </c>
      <c r="BL198" s="15" t="s">
        <v>90</v>
      </c>
      <c r="BM198" s="15" t="s">
        <v>214</v>
      </c>
    </row>
    <row r="199" spans="2:65" s="1" customFormat="1" ht="25.5" customHeight="1" x14ac:dyDescent="0.3">
      <c r="B199" s="74"/>
      <c r="C199" s="110">
        <v>28</v>
      </c>
      <c r="D199" s="110" t="s">
        <v>82</v>
      </c>
      <c r="E199" s="111" t="s">
        <v>215</v>
      </c>
      <c r="F199" s="214" t="s">
        <v>216</v>
      </c>
      <c r="G199" s="214"/>
      <c r="H199" s="214"/>
      <c r="I199" s="214"/>
      <c r="J199" s="112" t="s">
        <v>95</v>
      </c>
      <c r="K199" s="95">
        <v>10.9</v>
      </c>
      <c r="L199" s="261">
        <v>0</v>
      </c>
      <c r="M199" s="261"/>
      <c r="N199" s="215">
        <f t="shared" si="5"/>
        <v>0</v>
      </c>
      <c r="O199" s="215"/>
      <c r="P199" s="215"/>
      <c r="Q199" s="215"/>
      <c r="R199" s="77"/>
      <c r="T199" s="96" t="s">
        <v>1</v>
      </c>
      <c r="U199" s="31" t="s">
        <v>24</v>
      </c>
      <c r="V199" s="27"/>
      <c r="W199" s="113">
        <f t="shared" si="6"/>
        <v>0</v>
      </c>
      <c r="X199" s="113">
        <v>0</v>
      </c>
      <c r="Y199" s="113">
        <f t="shared" si="7"/>
        <v>0</v>
      </c>
      <c r="Z199" s="113">
        <v>0</v>
      </c>
      <c r="AA199" s="114">
        <f t="shared" si="8"/>
        <v>0</v>
      </c>
      <c r="AR199" s="15" t="s">
        <v>90</v>
      </c>
      <c r="AT199" s="15" t="s">
        <v>82</v>
      </c>
      <c r="AU199" s="15" t="s">
        <v>41</v>
      </c>
      <c r="AY199" s="15" t="s">
        <v>88</v>
      </c>
      <c r="BE199" s="57">
        <f t="shared" si="9"/>
        <v>0</v>
      </c>
      <c r="BF199" s="57">
        <f t="shared" si="10"/>
        <v>0</v>
      </c>
      <c r="BG199" s="57">
        <f t="shared" si="11"/>
        <v>0</v>
      </c>
      <c r="BH199" s="57">
        <f t="shared" si="12"/>
        <v>0</v>
      </c>
      <c r="BI199" s="57">
        <f t="shared" si="13"/>
        <v>0</v>
      </c>
      <c r="BJ199" s="15" t="s">
        <v>41</v>
      </c>
      <c r="BK199" s="94">
        <f t="shared" si="14"/>
        <v>0</v>
      </c>
      <c r="BL199" s="15" t="s">
        <v>90</v>
      </c>
      <c r="BM199" s="15" t="s">
        <v>217</v>
      </c>
    </row>
    <row r="200" spans="2:65" s="1" customFormat="1" ht="51" customHeight="1" x14ac:dyDescent="0.3">
      <c r="B200" s="74"/>
      <c r="C200" s="110">
        <v>29</v>
      </c>
      <c r="D200" s="110" t="s">
        <v>82</v>
      </c>
      <c r="E200" s="111" t="s">
        <v>218</v>
      </c>
      <c r="F200" s="214" t="s">
        <v>219</v>
      </c>
      <c r="G200" s="214"/>
      <c r="H200" s="214"/>
      <c r="I200" s="214"/>
      <c r="J200" s="112" t="s">
        <v>89</v>
      </c>
      <c r="K200" s="95">
        <v>24</v>
      </c>
      <c r="L200" s="261">
        <v>0</v>
      </c>
      <c r="M200" s="261"/>
      <c r="N200" s="215">
        <f t="shared" si="5"/>
        <v>0</v>
      </c>
      <c r="O200" s="215"/>
      <c r="P200" s="215"/>
      <c r="Q200" s="215"/>
      <c r="R200" s="77"/>
      <c r="T200" s="96" t="s">
        <v>1</v>
      </c>
      <c r="U200" s="31" t="s">
        <v>24</v>
      </c>
      <c r="V200" s="27"/>
      <c r="W200" s="113">
        <f t="shared" si="6"/>
        <v>0</v>
      </c>
      <c r="X200" s="113">
        <v>3.4000000000000002E-4</v>
      </c>
      <c r="Y200" s="113">
        <f t="shared" si="7"/>
        <v>8.1600000000000006E-3</v>
      </c>
      <c r="Z200" s="113">
        <v>0</v>
      </c>
      <c r="AA200" s="114">
        <f t="shared" si="8"/>
        <v>0</v>
      </c>
      <c r="AR200" s="15" t="s">
        <v>90</v>
      </c>
      <c r="AT200" s="15" t="s">
        <v>82</v>
      </c>
      <c r="AU200" s="15" t="s">
        <v>41</v>
      </c>
      <c r="AY200" s="15" t="s">
        <v>88</v>
      </c>
      <c r="BE200" s="57">
        <f t="shared" si="9"/>
        <v>0</v>
      </c>
      <c r="BF200" s="57">
        <f t="shared" si="10"/>
        <v>0</v>
      </c>
      <c r="BG200" s="57">
        <f t="shared" si="11"/>
        <v>0</v>
      </c>
      <c r="BH200" s="57">
        <f t="shared" si="12"/>
        <v>0</v>
      </c>
      <c r="BI200" s="57">
        <f t="shared" si="13"/>
        <v>0</v>
      </c>
      <c r="BJ200" s="15" t="s">
        <v>41</v>
      </c>
      <c r="BK200" s="94">
        <f t="shared" si="14"/>
        <v>0</v>
      </c>
      <c r="BL200" s="15" t="s">
        <v>90</v>
      </c>
      <c r="BM200" s="15" t="s">
        <v>220</v>
      </c>
    </row>
    <row r="201" spans="2:65" s="1" customFormat="1" ht="25.5" customHeight="1" x14ac:dyDescent="0.3">
      <c r="B201" s="74"/>
      <c r="C201" s="110">
        <v>30</v>
      </c>
      <c r="D201" s="110" t="s">
        <v>82</v>
      </c>
      <c r="E201" s="111" t="s">
        <v>221</v>
      </c>
      <c r="F201" s="214" t="s">
        <v>222</v>
      </c>
      <c r="G201" s="214"/>
      <c r="H201" s="214"/>
      <c r="I201" s="214"/>
      <c r="J201" s="112" t="s">
        <v>89</v>
      </c>
      <c r="K201" s="95">
        <v>6</v>
      </c>
      <c r="L201" s="261">
        <v>0</v>
      </c>
      <c r="M201" s="261"/>
      <c r="N201" s="215">
        <f t="shared" si="5"/>
        <v>0</v>
      </c>
      <c r="O201" s="215"/>
      <c r="P201" s="215"/>
      <c r="Q201" s="215"/>
      <c r="R201" s="77"/>
      <c r="T201" s="96" t="s">
        <v>1</v>
      </c>
      <c r="U201" s="31" t="s">
        <v>24</v>
      </c>
      <c r="V201" s="27"/>
      <c r="W201" s="113">
        <f t="shared" si="6"/>
        <v>0</v>
      </c>
      <c r="X201" s="113">
        <v>3.4000000000000002E-4</v>
      </c>
      <c r="Y201" s="113">
        <f t="shared" si="7"/>
        <v>2.0400000000000001E-3</v>
      </c>
      <c r="Z201" s="113">
        <v>0</v>
      </c>
      <c r="AA201" s="114">
        <f t="shared" si="8"/>
        <v>0</v>
      </c>
      <c r="AR201" s="15" t="s">
        <v>90</v>
      </c>
      <c r="AT201" s="15" t="s">
        <v>82</v>
      </c>
      <c r="AU201" s="15" t="s">
        <v>41</v>
      </c>
      <c r="AY201" s="15" t="s">
        <v>88</v>
      </c>
      <c r="BE201" s="57">
        <f t="shared" si="9"/>
        <v>0</v>
      </c>
      <c r="BF201" s="57">
        <f t="shared" si="10"/>
        <v>0</v>
      </c>
      <c r="BG201" s="57">
        <f t="shared" si="11"/>
        <v>0</v>
      </c>
      <c r="BH201" s="57">
        <f t="shared" si="12"/>
        <v>0</v>
      </c>
      <c r="BI201" s="57">
        <f t="shared" si="13"/>
        <v>0</v>
      </c>
      <c r="BJ201" s="15" t="s">
        <v>41</v>
      </c>
      <c r="BK201" s="94">
        <f t="shared" si="14"/>
        <v>0</v>
      </c>
      <c r="BL201" s="15" t="s">
        <v>90</v>
      </c>
      <c r="BM201" s="15" t="s">
        <v>223</v>
      </c>
    </row>
    <row r="202" spans="2:65" s="1" customFormat="1" ht="38.25" customHeight="1" x14ac:dyDescent="0.3">
      <c r="B202" s="74"/>
      <c r="C202" s="110">
        <v>31</v>
      </c>
      <c r="D202" s="110" t="s">
        <v>82</v>
      </c>
      <c r="E202" s="111" t="s">
        <v>224</v>
      </c>
      <c r="F202" s="214" t="s">
        <v>225</v>
      </c>
      <c r="G202" s="214"/>
      <c r="H202" s="214"/>
      <c r="I202" s="214"/>
      <c r="J202" s="112" t="s">
        <v>100</v>
      </c>
      <c r="K202" s="95">
        <v>4.41</v>
      </c>
      <c r="L202" s="261">
        <v>0</v>
      </c>
      <c r="M202" s="261"/>
      <c r="N202" s="215">
        <f t="shared" si="5"/>
        <v>0</v>
      </c>
      <c r="O202" s="215"/>
      <c r="P202" s="215"/>
      <c r="Q202" s="215"/>
      <c r="R202" s="77"/>
      <c r="T202" s="96" t="s">
        <v>1</v>
      </c>
      <c r="U202" s="31" t="s">
        <v>24</v>
      </c>
      <c r="V202" s="27"/>
      <c r="W202" s="113">
        <f t="shared" si="6"/>
        <v>0</v>
      </c>
      <c r="X202" s="113">
        <v>0</v>
      </c>
      <c r="Y202" s="113">
        <f t="shared" si="7"/>
        <v>0</v>
      </c>
      <c r="Z202" s="113">
        <v>2.2000000000000002</v>
      </c>
      <c r="AA202" s="114">
        <f t="shared" si="8"/>
        <v>9.7020000000000017</v>
      </c>
      <c r="AR202" s="15" t="s">
        <v>90</v>
      </c>
      <c r="AT202" s="15" t="s">
        <v>82</v>
      </c>
      <c r="AU202" s="15" t="s">
        <v>41</v>
      </c>
      <c r="AY202" s="15" t="s">
        <v>88</v>
      </c>
      <c r="BE202" s="57">
        <f t="shared" si="9"/>
        <v>0</v>
      </c>
      <c r="BF202" s="57">
        <f t="shared" si="10"/>
        <v>0</v>
      </c>
      <c r="BG202" s="57">
        <f t="shared" si="11"/>
        <v>0</v>
      </c>
      <c r="BH202" s="57">
        <f t="shared" si="12"/>
        <v>0</v>
      </c>
      <c r="BI202" s="57">
        <f t="shared" si="13"/>
        <v>0</v>
      </c>
      <c r="BJ202" s="15" t="s">
        <v>41</v>
      </c>
      <c r="BK202" s="94">
        <f t="shared" si="14"/>
        <v>0</v>
      </c>
      <c r="BL202" s="15" t="s">
        <v>90</v>
      </c>
      <c r="BM202" s="15" t="s">
        <v>226</v>
      </c>
    </row>
    <row r="203" spans="2:65" s="6" customFormat="1" ht="16.5" customHeight="1" x14ac:dyDescent="0.3">
      <c r="B203" s="115"/>
      <c r="C203" s="116"/>
      <c r="D203" s="116"/>
      <c r="E203" s="117" t="s">
        <v>1</v>
      </c>
      <c r="F203" s="262" t="s">
        <v>227</v>
      </c>
      <c r="G203" s="263"/>
      <c r="H203" s="263"/>
      <c r="I203" s="263"/>
      <c r="J203" s="116"/>
      <c r="K203" s="118">
        <v>4.41</v>
      </c>
      <c r="L203" s="116"/>
      <c r="M203" s="116"/>
      <c r="N203" s="116"/>
      <c r="O203" s="116"/>
      <c r="P203" s="116"/>
      <c r="Q203" s="116"/>
      <c r="R203" s="119"/>
      <c r="T203" s="120"/>
      <c r="U203" s="116"/>
      <c r="V203" s="116"/>
      <c r="W203" s="116"/>
      <c r="X203" s="116"/>
      <c r="Y203" s="116"/>
      <c r="Z203" s="116"/>
      <c r="AA203" s="121"/>
      <c r="AT203" s="122" t="s">
        <v>96</v>
      </c>
      <c r="AU203" s="122" t="s">
        <v>41</v>
      </c>
      <c r="AV203" s="6" t="s">
        <v>41</v>
      </c>
      <c r="AW203" s="6" t="s">
        <v>17</v>
      </c>
      <c r="AX203" s="6" t="s">
        <v>39</v>
      </c>
      <c r="AY203" s="122" t="s">
        <v>88</v>
      </c>
    </row>
    <row r="204" spans="2:65" s="7" customFormat="1" ht="16.5" customHeight="1" x14ac:dyDescent="0.3">
      <c r="B204" s="123"/>
      <c r="C204" s="124"/>
      <c r="D204" s="124"/>
      <c r="E204" s="125" t="s">
        <v>1</v>
      </c>
      <c r="F204" s="264" t="s">
        <v>97</v>
      </c>
      <c r="G204" s="265"/>
      <c r="H204" s="265"/>
      <c r="I204" s="265"/>
      <c r="J204" s="124"/>
      <c r="K204" s="126">
        <v>4.41</v>
      </c>
      <c r="L204" s="124"/>
      <c r="M204" s="124"/>
      <c r="N204" s="124"/>
      <c r="O204" s="124"/>
      <c r="P204" s="124"/>
      <c r="Q204" s="124"/>
      <c r="R204" s="127"/>
      <c r="T204" s="128"/>
      <c r="U204" s="124"/>
      <c r="V204" s="124"/>
      <c r="W204" s="124"/>
      <c r="X204" s="124"/>
      <c r="Y204" s="124"/>
      <c r="Z204" s="124"/>
      <c r="AA204" s="129"/>
      <c r="AT204" s="130" t="s">
        <v>96</v>
      </c>
      <c r="AU204" s="130" t="s">
        <v>41</v>
      </c>
      <c r="AV204" s="7" t="s">
        <v>92</v>
      </c>
      <c r="AW204" s="7" t="s">
        <v>17</v>
      </c>
      <c r="AX204" s="7" t="s">
        <v>39</v>
      </c>
      <c r="AY204" s="130" t="s">
        <v>88</v>
      </c>
    </row>
    <row r="205" spans="2:65" s="8" customFormat="1" ht="16.5" customHeight="1" x14ac:dyDescent="0.3">
      <c r="B205" s="131"/>
      <c r="C205" s="132"/>
      <c r="D205" s="132"/>
      <c r="E205" s="133" t="s">
        <v>1</v>
      </c>
      <c r="F205" s="266" t="s">
        <v>98</v>
      </c>
      <c r="G205" s="267"/>
      <c r="H205" s="267"/>
      <c r="I205" s="267"/>
      <c r="J205" s="132"/>
      <c r="K205" s="134">
        <v>4.41</v>
      </c>
      <c r="L205" s="132"/>
      <c r="M205" s="132"/>
      <c r="N205" s="132"/>
      <c r="O205" s="132"/>
      <c r="P205" s="132"/>
      <c r="Q205" s="132"/>
      <c r="R205" s="135"/>
      <c r="T205" s="136"/>
      <c r="U205" s="132"/>
      <c r="V205" s="132"/>
      <c r="W205" s="132"/>
      <c r="X205" s="132"/>
      <c r="Y205" s="132"/>
      <c r="Z205" s="132"/>
      <c r="AA205" s="137"/>
      <c r="AT205" s="138" t="s">
        <v>96</v>
      </c>
      <c r="AU205" s="138" t="s">
        <v>41</v>
      </c>
      <c r="AV205" s="8" t="s">
        <v>90</v>
      </c>
      <c r="AW205" s="8" t="s">
        <v>17</v>
      </c>
      <c r="AX205" s="8" t="s">
        <v>40</v>
      </c>
      <c r="AY205" s="138" t="s">
        <v>88</v>
      </c>
    </row>
    <row r="206" spans="2:65" s="1" customFormat="1" ht="25.5" customHeight="1" x14ac:dyDescent="0.3">
      <c r="B206" s="74"/>
      <c r="C206" s="110">
        <v>32</v>
      </c>
      <c r="D206" s="110" t="s">
        <v>82</v>
      </c>
      <c r="E206" s="111" t="s">
        <v>104</v>
      </c>
      <c r="F206" s="214" t="s">
        <v>105</v>
      </c>
      <c r="G206" s="214"/>
      <c r="H206" s="214"/>
      <c r="I206" s="214"/>
      <c r="J206" s="112" t="s">
        <v>102</v>
      </c>
      <c r="K206" s="95">
        <v>10.571999999999999</v>
      </c>
      <c r="L206" s="261">
        <v>0</v>
      </c>
      <c r="M206" s="261"/>
      <c r="N206" s="215">
        <f>ROUND(L206*K206,3)</f>
        <v>0</v>
      </c>
      <c r="O206" s="215"/>
      <c r="P206" s="215"/>
      <c r="Q206" s="215"/>
      <c r="R206" s="77"/>
      <c r="T206" s="96" t="s">
        <v>1</v>
      </c>
      <c r="U206" s="31" t="s">
        <v>24</v>
      </c>
      <c r="V206" s="27"/>
      <c r="W206" s="113">
        <f>V206*K206</f>
        <v>0</v>
      </c>
      <c r="X206" s="113">
        <v>0</v>
      </c>
      <c r="Y206" s="113">
        <f>X206*K206</f>
        <v>0</v>
      </c>
      <c r="Z206" s="113">
        <v>0</v>
      </c>
      <c r="AA206" s="114">
        <f>Z206*K206</f>
        <v>0</v>
      </c>
      <c r="AR206" s="15" t="s">
        <v>90</v>
      </c>
      <c r="AT206" s="15" t="s">
        <v>82</v>
      </c>
      <c r="AU206" s="15" t="s">
        <v>41</v>
      </c>
      <c r="AY206" s="15" t="s">
        <v>88</v>
      </c>
      <c r="BE206" s="57">
        <f>IF(U206="základná",N206,0)</f>
        <v>0</v>
      </c>
      <c r="BF206" s="57">
        <f>IF(U206="znížená",N206,0)</f>
        <v>0</v>
      </c>
      <c r="BG206" s="57">
        <f>IF(U206="zákl. prenesená",N206,0)</f>
        <v>0</v>
      </c>
      <c r="BH206" s="57">
        <f>IF(U206="zníž. prenesená",N206,0)</f>
        <v>0</v>
      </c>
      <c r="BI206" s="57">
        <f>IF(U206="nulová",N206,0)</f>
        <v>0</v>
      </c>
      <c r="BJ206" s="15" t="s">
        <v>41</v>
      </c>
      <c r="BK206" s="94">
        <f>ROUND(L206*K206,3)</f>
        <v>0</v>
      </c>
      <c r="BL206" s="15" t="s">
        <v>90</v>
      </c>
      <c r="BM206" s="15" t="s">
        <v>228</v>
      </c>
    </row>
    <row r="207" spans="2:65" s="1" customFormat="1" ht="25.5" customHeight="1" x14ac:dyDescent="0.3">
      <c r="B207" s="74"/>
      <c r="C207" s="110">
        <v>33</v>
      </c>
      <c r="D207" s="110" t="s">
        <v>82</v>
      </c>
      <c r="E207" s="111" t="s">
        <v>106</v>
      </c>
      <c r="F207" s="214" t="s">
        <v>107</v>
      </c>
      <c r="G207" s="214"/>
      <c r="H207" s="214"/>
      <c r="I207" s="214"/>
      <c r="J207" s="112" t="s">
        <v>102</v>
      </c>
      <c r="K207" s="95">
        <v>52.86</v>
      </c>
      <c r="L207" s="261">
        <v>0</v>
      </c>
      <c r="M207" s="261"/>
      <c r="N207" s="215">
        <f>ROUND(L207*K207,3)</f>
        <v>0</v>
      </c>
      <c r="O207" s="215"/>
      <c r="P207" s="215"/>
      <c r="Q207" s="215"/>
      <c r="R207" s="77"/>
      <c r="T207" s="96" t="s">
        <v>1</v>
      </c>
      <c r="U207" s="31" t="s">
        <v>24</v>
      </c>
      <c r="V207" s="27"/>
      <c r="W207" s="113">
        <f>V207*K207</f>
        <v>0</v>
      </c>
      <c r="X207" s="113">
        <v>0</v>
      </c>
      <c r="Y207" s="113">
        <f>X207*K207</f>
        <v>0</v>
      </c>
      <c r="Z207" s="113">
        <v>0</v>
      </c>
      <c r="AA207" s="114">
        <f>Z207*K207</f>
        <v>0</v>
      </c>
      <c r="AR207" s="15" t="s">
        <v>90</v>
      </c>
      <c r="AT207" s="15" t="s">
        <v>82</v>
      </c>
      <c r="AU207" s="15" t="s">
        <v>41</v>
      </c>
      <c r="AY207" s="15" t="s">
        <v>88</v>
      </c>
      <c r="BE207" s="57">
        <f>IF(U207="základná",N207,0)</f>
        <v>0</v>
      </c>
      <c r="BF207" s="57">
        <f>IF(U207="znížená",N207,0)</f>
        <v>0</v>
      </c>
      <c r="BG207" s="57">
        <f>IF(U207="zákl. prenesená",N207,0)</f>
        <v>0</v>
      </c>
      <c r="BH207" s="57">
        <f>IF(U207="zníž. prenesená",N207,0)</f>
        <v>0</v>
      </c>
      <c r="BI207" s="57">
        <f>IF(U207="nulová",N207,0)</f>
        <v>0</v>
      </c>
      <c r="BJ207" s="15" t="s">
        <v>41</v>
      </c>
      <c r="BK207" s="94">
        <f>ROUND(L207*K207,3)</f>
        <v>0</v>
      </c>
      <c r="BL207" s="15" t="s">
        <v>90</v>
      </c>
      <c r="BM207" s="15" t="s">
        <v>229</v>
      </c>
    </row>
    <row r="208" spans="2:65" s="1" customFormat="1" ht="25.5" customHeight="1" x14ac:dyDescent="0.3">
      <c r="B208" s="74"/>
      <c r="C208" s="110">
        <v>34</v>
      </c>
      <c r="D208" s="110" t="s">
        <v>82</v>
      </c>
      <c r="E208" s="111" t="s">
        <v>108</v>
      </c>
      <c r="F208" s="214" t="s">
        <v>109</v>
      </c>
      <c r="G208" s="214"/>
      <c r="H208" s="214"/>
      <c r="I208" s="214"/>
      <c r="J208" s="112" t="s">
        <v>102</v>
      </c>
      <c r="K208" s="95">
        <v>10.571999999999999</v>
      </c>
      <c r="L208" s="261">
        <v>0</v>
      </c>
      <c r="M208" s="261"/>
      <c r="N208" s="215">
        <f>ROUND(L208*K208,3)</f>
        <v>0</v>
      </c>
      <c r="O208" s="215"/>
      <c r="P208" s="215"/>
      <c r="Q208" s="215"/>
      <c r="R208" s="77"/>
      <c r="T208" s="96" t="s">
        <v>1</v>
      </c>
      <c r="U208" s="31" t="s">
        <v>24</v>
      </c>
      <c r="V208" s="27"/>
      <c r="W208" s="113">
        <f>V208*K208</f>
        <v>0</v>
      </c>
      <c r="X208" s="113">
        <v>0</v>
      </c>
      <c r="Y208" s="113">
        <f>X208*K208</f>
        <v>0</v>
      </c>
      <c r="Z208" s="113">
        <v>0</v>
      </c>
      <c r="AA208" s="114">
        <f>Z208*K208</f>
        <v>0</v>
      </c>
      <c r="AR208" s="15" t="s">
        <v>90</v>
      </c>
      <c r="AT208" s="15" t="s">
        <v>82</v>
      </c>
      <c r="AU208" s="15" t="s">
        <v>41</v>
      </c>
      <c r="AY208" s="15" t="s">
        <v>88</v>
      </c>
      <c r="BE208" s="57">
        <f>IF(U208="základná",N208,0)</f>
        <v>0</v>
      </c>
      <c r="BF208" s="57">
        <f>IF(U208="znížená",N208,0)</f>
        <v>0</v>
      </c>
      <c r="BG208" s="57">
        <f>IF(U208="zákl. prenesená",N208,0)</f>
        <v>0</v>
      </c>
      <c r="BH208" s="57">
        <f>IF(U208="zníž. prenesená",N208,0)</f>
        <v>0</v>
      </c>
      <c r="BI208" s="57">
        <f>IF(U208="nulová",N208,0)</f>
        <v>0</v>
      </c>
      <c r="BJ208" s="15" t="s">
        <v>41</v>
      </c>
      <c r="BK208" s="94">
        <f>ROUND(L208*K208,3)</f>
        <v>0</v>
      </c>
      <c r="BL208" s="15" t="s">
        <v>90</v>
      </c>
      <c r="BM208" s="15" t="s">
        <v>230</v>
      </c>
    </row>
    <row r="209" spans="2:65" s="1" customFormat="1" ht="25.5" customHeight="1" x14ac:dyDescent="0.3">
      <c r="B209" s="74"/>
      <c r="C209" s="110">
        <v>35</v>
      </c>
      <c r="D209" s="110" t="s">
        <v>82</v>
      </c>
      <c r="E209" s="111" t="s">
        <v>110</v>
      </c>
      <c r="F209" s="214" t="s">
        <v>111</v>
      </c>
      <c r="G209" s="214"/>
      <c r="H209" s="214"/>
      <c r="I209" s="214"/>
      <c r="J209" s="112" t="s">
        <v>102</v>
      </c>
      <c r="K209" s="95">
        <v>10.571999999999999</v>
      </c>
      <c r="L209" s="261">
        <v>0</v>
      </c>
      <c r="M209" s="261"/>
      <c r="N209" s="215">
        <f>ROUND(L209*K209,3)</f>
        <v>0</v>
      </c>
      <c r="O209" s="215"/>
      <c r="P209" s="215"/>
      <c r="Q209" s="215"/>
      <c r="R209" s="77"/>
      <c r="T209" s="96" t="s">
        <v>1</v>
      </c>
      <c r="U209" s="31" t="s">
        <v>24</v>
      </c>
      <c r="V209" s="27"/>
      <c r="W209" s="113">
        <f>V209*K209</f>
        <v>0</v>
      </c>
      <c r="X209" s="113">
        <v>0</v>
      </c>
      <c r="Y209" s="113">
        <f>X209*K209</f>
        <v>0</v>
      </c>
      <c r="Z209" s="113">
        <v>0</v>
      </c>
      <c r="AA209" s="114">
        <f>Z209*K209</f>
        <v>0</v>
      </c>
      <c r="AR209" s="15" t="s">
        <v>90</v>
      </c>
      <c r="AT209" s="15" t="s">
        <v>82</v>
      </c>
      <c r="AU209" s="15" t="s">
        <v>41</v>
      </c>
      <c r="AY209" s="15" t="s">
        <v>88</v>
      </c>
      <c r="BE209" s="57">
        <f>IF(U209="základná",N209,0)</f>
        <v>0</v>
      </c>
      <c r="BF209" s="57">
        <f>IF(U209="znížená",N209,0)</f>
        <v>0</v>
      </c>
      <c r="BG209" s="57">
        <f>IF(U209="zákl. prenesená",N209,0)</f>
        <v>0</v>
      </c>
      <c r="BH209" s="57">
        <f>IF(U209="zníž. prenesená",N209,0)</f>
        <v>0</v>
      </c>
      <c r="BI209" s="57">
        <f>IF(U209="nulová",N209,0)</f>
        <v>0</v>
      </c>
      <c r="BJ209" s="15" t="s">
        <v>41</v>
      </c>
      <c r="BK209" s="94">
        <f>ROUND(L209*K209,3)</f>
        <v>0</v>
      </c>
      <c r="BL209" s="15" t="s">
        <v>90</v>
      </c>
      <c r="BM209" s="15" t="s">
        <v>231</v>
      </c>
    </row>
    <row r="210" spans="2:65" s="1" customFormat="1" ht="25.5" customHeight="1" x14ac:dyDescent="0.3">
      <c r="B210" s="74"/>
      <c r="C210" s="110">
        <v>36</v>
      </c>
      <c r="D210" s="110" t="s">
        <v>82</v>
      </c>
      <c r="E210" s="111" t="s">
        <v>112</v>
      </c>
      <c r="F210" s="214" t="s">
        <v>113</v>
      </c>
      <c r="G210" s="214"/>
      <c r="H210" s="214"/>
      <c r="I210" s="214"/>
      <c r="J210" s="112" t="s">
        <v>102</v>
      </c>
      <c r="K210" s="95">
        <v>10.571999999999999</v>
      </c>
      <c r="L210" s="261">
        <v>0</v>
      </c>
      <c r="M210" s="261"/>
      <c r="N210" s="215">
        <f>ROUND(L210*K210,3)</f>
        <v>0</v>
      </c>
      <c r="O210" s="215"/>
      <c r="P210" s="215"/>
      <c r="Q210" s="215"/>
      <c r="R210" s="77"/>
      <c r="T210" s="96" t="s">
        <v>1</v>
      </c>
      <c r="U210" s="31" t="s">
        <v>24</v>
      </c>
      <c r="V210" s="27"/>
      <c r="W210" s="113">
        <f>V210*K210</f>
        <v>0</v>
      </c>
      <c r="X210" s="113">
        <v>0</v>
      </c>
      <c r="Y210" s="113">
        <f>X210*K210</f>
        <v>0</v>
      </c>
      <c r="Z210" s="113">
        <v>0</v>
      </c>
      <c r="AA210" s="114">
        <f>Z210*K210</f>
        <v>0</v>
      </c>
      <c r="AR210" s="15" t="s">
        <v>90</v>
      </c>
      <c r="AT210" s="15" t="s">
        <v>82</v>
      </c>
      <c r="AU210" s="15" t="s">
        <v>41</v>
      </c>
      <c r="AY210" s="15" t="s">
        <v>88</v>
      </c>
      <c r="BE210" s="57">
        <f>IF(U210="základná",N210,0)</f>
        <v>0</v>
      </c>
      <c r="BF210" s="57">
        <f>IF(U210="znížená",N210,0)</f>
        <v>0</v>
      </c>
      <c r="BG210" s="57">
        <f>IF(U210="zákl. prenesená",N210,0)</f>
        <v>0</v>
      </c>
      <c r="BH210" s="57">
        <f>IF(U210="zníž. prenesená",N210,0)</f>
        <v>0</v>
      </c>
      <c r="BI210" s="57">
        <f>IF(U210="nulová",N210,0)</f>
        <v>0</v>
      </c>
      <c r="BJ210" s="15" t="s">
        <v>41</v>
      </c>
      <c r="BK210" s="94">
        <f>ROUND(L210*K210,3)</f>
        <v>0</v>
      </c>
      <c r="BL210" s="15" t="s">
        <v>90</v>
      </c>
      <c r="BM210" s="15" t="s">
        <v>232</v>
      </c>
    </row>
    <row r="211" spans="2:65" s="5" customFormat="1" ht="37.35" customHeight="1" x14ac:dyDescent="0.35">
      <c r="B211" s="100"/>
      <c r="C211" s="101"/>
      <c r="D211" s="92" t="s">
        <v>87</v>
      </c>
      <c r="E211" s="92"/>
      <c r="F211" s="92"/>
      <c r="G211" s="92"/>
      <c r="H211" s="92"/>
      <c r="I211" s="92"/>
      <c r="J211" s="92"/>
      <c r="K211" s="92"/>
      <c r="L211" s="92"/>
      <c r="M211" s="92"/>
      <c r="N211" s="288">
        <f>BK211</f>
        <v>0</v>
      </c>
      <c r="O211" s="289"/>
      <c r="P211" s="289"/>
      <c r="Q211" s="289"/>
      <c r="R211" s="102"/>
      <c r="T211" s="103"/>
      <c r="U211" s="101"/>
      <c r="V211" s="101"/>
      <c r="W211" s="104">
        <f>W212+W215+W221</f>
        <v>0</v>
      </c>
      <c r="X211" s="101"/>
      <c r="Y211" s="104">
        <f>Y212+Y215+Y221</f>
        <v>0.18260760000000004</v>
      </c>
      <c r="Z211" s="101"/>
      <c r="AA211" s="105">
        <f>AA212+AA215+AA221</f>
        <v>0</v>
      </c>
      <c r="AR211" s="106" t="s">
        <v>41</v>
      </c>
      <c r="AT211" s="107" t="s">
        <v>38</v>
      </c>
      <c r="AU211" s="107" t="s">
        <v>39</v>
      </c>
      <c r="AY211" s="106" t="s">
        <v>88</v>
      </c>
      <c r="BK211" s="108">
        <f>BK212+BK215+BK221</f>
        <v>0</v>
      </c>
    </row>
    <row r="212" spans="2:65" s="5" customFormat="1" ht="19.899999999999999" customHeight="1" x14ac:dyDescent="0.3">
      <c r="B212" s="100"/>
      <c r="C212" s="101"/>
      <c r="D212" s="109" t="s">
        <v>125</v>
      </c>
      <c r="E212" s="109"/>
      <c r="F212" s="109"/>
      <c r="G212" s="109"/>
      <c r="H212" s="109"/>
      <c r="I212" s="109"/>
      <c r="J212" s="109"/>
      <c r="K212" s="109"/>
      <c r="L212" s="109"/>
      <c r="M212" s="109"/>
      <c r="N212" s="284">
        <f>BK212</f>
        <v>0</v>
      </c>
      <c r="O212" s="285"/>
      <c r="P212" s="285"/>
      <c r="Q212" s="285"/>
      <c r="R212" s="102"/>
      <c r="T212" s="103"/>
      <c r="U212" s="101"/>
      <c r="V212" s="101"/>
      <c r="W212" s="104">
        <f>SUM(W213:W214)</f>
        <v>0</v>
      </c>
      <c r="X212" s="101"/>
      <c r="Y212" s="104">
        <f>SUM(Y213:Y214)</f>
        <v>0.15708000000000003</v>
      </c>
      <c r="Z212" s="101"/>
      <c r="AA212" s="105">
        <f>SUM(AA213:AA214)</f>
        <v>0</v>
      </c>
      <c r="AR212" s="106" t="s">
        <v>41</v>
      </c>
      <c r="AT212" s="107" t="s">
        <v>38</v>
      </c>
      <c r="AU212" s="107" t="s">
        <v>40</v>
      </c>
      <c r="AY212" s="106" t="s">
        <v>88</v>
      </c>
      <c r="BK212" s="108">
        <f>SUM(BK213:BK214)</f>
        <v>0</v>
      </c>
    </row>
    <row r="213" spans="2:65" s="1" customFormat="1" ht="38.25" customHeight="1" x14ac:dyDescent="0.3">
      <c r="B213" s="74"/>
      <c r="C213" s="110">
        <v>37</v>
      </c>
      <c r="D213" s="110" t="s">
        <v>82</v>
      </c>
      <c r="E213" s="111" t="s">
        <v>233</v>
      </c>
      <c r="F213" s="214" t="s">
        <v>234</v>
      </c>
      <c r="G213" s="214"/>
      <c r="H213" s="214"/>
      <c r="I213" s="214"/>
      <c r="J213" s="112" t="s">
        <v>99</v>
      </c>
      <c r="K213" s="95">
        <v>66</v>
      </c>
      <c r="L213" s="261">
        <v>0</v>
      </c>
      <c r="M213" s="261"/>
      <c r="N213" s="215">
        <f>ROUND(L213*K213,3)</f>
        <v>0</v>
      </c>
      <c r="O213" s="215"/>
      <c r="P213" s="215"/>
      <c r="Q213" s="215"/>
      <c r="R213" s="77"/>
      <c r="T213" s="96" t="s">
        <v>1</v>
      </c>
      <c r="U213" s="31" t="s">
        <v>24</v>
      </c>
      <c r="V213" s="27"/>
      <c r="W213" s="113">
        <f>V213*K213</f>
        <v>0</v>
      </c>
      <c r="X213" s="113">
        <v>8.0000000000000007E-5</v>
      </c>
      <c r="Y213" s="113">
        <f>X213*K213</f>
        <v>5.2800000000000008E-3</v>
      </c>
      <c r="Z213" s="113">
        <v>0</v>
      </c>
      <c r="AA213" s="114">
        <f>Z213*K213</f>
        <v>0</v>
      </c>
      <c r="AR213" s="15" t="s">
        <v>91</v>
      </c>
      <c r="AT213" s="15" t="s">
        <v>82</v>
      </c>
      <c r="AU213" s="15" t="s">
        <v>41</v>
      </c>
      <c r="AY213" s="15" t="s">
        <v>88</v>
      </c>
      <c r="BE213" s="57">
        <f>IF(U213="základná",N213,0)</f>
        <v>0</v>
      </c>
      <c r="BF213" s="57">
        <f>IF(U213="znížená",N213,0)</f>
        <v>0</v>
      </c>
      <c r="BG213" s="57">
        <f>IF(U213="zákl. prenesená",N213,0)</f>
        <v>0</v>
      </c>
      <c r="BH213" s="57">
        <f>IF(U213="zníž. prenesená",N213,0)</f>
        <v>0</v>
      </c>
      <c r="BI213" s="57">
        <f>IF(U213="nulová",N213,0)</f>
        <v>0</v>
      </c>
      <c r="BJ213" s="15" t="s">
        <v>41</v>
      </c>
      <c r="BK213" s="94">
        <f>ROUND(L213*K213,3)</f>
        <v>0</v>
      </c>
      <c r="BL213" s="15" t="s">
        <v>91</v>
      </c>
      <c r="BM213" s="15" t="s">
        <v>235</v>
      </c>
    </row>
    <row r="214" spans="2:65" s="1" customFormat="1" ht="38.25" customHeight="1" x14ac:dyDescent="0.3">
      <c r="B214" s="74"/>
      <c r="C214" s="146">
        <v>38</v>
      </c>
      <c r="D214" s="146" t="s">
        <v>120</v>
      </c>
      <c r="E214" s="147" t="s">
        <v>236</v>
      </c>
      <c r="F214" s="277" t="s">
        <v>252</v>
      </c>
      <c r="G214" s="277"/>
      <c r="H214" s="277"/>
      <c r="I214" s="277"/>
      <c r="J214" s="148" t="s">
        <v>99</v>
      </c>
      <c r="K214" s="149">
        <v>75.900000000000006</v>
      </c>
      <c r="L214" s="275">
        <v>0</v>
      </c>
      <c r="M214" s="275"/>
      <c r="N214" s="276">
        <f>ROUND(L214*K214,3)</f>
        <v>0</v>
      </c>
      <c r="O214" s="215"/>
      <c r="P214" s="215"/>
      <c r="Q214" s="215"/>
      <c r="R214" s="77"/>
      <c r="T214" s="96" t="s">
        <v>1</v>
      </c>
      <c r="U214" s="31" t="s">
        <v>24</v>
      </c>
      <c r="V214" s="27"/>
      <c r="W214" s="113">
        <f>V214*K214</f>
        <v>0</v>
      </c>
      <c r="X214" s="113">
        <v>2E-3</v>
      </c>
      <c r="Y214" s="113">
        <f>X214*K214</f>
        <v>0.15180000000000002</v>
      </c>
      <c r="Z214" s="113">
        <v>0</v>
      </c>
      <c r="AA214" s="114">
        <f>Z214*K214</f>
        <v>0</v>
      </c>
      <c r="AR214" s="15" t="s">
        <v>122</v>
      </c>
      <c r="AT214" s="15" t="s">
        <v>120</v>
      </c>
      <c r="AU214" s="15" t="s">
        <v>41</v>
      </c>
      <c r="AY214" s="15" t="s">
        <v>88</v>
      </c>
      <c r="BE214" s="57">
        <f>IF(U214="základná",N214,0)</f>
        <v>0</v>
      </c>
      <c r="BF214" s="57">
        <f>IF(U214="znížená",N214,0)</f>
        <v>0</v>
      </c>
      <c r="BG214" s="57">
        <f>IF(U214="zákl. prenesená",N214,0)</f>
        <v>0</v>
      </c>
      <c r="BH214" s="57">
        <f>IF(U214="zníž. prenesená",N214,0)</f>
        <v>0</v>
      </c>
      <c r="BI214" s="57">
        <f>IF(U214="nulová",N214,0)</f>
        <v>0</v>
      </c>
      <c r="BJ214" s="15" t="s">
        <v>41</v>
      </c>
      <c r="BK214" s="94">
        <f>ROUND(L214*K214,3)</f>
        <v>0</v>
      </c>
      <c r="BL214" s="15" t="s">
        <v>91</v>
      </c>
      <c r="BM214" s="15" t="s">
        <v>237</v>
      </c>
    </row>
    <row r="215" spans="2:65" s="5" customFormat="1" ht="29.85" customHeight="1" x14ac:dyDescent="0.3">
      <c r="B215" s="100"/>
      <c r="C215" s="101"/>
      <c r="D215" s="109" t="s">
        <v>127</v>
      </c>
      <c r="E215" s="109"/>
      <c r="F215" s="109"/>
      <c r="G215" s="109"/>
      <c r="H215" s="109"/>
      <c r="I215" s="109"/>
      <c r="J215" s="109"/>
      <c r="K215" s="109"/>
      <c r="L215" s="109"/>
      <c r="M215" s="109"/>
      <c r="N215" s="286">
        <f>BK215</f>
        <v>0</v>
      </c>
      <c r="O215" s="287"/>
      <c r="P215" s="287"/>
      <c r="Q215" s="287"/>
      <c r="R215" s="102"/>
      <c r="T215" s="103"/>
      <c r="U215" s="101"/>
      <c r="V215" s="101"/>
      <c r="W215" s="104">
        <f>SUM(W216:W220)</f>
        <v>0</v>
      </c>
      <c r="X215" s="101"/>
      <c r="Y215" s="104">
        <f>SUM(Y216:Y220)</f>
        <v>2.0727600000000002E-2</v>
      </c>
      <c r="Z215" s="101"/>
      <c r="AA215" s="105">
        <f>SUM(AA216:AA220)</f>
        <v>0</v>
      </c>
      <c r="AR215" s="106" t="s">
        <v>41</v>
      </c>
      <c r="AT215" s="107" t="s">
        <v>38</v>
      </c>
      <c r="AU215" s="107" t="s">
        <v>40</v>
      </c>
      <c r="AY215" s="106" t="s">
        <v>88</v>
      </c>
      <c r="BK215" s="108">
        <f>SUM(BK216:BK220)</f>
        <v>0</v>
      </c>
    </row>
    <row r="216" spans="2:65" s="1" customFormat="1" ht="38.25" customHeight="1" x14ac:dyDescent="0.3">
      <c r="B216" s="74"/>
      <c r="C216" s="110">
        <v>39</v>
      </c>
      <c r="D216" s="110" t="s">
        <v>82</v>
      </c>
      <c r="E216" s="111" t="s">
        <v>238</v>
      </c>
      <c r="F216" s="214" t="s">
        <v>253</v>
      </c>
      <c r="G216" s="214"/>
      <c r="H216" s="214"/>
      <c r="I216" s="214"/>
      <c r="J216" s="112" t="s">
        <v>99</v>
      </c>
      <c r="K216" s="95">
        <v>51.819000000000003</v>
      </c>
      <c r="L216" s="261">
        <v>0</v>
      </c>
      <c r="M216" s="261"/>
      <c r="N216" s="215">
        <f>ROUND(L216*K216,3)</f>
        <v>0</v>
      </c>
      <c r="O216" s="215"/>
      <c r="P216" s="215"/>
      <c r="Q216" s="215"/>
      <c r="R216" s="77"/>
      <c r="T216" s="96" t="s">
        <v>1</v>
      </c>
      <c r="U216" s="31" t="s">
        <v>24</v>
      </c>
      <c r="V216" s="27"/>
      <c r="W216" s="113">
        <f>V216*K216</f>
        <v>0</v>
      </c>
      <c r="X216" s="113">
        <v>4.0000000000000002E-4</v>
      </c>
      <c r="Y216" s="113">
        <f>X216*K216</f>
        <v>2.0727600000000002E-2</v>
      </c>
      <c r="Z216" s="113">
        <v>0</v>
      </c>
      <c r="AA216" s="114">
        <f>Z216*K216</f>
        <v>0</v>
      </c>
      <c r="AR216" s="15" t="s">
        <v>91</v>
      </c>
      <c r="AT216" s="15" t="s">
        <v>82</v>
      </c>
      <c r="AU216" s="15" t="s">
        <v>41</v>
      </c>
      <c r="AY216" s="15" t="s">
        <v>88</v>
      </c>
      <c r="BE216" s="57">
        <f>IF(U216="základná",N216,0)</f>
        <v>0</v>
      </c>
      <c r="BF216" s="57">
        <f>IF(U216="znížená",N216,0)</f>
        <v>0</v>
      </c>
      <c r="BG216" s="57">
        <f>IF(U216="zákl. prenesená",N216,0)</f>
        <v>0</v>
      </c>
      <c r="BH216" s="57">
        <f>IF(U216="zníž. prenesená",N216,0)</f>
        <v>0</v>
      </c>
      <c r="BI216" s="57">
        <f>IF(U216="nulová",N216,0)</f>
        <v>0</v>
      </c>
      <c r="BJ216" s="15" t="s">
        <v>41</v>
      </c>
      <c r="BK216" s="94">
        <f>ROUND(L216*K216,3)</f>
        <v>0</v>
      </c>
      <c r="BL216" s="15" t="s">
        <v>91</v>
      </c>
      <c r="BM216" s="15" t="s">
        <v>239</v>
      </c>
    </row>
    <row r="217" spans="2:65" s="6" customFormat="1" ht="16.5" customHeight="1" x14ac:dyDescent="0.3">
      <c r="B217" s="115"/>
      <c r="C217" s="116"/>
      <c r="D217" s="116"/>
      <c r="E217" s="117" t="s">
        <v>1</v>
      </c>
      <c r="F217" s="262" t="s">
        <v>240</v>
      </c>
      <c r="G217" s="263"/>
      <c r="H217" s="263"/>
      <c r="I217" s="263"/>
      <c r="J217" s="116"/>
      <c r="K217" s="118">
        <v>26.033999999999999</v>
      </c>
      <c r="L217" s="116"/>
      <c r="M217" s="116"/>
      <c r="N217" s="116"/>
      <c r="O217" s="116"/>
      <c r="P217" s="116"/>
      <c r="Q217" s="116"/>
      <c r="R217" s="119"/>
      <c r="T217" s="120"/>
      <c r="U217" s="116"/>
      <c r="V217" s="116"/>
      <c r="W217" s="116"/>
      <c r="X217" s="116"/>
      <c r="Y217" s="116"/>
      <c r="Z217" s="116"/>
      <c r="AA217" s="121"/>
      <c r="AT217" s="122" t="s">
        <v>96</v>
      </c>
      <c r="AU217" s="122" t="s">
        <v>41</v>
      </c>
      <c r="AV217" s="6" t="s">
        <v>41</v>
      </c>
      <c r="AW217" s="6" t="s">
        <v>17</v>
      </c>
      <c r="AX217" s="6" t="s">
        <v>39</v>
      </c>
      <c r="AY217" s="122" t="s">
        <v>88</v>
      </c>
    </row>
    <row r="218" spans="2:65" s="6" customFormat="1" ht="16.5" customHeight="1" x14ac:dyDescent="0.3">
      <c r="B218" s="115"/>
      <c r="C218" s="116"/>
      <c r="D218" s="116"/>
      <c r="E218" s="117" t="s">
        <v>1</v>
      </c>
      <c r="F218" s="270" t="s">
        <v>241</v>
      </c>
      <c r="G218" s="271"/>
      <c r="H218" s="271"/>
      <c r="I218" s="271"/>
      <c r="J218" s="116"/>
      <c r="K218" s="118">
        <v>25.785</v>
      </c>
      <c r="L218" s="116"/>
      <c r="M218" s="116"/>
      <c r="N218" s="116"/>
      <c r="O218" s="116"/>
      <c r="P218" s="116"/>
      <c r="Q218" s="116"/>
      <c r="R218" s="119"/>
      <c r="T218" s="120"/>
      <c r="U218" s="116"/>
      <c r="V218" s="116"/>
      <c r="W218" s="116"/>
      <c r="X218" s="116"/>
      <c r="Y218" s="116"/>
      <c r="Z218" s="116"/>
      <c r="AA218" s="121"/>
      <c r="AT218" s="122" t="s">
        <v>96</v>
      </c>
      <c r="AU218" s="122" t="s">
        <v>41</v>
      </c>
      <c r="AV218" s="6" t="s">
        <v>41</v>
      </c>
      <c r="AW218" s="6" t="s">
        <v>17</v>
      </c>
      <c r="AX218" s="6" t="s">
        <v>39</v>
      </c>
      <c r="AY218" s="122" t="s">
        <v>88</v>
      </c>
    </row>
    <row r="219" spans="2:65" s="7" customFormat="1" ht="16.5" customHeight="1" x14ac:dyDescent="0.3">
      <c r="B219" s="123"/>
      <c r="C219" s="124"/>
      <c r="D219" s="124"/>
      <c r="E219" s="125" t="s">
        <v>1</v>
      </c>
      <c r="F219" s="264" t="s">
        <v>97</v>
      </c>
      <c r="G219" s="265"/>
      <c r="H219" s="265"/>
      <c r="I219" s="265"/>
      <c r="J219" s="124"/>
      <c r="K219" s="126">
        <v>51.819000000000003</v>
      </c>
      <c r="L219" s="124"/>
      <c r="M219" s="124"/>
      <c r="N219" s="124"/>
      <c r="O219" s="124"/>
      <c r="P219" s="124"/>
      <c r="Q219" s="124"/>
      <c r="R219" s="127"/>
      <c r="T219" s="128"/>
      <c r="U219" s="124"/>
      <c r="V219" s="124"/>
      <c r="W219" s="124"/>
      <c r="X219" s="124"/>
      <c r="Y219" s="124"/>
      <c r="Z219" s="124"/>
      <c r="AA219" s="129"/>
      <c r="AT219" s="130" t="s">
        <v>96</v>
      </c>
      <c r="AU219" s="130" t="s">
        <v>41</v>
      </c>
      <c r="AV219" s="7" t="s">
        <v>92</v>
      </c>
      <c r="AW219" s="7" t="s">
        <v>17</v>
      </c>
      <c r="AX219" s="7" t="s">
        <v>39</v>
      </c>
      <c r="AY219" s="130" t="s">
        <v>88</v>
      </c>
    </row>
    <row r="220" spans="2:65" s="8" customFormat="1" ht="16.5" customHeight="1" x14ac:dyDescent="0.3">
      <c r="B220" s="131"/>
      <c r="C220" s="132"/>
      <c r="D220" s="132"/>
      <c r="E220" s="133" t="s">
        <v>1</v>
      </c>
      <c r="F220" s="266" t="s">
        <v>98</v>
      </c>
      <c r="G220" s="267"/>
      <c r="H220" s="267"/>
      <c r="I220" s="267"/>
      <c r="J220" s="132"/>
      <c r="K220" s="134">
        <v>51.819000000000003</v>
      </c>
      <c r="L220" s="132"/>
      <c r="M220" s="132"/>
      <c r="N220" s="132"/>
      <c r="O220" s="132"/>
      <c r="P220" s="132"/>
      <c r="Q220" s="132"/>
      <c r="R220" s="135"/>
      <c r="T220" s="136"/>
      <c r="U220" s="132"/>
      <c r="V220" s="132"/>
      <c r="W220" s="132"/>
      <c r="X220" s="132"/>
      <c r="Y220" s="132"/>
      <c r="Z220" s="132"/>
      <c r="AA220" s="137"/>
      <c r="AT220" s="138" t="s">
        <v>96</v>
      </c>
      <c r="AU220" s="138" t="s">
        <v>41</v>
      </c>
      <c r="AV220" s="8" t="s">
        <v>90</v>
      </c>
      <c r="AW220" s="8" t="s">
        <v>17</v>
      </c>
      <c r="AX220" s="8" t="s">
        <v>40</v>
      </c>
      <c r="AY220" s="138" t="s">
        <v>88</v>
      </c>
    </row>
    <row r="221" spans="2:65" s="5" customFormat="1" ht="29.85" customHeight="1" x14ac:dyDescent="0.3">
      <c r="B221" s="100"/>
      <c r="C221" s="101"/>
      <c r="D221" s="109" t="s">
        <v>128</v>
      </c>
      <c r="E221" s="109"/>
      <c r="F221" s="109"/>
      <c r="G221" s="109"/>
      <c r="H221" s="109"/>
      <c r="I221" s="109"/>
      <c r="J221" s="109"/>
      <c r="K221" s="109"/>
      <c r="L221" s="109"/>
      <c r="M221" s="109"/>
      <c r="N221" s="284">
        <f>BK221</f>
        <v>0</v>
      </c>
      <c r="O221" s="285"/>
      <c r="P221" s="285"/>
      <c r="Q221" s="285"/>
      <c r="R221" s="102"/>
      <c r="T221" s="103"/>
      <c r="U221" s="101"/>
      <c r="V221" s="101"/>
      <c r="W221" s="104">
        <f>SUM(W222:W223)</f>
        <v>0</v>
      </c>
      <c r="X221" s="101"/>
      <c r="Y221" s="104">
        <f>SUM(Y222:Y223)</f>
        <v>4.8000000000000004E-3</v>
      </c>
      <c r="Z221" s="101"/>
      <c r="AA221" s="105">
        <f>SUM(AA222:AA223)</f>
        <v>0</v>
      </c>
      <c r="AR221" s="106" t="s">
        <v>41</v>
      </c>
      <c r="AT221" s="107" t="s">
        <v>38</v>
      </c>
      <c r="AU221" s="107" t="s">
        <v>40</v>
      </c>
      <c r="AY221" s="106" t="s">
        <v>88</v>
      </c>
      <c r="BK221" s="108">
        <f>SUM(BK222:BK223)</f>
        <v>0</v>
      </c>
    </row>
    <row r="222" spans="2:65" s="1" customFormat="1" ht="38.25" customHeight="1" x14ac:dyDescent="0.3">
      <c r="B222" s="74"/>
      <c r="C222" s="110">
        <v>40</v>
      </c>
      <c r="D222" s="110" t="s">
        <v>82</v>
      </c>
      <c r="E222" s="111" t="s">
        <v>242</v>
      </c>
      <c r="F222" s="214" t="s">
        <v>243</v>
      </c>
      <c r="G222" s="214"/>
      <c r="H222" s="214"/>
      <c r="I222" s="214"/>
      <c r="J222" s="112" t="s">
        <v>99</v>
      </c>
      <c r="K222" s="95">
        <v>15</v>
      </c>
      <c r="L222" s="261">
        <v>0</v>
      </c>
      <c r="M222" s="261"/>
      <c r="N222" s="215">
        <f>ROUND(L222*K222,3)</f>
        <v>0</v>
      </c>
      <c r="O222" s="215"/>
      <c r="P222" s="215"/>
      <c r="Q222" s="215"/>
      <c r="R222" s="77"/>
      <c r="T222" s="96" t="s">
        <v>1</v>
      </c>
      <c r="U222" s="31" t="s">
        <v>24</v>
      </c>
      <c r="V222" s="27"/>
      <c r="W222" s="113">
        <f>V222*K222</f>
        <v>0</v>
      </c>
      <c r="X222" s="113">
        <v>2.4000000000000001E-4</v>
      </c>
      <c r="Y222" s="113">
        <f>X222*K222</f>
        <v>3.5999999999999999E-3</v>
      </c>
      <c r="Z222" s="113">
        <v>0</v>
      </c>
      <c r="AA222" s="114">
        <f>Z222*K222</f>
        <v>0</v>
      </c>
      <c r="AR222" s="15" t="s">
        <v>91</v>
      </c>
      <c r="AT222" s="15" t="s">
        <v>82</v>
      </c>
      <c r="AU222" s="15" t="s">
        <v>41</v>
      </c>
      <c r="AY222" s="15" t="s">
        <v>88</v>
      </c>
      <c r="BE222" s="57">
        <f>IF(U222="základná",N222,0)</f>
        <v>0</v>
      </c>
      <c r="BF222" s="57">
        <f>IF(U222="znížená",N222,0)</f>
        <v>0</v>
      </c>
      <c r="BG222" s="57">
        <f>IF(U222="zákl. prenesená",N222,0)</f>
        <v>0</v>
      </c>
      <c r="BH222" s="57">
        <f>IF(U222="zníž. prenesená",N222,0)</f>
        <v>0</v>
      </c>
      <c r="BI222" s="57">
        <f>IF(U222="nulová",N222,0)</f>
        <v>0</v>
      </c>
      <c r="BJ222" s="15" t="s">
        <v>41</v>
      </c>
      <c r="BK222" s="94">
        <f>ROUND(L222*K222,3)</f>
        <v>0</v>
      </c>
      <c r="BL222" s="15" t="s">
        <v>91</v>
      </c>
      <c r="BM222" s="15" t="s">
        <v>244</v>
      </c>
    </row>
    <row r="223" spans="2:65" s="1" customFormat="1" ht="25.5" customHeight="1" x14ac:dyDescent="0.3">
      <c r="B223" s="74"/>
      <c r="C223" s="110">
        <v>41</v>
      </c>
      <c r="D223" s="110" t="s">
        <v>82</v>
      </c>
      <c r="E223" s="111" t="s">
        <v>245</v>
      </c>
      <c r="F223" s="214" t="s">
        <v>246</v>
      </c>
      <c r="G223" s="214"/>
      <c r="H223" s="214"/>
      <c r="I223" s="214"/>
      <c r="J223" s="112" t="s">
        <v>99</v>
      </c>
      <c r="K223" s="95">
        <v>15</v>
      </c>
      <c r="L223" s="261">
        <v>0</v>
      </c>
      <c r="M223" s="261"/>
      <c r="N223" s="215">
        <f>ROUND(L223*K223,3)</f>
        <v>0</v>
      </c>
      <c r="O223" s="215"/>
      <c r="P223" s="215"/>
      <c r="Q223" s="215"/>
      <c r="R223" s="77"/>
      <c r="T223" s="96" t="s">
        <v>1</v>
      </c>
      <c r="U223" s="31" t="s">
        <v>24</v>
      </c>
      <c r="V223" s="27"/>
      <c r="W223" s="113">
        <f>V223*K223</f>
        <v>0</v>
      </c>
      <c r="X223" s="113">
        <v>8.0000000000000007E-5</v>
      </c>
      <c r="Y223" s="113">
        <f>X223*K223</f>
        <v>1.2000000000000001E-3</v>
      </c>
      <c r="Z223" s="113">
        <v>0</v>
      </c>
      <c r="AA223" s="114">
        <f>Z223*K223</f>
        <v>0</v>
      </c>
      <c r="AR223" s="15" t="s">
        <v>91</v>
      </c>
      <c r="AT223" s="15" t="s">
        <v>82</v>
      </c>
      <c r="AU223" s="15" t="s">
        <v>41</v>
      </c>
      <c r="AY223" s="15" t="s">
        <v>88</v>
      </c>
      <c r="BE223" s="57">
        <f>IF(U223="základná",N223,0)</f>
        <v>0</v>
      </c>
      <c r="BF223" s="57">
        <f>IF(U223="znížená",N223,0)</f>
        <v>0</v>
      </c>
      <c r="BG223" s="57">
        <f>IF(U223="zákl. prenesená",N223,0)</f>
        <v>0</v>
      </c>
      <c r="BH223" s="57">
        <f>IF(U223="zníž. prenesená",N223,0)</f>
        <v>0</v>
      </c>
      <c r="BI223" s="57">
        <f>IF(U223="nulová",N223,0)</f>
        <v>0</v>
      </c>
      <c r="BJ223" s="15" t="s">
        <v>41</v>
      </c>
      <c r="BK223" s="94">
        <f>ROUND(L223*K223,3)</f>
        <v>0</v>
      </c>
      <c r="BL223" s="15" t="s">
        <v>91</v>
      </c>
      <c r="BM223" s="15" t="s">
        <v>247</v>
      </c>
    </row>
    <row r="224" spans="2:65" s="167" customFormat="1" ht="25.5" customHeight="1" x14ac:dyDescent="0.3">
      <c r="B224" s="171"/>
      <c r="C224" s="162"/>
      <c r="D224" s="162"/>
      <c r="E224" s="182"/>
      <c r="F224" s="183"/>
      <c r="G224" s="183"/>
      <c r="H224" s="183"/>
      <c r="I224" s="183"/>
      <c r="J224" s="184"/>
      <c r="K224" s="185"/>
      <c r="L224" s="185"/>
      <c r="M224" s="185"/>
      <c r="N224" s="186"/>
      <c r="O224" s="186"/>
      <c r="P224" s="186"/>
      <c r="Q224" s="186"/>
      <c r="R224" s="172"/>
      <c r="T224" s="187"/>
      <c r="U224" s="179"/>
      <c r="V224" s="169"/>
      <c r="W224" s="180"/>
      <c r="X224" s="180"/>
      <c r="Y224" s="180"/>
      <c r="Z224" s="180"/>
      <c r="AA224" s="181"/>
      <c r="AR224" s="168"/>
      <c r="AT224" s="168"/>
      <c r="AU224" s="168"/>
      <c r="AY224" s="168"/>
      <c r="BE224" s="170"/>
      <c r="BF224" s="170"/>
      <c r="BG224" s="170"/>
      <c r="BH224" s="170"/>
      <c r="BI224" s="170"/>
      <c r="BJ224" s="168"/>
      <c r="BK224" s="173"/>
      <c r="BL224" s="168"/>
      <c r="BM224" s="168"/>
    </row>
    <row r="225" spans="2:63" s="1" customFormat="1" ht="39" customHeight="1" x14ac:dyDescent="0.35">
      <c r="B225" s="26"/>
      <c r="C225" s="189" t="s">
        <v>269</v>
      </c>
      <c r="D225" s="174"/>
      <c r="E225" s="188"/>
      <c r="F225" s="188"/>
      <c r="G225" s="27"/>
      <c r="H225" s="27"/>
      <c r="I225" s="27"/>
      <c r="J225" s="27"/>
      <c r="K225" s="27"/>
      <c r="L225" s="27"/>
      <c r="M225" s="27"/>
      <c r="N225" s="290"/>
      <c r="O225" s="291"/>
      <c r="P225" s="291"/>
      <c r="Q225" s="291"/>
      <c r="R225" s="28"/>
      <c r="T225" s="93"/>
      <c r="U225" s="27"/>
      <c r="V225" s="27"/>
      <c r="W225" s="27"/>
      <c r="X225" s="27"/>
      <c r="Y225" s="27"/>
      <c r="Z225" s="27"/>
      <c r="AA225" s="48"/>
      <c r="AT225" s="15" t="s">
        <v>38</v>
      </c>
      <c r="AU225" s="15" t="s">
        <v>39</v>
      </c>
      <c r="AY225" s="15" t="s">
        <v>81</v>
      </c>
      <c r="BK225" s="94">
        <f>SUM(BK226:BK234)</f>
        <v>0</v>
      </c>
    </row>
    <row r="226" spans="2:63" s="1" customFormat="1" ht="25.5" customHeight="1" x14ac:dyDescent="0.3">
      <c r="B226" s="26"/>
      <c r="C226" s="163">
        <v>1</v>
      </c>
      <c r="D226" s="163" t="s">
        <v>82</v>
      </c>
      <c r="E226" s="164" t="s">
        <v>254</v>
      </c>
      <c r="F226" s="214" t="s">
        <v>255</v>
      </c>
      <c r="G226" s="214"/>
      <c r="H226" s="214"/>
      <c r="I226" s="214"/>
      <c r="J226" s="165" t="s">
        <v>99</v>
      </c>
      <c r="K226" s="166">
        <v>2778.13</v>
      </c>
      <c r="L226" s="215"/>
      <c r="M226" s="215"/>
      <c r="N226" s="215">
        <v>0</v>
      </c>
      <c r="O226" s="215"/>
      <c r="P226" s="215"/>
      <c r="Q226" s="215"/>
      <c r="R226" s="28"/>
      <c r="T226" s="96" t="s">
        <v>1</v>
      </c>
      <c r="U226" s="97" t="s">
        <v>24</v>
      </c>
      <c r="V226" s="27"/>
      <c r="W226" s="27"/>
      <c r="X226" s="27"/>
      <c r="Y226" s="27"/>
      <c r="Z226" s="27"/>
      <c r="AA226" s="48"/>
      <c r="AT226" s="15" t="s">
        <v>81</v>
      </c>
      <c r="AU226" s="15" t="s">
        <v>40</v>
      </c>
      <c r="AY226" s="15" t="s">
        <v>81</v>
      </c>
      <c r="BE226" s="57">
        <f>IF(U226="základná",N226,0)</f>
        <v>0</v>
      </c>
      <c r="BF226" s="57">
        <f>IF(U226="znížená",N226,0)</f>
        <v>0</v>
      </c>
      <c r="BG226" s="57">
        <f>IF(U226="zákl. prenesená",N226,0)</f>
        <v>0</v>
      </c>
      <c r="BH226" s="57">
        <f>IF(U226="zníž. prenesená",N226,0)</f>
        <v>0</v>
      </c>
      <c r="BI226" s="57">
        <f>IF(U226="nulová",N226,0)</f>
        <v>0</v>
      </c>
      <c r="BJ226" s="15" t="s">
        <v>41</v>
      </c>
      <c r="BK226" s="94">
        <f>L226*K226</f>
        <v>0</v>
      </c>
    </row>
    <row r="227" spans="2:63" s="154" customFormat="1" ht="31.5" customHeight="1" x14ac:dyDescent="0.3">
      <c r="B227" s="156"/>
      <c r="C227" s="175">
        <v>2</v>
      </c>
      <c r="D227" s="175" t="s">
        <v>82</v>
      </c>
      <c r="E227" s="176" t="s">
        <v>254</v>
      </c>
      <c r="F227" s="214" t="s">
        <v>256</v>
      </c>
      <c r="G227" s="214"/>
      <c r="H227" s="214"/>
      <c r="I227" s="214"/>
      <c r="J227" s="177" t="s">
        <v>99</v>
      </c>
      <c r="K227" s="178">
        <v>3151.33</v>
      </c>
      <c r="L227" s="215"/>
      <c r="M227" s="215"/>
      <c r="N227" s="215">
        <v>0</v>
      </c>
      <c r="O227" s="215"/>
      <c r="P227" s="215"/>
      <c r="Q227" s="215"/>
      <c r="R227" s="158"/>
      <c r="T227" s="96"/>
      <c r="U227" s="97"/>
      <c r="V227" s="157"/>
      <c r="W227" s="157"/>
      <c r="X227" s="157"/>
      <c r="Y227" s="157"/>
      <c r="Z227" s="157"/>
      <c r="AA227" s="159"/>
      <c r="AT227" s="155"/>
      <c r="AU227" s="155"/>
      <c r="AY227" s="155"/>
      <c r="BE227" s="160"/>
      <c r="BF227" s="160"/>
      <c r="BG227" s="160"/>
      <c r="BH227" s="160"/>
      <c r="BI227" s="160"/>
      <c r="BJ227" s="155"/>
      <c r="BK227" s="161"/>
    </row>
    <row r="228" spans="2:63" s="154" customFormat="1" ht="27" customHeight="1" x14ac:dyDescent="0.3">
      <c r="B228" s="156"/>
      <c r="C228" s="190">
        <v>3</v>
      </c>
      <c r="D228" s="190" t="s">
        <v>82</v>
      </c>
      <c r="E228" s="191" t="s">
        <v>257</v>
      </c>
      <c r="F228" s="214" t="s">
        <v>258</v>
      </c>
      <c r="G228" s="214"/>
      <c r="H228" s="214"/>
      <c r="I228" s="214"/>
      <c r="J228" s="192" t="s">
        <v>99</v>
      </c>
      <c r="K228" s="193">
        <v>3914.4789999999998</v>
      </c>
      <c r="L228" s="215"/>
      <c r="M228" s="215"/>
      <c r="N228" s="215">
        <v>0</v>
      </c>
      <c r="O228" s="215"/>
      <c r="P228" s="215"/>
      <c r="Q228" s="215"/>
      <c r="R228" s="158"/>
      <c r="T228" s="96"/>
      <c r="U228" s="97"/>
      <c r="V228" s="157"/>
      <c r="W228" s="157"/>
      <c r="X228" s="157"/>
      <c r="Y228" s="157"/>
      <c r="Z228" s="157"/>
      <c r="AA228" s="159"/>
      <c r="AT228" s="155"/>
      <c r="AU228" s="155"/>
      <c r="AY228" s="155"/>
      <c r="BE228" s="160"/>
      <c r="BF228" s="160"/>
      <c r="BG228" s="160"/>
      <c r="BH228" s="160"/>
      <c r="BI228" s="160"/>
      <c r="BJ228" s="155"/>
      <c r="BK228" s="161"/>
    </row>
    <row r="229" spans="2:63" s="154" customFormat="1" ht="27" customHeight="1" x14ac:dyDescent="0.3">
      <c r="B229" s="156"/>
      <c r="C229" s="194">
        <v>4</v>
      </c>
      <c r="D229" s="194" t="s">
        <v>82</v>
      </c>
      <c r="E229" s="195" t="s">
        <v>259</v>
      </c>
      <c r="F229" s="214" t="s">
        <v>260</v>
      </c>
      <c r="G229" s="214"/>
      <c r="H229" s="214"/>
      <c r="I229" s="214"/>
      <c r="J229" s="196" t="s">
        <v>100</v>
      </c>
      <c r="K229" s="197">
        <v>1936.41</v>
      </c>
      <c r="L229" s="215"/>
      <c r="M229" s="215"/>
      <c r="N229" s="215">
        <v>0</v>
      </c>
      <c r="O229" s="215"/>
      <c r="P229" s="215"/>
      <c r="Q229" s="215"/>
      <c r="R229" s="158"/>
      <c r="T229" s="96"/>
      <c r="U229" s="97"/>
      <c r="V229" s="157"/>
      <c r="W229" s="157"/>
      <c r="X229" s="157"/>
      <c r="Y229" s="157"/>
      <c r="Z229" s="157"/>
      <c r="AA229" s="159"/>
      <c r="AT229" s="155"/>
      <c r="AU229" s="155"/>
      <c r="AY229" s="155"/>
      <c r="BE229" s="160"/>
      <c r="BF229" s="160"/>
      <c r="BG229" s="160"/>
      <c r="BH229" s="160"/>
      <c r="BI229" s="160"/>
      <c r="BJ229" s="155"/>
      <c r="BK229" s="161"/>
    </row>
    <row r="230" spans="2:63" s="154" customFormat="1" ht="26.25" customHeight="1" x14ac:dyDescent="0.3">
      <c r="B230" s="156"/>
      <c r="C230" s="198">
        <v>5</v>
      </c>
      <c r="D230" s="198" t="s">
        <v>82</v>
      </c>
      <c r="E230" s="199" t="s">
        <v>261</v>
      </c>
      <c r="F230" s="214" t="s">
        <v>262</v>
      </c>
      <c r="G230" s="214"/>
      <c r="H230" s="214"/>
      <c r="I230" s="214"/>
      <c r="J230" s="200" t="s">
        <v>100</v>
      </c>
      <c r="K230" s="201">
        <v>1936.41</v>
      </c>
      <c r="L230" s="215"/>
      <c r="M230" s="215"/>
      <c r="N230" s="215">
        <v>0</v>
      </c>
      <c r="O230" s="215"/>
      <c r="P230" s="215"/>
      <c r="Q230" s="215"/>
      <c r="R230" s="158"/>
      <c r="T230" s="96"/>
      <c r="U230" s="97"/>
      <c r="V230" s="157"/>
      <c r="W230" s="157"/>
      <c r="X230" s="157"/>
      <c r="Y230" s="157"/>
      <c r="Z230" s="157"/>
      <c r="AA230" s="159"/>
      <c r="AT230" s="155"/>
      <c r="AU230" s="155"/>
      <c r="AY230" s="155"/>
      <c r="BE230" s="160"/>
      <c r="BF230" s="160"/>
      <c r="BG230" s="160"/>
      <c r="BH230" s="160"/>
      <c r="BI230" s="160"/>
      <c r="BJ230" s="155"/>
      <c r="BK230" s="161"/>
    </row>
    <row r="231" spans="2:63" s="1" customFormat="1" ht="29.25" customHeight="1" x14ac:dyDescent="0.3">
      <c r="B231" s="26"/>
      <c r="C231" s="202">
        <v>6</v>
      </c>
      <c r="D231" s="202" t="s">
        <v>82</v>
      </c>
      <c r="E231" s="203" t="s">
        <v>263</v>
      </c>
      <c r="F231" s="214" t="s">
        <v>264</v>
      </c>
      <c r="G231" s="214"/>
      <c r="H231" s="214"/>
      <c r="I231" s="214"/>
      <c r="J231" s="204" t="s">
        <v>100</v>
      </c>
      <c r="K231" s="205">
        <v>1936.41</v>
      </c>
      <c r="L231" s="215"/>
      <c r="M231" s="215"/>
      <c r="N231" s="215">
        <v>0</v>
      </c>
      <c r="O231" s="215"/>
      <c r="P231" s="215"/>
      <c r="Q231" s="215"/>
      <c r="R231" s="28"/>
      <c r="T231" s="96" t="s">
        <v>1</v>
      </c>
      <c r="U231" s="97" t="s">
        <v>24</v>
      </c>
      <c r="V231" s="27"/>
      <c r="W231" s="27"/>
      <c r="X231" s="27"/>
      <c r="Y231" s="27"/>
      <c r="Z231" s="27"/>
      <c r="AA231" s="48"/>
      <c r="AT231" s="15" t="s">
        <v>81</v>
      </c>
      <c r="AU231" s="15" t="s">
        <v>40</v>
      </c>
      <c r="AY231" s="15" t="s">
        <v>81</v>
      </c>
      <c r="BE231" s="57">
        <f>IF(U231="základná",N231,0)</f>
        <v>0</v>
      </c>
      <c r="BF231" s="57">
        <f>IF(U231="znížená",N231,0)</f>
        <v>0</v>
      </c>
      <c r="BG231" s="57">
        <f>IF(U231="zákl. prenesená",N231,0)</f>
        <v>0</v>
      </c>
      <c r="BH231" s="57">
        <f>IF(U231="zníž. prenesená",N231,0)</f>
        <v>0</v>
      </c>
      <c r="BI231" s="57">
        <f>IF(U231="nulová",N231,0)</f>
        <v>0</v>
      </c>
      <c r="BJ231" s="15" t="s">
        <v>41</v>
      </c>
      <c r="BK231" s="94">
        <f>L231*K231</f>
        <v>0</v>
      </c>
    </row>
    <row r="232" spans="2:63" s="1" customFormat="1" ht="27" customHeight="1" x14ac:dyDescent="0.3">
      <c r="B232" s="26"/>
      <c r="C232" s="206">
        <v>7</v>
      </c>
      <c r="D232" s="206" t="s">
        <v>82</v>
      </c>
      <c r="E232" s="207" t="s">
        <v>265</v>
      </c>
      <c r="F232" s="214" t="s">
        <v>266</v>
      </c>
      <c r="G232" s="214"/>
      <c r="H232" s="214"/>
      <c r="I232" s="214"/>
      <c r="J232" s="208" t="s">
        <v>102</v>
      </c>
      <c r="K232" s="209">
        <v>2964.73</v>
      </c>
      <c r="L232" s="215"/>
      <c r="M232" s="215"/>
      <c r="N232" s="215">
        <v>0</v>
      </c>
      <c r="O232" s="215"/>
      <c r="P232" s="215"/>
      <c r="Q232" s="215"/>
      <c r="R232" s="28"/>
      <c r="T232" s="96" t="s">
        <v>1</v>
      </c>
      <c r="U232" s="97" t="s">
        <v>24</v>
      </c>
      <c r="V232" s="27"/>
      <c r="W232" s="27"/>
      <c r="X232" s="27"/>
      <c r="Y232" s="27"/>
      <c r="Z232" s="27"/>
      <c r="AA232" s="48"/>
      <c r="AT232" s="15" t="s">
        <v>81</v>
      </c>
      <c r="AU232" s="15" t="s">
        <v>40</v>
      </c>
      <c r="AY232" s="15" t="s">
        <v>81</v>
      </c>
      <c r="BE232" s="57">
        <f>IF(U232="základná",N232,0)</f>
        <v>0</v>
      </c>
      <c r="BF232" s="57">
        <f>IF(U232="znížená",N232,0)</f>
        <v>0</v>
      </c>
      <c r="BG232" s="57">
        <f>IF(U232="zákl. prenesená",N232,0)</f>
        <v>0</v>
      </c>
      <c r="BH232" s="57">
        <f>IF(U232="zníž. prenesená",N232,0)</f>
        <v>0</v>
      </c>
      <c r="BI232" s="57">
        <f>IF(U232="nulová",N232,0)</f>
        <v>0</v>
      </c>
      <c r="BJ232" s="15" t="s">
        <v>41</v>
      </c>
      <c r="BK232" s="94">
        <f>L232*K232</f>
        <v>0</v>
      </c>
    </row>
    <row r="233" spans="2:63" s="1" customFormat="1" ht="25.5" customHeight="1" x14ac:dyDescent="0.3">
      <c r="B233" s="26"/>
      <c r="C233" s="210">
        <v>8</v>
      </c>
      <c r="D233" s="210" t="s">
        <v>82</v>
      </c>
      <c r="E233" s="211" t="s">
        <v>267</v>
      </c>
      <c r="F233" s="214" t="s">
        <v>268</v>
      </c>
      <c r="G233" s="214"/>
      <c r="H233" s="214"/>
      <c r="I233" s="214"/>
      <c r="J233" s="212" t="s">
        <v>102</v>
      </c>
      <c r="K233" s="213">
        <v>2964.73</v>
      </c>
      <c r="L233" s="215"/>
      <c r="M233" s="215"/>
      <c r="N233" s="215">
        <v>0</v>
      </c>
      <c r="O233" s="215"/>
      <c r="P233" s="215"/>
      <c r="Q233" s="215"/>
      <c r="R233" s="28"/>
      <c r="T233" s="96" t="s">
        <v>1</v>
      </c>
      <c r="U233" s="97" t="s">
        <v>24</v>
      </c>
      <c r="V233" s="27"/>
      <c r="W233" s="27"/>
      <c r="X233" s="27"/>
      <c r="Y233" s="27"/>
      <c r="Z233" s="27"/>
      <c r="AA233" s="48"/>
      <c r="AT233" s="15" t="s">
        <v>81</v>
      </c>
      <c r="AU233" s="15" t="s">
        <v>40</v>
      </c>
      <c r="AY233" s="15" t="s">
        <v>81</v>
      </c>
      <c r="BE233" s="57">
        <f>IF(U233="základná",N233,0)</f>
        <v>0</v>
      </c>
      <c r="BF233" s="57">
        <f>IF(U233="znížená",N233,0)</f>
        <v>0</v>
      </c>
      <c r="BG233" s="57">
        <f>IF(U233="zákl. prenesená",N233,0)</f>
        <v>0</v>
      </c>
      <c r="BH233" s="57">
        <f>IF(U233="zníž. prenesená",N233,0)</f>
        <v>0</v>
      </c>
      <c r="BI233" s="57">
        <f>IF(U233="nulová",N233,0)</f>
        <v>0</v>
      </c>
      <c r="BJ233" s="15" t="s">
        <v>41</v>
      </c>
      <c r="BK233" s="94">
        <f>L233*K233</f>
        <v>0</v>
      </c>
    </row>
    <row r="234" spans="2:63" s="1" customFormat="1" ht="22.35" customHeight="1" x14ac:dyDescent="0.3">
      <c r="B234" s="26"/>
      <c r="C234" s="150" t="s">
        <v>1</v>
      </c>
      <c r="D234" s="150"/>
      <c r="E234" s="151"/>
      <c r="F234" s="216"/>
      <c r="G234" s="217"/>
      <c r="H234" s="217"/>
      <c r="I234" s="218"/>
      <c r="J234" s="152"/>
      <c r="K234" s="153"/>
      <c r="L234" s="219"/>
      <c r="M234" s="220"/>
      <c r="N234" s="221"/>
      <c r="O234" s="222"/>
      <c r="P234" s="222"/>
      <c r="Q234" s="223"/>
      <c r="R234" s="28"/>
      <c r="T234" s="96" t="s">
        <v>1</v>
      </c>
      <c r="U234" s="97" t="s">
        <v>24</v>
      </c>
      <c r="V234" s="38"/>
      <c r="W234" s="38"/>
      <c r="X234" s="38"/>
      <c r="Y234" s="38"/>
      <c r="Z234" s="38"/>
      <c r="AA234" s="40"/>
      <c r="AT234" s="15" t="s">
        <v>81</v>
      </c>
      <c r="AU234" s="15" t="s">
        <v>40</v>
      </c>
      <c r="AY234" s="15" t="s">
        <v>81</v>
      </c>
      <c r="BE234" s="57">
        <f>IF(U234="základná",N234,0)</f>
        <v>0</v>
      </c>
      <c r="BF234" s="57">
        <f>IF(U234="znížená",N234,0)</f>
        <v>0</v>
      </c>
      <c r="BG234" s="57">
        <f>IF(U234="zákl. prenesená",N234,0)</f>
        <v>0</v>
      </c>
      <c r="BH234" s="57">
        <f>IF(U234="zníž. prenesená",N234,0)</f>
        <v>0</v>
      </c>
      <c r="BI234" s="57">
        <f>IF(U234="nulová",N234,0)</f>
        <v>0</v>
      </c>
      <c r="BJ234" s="15" t="s">
        <v>41</v>
      </c>
      <c r="BK234" s="94">
        <f>L234*K234</f>
        <v>0</v>
      </c>
    </row>
    <row r="235" spans="2:63" s="1" customFormat="1" ht="6.95" customHeight="1" x14ac:dyDescent="0.3">
      <c r="B235" s="41"/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3"/>
    </row>
  </sheetData>
  <mergeCells count="281">
    <mergeCell ref="N191:Q191"/>
    <mergeCell ref="N211:Q211"/>
    <mergeCell ref="N212:Q212"/>
    <mergeCell ref="N215:Q215"/>
    <mergeCell ref="N221:Q221"/>
    <mergeCell ref="N225:Q225"/>
    <mergeCell ref="H1:K1"/>
    <mergeCell ref="S2:AC2"/>
    <mergeCell ref="F131:I131"/>
    <mergeCell ref="L131:M131"/>
    <mergeCell ref="N131:Q131"/>
    <mergeCell ref="N127:Q127"/>
    <mergeCell ref="N128:Q128"/>
    <mergeCell ref="N129:Q129"/>
    <mergeCell ref="N137:Q137"/>
    <mergeCell ref="F217:I217"/>
    <mergeCell ref="F218:I218"/>
    <mergeCell ref="F219:I219"/>
    <mergeCell ref="F220:I220"/>
    <mergeCell ref="F222:I222"/>
    <mergeCell ref="L222:M222"/>
    <mergeCell ref="N222:Q222"/>
    <mergeCell ref="F223:I223"/>
    <mergeCell ref="L223:M223"/>
    <mergeCell ref="N223:Q223"/>
    <mergeCell ref="F213:I213"/>
    <mergeCell ref="L213:M213"/>
    <mergeCell ref="N213:Q213"/>
    <mergeCell ref="F214:I214"/>
    <mergeCell ref="L214:M214"/>
    <mergeCell ref="N214:Q214"/>
    <mergeCell ref="F216:I216"/>
    <mergeCell ref="L216:M216"/>
    <mergeCell ref="N216:Q216"/>
    <mergeCell ref="F208:I208"/>
    <mergeCell ref="L208:M208"/>
    <mergeCell ref="N208:Q208"/>
    <mergeCell ref="F209:I209"/>
    <mergeCell ref="L209:M209"/>
    <mergeCell ref="N209:Q209"/>
    <mergeCell ref="F210:I210"/>
    <mergeCell ref="L210:M210"/>
    <mergeCell ref="N210:Q210"/>
    <mergeCell ref="F203:I203"/>
    <mergeCell ref="F204:I204"/>
    <mergeCell ref="F205:I205"/>
    <mergeCell ref="F206:I206"/>
    <mergeCell ref="L206:M206"/>
    <mergeCell ref="N206:Q206"/>
    <mergeCell ref="F207:I207"/>
    <mergeCell ref="L207:M207"/>
    <mergeCell ref="N207:Q207"/>
    <mergeCell ref="F200:I200"/>
    <mergeCell ref="L200:M200"/>
    <mergeCell ref="N200:Q200"/>
    <mergeCell ref="F201:I201"/>
    <mergeCell ref="L201:M201"/>
    <mergeCell ref="N201:Q201"/>
    <mergeCell ref="F202:I202"/>
    <mergeCell ref="L202:M202"/>
    <mergeCell ref="N202:Q202"/>
    <mergeCell ref="F197:I197"/>
    <mergeCell ref="L197:M197"/>
    <mergeCell ref="N197:Q197"/>
    <mergeCell ref="F198:I198"/>
    <mergeCell ref="L198:M198"/>
    <mergeCell ref="N198:Q198"/>
    <mergeCell ref="F199:I199"/>
    <mergeCell ref="L199:M199"/>
    <mergeCell ref="N199:Q199"/>
    <mergeCell ref="F192:I192"/>
    <mergeCell ref="L192:M192"/>
    <mergeCell ref="N192:Q192"/>
    <mergeCell ref="F193:I193"/>
    <mergeCell ref="F194:I194"/>
    <mergeCell ref="F195:I195"/>
    <mergeCell ref="F196:I196"/>
    <mergeCell ref="L196:M196"/>
    <mergeCell ref="N196:Q196"/>
    <mergeCell ref="F187:I187"/>
    <mergeCell ref="L187:M187"/>
    <mergeCell ref="N187:Q187"/>
    <mergeCell ref="F188:I188"/>
    <mergeCell ref="L188:M188"/>
    <mergeCell ref="N188:Q188"/>
    <mergeCell ref="F190:I190"/>
    <mergeCell ref="L190:M190"/>
    <mergeCell ref="N190:Q190"/>
    <mergeCell ref="N189:Q189"/>
    <mergeCell ref="F181:I181"/>
    <mergeCell ref="L181:M181"/>
    <mergeCell ref="N181:Q181"/>
    <mergeCell ref="F182:I182"/>
    <mergeCell ref="F183:I183"/>
    <mergeCell ref="F184:I184"/>
    <mergeCell ref="F185:I185"/>
    <mergeCell ref="F186:I186"/>
    <mergeCell ref="L186:M186"/>
    <mergeCell ref="N186:Q186"/>
    <mergeCell ref="F174:I174"/>
    <mergeCell ref="F175:I175"/>
    <mergeCell ref="F176:I176"/>
    <mergeCell ref="F177:I177"/>
    <mergeCell ref="L177:M177"/>
    <mergeCell ref="N177:Q177"/>
    <mergeCell ref="F178:I178"/>
    <mergeCell ref="F179:I179"/>
    <mergeCell ref="F180:I180"/>
    <mergeCell ref="F169:I169"/>
    <mergeCell ref="F171:I171"/>
    <mergeCell ref="L171:M171"/>
    <mergeCell ref="N171:Q171"/>
    <mergeCell ref="F172:I172"/>
    <mergeCell ref="L172:M172"/>
    <mergeCell ref="N172:Q172"/>
    <mergeCell ref="F173:I173"/>
    <mergeCell ref="L173:M173"/>
    <mergeCell ref="N173:Q173"/>
    <mergeCell ref="N170:Q170"/>
    <mergeCell ref="N162:Q162"/>
    <mergeCell ref="F163:I163"/>
    <mergeCell ref="F164:I164"/>
    <mergeCell ref="F165:I165"/>
    <mergeCell ref="F166:I166"/>
    <mergeCell ref="F167:I167"/>
    <mergeCell ref="L167:M167"/>
    <mergeCell ref="N167:Q167"/>
    <mergeCell ref="F168:I168"/>
    <mergeCell ref="L168:M168"/>
    <mergeCell ref="N168:Q168"/>
    <mergeCell ref="F155:I155"/>
    <mergeCell ref="F156:I156"/>
    <mergeCell ref="F157:I157"/>
    <mergeCell ref="F158:I158"/>
    <mergeCell ref="F159:I159"/>
    <mergeCell ref="F160:I160"/>
    <mergeCell ref="F161:I161"/>
    <mergeCell ref="F162:I162"/>
    <mergeCell ref="L162:M162"/>
    <mergeCell ref="F150:I150"/>
    <mergeCell ref="F151:I151"/>
    <mergeCell ref="L151:M151"/>
    <mergeCell ref="N151:Q151"/>
    <mergeCell ref="F152:I152"/>
    <mergeCell ref="L152:M152"/>
    <mergeCell ref="N152:Q152"/>
    <mergeCell ref="F154:I154"/>
    <mergeCell ref="L154:M154"/>
    <mergeCell ref="N154:Q154"/>
    <mergeCell ref="N153:Q153"/>
    <mergeCell ref="F145:I145"/>
    <mergeCell ref="L145:M145"/>
    <mergeCell ref="N145:Q145"/>
    <mergeCell ref="F146:I146"/>
    <mergeCell ref="L146:M146"/>
    <mergeCell ref="N146:Q146"/>
    <mergeCell ref="F147:I147"/>
    <mergeCell ref="F148:I148"/>
    <mergeCell ref="F149:I149"/>
    <mergeCell ref="F138:I138"/>
    <mergeCell ref="L138:M138"/>
    <mergeCell ref="N138:Q138"/>
    <mergeCell ref="F139:I139"/>
    <mergeCell ref="F140:I140"/>
    <mergeCell ref="F141:I141"/>
    <mergeCell ref="F142:I142"/>
    <mergeCell ref="F143:I143"/>
    <mergeCell ref="F144:I144"/>
    <mergeCell ref="L144:M144"/>
    <mergeCell ref="N144:Q144"/>
    <mergeCell ref="F132:I132"/>
    <mergeCell ref="L132:M132"/>
    <mergeCell ref="N132:Q132"/>
    <mergeCell ref="F133:I133"/>
    <mergeCell ref="F134:I134"/>
    <mergeCell ref="F135:I135"/>
    <mergeCell ref="F136:I136"/>
    <mergeCell ref="L136:M136"/>
    <mergeCell ref="N136:Q136"/>
    <mergeCell ref="M121:P121"/>
    <mergeCell ref="M123:Q123"/>
    <mergeCell ref="M124:Q124"/>
    <mergeCell ref="F126:I126"/>
    <mergeCell ref="L126:M126"/>
    <mergeCell ref="N126:Q126"/>
    <mergeCell ref="F130:I130"/>
    <mergeCell ref="L130:M130"/>
    <mergeCell ref="N130:Q130"/>
    <mergeCell ref="D106:H106"/>
    <mergeCell ref="N106:Q106"/>
    <mergeCell ref="D107:H107"/>
    <mergeCell ref="N107:Q107"/>
    <mergeCell ref="N108:Q108"/>
    <mergeCell ref="L110:Q110"/>
    <mergeCell ref="C116:Q116"/>
    <mergeCell ref="F118:P118"/>
    <mergeCell ref="F119:P119"/>
    <mergeCell ref="N98:Q98"/>
    <mergeCell ref="N99:Q99"/>
    <mergeCell ref="N100:Q100"/>
    <mergeCell ref="N102:Q102"/>
    <mergeCell ref="D103:H103"/>
    <mergeCell ref="N103:Q103"/>
    <mergeCell ref="D104:H104"/>
    <mergeCell ref="N104:Q104"/>
    <mergeCell ref="D105:H105"/>
    <mergeCell ref="N105:Q105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F232:I232"/>
    <mergeCell ref="L232:M232"/>
    <mergeCell ref="N232:Q232"/>
    <mergeCell ref="F234:I234"/>
    <mergeCell ref="L234:M234"/>
    <mergeCell ref="N234:Q234"/>
    <mergeCell ref="F233:I233"/>
    <mergeCell ref="L233:M233"/>
    <mergeCell ref="N233:Q233"/>
    <mergeCell ref="F229:I229"/>
    <mergeCell ref="L229:M229"/>
    <mergeCell ref="N229:Q229"/>
    <mergeCell ref="F230:I230"/>
    <mergeCell ref="L230:M230"/>
    <mergeCell ref="N230:Q230"/>
    <mergeCell ref="F231:I231"/>
    <mergeCell ref="L231:M231"/>
    <mergeCell ref="N231:Q231"/>
    <mergeCell ref="F226:I226"/>
    <mergeCell ref="L226:M226"/>
    <mergeCell ref="N226:Q226"/>
    <mergeCell ref="L227:M227"/>
    <mergeCell ref="N227:Q227"/>
    <mergeCell ref="F227:I227"/>
    <mergeCell ref="F228:I228"/>
    <mergeCell ref="L228:M228"/>
    <mergeCell ref="N228:Q228"/>
  </mergeCells>
  <dataValidations disablePrompts="1" count="2">
    <dataValidation type="list" allowBlank="1" showInputMessage="1" showErrorMessage="1" error="Povolené sú hodnoty K, M." sqref="D226:D235" xr:uid="{00000000-0002-0000-0800-000000000000}">
      <formula1>"K, M"</formula1>
    </dataValidation>
    <dataValidation type="list" allowBlank="1" showInputMessage="1" showErrorMessage="1" error="Povolené sú hodnoty základná, znížená, nulová." sqref="U226:U235" xr:uid="{00000000-0002-0000-0800-000001000000}">
      <formula1>"základná, znížená, nulová"</formula1>
    </dataValidation>
  </dataValidations>
  <hyperlinks>
    <hyperlink ref="F1:G1" location="C2" display="1) Krycí list rozpočtu" xr:uid="{00000000-0004-0000-0800-000000000000}"/>
    <hyperlink ref="H1:K1" location="C86" display="2) Rekapitulácia rozpočtu" xr:uid="{00000000-0004-0000-0800-000001000000}"/>
    <hyperlink ref="L1" location="C126" display="3) Rozpočet" xr:uid="{00000000-0004-0000-0800-000002000000}"/>
    <hyperlink ref="S1:T1" location="'Rekapitulácia stavby'!C2" display="Rekapitulácia stavby" xr:uid="{00000000-0004-0000-0800-000003000000}"/>
  </hyperlinks>
  <pageMargins left="0.59055118110236227" right="0.59055118110236227" top="0.51181102362204722" bottom="0.47244094488188981" header="0" footer="0"/>
  <pageSetup paperSize="9" scale="95" fitToHeight="100" orientation="portrait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SO 04 - Spevnené plochy</vt:lpstr>
      <vt:lpstr>'SO 04 - Spevnené plochy'!Názvy_tlače</vt:lpstr>
      <vt:lpstr>'SO 04 - Spevnené plochy'!Oblasť_tlače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DESKTOP-V5HLJSI\misko</dc:creator>
  <cp:lastModifiedBy>Mgr. Renata Gregušová</cp:lastModifiedBy>
  <cp:lastPrinted>2020-07-27T12:52:19Z</cp:lastPrinted>
  <dcterms:created xsi:type="dcterms:W3CDTF">2020-06-30T22:12:45Z</dcterms:created>
  <dcterms:modified xsi:type="dcterms:W3CDTF">2020-08-10T12:37:35Z</dcterms:modified>
</cp:coreProperties>
</file>