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6435\Documents\"/>
    </mc:Choice>
  </mc:AlternateContent>
  <xr:revisionPtr revIDLastSave="0" documentId="8_{F9D7435A-F917-4C4C-A045-02BBB44662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kapitulácia stavby" sheetId="1" r:id="rId1"/>
    <sheet name="01 - Obnova sprchy a wc muži" sheetId="2" r:id="rId2"/>
    <sheet name="02 - Obnova sprchy a wc ženy" sheetId="3" r:id="rId3"/>
    <sheet name="Zoznam figúr" sheetId="4" r:id="rId4"/>
  </sheets>
  <definedNames>
    <definedName name="_xlnm._FilterDatabase" localSheetId="1" hidden="1">'01 - Obnova sprchy a wc muži'!$C$156:$K$520</definedName>
    <definedName name="_xlnm._FilterDatabase" localSheetId="2" hidden="1">'02 - Obnova sprchy a wc ženy'!$C$156:$K$506</definedName>
    <definedName name="_xlnm.Print_Titles" localSheetId="1">'01 - Obnova sprchy a wc muži'!$156:$156</definedName>
    <definedName name="_xlnm.Print_Titles" localSheetId="2">'02 - Obnova sprchy a wc ženy'!$156:$156</definedName>
    <definedName name="_xlnm.Print_Titles" localSheetId="0">'Rekapitulácia stavby'!$92:$92</definedName>
    <definedName name="_xlnm.Print_Titles" localSheetId="3">'Zoznam figúr'!$9:$9</definedName>
    <definedName name="_xlnm.Print_Area" localSheetId="1">'01 - Obnova sprchy a wc muži'!$C$4:$J$76,'01 - Obnova sprchy a wc muži'!$C$82:$J$136,'01 - Obnova sprchy a wc muži'!$C$142:$J$520</definedName>
    <definedName name="_xlnm.Print_Area" localSheetId="2">'02 - Obnova sprchy a wc ženy'!$C$4:$J$76,'02 - Obnova sprchy a wc ženy'!$C$82:$J$136,'02 - Obnova sprchy a wc ženy'!$C$142:$J$506</definedName>
    <definedName name="_xlnm.Print_Area" localSheetId="0">'Rekapitulácia stavby'!$D$4:$AO$76,'Rekapitulácia stavby'!$C$82:$AQ$105</definedName>
    <definedName name="_xlnm.Print_Area" localSheetId="3">'Zoznam figúr'!$C$4:$G$433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4" l="1"/>
  <c r="J41" i="3"/>
  <c r="J40" i="3"/>
  <c r="AY97" i="1"/>
  <c r="J39" i="3"/>
  <c r="AX97" i="1"/>
  <c r="BI506" i="3"/>
  <c r="BH506" i="3"/>
  <c r="BG506" i="3"/>
  <c r="BE506" i="3"/>
  <c r="BK506" i="3"/>
  <c r="J506" i="3"/>
  <c r="BF506" i="3"/>
  <c r="BI505" i="3"/>
  <c r="BH505" i="3"/>
  <c r="BG505" i="3"/>
  <c r="BE505" i="3"/>
  <c r="BK505" i="3"/>
  <c r="J505" i="3"/>
  <c r="BF505" i="3" s="1"/>
  <c r="BI504" i="3"/>
  <c r="BH504" i="3"/>
  <c r="BG504" i="3"/>
  <c r="BE504" i="3"/>
  <c r="BK504" i="3"/>
  <c r="J504" i="3"/>
  <c r="BF504" i="3"/>
  <c r="BI503" i="3"/>
  <c r="BH503" i="3"/>
  <c r="BG503" i="3"/>
  <c r="BE503" i="3"/>
  <c r="BK503" i="3"/>
  <c r="J503" i="3" s="1"/>
  <c r="BF503" i="3" s="1"/>
  <c r="BI502" i="3"/>
  <c r="BH502" i="3"/>
  <c r="BG502" i="3"/>
  <c r="BE502" i="3"/>
  <c r="BK502" i="3"/>
  <c r="J502" i="3"/>
  <c r="BF502" i="3"/>
  <c r="BI500" i="3"/>
  <c r="BH500" i="3"/>
  <c r="BG500" i="3"/>
  <c r="BE500" i="3"/>
  <c r="T500" i="3"/>
  <c r="R500" i="3"/>
  <c r="P500" i="3"/>
  <c r="BI499" i="3"/>
  <c r="BH499" i="3"/>
  <c r="BG499" i="3"/>
  <c r="BE499" i="3"/>
  <c r="T499" i="3"/>
  <c r="R499" i="3"/>
  <c r="P499" i="3"/>
  <c r="BI497" i="3"/>
  <c r="BH497" i="3"/>
  <c r="BG497" i="3"/>
  <c r="BE497" i="3"/>
  <c r="T497" i="3"/>
  <c r="R497" i="3"/>
  <c r="P497" i="3"/>
  <c r="BI495" i="3"/>
  <c r="BH495" i="3"/>
  <c r="BG495" i="3"/>
  <c r="BE495" i="3"/>
  <c r="T495" i="3"/>
  <c r="R495" i="3"/>
  <c r="P495" i="3"/>
  <c r="BI492" i="3"/>
  <c r="BH492" i="3"/>
  <c r="BG492" i="3"/>
  <c r="BE492" i="3"/>
  <c r="T492" i="3"/>
  <c r="R492" i="3"/>
  <c r="P492" i="3"/>
  <c r="BI490" i="3"/>
  <c r="BH490" i="3"/>
  <c r="BG490" i="3"/>
  <c r="BE490" i="3"/>
  <c r="T490" i="3"/>
  <c r="T489" i="3"/>
  <c r="R490" i="3"/>
  <c r="R489" i="3"/>
  <c r="P490" i="3"/>
  <c r="P489" i="3"/>
  <c r="BI486" i="3"/>
  <c r="BH486" i="3"/>
  <c r="BG486" i="3"/>
  <c r="BE486" i="3"/>
  <c r="T486" i="3"/>
  <c r="T485" i="3" s="1"/>
  <c r="R486" i="3"/>
  <c r="R485" i="3"/>
  <c r="P486" i="3"/>
  <c r="P485" i="3"/>
  <c r="BI480" i="3"/>
  <c r="BH480" i="3"/>
  <c r="BG480" i="3"/>
  <c r="BE480" i="3"/>
  <c r="T480" i="3"/>
  <c r="R480" i="3"/>
  <c r="P480" i="3"/>
  <c r="BI479" i="3"/>
  <c r="BH479" i="3"/>
  <c r="BG479" i="3"/>
  <c r="BE479" i="3"/>
  <c r="T479" i="3"/>
  <c r="R479" i="3"/>
  <c r="P479" i="3"/>
  <c r="BI476" i="3"/>
  <c r="BH476" i="3"/>
  <c r="BG476" i="3"/>
  <c r="BE476" i="3"/>
  <c r="T476" i="3"/>
  <c r="R476" i="3"/>
  <c r="P476" i="3"/>
  <c r="BI475" i="3"/>
  <c r="BH475" i="3"/>
  <c r="BG475" i="3"/>
  <c r="BE475" i="3"/>
  <c r="T475" i="3"/>
  <c r="R475" i="3"/>
  <c r="P475" i="3"/>
  <c r="BI472" i="3"/>
  <c r="BH472" i="3"/>
  <c r="BG472" i="3"/>
  <c r="BE472" i="3"/>
  <c r="T472" i="3"/>
  <c r="R472" i="3"/>
  <c r="P472" i="3"/>
  <c r="BI471" i="3"/>
  <c r="BH471" i="3"/>
  <c r="BG471" i="3"/>
  <c r="BE471" i="3"/>
  <c r="T471" i="3"/>
  <c r="R471" i="3"/>
  <c r="P471" i="3"/>
  <c r="BI468" i="3"/>
  <c r="BH468" i="3"/>
  <c r="BG468" i="3"/>
  <c r="BE468" i="3"/>
  <c r="T468" i="3"/>
  <c r="R468" i="3"/>
  <c r="P468" i="3"/>
  <c r="BI467" i="3"/>
  <c r="BH467" i="3"/>
  <c r="BG467" i="3"/>
  <c r="BE467" i="3"/>
  <c r="T467" i="3"/>
  <c r="R467" i="3"/>
  <c r="P467" i="3"/>
  <c r="BI465" i="3"/>
  <c r="BH465" i="3"/>
  <c r="BG465" i="3"/>
  <c r="BE465" i="3"/>
  <c r="T465" i="3"/>
  <c r="R465" i="3"/>
  <c r="P465" i="3"/>
  <c r="BI464" i="3"/>
  <c r="BH464" i="3"/>
  <c r="BG464" i="3"/>
  <c r="BE464" i="3"/>
  <c r="T464" i="3"/>
  <c r="R464" i="3"/>
  <c r="P464" i="3"/>
  <c r="BI463" i="3"/>
  <c r="BH463" i="3"/>
  <c r="BG463" i="3"/>
  <c r="BE463" i="3"/>
  <c r="T463" i="3"/>
  <c r="R463" i="3"/>
  <c r="P463" i="3"/>
  <c r="BI462" i="3"/>
  <c r="BH462" i="3"/>
  <c r="BG462" i="3"/>
  <c r="BE462" i="3"/>
  <c r="T462" i="3"/>
  <c r="R462" i="3"/>
  <c r="P462" i="3"/>
  <c r="BI461" i="3"/>
  <c r="BH461" i="3"/>
  <c r="BG461" i="3"/>
  <c r="BE461" i="3"/>
  <c r="T461" i="3"/>
  <c r="R461" i="3"/>
  <c r="P461" i="3"/>
  <c r="BI458" i="3"/>
  <c r="BH458" i="3"/>
  <c r="BG458" i="3"/>
  <c r="BE458" i="3"/>
  <c r="T458" i="3"/>
  <c r="R458" i="3"/>
  <c r="P458" i="3"/>
  <c r="BI457" i="3"/>
  <c r="BH457" i="3"/>
  <c r="BG457" i="3"/>
  <c r="BE457" i="3"/>
  <c r="T457" i="3"/>
  <c r="R457" i="3"/>
  <c r="P457" i="3"/>
  <c r="BI454" i="3"/>
  <c r="BH454" i="3"/>
  <c r="BG454" i="3"/>
  <c r="BE454" i="3"/>
  <c r="T454" i="3"/>
  <c r="R454" i="3"/>
  <c r="P454" i="3"/>
  <c r="BI453" i="3"/>
  <c r="BH453" i="3"/>
  <c r="BG453" i="3"/>
  <c r="BE453" i="3"/>
  <c r="T453" i="3"/>
  <c r="R453" i="3"/>
  <c r="P453" i="3"/>
  <c r="BI450" i="3"/>
  <c r="BH450" i="3"/>
  <c r="BG450" i="3"/>
  <c r="BE450" i="3"/>
  <c r="T450" i="3"/>
  <c r="R450" i="3"/>
  <c r="P450" i="3"/>
  <c r="BI446" i="3"/>
  <c r="BH446" i="3"/>
  <c r="BG446" i="3"/>
  <c r="BE446" i="3"/>
  <c r="T446" i="3"/>
  <c r="R446" i="3"/>
  <c r="P446" i="3"/>
  <c r="BI444" i="3"/>
  <c r="BH444" i="3"/>
  <c r="BG444" i="3"/>
  <c r="BE444" i="3"/>
  <c r="T444" i="3"/>
  <c r="R444" i="3"/>
  <c r="P444" i="3"/>
  <c r="BI442" i="3"/>
  <c r="BH442" i="3"/>
  <c r="BG442" i="3"/>
  <c r="BE442" i="3"/>
  <c r="T442" i="3"/>
  <c r="R442" i="3"/>
  <c r="P442" i="3"/>
  <c r="BI440" i="3"/>
  <c r="BH440" i="3"/>
  <c r="BG440" i="3"/>
  <c r="BE440" i="3"/>
  <c r="T440" i="3"/>
  <c r="R440" i="3"/>
  <c r="P440" i="3"/>
  <c r="BI435" i="3"/>
  <c r="BH435" i="3"/>
  <c r="BG435" i="3"/>
  <c r="BE435" i="3"/>
  <c r="T435" i="3"/>
  <c r="R435" i="3"/>
  <c r="P435" i="3"/>
  <c r="BI433" i="3"/>
  <c r="BH433" i="3"/>
  <c r="BG433" i="3"/>
  <c r="BE433" i="3"/>
  <c r="T433" i="3"/>
  <c r="R433" i="3"/>
  <c r="P433" i="3"/>
  <c r="BI428" i="3"/>
  <c r="BH428" i="3"/>
  <c r="BG428" i="3"/>
  <c r="BE428" i="3"/>
  <c r="T428" i="3"/>
  <c r="R428" i="3"/>
  <c r="P428" i="3"/>
  <c r="BI426" i="3"/>
  <c r="BH426" i="3"/>
  <c r="BG426" i="3"/>
  <c r="BE426" i="3"/>
  <c r="T426" i="3"/>
  <c r="R426" i="3"/>
  <c r="P426" i="3"/>
  <c r="BI421" i="3"/>
  <c r="BH421" i="3"/>
  <c r="BG421" i="3"/>
  <c r="BE421" i="3"/>
  <c r="T421" i="3"/>
  <c r="R421" i="3"/>
  <c r="P421" i="3"/>
  <c r="BI420" i="3"/>
  <c r="BH420" i="3"/>
  <c r="BG420" i="3"/>
  <c r="BE420" i="3"/>
  <c r="T420" i="3"/>
  <c r="R420" i="3"/>
  <c r="P420" i="3"/>
  <c r="BI416" i="3"/>
  <c r="BH416" i="3"/>
  <c r="BG416" i="3"/>
  <c r="BE416" i="3"/>
  <c r="T416" i="3"/>
  <c r="R416" i="3"/>
  <c r="P416" i="3"/>
  <c r="BI413" i="3"/>
  <c r="BH413" i="3"/>
  <c r="BG413" i="3"/>
  <c r="BE413" i="3"/>
  <c r="T413" i="3"/>
  <c r="R413" i="3"/>
  <c r="P413" i="3"/>
  <c r="BI409" i="3"/>
  <c r="BH409" i="3"/>
  <c r="BG409" i="3"/>
  <c r="BE409" i="3"/>
  <c r="T409" i="3"/>
  <c r="R409" i="3"/>
  <c r="P409" i="3"/>
  <c r="BI407" i="3"/>
  <c r="BH407" i="3"/>
  <c r="BG407" i="3"/>
  <c r="BE407" i="3"/>
  <c r="T407" i="3"/>
  <c r="R407" i="3"/>
  <c r="P407" i="3"/>
  <c r="BI405" i="3"/>
  <c r="BH405" i="3"/>
  <c r="BG405" i="3"/>
  <c r="BE405" i="3"/>
  <c r="T405" i="3"/>
  <c r="R405" i="3"/>
  <c r="P405" i="3"/>
  <c r="BI403" i="3"/>
  <c r="BH403" i="3"/>
  <c r="BG403" i="3"/>
  <c r="BE403" i="3"/>
  <c r="T403" i="3"/>
  <c r="R403" i="3"/>
  <c r="P403" i="3"/>
  <c r="BI401" i="3"/>
  <c r="BH401" i="3"/>
  <c r="BG401" i="3"/>
  <c r="BE401" i="3"/>
  <c r="T401" i="3"/>
  <c r="R401" i="3"/>
  <c r="P401" i="3"/>
  <c r="BI399" i="3"/>
  <c r="BH399" i="3"/>
  <c r="BG399" i="3"/>
  <c r="BE399" i="3"/>
  <c r="T399" i="3"/>
  <c r="R399" i="3"/>
  <c r="P399" i="3"/>
  <c r="BI397" i="3"/>
  <c r="BH397" i="3"/>
  <c r="BG397" i="3"/>
  <c r="BE397" i="3"/>
  <c r="T397" i="3"/>
  <c r="R397" i="3"/>
  <c r="P397" i="3"/>
  <c r="BI395" i="3"/>
  <c r="BH395" i="3"/>
  <c r="BG395" i="3"/>
  <c r="BE395" i="3"/>
  <c r="T395" i="3"/>
  <c r="R395" i="3"/>
  <c r="P395" i="3"/>
  <c r="BI393" i="3"/>
  <c r="BH393" i="3"/>
  <c r="BG393" i="3"/>
  <c r="BE393" i="3"/>
  <c r="T393" i="3"/>
  <c r="R393" i="3"/>
  <c r="P393" i="3"/>
  <c r="BI391" i="3"/>
  <c r="BH391" i="3"/>
  <c r="BG391" i="3"/>
  <c r="BE391" i="3"/>
  <c r="T391" i="3"/>
  <c r="R391" i="3"/>
  <c r="P391" i="3"/>
  <c r="BI389" i="3"/>
  <c r="BH389" i="3"/>
  <c r="BG389" i="3"/>
  <c r="BE389" i="3"/>
  <c r="T389" i="3"/>
  <c r="R389" i="3"/>
  <c r="P389" i="3"/>
  <c r="BI387" i="3"/>
  <c r="BH387" i="3"/>
  <c r="BG387" i="3"/>
  <c r="BE387" i="3"/>
  <c r="T387" i="3"/>
  <c r="R387" i="3"/>
  <c r="P387" i="3"/>
  <c r="BI385" i="3"/>
  <c r="BH385" i="3"/>
  <c r="BG385" i="3"/>
  <c r="BE385" i="3"/>
  <c r="T385" i="3"/>
  <c r="R385" i="3"/>
  <c r="P385" i="3"/>
  <c r="BI384" i="3"/>
  <c r="BH384" i="3"/>
  <c r="BG384" i="3"/>
  <c r="BE384" i="3"/>
  <c r="T384" i="3"/>
  <c r="R384" i="3"/>
  <c r="P384" i="3"/>
  <c r="BI383" i="3"/>
  <c r="BH383" i="3"/>
  <c r="BG383" i="3"/>
  <c r="BE383" i="3"/>
  <c r="T383" i="3"/>
  <c r="R383" i="3"/>
  <c r="P383" i="3"/>
  <c r="BI381" i="3"/>
  <c r="BH381" i="3"/>
  <c r="BG381" i="3"/>
  <c r="BE381" i="3"/>
  <c r="T381" i="3"/>
  <c r="R381" i="3"/>
  <c r="P381" i="3"/>
  <c r="BI380" i="3"/>
  <c r="BH380" i="3"/>
  <c r="BG380" i="3"/>
  <c r="BE380" i="3"/>
  <c r="T380" i="3"/>
  <c r="R380" i="3"/>
  <c r="P380" i="3"/>
  <c r="BI377" i="3"/>
  <c r="BH377" i="3"/>
  <c r="BG377" i="3"/>
  <c r="BE377" i="3"/>
  <c r="T377" i="3"/>
  <c r="R377" i="3"/>
  <c r="P377" i="3"/>
  <c r="BI376" i="3"/>
  <c r="BH376" i="3"/>
  <c r="BG376" i="3"/>
  <c r="BE376" i="3"/>
  <c r="T376" i="3"/>
  <c r="R376" i="3"/>
  <c r="P376" i="3"/>
  <c r="BI375" i="3"/>
  <c r="BH375" i="3"/>
  <c r="BG375" i="3"/>
  <c r="BE375" i="3"/>
  <c r="T375" i="3"/>
  <c r="R375" i="3"/>
  <c r="P375" i="3"/>
  <c r="BI373" i="3"/>
  <c r="BH373" i="3"/>
  <c r="BG373" i="3"/>
  <c r="BE373" i="3"/>
  <c r="T373" i="3"/>
  <c r="R373" i="3"/>
  <c r="P373" i="3"/>
  <c r="BI372" i="3"/>
  <c r="BH372" i="3"/>
  <c r="BG372" i="3"/>
  <c r="BE372" i="3"/>
  <c r="T372" i="3"/>
  <c r="R372" i="3"/>
  <c r="P372" i="3"/>
  <c r="BI371" i="3"/>
  <c r="BH371" i="3"/>
  <c r="BG371" i="3"/>
  <c r="BE371" i="3"/>
  <c r="T371" i="3"/>
  <c r="R371" i="3"/>
  <c r="P371" i="3"/>
  <c r="BI369" i="3"/>
  <c r="BH369" i="3"/>
  <c r="BG369" i="3"/>
  <c r="BE369" i="3"/>
  <c r="T369" i="3"/>
  <c r="R369" i="3"/>
  <c r="P369" i="3"/>
  <c r="BI367" i="3"/>
  <c r="BH367" i="3"/>
  <c r="BG367" i="3"/>
  <c r="BE367" i="3"/>
  <c r="T367" i="3"/>
  <c r="R367" i="3"/>
  <c r="P367" i="3"/>
  <c r="BI364" i="3"/>
  <c r="BH364" i="3"/>
  <c r="BG364" i="3"/>
  <c r="BE364" i="3"/>
  <c r="T364" i="3"/>
  <c r="R364" i="3"/>
  <c r="P364" i="3"/>
  <c r="BI362" i="3"/>
  <c r="BH362" i="3"/>
  <c r="BG362" i="3"/>
  <c r="BE362" i="3"/>
  <c r="T362" i="3"/>
  <c r="R362" i="3"/>
  <c r="P362" i="3"/>
  <c r="BI361" i="3"/>
  <c r="BH361" i="3"/>
  <c r="BG361" i="3"/>
  <c r="BE361" i="3"/>
  <c r="T361" i="3"/>
  <c r="R361" i="3"/>
  <c r="P361" i="3"/>
  <c r="BI359" i="3"/>
  <c r="BH359" i="3"/>
  <c r="BG359" i="3"/>
  <c r="BE359" i="3"/>
  <c r="T359" i="3"/>
  <c r="R359" i="3"/>
  <c r="P359" i="3"/>
  <c r="BI357" i="3"/>
  <c r="BH357" i="3"/>
  <c r="BG357" i="3"/>
  <c r="BE357" i="3"/>
  <c r="T357" i="3"/>
  <c r="R357" i="3"/>
  <c r="P357" i="3"/>
  <c r="BI354" i="3"/>
  <c r="BH354" i="3"/>
  <c r="BG354" i="3"/>
  <c r="BE354" i="3"/>
  <c r="T354" i="3"/>
  <c r="R354" i="3"/>
  <c r="P354" i="3"/>
  <c r="BI352" i="3"/>
  <c r="BH352" i="3"/>
  <c r="BG352" i="3"/>
  <c r="BE352" i="3"/>
  <c r="T352" i="3"/>
  <c r="R352" i="3"/>
  <c r="P352" i="3"/>
  <c r="BI350" i="3"/>
  <c r="BH350" i="3"/>
  <c r="BG350" i="3"/>
  <c r="BE350" i="3"/>
  <c r="T350" i="3"/>
  <c r="R350" i="3"/>
  <c r="P350" i="3"/>
  <c r="BI348" i="3"/>
  <c r="BH348" i="3"/>
  <c r="BG348" i="3"/>
  <c r="BE348" i="3"/>
  <c r="T348" i="3"/>
  <c r="R348" i="3"/>
  <c r="P348" i="3"/>
  <c r="BI347" i="3"/>
  <c r="BH347" i="3"/>
  <c r="BG347" i="3"/>
  <c r="BE347" i="3"/>
  <c r="T347" i="3"/>
  <c r="R347" i="3"/>
  <c r="P347" i="3"/>
  <c r="BI344" i="3"/>
  <c r="BH344" i="3"/>
  <c r="BG344" i="3"/>
  <c r="BE344" i="3"/>
  <c r="T344" i="3"/>
  <c r="R344" i="3"/>
  <c r="P344" i="3"/>
  <c r="BI341" i="3"/>
  <c r="BH341" i="3"/>
  <c r="BG341" i="3"/>
  <c r="BE341" i="3"/>
  <c r="T341" i="3"/>
  <c r="R341" i="3"/>
  <c r="P341" i="3"/>
  <c r="BI338" i="3"/>
  <c r="BH338" i="3"/>
  <c r="BG338" i="3"/>
  <c r="BE338" i="3"/>
  <c r="T338" i="3"/>
  <c r="R338" i="3"/>
  <c r="P338" i="3"/>
  <c r="BI336" i="3"/>
  <c r="BH336" i="3"/>
  <c r="BG336" i="3"/>
  <c r="BE336" i="3"/>
  <c r="T336" i="3"/>
  <c r="R336" i="3"/>
  <c r="P336" i="3"/>
  <c r="BI335" i="3"/>
  <c r="BH335" i="3"/>
  <c r="BG335" i="3"/>
  <c r="BE335" i="3"/>
  <c r="T335" i="3"/>
  <c r="R335" i="3"/>
  <c r="P335" i="3"/>
  <c r="BI332" i="3"/>
  <c r="BH332" i="3"/>
  <c r="BG332" i="3"/>
  <c r="BE332" i="3"/>
  <c r="T332" i="3"/>
  <c r="R332" i="3"/>
  <c r="P332" i="3"/>
  <c r="BI330" i="3"/>
  <c r="BH330" i="3"/>
  <c r="BG330" i="3"/>
  <c r="BE330" i="3"/>
  <c r="T330" i="3"/>
  <c r="R330" i="3"/>
  <c r="P330" i="3"/>
  <c r="BI327" i="3"/>
  <c r="BH327" i="3"/>
  <c r="BG327" i="3"/>
  <c r="BE327" i="3"/>
  <c r="T327" i="3"/>
  <c r="R327" i="3"/>
  <c r="P327" i="3"/>
  <c r="BI326" i="3"/>
  <c r="BH326" i="3"/>
  <c r="BG326" i="3"/>
  <c r="BE326" i="3"/>
  <c r="T326" i="3"/>
  <c r="R326" i="3"/>
  <c r="P326" i="3"/>
  <c r="BI323" i="3"/>
  <c r="BH323" i="3"/>
  <c r="BG323" i="3"/>
  <c r="BE323" i="3"/>
  <c r="T323" i="3"/>
  <c r="R323" i="3"/>
  <c r="P323" i="3"/>
  <c r="BI321" i="3"/>
  <c r="BH321" i="3"/>
  <c r="BG321" i="3"/>
  <c r="BE321" i="3"/>
  <c r="T321" i="3"/>
  <c r="R321" i="3"/>
  <c r="P321" i="3"/>
  <c r="BI319" i="3"/>
  <c r="BH319" i="3"/>
  <c r="BG319" i="3"/>
  <c r="BE319" i="3"/>
  <c r="T319" i="3"/>
  <c r="R319" i="3"/>
  <c r="P319" i="3"/>
  <c r="BI316" i="3"/>
  <c r="BH316" i="3"/>
  <c r="BG316" i="3"/>
  <c r="BE316" i="3"/>
  <c r="T316" i="3"/>
  <c r="R316" i="3"/>
  <c r="P316" i="3"/>
  <c r="BI313" i="3"/>
  <c r="BH313" i="3"/>
  <c r="BG313" i="3"/>
  <c r="BE313" i="3"/>
  <c r="T313" i="3"/>
  <c r="R313" i="3"/>
  <c r="P313" i="3"/>
  <c r="BI312" i="3"/>
  <c r="BH312" i="3"/>
  <c r="BG312" i="3"/>
  <c r="BE312" i="3"/>
  <c r="T312" i="3"/>
  <c r="R312" i="3"/>
  <c r="P312" i="3"/>
  <c r="BI309" i="3"/>
  <c r="BH309" i="3"/>
  <c r="BG309" i="3"/>
  <c r="BE309" i="3"/>
  <c r="T309" i="3"/>
  <c r="R309" i="3"/>
  <c r="P309" i="3"/>
  <c r="BI306" i="3"/>
  <c r="BH306" i="3"/>
  <c r="BG306" i="3"/>
  <c r="BE306" i="3"/>
  <c r="T306" i="3"/>
  <c r="R306" i="3"/>
  <c r="P306" i="3"/>
  <c r="BI305" i="3"/>
  <c r="BH305" i="3"/>
  <c r="BG305" i="3"/>
  <c r="BE305" i="3"/>
  <c r="T305" i="3"/>
  <c r="R305" i="3"/>
  <c r="P305" i="3"/>
  <c r="BI302" i="3"/>
  <c r="BH302" i="3"/>
  <c r="BG302" i="3"/>
  <c r="BE302" i="3"/>
  <c r="T302" i="3"/>
  <c r="R302" i="3"/>
  <c r="P302" i="3"/>
  <c r="BI301" i="3"/>
  <c r="BH301" i="3"/>
  <c r="BG301" i="3"/>
  <c r="BE301" i="3"/>
  <c r="T301" i="3"/>
  <c r="R301" i="3"/>
  <c r="P301" i="3"/>
  <c r="BI298" i="3"/>
  <c r="BH298" i="3"/>
  <c r="BG298" i="3"/>
  <c r="BE298" i="3"/>
  <c r="T298" i="3"/>
  <c r="R298" i="3"/>
  <c r="P298" i="3"/>
  <c r="BI297" i="3"/>
  <c r="BH297" i="3"/>
  <c r="BG297" i="3"/>
  <c r="BE297" i="3"/>
  <c r="T297" i="3"/>
  <c r="R297" i="3"/>
  <c r="P297" i="3"/>
  <c r="BI294" i="3"/>
  <c r="BH294" i="3"/>
  <c r="BG294" i="3"/>
  <c r="BE294" i="3"/>
  <c r="T294" i="3"/>
  <c r="R294" i="3"/>
  <c r="P294" i="3"/>
  <c r="BI293" i="3"/>
  <c r="BH293" i="3"/>
  <c r="BG293" i="3"/>
  <c r="BE293" i="3"/>
  <c r="T293" i="3"/>
  <c r="R293" i="3"/>
  <c r="P293" i="3"/>
  <c r="BI291" i="3"/>
  <c r="BH291" i="3"/>
  <c r="BG291" i="3"/>
  <c r="BE291" i="3"/>
  <c r="T291" i="3"/>
  <c r="R291" i="3"/>
  <c r="P291" i="3"/>
  <c r="BI290" i="3"/>
  <c r="BH290" i="3"/>
  <c r="BG290" i="3"/>
  <c r="BE290" i="3"/>
  <c r="T290" i="3"/>
  <c r="R290" i="3"/>
  <c r="P290" i="3"/>
  <c r="BI289" i="3"/>
  <c r="BH289" i="3"/>
  <c r="BG289" i="3"/>
  <c r="BE289" i="3"/>
  <c r="T289" i="3"/>
  <c r="R289" i="3"/>
  <c r="P289" i="3"/>
  <c r="BI288" i="3"/>
  <c r="BH288" i="3"/>
  <c r="BG288" i="3"/>
  <c r="BE288" i="3"/>
  <c r="T288" i="3"/>
  <c r="R288" i="3"/>
  <c r="P288" i="3"/>
  <c r="BI285" i="3"/>
  <c r="BH285" i="3"/>
  <c r="BG285" i="3"/>
  <c r="BE285" i="3"/>
  <c r="T285" i="3"/>
  <c r="R285" i="3"/>
  <c r="P285" i="3"/>
  <c r="BI284" i="3"/>
  <c r="BH284" i="3"/>
  <c r="BG284" i="3"/>
  <c r="BE284" i="3"/>
  <c r="T284" i="3"/>
  <c r="R284" i="3"/>
  <c r="P284" i="3"/>
  <c r="BI282" i="3"/>
  <c r="BH282" i="3"/>
  <c r="BG282" i="3"/>
  <c r="BE282" i="3"/>
  <c r="T282" i="3"/>
  <c r="R282" i="3"/>
  <c r="P282" i="3"/>
  <c r="BI281" i="3"/>
  <c r="BH281" i="3"/>
  <c r="BG281" i="3"/>
  <c r="BE281" i="3"/>
  <c r="T281" i="3"/>
  <c r="R281" i="3"/>
  <c r="P281" i="3"/>
  <c r="BI278" i="3"/>
  <c r="BH278" i="3"/>
  <c r="BG278" i="3"/>
  <c r="BE278" i="3"/>
  <c r="T278" i="3"/>
  <c r="R278" i="3"/>
  <c r="P278" i="3"/>
  <c r="BI274" i="3"/>
  <c r="BH274" i="3"/>
  <c r="BG274" i="3"/>
  <c r="BE274" i="3"/>
  <c r="T274" i="3"/>
  <c r="R274" i="3"/>
  <c r="P274" i="3"/>
  <c r="BI273" i="3"/>
  <c r="BH273" i="3"/>
  <c r="BG273" i="3"/>
  <c r="BE273" i="3"/>
  <c r="T273" i="3"/>
  <c r="R273" i="3"/>
  <c r="P273" i="3"/>
  <c r="BI271" i="3"/>
  <c r="BH271" i="3"/>
  <c r="BG271" i="3"/>
  <c r="BE271" i="3"/>
  <c r="T271" i="3"/>
  <c r="R271" i="3"/>
  <c r="P271" i="3"/>
  <c r="BI270" i="3"/>
  <c r="BH270" i="3"/>
  <c r="BG270" i="3"/>
  <c r="BE270" i="3"/>
  <c r="T270" i="3"/>
  <c r="R270" i="3"/>
  <c r="P270" i="3"/>
  <c r="BI268" i="3"/>
  <c r="BH268" i="3"/>
  <c r="BG268" i="3"/>
  <c r="BE268" i="3"/>
  <c r="T268" i="3"/>
  <c r="R268" i="3"/>
  <c r="P268" i="3"/>
  <c r="BI265" i="3"/>
  <c r="BH265" i="3"/>
  <c r="BG265" i="3"/>
  <c r="BE265" i="3"/>
  <c r="T265" i="3"/>
  <c r="R265" i="3"/>
  <c r="P265" i="3"/>
  <c r="BI263" i="3"/>
  <c r="BH263" i="3"/>
  <c r="BG263" i="3"/>
  <c r="BE263" i="3"/>
  <c r="T263" i="3"/>
  <c r="R263" i="3"/>
  <c r="P263" i="3"/>
  <c r="BI262" i="3"/>
  <c r="BH262" i="3"/>
  <c r="BG262" i="3"/>
  <c r="BE262" i="3"/>
  <c r="T262" i="3"/>
  <c r="R262" i="3"/>
  <c r="P262" i="3"/>
  <c r="BI259" i="3"/>
  <c r="BH259" i="3"/>
  <c r="BG259" i="3"/>
  <c r="BE259" i="3"/>
  <c r="T259" i="3"/>
  <c r="R259" i="3"/>
  <c r="P259" i="3"/>
  <c r="BI256" i="3"/>
  <c r="BH256" i="3"/>
  <c r="BG256" i="3"/>
  <c r="BE256" i="3"/>
  <c r="T256" i="3"/>
  <c r="R256" i="3"/>
  <c r="P256" i="3"/>
  <c r="BI253" i="3"/>
  <c r="BH253" i="3"/>
  <c r="BG253" i="3"/>
  <c r="BE253" i="3"/>
  <c r="T253" i="3"/>
  <c r="R253" i="3"/>
  <c r="P253" i="3"/>
  <c r="BI250" i="3"/>
  <c r="BH250" i="3"/>
  <c r="BG250" i="3"/>
  <c r="BE250" i="3"/>
  <c r="T250" i="3"/>
  <c r="R250" i="3"/>
  <c r="P250" i="3"/>
  <c r="BI247" i="3"/>
  <c r="BH247" i="3"/>
  <c r="BG247" i="3"/>
  <c r="BE247" i="3"/>
  <c r="T247" i="3"/>
  <c r="R247" i="3"/>
  <c r="P247" i="3"/>
  <c r="BI245" i="3"/>
  <c r="BH245" i="3"/>
  <c r="BG245" i="3"/>
  <c r="BE245" i="3"/>
  <c r="T245" i="3"/>
  <c r="R245" i="3"/>
  <c r="P245" i="3"/>
  <c r="BI243" i="3"/>
  <c r="BH243" i="3"/>
  <c r="BG243" i="3"/>
  <c r="BE243" i="3"/>
  <c r="T243" i="3"/>
  <c r="R243" i="3"/>
  <c r="P243" i="3"/>
  <c r="BI240" i="3"/>
  <c r="BH240" i="3"/>
  <c r="BG240" i="3"/>
  <c r="BE240" i="3"/>
  <c r="T240" i="3"/>
  <c r="R240" i="3"/>
  <c r="P240" i="3"/>
  <c r="BI239" i="3"/>
  <c r="BH239" i="3"/>
  <c r="BG239" i="3"/>
  <c r="BE239" i="3"/>
  <c r="T239" i="3"/>
  <c r="R239" i="3"/>
  <c r="P239" i="3"/>
  <c r="BI237" i="3"/>
  <c r="BH237" i="3"/>
  <c r="BG237" i="3"/>
  <c r="BE237" i="3"/>
  <c r="T237" i="3"/>
  <c r="R237" i="3"/>
  <c r="P237" i="3"/>
  <c r="BI236" i="3"/>
  <c r="BH236" i="3"/>
  <c r="BG236" i="3"/>
  <c r="BE236" i="3"/>
  <c r="T236" i="3"/>
  <c r="R236" i="3"/>
  <c r="P236" i="3"/>
  <c r="BI233" i="3"/>
  <c r="BH233" i="3"/>
  <c r="BG233" i="3"/>
  <c r="BE233" i="3"/>
  <c r="T233" i="3"/>
  <c r="R233" i="3"/>
  <c r="P233" i="3"/>
  <c r="BI230" i="3"/>
  <c r="BH230" i="3"/>
  <c r="BG230" i="3"/>
  <c r="BE230" i="3"/>
  <c r="T230" i="3"/>
  <c r="R230" i="3"/>
  <c r="P230" i="3"/>
  <c r="BI229" i="3"/>
  <c r="BH229" i="3"/>
  <c r="BG229" i="3"/>
  <c r="BE229" i="3"/>
  <c r="T229" i="3"/>
  <c r="R229" i="3"/>
  <c r="P229" i="3"/>
  <c r="BI226" i="3"/>
  <c r="BH226" i="3"/>
  <c r="BG226" i="3"/>
  <c r="BE226" i="3"/>
  <c r="T226" i="3"/>
  <c r="R226" i="3"/>
  <c r="P226" i="3"/>
  <c r="BI223" i="3"/>
  <c r="BH223" i="3"/>
  <c r="BG223" i="3"/>
  <c r="BE223" i="3"/>
  <c r="T223" i="3"/>
  <c r="R223" i="3"/>
  <c r="P223" i="3"/>
  <c r="BI220" i="3"/>
  <c r="BH220" i="3"/>
  <c r="BG220" i="3"/>
  <c r="BE220" i="3"/>
  <c r="T220" i="3"/>
  <c r="R220" i="3"/>
  <c r="P220" i="3"/>
  <c r="BI217" i="3"/>
  <c r="BH217" i="3"/>
  <c r="BG217" i="3"/>
  <c r="BE217" i="3"/>
  <c r="T217" i="3"/>
  <c r="R217" i="3"/>
  <c r="P217" i="3"/>
  <c r="BI215" i="3"/>
  <c r="BH215" i="3"/>
  <c r="BG215" i="3"/>
  <c r="BE215" i="3"/>
  <c r="T215" i="3"/>
  <c r="R215" i="3"/>
  <c r="P215" i="3"/>
  <c r="BI212" i="3"/>
  <c r="BH212" i="3"/>
  <c r="BG212" i="3"/>
  <c r="BE212" i="3"/>
  <c r="T212" i="3"/>
  <c r="R212" i="3"/>
  <c r="P212" i="3"/>
  <c r="BI209" i="3"/>
  <c r="BH209" i="3"/>
  <c r="BG209" i="3"/>
  <c r="BE209" i="3"/>
  <c r="T209" i="3"/>
  <c r="R209" i="3"/>
  <c r="P209" i="3"/>
  <c r="BI206" i="3"/>
  <c r="BH206" i="3"/>
  <c r="BG206" i="3"/>
  <c r="BE206" i="3"/>
  <c r="T206" i="3"/>
  <c r="T205" i="3"/>
  <c r="R206" i="3"/>
  <c r="R205" i="3" s="1"/>
  <c r="P206" i="3"/>
  <c r="P205" i="3" s="1"/>
  <c r="BI204" i="3"/>
  <c r="BH204" i="3"/>
  <c r="BG204" i="3"/>
  <c r="BE204" i="3"/>
  <c r="T204" i="3"/>
  <c r="R204" i="3"/>
  <c r="P204" i="3"/>
  <c r="BI203" i="3"/>
  <c r="BH203" i="3"/>
  <c r="BG203" i="3"/>
  <c r="BE203" i="3"/>
  <c r="T203" i="3"/>
  <c r="R203" i="3"/>
  <c r="P203" i="3"/>
  <c r="BI202" i="3"/>
  <c r="BH202" i="3"/>
  <c r="BG202" i="3"/>
  <c r="BE202" i="3"/>
  <c r="T202" i="3"/>
  <c r="R202" i="3"/>
  <c r="P202" i="3"/>
  <c r="BI200" i="3"/>
  <c r="BH200" i="3"/>
  <c r="BG200" i="3"/>
  <c r="BE200" i="3"/>
  <c r="T200" i="3"/>
  <c r="R200" i="3"/>
  <c r="P200" i="3"/>
  <c r="BI199" i="3"/>
  <c r="BH199" i="3"/>
  <c r="BG199" i="3"/>
  <c r="BE199" i="3"/>
  <c r="T199" i="3"/>
  <c r="R199" i="3"/>
  <c r="P199" i="3"/>
  <c r="BI197" i="3"/>
  <c r="BH197" i="3"/>
  <c r="BG197" i="3"/>
  <c r="BE197" i="3"/>
  <c r="T197" i="3"/>
  <c r="R197" i="3"/>
  <c r="P197" i="3"/>
  <c r="BI196" i="3"/>
  <c r="BH196" i="3"/>
  <c r="BG196" i="3"/>
  <c r="BE196" i="3"/>
  <c r="T196" i="3"/>
  <c r="R196" i="3"/>
  <c r="P196" i="3"/>
  <c r="BI195" i="3"/>
  <c r="BH195" i="3"/>
  <c r="BG195" i="3"/>
  <c r="BE195" i="3"/>
  <c r="T195" i="3"/>
  <c r="R195" i="3"/>
  <c r="P195" i="3"/>
  <c r="BI190" i="3"/>
  <c r="BH190" i="3"/>
  <c r="BG190" i="3"/>
  <c r="BE190" i="3"/>
  <c r="T190" i="3"/>
  <c r="R190" i="3"/>
  <c r="P190" i="3"/>
  <c r="BI187" i="3"/>
  <c r="BH187" i="3"/>
  <c r="BG187" i="3"/>
  <c r="BE187" i="3"/>
  <c r="T187" i="3"/>
  <c r="R187" i="3"/>
  <c r="P187" i="3"/>
  <c r="BI184" i="3"/>
  <c r="BH184" i="3"/>
  <c r="BG184" i="3"/>
  <c r="BE184" i="3"/>
  <c r="T184" i="3"/>
  <c r="R184" i="3"/>
  <c r="P184" i="3"/>
  <c r="BI182" i="3"/>
  <c r="BH182" i="3"/>
  <c r="BG182" i="3"/>
  <c r="BE182" i="3"/>
  <c r="T182" i="3"/>
  <c r="R182" i="3"/>
  <c r="P182" i="3"/>
  <c r="BI179" i="3"/>
  <c r="BH179" i="3"/>
  <c r="BG179" i="3"/>
  <c r="BE179" i="3"/>
  <c r="T179" i="3"/>
  <c r="R179" i="3"/>
  <c r="P179" i="3"/>
  <c r="BI174" i="3"/>
  <c r="BH174" i="3"/>
  <c r="BG174" i="3"/>
  <c r="BE174" i="3"/>
  <c r="T174" i="3"/>
  <c r="R174" i="3"/>
  <c r="P174" i="3"/>
  <c r="BI169" i="3"/>
  <c r="BH169" i="3"/>
  <c r="BG169" i="3"/>
  <c r="BE169" i="3"/>
  <c r="T169" i="3"/>
  <c r="R169" i="3"/>
  <c r="P169" i="3"/>
  <c r="BI167" i="3"/>
  <c r="BH167" i="3"/>
  <c r="BG167" i="3"/>
  <c r="BE167" i="3"/>
  <c r="T167" i="3"/>
  <c r="R167" i="3"/>
  <c r="P167" i="3"/>
  <c r="BI165" i="3"/>
  <c r="BH165" i="3"/>
  <c r="BG165" i="3"/>
  <c r="BE165" i="3"/>
  <c r="T165" i="3"/>
  <c r="R165" i="3"/>
  <c r="P165" i="3"/>
  <c r="BI163" i="3"/>
  <c r="BH163" i="3"/>
  <c r="BG163" i="3"/>
  <c r="BE163" i="3"/>
  <c r="T163" i="3"/>
  <c r="T162" i="3"/>
  <c r="R163" i="3"/>
  <c r="R162" i="3"/>
  <c r="P163" i="3"/>
  <c r="P162" i="3" s="1"/>
  <c r="BI160" i="3"/>
  <c r="BH160" i="3"/>
  <c r="BG160" i="3"/>
  <c r="BE160" i="3"/>
  <c r="T160" i="3"/>
  <c r="T159" i="3"/>
  <c r="R160" i="3"/>
  <c r="R159" i="3"/>
  <c r="P160" i="3"/>
  <c r="P159" i="3"/>
  <c r="F153" i="3"/>
  <c r="F151" i="3"/>
  <c r="E149" i="3"/>
  <c r="BI134" i="3"/>
  <c r="BH134" i="3"/>
  <c r="BG134" i="3"/>
  <c r="BE134" i="3"/>
  <c r="BI133" i="3"/>
  <c r="BH133" i="3"/>
  <c r="BG133" i="3"/>
  <c r="BF133" i="3"/>
  <c r="BE133" i="3"/>
  <c r="BI132" i="3"/>
  <c r="BH132" i="3"/>
  <c r="BG132" i="3"/>
  <c r="BF132" i="3"/>
  <c r="BE132" i="3"/>
  <c r="BI131" i="3"/>
  <c r="BH131" i="3"/>
  <c r="BG131" i="3"/>
  <c r="BF131" i="3"/>
  <c r="BE131" i="3"/>
  <c r="BI130" i="3"/>
  <c r="BH130" i="3"/>
  <c r="BG130" i="3"/>
  <c r="BF130" i="3"/>
  <c r="BE130" i="3"/>
  <c r="BI129" i="3"/>
  <c r="BH129" i="3"/>
  <c r="BG129" i="3"/>
  <c r="BF129" i="3"/>
  <c r="BE129" i="3"/>
  <c r="F93" i="3"/>
  <c r="F91" i="3"/>
  <c r="E89" i="3"/>
  <c r="J26" i="3"/>
  <c r="E26" i="3"/>
  <c r="J154" i="3" s="1"/>
  <c r="J25" i="3"/>
  <c r="J23" i="3"/>
  <c r="E23" i="3"/>
  <c r="J153" i="3" s="1"/>
  <c r="J22" i="3"/>
  <c r="J20" i="3"/>
  <c r="E20" i="3"/>
  <c r="F154" i="3"/>
  <c r="J19" i="3"/>
  <c r="J14" i="3"/>
  <c r="J91" i="3"/>
  <c r="E7" i="3"/>
  <c r="E85" i="3" s="1"/>
  <c r="J41" i="2"/>
  <c r="J40" i="2"/>
  <c r="AY96" i="1" s="1"/>
  <c r="J39" i="2"/>
  <c r="AX96" i="1"/>
  <c r="BI520" i="2"/>
  <c r="BH520" i="2"/>
  <c r="BG520" i="2"/>
  <c r="BE520" i="2"/>
  <c r="BK520" i="2"/>
  <c r="J520" i="2" s="1"/>
  <c r="BF520" i="2" s="1"/>
  <c r="BI519" i="2"/>
  <c r="BH519" i="2"/>
  <c r="BG519" i="2"/>
  <c r="BE519" i="2"/>
  <c r="BK519" i="2"/>
  <c r="J519" i="2"/>
  <c r="BF519" i="2"/>
  <c r="BI518" i="2"/>
  <c r="BH518" i="2"/>
  <c r="BG518" i="2"/>
  <c r="BE518" i="2"/>
  <c r="BK518" i="2"/>
  <c r="J518" i="2"/>
  <c r="BF518" i="2" s="1"/>
  <c r="BI517" i="2"/>
  <c r="BH517" i="2"/>
  <c r="BG517" i="2"/>
  <c r="BE517" i="2"/>
  <c r="BK517" i="2"/>
  <c r="J517" i="2"/>
  <c r="BF517" i="2"/>
  <c r="BI516" i="2"/>
  <c r="BH516" i="2"/>
  <c r="BG516" i="2"/>
  <c r="BE516" i="2"/>
  <c r="BK516" i="2"/>
  <c r="J516" i="2" s="1"/>
  <c r="BF516" i="2" s="1"/>
  <c r="BI514" i="2"/>
  <c r="BH514" i="2"/>
  <c r="BG514" i="2"/>
  <c r="BE514" i="2"/>
  <c r="T514" i="2"/>
  <c r="R514" i="2"/>
  <c r="P514" i="2"/>
  <c r="BI513" i="2"/>
  <c r="BH513" i="2"/>
  <c r="BG513" i="2"/>
  <c r="BE513" i="2"/>
  <c r="T513" i="2"/>
  <c r="R513" i="2"/>
  <c r="P513" i="2"/>
  <c r="BI511" i="2"/>
  <c r="BH511" i="2"/>
  <c r="BG511" i="2"/>
  <c r="BE511" i="2"/>
  <c r="T511" i="2"/>
  <c r="R511" i="2"/>
  <c r="P511" i="2"/>
  <c r="BI509" i="2"/>
  <c r="BH509" i="2"/>
  <c r="BG509" i="2"/>
  <c r="BE509" i="2"/>
  <c r="T509" i="2"/>
  <c r="R509" i="2"/>
  <c r="P509" i="2"/>
  <c r="BI506" i="2"/>
  <c r="BH506" i="2"/>
  <c r="BG506" i="2"/>
  <c r="BE506" i="2"/>
  <c r="T506" i="2"/>
  <c r="R506" i="2"/>
  <c r="P506" i="2"/>
  <c r="BI504" i="2"/>
  <c r="BH504" i="2"/>
  <c r="BG504" i="2"/>
  <c r="BE504" i="2"/>
  <c r="T504" i="2"/>
  <c r="T503" i="2"/>
  <c r="R504" i="2"/>
  <c r="R503" i="2" s="1"/>
  <c r="P504" i="2"/>
  <c r="P503" i="2"/>
  <c r="BI500" i="2"/>
  <c r="BH500" i="2"/>
  <c r="BG500" i="2"/>
  <c r="BE500" i="2"/>
  <c r="T500" i="2"/>
  <c r="T499" i="2"/>
  <c r="R500" i="2"/>
  <c r="R499" i="2"/>
  <c r="P500" i="2"/>
  <c r="P499" i="2" s="1"/>
  <c r="BI494" i="2"/>
  <c r="BH494" i="2"/>
  <c r="BG494" i="2"/>
  <c r="BE494" i="2"/>
  <c r="T494" i="2"/>
  <c r="R494" i="2"/>
  <c r="P494" i="2"/>
  <c r="BI493" i="2"/>
  <c r="BH493" i="2"/>
  <c r="BG493" i="2"/>
  <c r="BE493" i="2"/>
  <c r="T493" i="2"/>
  <c r="R493" i="2"/>
  <c r="P493" i="2"/>
  <c r="BI490" i="2"/>
  <c r="BH490" i="2"/>
  <c r="BG490" i="2"/>
  <c r="BE490" i="2"/>
  <c r="T490" i="2"/>
  <c r="R490" i="2"/>
  <c r="P490" i="2"/>
  <c r="BI489" i="2"/>
  <c r="BH489" i="2"/>
  <c r="BG489" i="2"/>
  <c r="BE489" i="2"/>
  <c r="T489" i="2"/>
  <c r="R489" i="2"/>
  <c r="P489" i="2"/>
  <c r="BI486" i="2"/>
  <c r="BH486" i="2"/>
  <c r="BG486" i="2"/>
  <c r="BE486" i="2"/>
  <c r="T486" i="2"/>
  <c r="R486" i="2"/>
  <c r="P486" i="2"/>
  <c r="BI485" i="2"/>
  <c r="BH485" i="2"/>
  <c r="BG485" i="2"/>
  <c r="BE485" i="2"/>
  <c r="T485" i="2"/>
  <c r="R485" i="2"/>
  <c r="P485" i="2"/>
  <c r="BI482" i="2"/>
  <c r="BH482" i="2"/>
  <c r="BG482" i="2"/>
  <c r="BE482" i="2"/>
  <c r="T482" i="2"/>
  <c r="R482" i="2"/>
  <c r="P482" i="2"/>
  <c r="BI481" i="2"/>
  <c r="BH481" i="2"/>
  <c r="BG481" i="2"/>
  <c r="BE481" i="2"/>
  <c r="T481" i="2"/>
  <c r="R481" i="2"/>
  <c r="P481" i="2"/>
  <c r="BI479" i="2"/>
  <c r="BH479" i="2"/>
  <c r="BG479" i="2"/>
  <c r="BE479" i="2"/>
  <c r="T479" i="2"/>
  <c r="R479" i="2"/>
  <c r="P479" i="2"/>
  <c r="BI478" i="2"/>
  <c r="BH478" i="2"/>
  <c r="BG478" i="2"/>
  <c r="BE478" i="2"/>
  <c r="T478" i="2"/>
  <c r="R478" i="2"/>
  <c r="P478" i="2"/>
  <c r="BI477" i="2"/>
  <c r="BH477" i="2"/>
  <c r="BG477" i="2"/>
  <c r="BE477" i="2"/>
  <c r="T477" i="2"/>
  <c r="R477" i="2"/>
  <c r="P477" i="2"/>
  <c r="BI476" i="2"/>
  <c r="BH476" i="2"/>
  <c r="BG476" i="2"/>
  <c r="BE476" i="2"/>
  <c r="T476" i="2"/>
  <c r="R476" i="2"/>
  <c r="P476" i="2"/>
  <c r="BI475" i="2"/>
  <c r="BH475" i="2"/>
  <c r="BG475" i="2"/>
  <c r="BE475" i="2"/>
  <c r="T475" i="2"/>
  <c r="R475" i="2"/>
  <c r="P475" i="2"/>
  <c r="BI472" i="2"/>
  <c r="BH472" i="2"/>
  <c r="BG472" i="2"/>
  <c r="BE472" i="2"/>
  <c r="T472" i="2"/>
  <c r="R472" i="2"/>
  <c r="P472" i="2"/>
  <c r="BI471" i="2"/>
  <c r="BH471" i="2"/>
  <c r="BG471" i="2"/>
  <c r="BE471" i="2"/>
  <c r="T471" i="2"/>
  <c r="R471" i="2"/>
  <c r="P471" i="2"/>
  <c r="BI468" i="2"/>
  <c r="BH468" i="2"/>
  <c r="BG468" i="2"/>
  <c r="BE468" i="2"/>
  <c r="T468" i="2"/>
  <c r="R468" i="2"/>
  <c r="P468" i="2"/>
  <c r="BI467" i="2"/>
  <c r="BH467" i="2"/>
  <c r="BG467" i="2"/>
  <c r="BE467" i="2"/>
  <c r="T467" i="2"/>
  <c r="R467" i="2"/>
  <c r="P467" i="2"/>
  <c r="BI464" i="2"/>
  <c r="BH464" i="2"/>
  <c r="BG464" i="2"/>
  <c r="BE464" i="2"/>
  <c r="T464" i="2"/>
  <c r="R464" i="2"/>
  <c r="P464" i="2"/>
  <c r="BI460" i="2"/>
  <c r="BH460" i="2"/>
  <c r="BG460" i="2"/>
  <c r="BE460" i="2"/>
  <c r="T460" i="2"/>
  <c r="R460" i="2"/>
  <c r="P460" i="2"/>
  <c r="BI458" i="2"/>
  <c r="BH458" i="2"/>
  <c r="BG458" i="2"/>
  <c r="BE458" i="2"/>
  <c r="T458" i="2"/>
  <c r="R458" i="2"/>
  <c r="P458" i="2"/>
  <c r="BI456" i="2"/>
  <c r="BH456" i="2"/>
  <c r="BG456" i="2"/>
  <c r="BE456" i="2"/>
  <c r="T456" i="2"/>
  <c r="R456" i="2"/>
  <c r="P456" i="2"/>
  <c r="BI454" i="2"/>
  <c r="BH454" i="2"/>
  <c r="BG454" i="2"/>
  <c r="BE454" i="2"/>
  <c r="T454" i="2"/>
  <c r="R454" i="2"/>
  <c r="P454" i="2"/>
  <c r="BI449" i="2"/>
  <c r="BH449" i="2"/>
  <c r="BG449" i="2"/>
  <c r="BE449" i="2"/>
  <c r="T449" i="2"/>
  <c r="R449" i="2"/>
  <c r="P449" i="2"/>
  <c r="BI447" i="2"/>
  <c r="BH447" i="2"/>
  <c r="BG447" i="2"/>
  <c r="BE447" i="2"/>
  <c r="T447" i="2"/>
  <c r="R447" i="2"/>
  <c r="P447" i="2"/>
  <c r="BI442" i="2"/>
  <c r="BH442" i="2"/>
  <c r="BG442" i="2"/>
  <c r="BE442" i="2"/>
  <c r="T442" i="2"/>
  <c r="R442" i="2"/>
  <c r="P442" i="2"/>
  <c r="BI440" i="2"/>
  <c r="BH440" i="2"/>
  <c r="BG440" i="2"/>
  <c r="BE440" i="2"/>
  <c r="T440" i="2"/>
  <c r="R440" i="2"/>
  <c r="P440" i="2"/>
  <c r="BI435" i="2"/>
  <c r="BH435" i="2"/>
  <c r="BG435" i="2"/>
  <c r="BE435" i="2"/>
  <c r="T435" i="2"/>
  <c r="R435" i="2"/>
  <c r="P435" i="2"/>
  <c r="BI434" i="2"/>
  <c r="BH434" i="2"/>
  <c r="BG434" i="2"/>
  <c r="BE434" i="2"/>
  <c r="T434" i="2"/>
  <c r="R434" i="2"/>
  <c r="P434" i="2"/>
  <c r="BI430" i="2"/>
  <c r="BH430" i="2"/>
  <c r="BG430" i="2"/>
  <c r="BE430" i="2"/>
  <c r="T430" i="2"/>
  <c r="R430" i="2"/>
  <c r="P430" i="2"/>
  <c r="BI427" i="2"/>
  <c r="BH427" i="2"/>
  <c r="BG427" i="2"/>
  <c r="BE427" i="2"/>
  <c r="T427" i="2"/>
  <c r="R427" i="2"/>
  <c r="P427" i="2"/>
  <c r="BI423" i="2"/>
  <c r="BH423" i="2"/>
  <c r="BG423" i="2"/>
  <c r="BE423" i="2"/>
  <c r="T423" i="2"/>
  <c r="R423" i="2"/>
  <c r="P423" i="2"/>
  <c r="BI421" i="2"/>
  <c r="BH421" i="2"/>
  <c r="BG421" i="2"/>
  <c r="BE421" i="2"/>
  <c r="T421" i="2"/>
  <c r="R421" i="2"/>
  <c r="P421" i="2"/>
  <c r="BI419" i="2"/>
  <c r="BH419" i="2"/>
  <c r="BG419" i="2"/>
  <c r="BE419" i="2"/>
  <c r="T419" i="2"/>
  <c r="R419" i="2"/>
  <c r="P419" i="2"/>
  <c r="BI417" i="2"/>
  <c r="BH417" i="2"/>
  <c r="BG417" i="2"/>
  <c r="BE417" i="2"/>
  <c r="T417" i="2"/>
  <c r="R417" i="2"/>
  <c r="P417" i="2"/>
  <c r="BI415" i="2"/>
  <c r="BH415" i="2"/>
  <c r="BG415" i="2"/>
  <c r="BE415" i="2"/>
  <c r="T415" i="2"/>
  <c r="R415" i="2"/>
  <c r="P415" i="2"/>
  <c r="BI413" i="2"/>
  <c r="BH413" i="2"/>
  <c r="BG413" i="2"/>
  <c r="BE413" i="2"/>
  <c r="T413" i="2"/>
  <c r="R413" i="2"/>
  <c r="P413" i="2"/>
  <c r="BI411" i="2"/>
  <c r="BH411" i="2"/>
  <c r="BG411" i="2"/>
  <c r="BE411" i="2"/>
  <c r="T411" i="2"/>
  <c r="R411" i="2"/>
  <c r="P411" i="2"/>
  <c r="BI409" i="2"/>
  <c r="BH409" i="2"/>
  <c r="BG409" i="2"/>
  <c r="BE409" i="2"/>
  <c r="T409" i="2"/>
  <c r="R409" i="2"/>
  <c r="P409" i="2"/>
  <c r="BI407" i="2"/>
  <c r="BH407" i="2"/>
  <c r="BG407" i="2"/>
  <c r="BE407" i="2"/>
  <c r="T407" i="2"/>
  <c r="R407" i="2"/>
  <c r="P407" i="2"/>
  <c r="BI405" i="2"/>
  <c r="BH405" i="2"/>
  <c r="BG405" i="2"/>
  <c r="BE405" i="2"/>
  <c r="T405" i="2"/>
  <c r="R405" i="2"/>
  <c r="P405" i="2"/>
  <c r="BI403" i="2"/>
  <c r="BH403" i="2"/>
  <c r="BG403" i="2"/>
  <c r="BE403" i="2"/>
  <c r="T403" i="2"/>
  <c r="R403" i="2"/>
  <c r="P403" i="2"/>
  <c r="BI401" i="2"/>
  <c r="BH401" i="2"/>
  <c r="BG401" i="2"/>
  <c r="BE401" i="2"/>
  <c r="T401" i="2"/>
  <c r="R401" i="2"/>
  <c r="P401" i="2"/>
  <c r="BI399" i="2"/>
  <c r="BH399" i="2"/>
  <c r="BG399" i="2"/>
  <c r="BE399" i="2"/>
  <c r="T399" i="2"/>
  <c r="R399" i="2"/>
  <c r="P399" i="2"/>
  <c r="BI398" i="2"/>
  <c r="BH398" i="2"/>
  <c r="BG398" i="2"/>
  <c r="BE398" i="2"/>
  <c r="T398" i="2"/>
  <c r="R398" i="2"/>
  <c r="P398" i="2"/>
  <c r="BI397" i="2"/>
  <c r="BH397" i="2"/>
  <c r="BG397" i="2"/>
  <c r="BE397" i="2"/>
  <c r="T397" i="2"/>
  <c r="R397" i="2"/>
  <c r="P397" i="2"/>
  <c r="BI395" i="2"/>
  <c r="BH395" i="2"/>
  <c r="BG395" i="2"/>
  <c r="BE395" i="2"/>
  <c r="T395" i="2"/>
  <c r="R395" i="2"/>
  <c r="P395" i="2"/>
  <c r="BI394" i="2"/>
  <c r="BH394" i="2"/>
  <c r="BG394" i="2"/>
  <c r="BE394" i="2"/>
  <c r="T394" i="2"/>
  <c r="R394" i="2"/>
  <c r="P394" i="2"/>
  <c r="BI391" i="2"/>
  <c r="BH391" i="2"/>
  <c r="BG391" i="2"/>
  <c r="BE391" i="2"/>
  <c r="T391" i="2"/>
  <c r="R391" i="2"/>
  <c r="P391" i="2"/>
  <c r="BI390" i="2"/>
  <c r="BH390" i="2"/>
  <c r="BG390" i="2"/>
  <c r="BE390" i="2"/>
  <c r="T390" i="2"/>
  <c r="R390" i="2"/>
  <c r="P390" i="2"/>
  <c r="BI389" i="2"/>
  <c r="BH389" i="2"/>
  <c r="BG389" i="2"/>
  <c r="BE389" i="2"/>
  <c r="T389" i="2"/>
  <c r="R389" i="2"/>
  <c r="P389" i="2"/>
  <c r="BI387" i="2"/>
  <c r="BH387" i="2"/>
  <c r="BG387" i="2"/>
  <c r="BE387" i="2"/>
  <c r="T387" i="2"/>
  <c r="R387" i="2"/>
  <c r="P387" i="2"/>
  <c r="BI386" i="2"/>
  <c r="BH386" i="2"/>
  <c r="BG386" i="2"/>
  <c r="BE386" i="2"/>
  <c r="T386" i="2"/>
  <c r="R386" i="2"/>
  <c r="P386" i="2"/>
  <c r="BI385" i="2"/>
  <c r="BH385" i="2"/>
  <c r="BG385" i="2"/>
  <c r="BE385" i="2"/>
  <c r="T385" i="2"/>
  <c r="R385" i="2"/>
  <c r="P385" i="2"/>
  <c r="BI383" i="2"/>
  <c r="BH383" i="2"/>
  <c r="BG383" i="2"/>
  <c r="BE383" i="2"/>
  <c r="T383" i="2"/>
  <c r="R383" i="2"/>
  <c r="P383" i="2"/>
  <c r="BI381" i="2"/>
  <c r="BH381" i="2"/>
  <c r="BG381" i="2"/>
  <c r="BE381" i="2"/>
  <c r="T381" i="2"/>
  <c r="R381" i="2"/>
  <c r="P381" i="2"/>
  <c r="BI378" i="2"/>
  <c r="BH378" i="2"/>
  <c r="BG378" i="2"/>
  <c r="BE378" i="2"/>
  <c r="T378" i="2"/>
  <c r="R378" i="2"/>
  <c r="P378" i="2"/>
  <c r="BI376" i="2"/>
  <c r="BH376" i="2"/>
  <c r="BG376" i="2"/>
  <c r="BE376" i="2"/>
  <c r="T376" i="2"/>
  <c r="R376" i="2"/>
  <c r="P376" i="2"/>
  <c r="BI375" i="2"/>
  <c r="BH375" i="2"/>
  <c r="BG375" i="2"/>
  <c r="BE375" i="2"/>
  <c r="T375" i="2"/>
  <c r="R375" i="2"/>
  <c r="P375" i="2"/>
  <c r="BI373" i="2"/>
  <c r="BH373" i="2"/>
  <c r="BG373" i="2"/>
  <c r="BE373" i="2"/>
  <c r="T373" i="2"/>
  <c r="R373" i="2"/>
  <c r="P373" i="2"/>
  <c r="BI371" i="2"/>
  <c r="BH371" i="2"/>
  <c r="BG371" i="2"/>
  <c r="BE371" i="2"/>
  <c r="T371" i="2"/>
  <c r="R371" i="2"/>
  <c r="P371" i="2"/>
  <c r="BI368" i="2"/>
  <c r="BH368" i="2"/>
  <c r="BG368" i="2"/>
  <c r="BE368" i="2"/>
  <c r="T368" i="2"/>
  <c r="R368" i="2"/>
  <c r="P368" i="2"/>
  <c r="BI366" i="2"/>
  <c r="BH366" i="2"/>
  <c r="BG366" i="2"/>
  <c r="BE366" i="2"/>
  <c r="T366" i="2"/>
  <c r="R366" i="2"/>
  <c r="P366" i="2"/>
  <c r="BI364" i="2"/>
  <c r="BH364" i="2"/>
  <c r="BG364" i="2"/>
  <c r="BE364" i="2"/>
  <c r="T364" i="2"/>
  <c r="R364" i="2"/>
  <c r="P364" i="2"/>
  <c r="BI362" i="2"/>
  <c r="BH362" i="2"/>
  <c r="BG362" i="2"/>
  <c r="BE362" i="2"/>
  <c r="T362" i="2"/>
  <c r="R362" i="2"/>
  <c r="P362" i="2"/>
  <c r="BI361" i="2"/>
  <c r="BH361" i="2"/>
  <c r="BG361" i="2"/>
  <c r="BE361" i="2"/>
  <c r="T361" i="2"/>
  <c r="R361" i="2"/>
  <c r="P361" i="2"/>
  <c r="BI359" i="2"/>
  <c r="BH359" i="2"/>
  <c r="BG359" i="2"/>
  <c r="BE359" i="2"/>
  <c r="T359" i="2"/>
  <c r="R359" i="2"/>
  <c r="P359" i="2"/>
  <c r="BI356" i="2"/>
  <c r="BH356" i="2"/>
  <c r="BG356" i="2"/>
  <c r="BE356" i="2"/>
  <c r="T356" i="2"/>
  <c r="R356" i="2"/>
  <c r="P356" i="2"/>
  <c r="BI353" i="2"/>
  <c r="BH353" i="2"/>
  <c r="BG353" i="2"/>
  <c r="BE353" i="2"/>
  <c r="T353" i="2"/>
  <c r="R353" i="2"/>
  <c r="P353" i="2"/>
  <c r="BI351" i="2"/>
  <c r="BH351" i="2"/>
  <c r="BG351" i="2"/>
  <c r="BE351" i="2"/>
  <c r="T351" i="2"/>
  <c r="R351" i="2"/>
  <c r="P351" i="2"/>
  <c r="BI350" i="2"/>
  <c r="BH350" i="2"/>
  <c r="BG350" i="2"/>
  <c r="BE350" i="2"/>
  <c r="T350" i="2"/>
  <c r="R350" i="2"/>
  <c r="P350" i="2"/>
  <c r="BI347" i="2"/>
  <c r="BH347" i="2"/>
  <c r="BG347" i="2"/>
  <c r="BE347" i="2"/>
  <c r="T347" i="2"/>
  <c r="R347" i="2"/>
  <c r="P347" i="2"/>
  <c r="BI345" i="2"/>
  <c r="BH345" i="2"/>
  <c r="BG345" i="2"/>
  <c r="BE345" i="2"/>
  <c r="T345" i="2"/>
  <c r="R345" i="2"/>
  <c r="P345" i="2"/>
  <c r="BI342" i="2"/>
  <c r="BH342" i="2"/>
  <c r="BG342" i="2"/>
  <c r="BE342" i="2"/>
  <c r="T342" i="2"/>
  <c r="R342" i="2"/>
  <c r="P342" i="2"/>
  <c r="BI341" i="2"/>
  <c r="BH341" i="2"/>
  <c r="BG341" i="2"/>
  <c r="BE341" i="2"/>
  <c r="T341" i="2"/>
  <c r="R341" i="2"/>
  <c r="P341" i="2"/>
  <c r="BI338" i="2"/>
  <c r="BH338" i="2"/>
  <c r="BG338" i="2"/>
  <c r="BE338" i="2"/>
  <c r="T338" i="2"/>
  <c r="R338" i="2"/>
  <c r="P338" i="2"/>
  <c r="BI337" i="2"/>
  <c r="BH337" i="2"/>
  <c r="BG337" i="2"/>
  <c r="BE337" i="2"/>
  <c r="T337" i="2"/>
  <c r="R337" i="2"/>
  <c r="P337" i="2"/>
  <c r="BI336" i="2"/>
  <c r="BH336" i="2"/>
  <c r="BG336" i="2"/>
  <c r="BE336" i="2"/>
  <c r="T336" i="2"/>
  <c r="R336" i="2"/>
  <c r="P336" i="2"/>
  <c r="BI334" i="2"/>
  <c r="BH334" i="2"/>
  <c r="BG334" i="2"/>
  <c r="BE334" i="2"/>
  <c r="T334" i="2"/>
  <c r="R334" i="2"/>
  <c r="P334" i="2"/>
  <c r="BI332" i="2"/>
  <c r="BH332" i="2"/>
  <c r="BG332" i="2"/>
  <c r="BE332" i="2"/>
  <c r="T332" i="2"/>
  <c r="R332" i="2"/>
  <c r="P332" i="2"/>
  <c r="BI329" i="2"/>
  <c r="BH329" i="2"/>
  <c r="BG329" i="2"/>
  <c r="BE329" i="2"/>
  <c r="T329" i="2"/>
  <c r="R329" i="2"/>
  <c r="P329" i="2"/>
  <c r="BI326" i="2"/>
  <c r="BH326" i="2"/>
  <c r="BG326" i="2"/>
  <c r="BE326" i="2"/>
  <c r="T326" i="2"/>
  <c r="R326" i="2"/>
  <c r="P326" i="2"/>
  <c r="BI325" i="2"/>
  <c r="BH325" i="2"/>
  <c r="BG325" i="2"/>
  <c r="BE325" i="2"/>
  <c r="T325" i="2"/>
  <c r="R325" i="2"/>
  <c r="P325" i="2"/>
  <c r="BI322" i="2"/>
  <c r="BH322" i="2"/>
  <c r="BG322" i="2"/>
  <c r="BE322" i="2"/>
  <c r="T322" i="2"/>
  <c r="R322" i="2"/>
  <c r="P322" i="2"/>
  <c r="BI319" i="2"/>
  <c r="BH319" i="2"/>
  <c r="BG319" i="2"/>
  <c r="BE319" i="2"/>
  <c r="T319" i="2"/>
  <c r="R319" i="2"/>
  <c r="P319" i="2"/>
  <c r="BI318" i="2"/>
  <c r="BH318" i="2"/>
  <c r="BG318" i="2"/>
  <c r="BE318" i="2"/>
  <c r="T318" i="2"/>
  <c r="R318" i="2"/>
  <c r="P318" i="2"/>
  <c r="BI315" i="2"/>
  <c r="BH315" i="2"/>
  <c r="BG315" i="2"/>
  <c r="BE315" i="2"/>
  <c r="T315" i="2"/>
  <c r="R315" i="2"/>
  <c r="P315" i="2"/>
  <c r="BI314" i="2"/>
  <c r="BH314" i="2"/>
  <c r="BG314" i="2"/>
  <c r="BE314" i="2"/>
  <c r="T314" i="2"/>
  <c r="R314" i="2"/>
  <c r="P314" i="2"/>
  <c r="BI311" i="2"/>
  <c r="BH311" i="2"/>
  <c r="BG311" i="2"/>
  <c r="BE311" i="2"/>
  <c r="T311" i="2"/>
  <c r="R311" i="2"/>
  <c r="P311" i="2"/>
  <c r="BI310" i="2"/>
  <c r="BH310" i="2"/>
  <c r="BG310" i="2"/>
  <c r="BE310" i="2"/>
  <c r="T310" i="2"/>
  <c r="R310" i="2"/>
  <c r="P310" i="2"/>
  <c r="BI307" i="2"/>
  <c r="BH307" i="2"/>
  <c r="BG307" i="2"/>
  <c r="BE307" i="2"/>
  <c r="T307" i="2"/>
  <c r="R307" i="2"/>
  <c r="P307" i="2"/>
  <c r="BI306" i="2"/>
  <c r="BH306" i="2"/>
  <c r="BG306" i="2"/>
  <c r="BE306" i="2"/>
  <c r="T306" i="2"/>
  <c r="R306" i="2"/>
  <c r="P306" i="2"/>
  <c r="BI304" i="2"/>
  <c r="BH304" i="2"/>
  <c r="BG304" i="2"/>
  <c r="BE304" i="2"/>
  <c r="T304" i="2"/>
  <c r="R304" i="2"/>
  <c r="P304" i="2"/>
  <c r="BI302" i="2"/>
  <c r="BH302" i="2"/>
  <c r="BG302" i="2"/>
  <c r="BE302" i="2"/>
  <c r="T302" i="2"/>
  <c r="R302" i="2"/>
  <c r="P302" i="2"/>
  <c r="BI300" i="2"/>
  <c r="BH300" i="2"/>
  <c r="BG300" i="2"/>
  <c r="BE300" i="2"/>
  <c r="T300" i="2"/>
  <c r="R300" i="2"/>
  <c r="P300" i="2"/>
  <c r="BI298" i="2"/>
  <c r="BH298" i="2"/>
  <c r="BG298" i="2"/>
  <c r="BE298" i="2"/>
  <c r="T298" i="2"/>
  <c r="R298" i="2"/>
  <c r="P298" i="2"/>
  <c r="BI295" i="2"/>
  <c r="BH295" i="2"/>
  <c r="BG295" i="2"/>
  <c r="BE295" i="2"/>
  <c r="T295" i="2"/>
  <c r="R295" i="2"/>
  <c r="P295" i="2"/>
  <c r="BI294" i="2"/>
  <c r="BH294" i="2"/>
  <c r="BG294" i="2"/>
  <c r="BE294" i="2"/>
  <c r="T294" i="2"/>
  <c r="R294" i="2"/>
  <c r="P294" i="2"/>
  <c r="BI292" i="2"/>
  <c r="BH292" i="2"/>
  <c r="BG292" i="2"/>
  <c r="BE292" i="2"/>
  <c r="T292" i="2"/>
  <c r="R292" i="2"/>
  <c r="P292" i="2"/>
  <c r="BI291" i="2"/>
  <c r="BH291" i="2"/>
  <c r="BG291" i="2"/>
  <c r="BE291" i="2"/>
  <c r="T291" i="2"/>
  <c r="R291" i="2"/>
  <c r="P291" i="2"/>
  <c r="BI288" i="2"/>
  <c r="BH288" i="2"/>
  <c r="BG288" i="2"/>
  <c r="BE288" i="2"/>
  <c r="T288" i="2"/>
  <c r="R288" i="2"/>
  <c r="P288" i="2"/>
  <c r="BI284" i="2"/>
  <c r="BH284" i="2"/>
  <c r="BG284" i="2"/>
  <c r="BE284" i="2"/>
  <c r="T284" i="2"/>
  <c r="R284" i="2"/>
  <c r="P284" i="2"/>
  <c r="BI283" i="2"/>
  <c r="BH283" i="2"/>
  <c r="BG283" i="2"/>
  <c r="BE283" i="2"/>
  <c r="T283" i="2"/>
  <c r="R283" i="2"/>
  <c r="P283" i="2"/>
  <c r="BI282" i="2"/>
  <c r="BH282" i="2"/>
  <c r="BG282" i="2"/>
  <c r="BE282" i="2"/>
  <c r="T282" i="2"/>
  <c r="R282" i="2"/>
  <c r="P282" i="2"/>
  <c r="BI280" i="2"/>
  <c r="BH280" i="2"/>
  <c r="BG280" i="2"/>
  <c r="BE280" i="2"/>
  <c r="T280" i="2"/>
  <c r="R280" i="2"/>
  <c r="P280" i="2"/>
  <c r="BI277" i="2"/>
  <c r="BH277" i="2"/>
  <c r="BG277" i="2"/>
  <c r="BE277" i="2"/>
  <c r="T277" i="2"/>
  <c r="R277" i="2"/>
  <c r="P277" i="2"/>
  <c r="BI276" i="2"/>
  <c r="BH276" i="2"/>
  <c r="BG276" i="2"/>
  <c r="BE276" i="2"/>
  <c r="T276" i="2"/>
  <c r="R276" i="2"/>
  <c r="P276" i="2"/>
  <c r="BI274" i="2"/>
  <c r="BH274" i="2"/>
  <c r="BG274" i="2"/>
  <c r="BE274" i="2"/>
  <c r="T274" i="2"/>
  <c r="R274" i="2"/>
  <c r="P274" i="2"/>
  <c r="BI273" i="2"/>
  <c r="BH273" i="2"/>
  <c r="BG273" i="2"/>
  <c r="BE273" i="2"/>
  <c r="T273" i="2"/>
  <c r="R273" i="2"/>
  <c r="P273" i="2"/>
  <c r="BI271" i="2"/>
  <c r="BH271" i="2"/>
  <c r="BG271" i="2"/>
  <c r="BE271" i="2"/>
  <c r="T271" i="2"/>
  <c r="R271" i="2"/>
  <c r="P271" i="2"/>
  <c r="BI268" i="2"/>
  <c r="BH268" i="2"/>
  <c r="BG268" i="2"/>
  <c r="BE268" i="2"/>
  <c r="T268" i="2"/>
  <c r="R268" i="2"/>
  <c r="P268" i="2"/>
  <c r="BI266" i="2"/>
  <c r="BH266" i="2"/>
  <c r="BG266" i="2"/>
  <c r="BE266" i="2"/>
  <c r="T266" i="2"/>
  <c r="R266" i="2"/>
  <c r="P266" i="2"/>
  <c r="BI265" i="2"/>
  <c r="BH265" i="2"/>
  <c r="BG265" i="2"/>
  <c r="BE265" i="2"/>
  <c r="T265" i="2"/>
  <c r="R265" i="2"/>
  <c r="P265" i="2"/>
  <c r="BI264" i="2"/>
  <c r="BH264" i="2"/>
  <c r="BG264" i="2"/>
  <c r="BE264" i="2"/>
  <c r="T264" i="2"/>
  <c r="R264" i="2"/>
  <c r="P264" i="2"/>
  <c r="BI263" i="2"/>
  <c r="BH263" i="2"/>
  <c r="BG263" i="2"/>
  <c r="BE263" i="2"/>
  <c r="T263" i="2"/>
  <c r="R263" i="2"/>
  <c r="P263" i="2"/>
  <c r="BI260" i="2"/>
  <c r="BH260" i="2"/>
  <c r="BG260" i="2"/>
  <c r="BE260" i="2"/>
  <c r="T260" i="2"/>
  <c r="R260" i="2"/>
  <c r="P260" i="2"/>
  <c r="BI257" i="2"/>
  <c r="BH257" i="2"/>
  <c r="BG257" i="2"/>
  <c r="BE257" i="2"/>
  <c r="T257" i="2"/>
  <c r="R257" i="2"/>
  <c r="P257" i="2"/>
  <c r="BI254" i="2"/>
  <c r="BH254" i="2"/>
  <c r="BG254" i="2"/>
  <c r="BE254" i="2"/>
  <c r="T254" i="2"/>
  <c r="R254" i="2"/>
  <c r="P254" i="2"/>
  <c r="BI251" i="2"/>
  <c r="BH251" i="2"/>
  <c r="BG251" i="2"/>
  <c r="BE251" i="2"/>
  <c r="T251" i="2"/>
  <c r="R251" i="2"/>
  <c r="P251" i="2"/>
  <c r="BI248" i="2"/>
  <c r="BH248" i="2"/>
  <c r="BG248" i="2"/>
  <c r="BE248" i="2"/>
  <c r="T248" i="2"/>
  <c r="R248" i="2"/>
  <c r="P248" i="2"/>
  <c r="BI246" i="2"/>
  <c r="BH246" i="2"/>
  <c r="BG246" i="2"/>
  <c r="BE246" i="2"/>
  <c r="T246" i="2"/>
  <c r="R246" i="2"/>
  <c r="P246" i="2"/>
  <c r="BI244" i="2"/>
  <c r="BH244" i="2"/>
  <c r="BG244" i="2"/>
  <c r="BE244" i="2"/>
  <c r="T244" i="2"/>
  <c r="R244" i="2"/>
  <c r="P244" i="2"/>
  <c r="BI241" i="2"/>
  <c r="BH241" i="2"/>
  <c r="BG241" i="2"/>
  <c r="BE241" i="2"/>
  <c r="T241" i="2"/>
  <c r="R241" i="2"/>
  <c r="P241" i="2"/>
  <c r="BI240" i="2"/>
  <c r="BH240" i="2"/>
  <c r="BG240" i="2"/>
  <c r="BE240" i="2"/>
  <c r="T240" i="2"/>
  <c r="R240" i="2"/>
  <c r="P240" i="2"/>
  <c r="BI238" i="2"/>
  <c r="BH238" i="2"/>
  <c r="BG238" i="2"/>
  <c r="BE238" i="2"/>
  <c r="T238" i="2"/>
  <c r="R238" i="2"/>
  <c r="P238" i="2"/>
  <c r="BI237" i="2"/>
  <c r="BH237" i="2"/>
  <c r="BG237" i="2"/>
  <c r="BE237" i="2"/>
  <c r="T237" i="2"/>
  <c r="R237" i="2"/>
  <c r="P237" i="2"/>
  <c r="BI234" i="2"/>
  <c r="BH234" i="2"/>
  <c r="BG234" i="2"/>
  <c r="BE234" i="2"/>
  <c r="T234" i="2"/>
  <c r="R234" i="2"/>
  <c r="P234" i="2"/>
  <c r="BI230" i="2"/>
  <c r="BH230" i="2"/>
  <c r="BG230" i="2"/>
  <c r="BE230" i="2"/>
  <c r="T230" i="2"/>
  <c r="R230" i="2"/>
  <c r="P230" i="2"/>
  <c r="BI229" i="2"/>
  <c r="BH229" i="2"/>
  <c r="BG229" i="2"/>
  <c r="BE229" i="2"/>
  <c r="T229" i="2"/>
  <c r="R229" i="2"/>
  <c r="P229" i="2"/>
  <c r="BI226" i="2"/>
  <c r="BH226" i="2"/>
  <c r="BG226" i="2"/>
  <c r="BE226" i="2"/>
  <c r="T226" i="2"/>
  <c r="R226" i="2"/>
  <c r="P226" i="2"/>
  <c r="BI223" i="2"/>
  <c r="BH223" i="2"/>
  <c r="BG223" i="2"/>
  <c r="BE223" i="2"/>
  <c r="T223" i="2"/>
  <c r="R223" i="2"/>
  <c r="P223" i="2"/>
  <c r="BI220" i="2"/>
  <c r="BH220" i="2"/>
  <c r="BG220" i="2"/>
  <c r="BE220" i="2"/>
  <c r="T220" i="2"/>
  <c r="R220" i="2"/>
  <c r="P220" i="2"/>
  <c r="BI217" i="2"/>
  <c r="BH217" i="2"/>
  <c r="BG217" i="2"/>
  <c r="BE217" i="2"/>
  <c r="T217" i="2"/>
  <c r="R217" i="2"/>
  <c r="P217" i="2"/>
  <c r="BI215" i="2"/>
  <c r="BH215" i="2"/>
  <c r="BG215" i="2"/>
  <c r="BE215" i="2"/>
  <c r="T215" i="2"/>
  <c r="R215" i="2"/>
  <c r="P215" i="2"/>
  <c r="BI212" i="2"/>
  <c r="BH212" i="2"/>
  <c r="BG212" i="2"/>
  <c r="BE212" i="2"/>
  <c r="T212" i="2"/>
  <c r="R212" i="2"/>
  <c r="P212" i="2"/>
  <c r="BI209" i="2"/>
  <c r="BH209" i="2"/>
  <c r="BG209" i="2"/>
  <c r="BE209" i="2"/>
  <c r="T209" i="2"/>
  <c r="R209" i="2"/>
  <c r="P209" i="2"/>
  <c r="BI206" i="2"/>
  <c r="BH206" i="2"/>
  <c r="BG206" i="2"/>
  <c r="BE206" i="2"/>
  <c r="T206" i="2"/>
  <c r="T205" i="2" s="1"/>
  <c r="R206" i="2"/>
  <c r="R205" i="2"/>
  <c r="P206" i="2"/>
  <c r="P205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202" i="2"/>
  <c r="BH202" i="2"/>
  <c r="BG202" i="2"/>
  <c r="BE202" i="2"/>
  <c r="T202" i="2"/>
  <c r="R202" i="2"/>
  <c r="P202" i="2"/>
  <c r="BI200" i="2"/>
  <c r="BH200" i="2"/>
  <c r="BG200" i="2"/>
  <c r="BE200" i="2"/>
  <c r="T200" i="2"/>
  <c r="R200" i="2"/>
  <c r="P200" i="2"/>
  <c r="BI199" i="2"/>
  <c r="BH199" i="2"/>
  <c r="BG199" i="2"/>
  <c r="BE199" i="2"/>
  <c r="T199" i="2"/>
  <c r="R199" i="2"/>
  <c r="P199" i="2"/>
  <c r="BI197" i="2"/>
  <c r="BH197" i="2"/>
  <c r="BG197" i="2"/>
  <c r="BE197" i="2"/>
  <c r="T197" i="2"/>
  <c r="R197" i="2"/>
  <c r="P197" i="2"/>
  <c r="BI196" i="2"/>
  <c r="BH196" i="2"/>
  <c r="BG196" i="2"/>
  <c r="BE196" i="2"/>
  <c r="T196" i="2"/>
  <c r="R196" i="2"/>
  <c r="P196" i="2"/>
  <c r="BI195" i="2"/>
  <c r="BH195" i="2"/>
  <c r="BG195" i="2"/>
  <c r="BE195" i="2"/>
  <c r="T195" i="2"/>
  <c r="R195" i="2"/>
  <c r="P195" i="2"/>
  <c r="BI190" i="2"/>
  <c r="BH190" i="2"/>
  <c r="BG190" i="2"/>
  <c r="BE190" i="2"/>
  <c r="T190" i="2"/>
  <c r="R190" i="2"/>
  <c r="P190" i="2"/>
  <c r="BI187" i="2"/>
  <c r="BH187" i="2"/>
  <c r="BG187" i="2"/>
  <c r="BE187" i="2"/>
  <c r="T187" i="2"/>
  <c r="R187" i="2"/>
  <c r="P187" i="2"/>
  <c r="BI184" i="2"/>
  <c r="BH184" i="2"/>
  <c r="BG184" i="2"/>
  <c r="BE184" i="2"/>
  <c r="T184" i="2"/>
  <c r="R184" i="2"/>
  <c r="P184" i="2"/>
  <c r="BI182" i="2"/>
  <c r="BH182" i="2"/>
  <c r="BG182" i="2"/>
  <c r="BE182" i="2"/>
  <c r="T182" i="2"/>
  <c r="R182" i="2"/>
  <c r="P182" i="2"/>
  <c r="BI179" i="2"/>
  <c r="BH179" i="2"/>
  <c r="BG179" i="2"/>
  <c r="BE179" i="2"/>
  <c r="T179" i="2"/>
  <c r="R179" i="2"/>
  <c r="P179" i="2"/>
  <c r="BI174" i="2"/>
  <c r="BH174" i="2"/>
  <c r="BG174" i="2"/>
  <c r="BE174" i="2"/>
  <c r="T174" i="2"/>
  <c r="R174" i="2"/>
  <c r="P174" i="2"/>
  <c r="BI169" i="2"/>
  <c r="BH169" i="2"/>
  <c r="BG169" i="2"/>
  <c r="BE169" i="2"/>
  <c r="T169" i="2"/>
  <c r="R169" i="2"/>
  <c r="P169" i="2"/>
  <c r="BI167" i="2"/>
  <c r="BH167" i="2"/>
  <c r="BG167" i="2"/>
  <c r="BE167" i="2"/>
  <c r="T167" i="2"/>
  <c r="R167" i="2"/>
  <c r="P167" i="2"/>
  <c r="BI165" i="2"/>
  <c r="BH165" i="2"/>
  <c r="BG165" i="2"/>
  <c r="BE165" i="2"/>
  <c r="T165" i="2"/>
  <c r="R165" i="2"/>
  <c r="P165" i="2"/>
  <c r="BI163" i="2"/>
  <c r="BH163" i="2"/>
  <c r="BG163" i="2"/>
  <c r="BE163" i="2"/>
  <c r="T163" i="2"/>
  <c r="T162" i="2" s="1"/>
  <c r="R163" i="2"/>
  <c r="R162" i="2"/>
  <c r="P163" i="2"/>
  <c r="P162" i="2" s="1"/>
  <c r="BI160" i="2"/>
  <c r="BH160" i="2"/>
  <c r="BG160" i="2"/>
  <c r="BE160" i="2"/>
  <c r="T160" i="2"/>
  <c r="T159" i="2"/>
  <c r="R160" i="2"/>
  <c r="R159" i="2" s="1"/>
  <c r="P160" i="2"/>
  <c r="P159" i="2"/>
  <c r="F153" i="2"/>
  <c r="F151" i="2"/>
  <c r="E149" i="2"/>
  <c r="BI134" i="2"/>
  <c r="BH134" i="2"/>
  <c r="BG134" i="2"/>
  <c r="BE134" i="2"/>
  <c r="BI133" i="2"/>
  <c r="BH133" i="2"/>
  <c r="BG133" i="2"/>
  <c r="BF133" i="2"/>
  <c r="BE133" i="2"/>
  <c r="BI132" i="2"/>
  <c r="BH132" i="2"/>
  <c r="BG132" i="2"/>
  <c r="BF132" i="2"/>
  <c r="BE132" i="2"/>
  <c r="BI131" i="2"/>
  <c r="BH131" i="2"/>
  <c r="BG131" i="2"/>
  <c r="BF131" i="2"/>
  <c r="BE131" i="2"/>
  <c r="BI130" i="2"/>
  <c r="BH130" i="2"/>
  <c r="BG130" i="2"/>
  <c r="BF130" i="2"/>
  <c r="BE130" i="2"/>
  <c r="BI129" i="2"/>
  <c r="BH129" i="2"/>
  <c r="BG129" i="2"/>
  <c r="BF129" i="2"/>
  <c r="BE129" i="2"/>
  <c r="F93" i="2"/>
  <c r="F91" i="2"/>
  <c r="E89" i="2"/>
  <c r="J26" i="2"/>
  <c r="E26" i="2"/>
  <c r="J154" i="2" s="1"/>
  <c r="J25" i="2"/>
  <c r="J23" i="2"/>
  <c r="E23" i="2"/>
  <c r="J153" i="2"/>
  <c r="J22" i="2"/>
  <c r="J20" i="2"/>
  <c r="E20" i="2"/>
  <c r="F94" i="2" s="1"/>
  <c r="J19" i="2"/>
  <c r="J14" i="2"/>
  <c r="J151" i="2" s="1"/>
  <c r="E7" i="2"/>
  <c r="E145" i="2"/>
  <c r="CK103" i="1"/>
  <c r="CJ103" i="1"/>
  <c r="CI103" i="1"/>
  <c r="CH103" i="1"/>
  <c r="CG103" i="1"/>
  <c r="CF103" i="1"/>
  <c r="BZ103" i="1"/>
  <c r="CE103" i="1"/>
  <c r="CK102" i="1"/>
  <c r="CJ102" i="1"/>
  <c r="CI102" i="1"/>
  <c r="CH102" i="1"/>
  <c r="CG102" i="1"/>
  <c r="CF102" i="1"/>
  <c r="BZ102" i="1"/>
  <c r="CE102" i="1"/>
  <c r="CK101" i="1"/>
  <c r="CJ101" i="1"/>
  <c r="CI101" i="1"/>
  <c r="CH101" i="1"/>
  <c r="CG101" i="1"/>
  <c r="CF101" i="1"/>
  <c r="BZ101" i="1"/>
  <c r="CE101" i="1"/>
  <c r="CK100" i="1"/>
  <c r="CJ100" i="1"/>
  <c r="CI100" i="1"/>
  <c r="CH100" i="1"/>
  <c r="CG100" i="1"/>
  <c r="CF100" i="1"/>
  <c r="BZ100" i="1"/>
  <c r="CE100" i="1"/>
  <c r="L90" i="1"/>
  <c r="AM90" i="1"/>
  <c r="AM89" i="1"/>
  <c r="L89" i="1"/>
  <c r="AM87" i="1"/>
  <c r="L87" i="1"/>
  <c r="L85" i="1"/>
  <c r="L84" i="1"/>
  <c r="J472" i="2"/>
  <c r="BK350" i="2"/>
  <c r="J282" i="2"/>
  <c r="BK195" i="2"/>
  <c r="BK511" i="2"/>
  <c r="BK464" i="2"/>
  <c r="J329" i="2"/>
  <c r="BK306" i="2"/>
  <c r="J240" i="2"/>
  <c r="J230" i="2"/>
  <c r="BK190" i="2"/>
  <c r="BK467" i="2"/>
  <c r="J449" i="2"/>
  <c r="J387" i="2"/>
  <c r="BK294" i="2"/>
  <c r="J226" i="2"/>
  <c r="BK490" i="2"/>
  <c r="J467" i="2"/>
  <c r="J454" i="2"/>
  <c r="J394" i="2"/>
  <c r="J381" i="2"/>
  <c r="J300" i="2"/>
  <c r="BK165" i="2"/>
  <c r="BK493" i="2"/>
  <c r="J485" i="2"/>
  <c r="BK479" i="2"/>
  <c r="BK454" i="2"/>
  <c r="BK440" i="2"/>
  <c r="J421" i="2"/>
  <c r="J415" i="2"/>
  <c r="BK403" i="2"/>
  <c r="BK385" i="2"/>
  <c r="J378" i="2"/>
  <c r="BK364" i="2"/>
  <c r="J351" i="2"/>
  <c r="BK341" i="2"/>
  <c r="J334" i="2"/>
  <c r="BK329" i="2"/>
  <c r="BK318" i="2"/>
  <c r="BK291" i="2"/>
  <c r="BK284" i="2"/>
  <c r="J280" i="2"/>
  <c r="J273" i="2"/>
  <c r="J268" i="2"/>
  <c r="J251" i="2"/>
  <c r="J229" i="2"/>
  <c r="BK215" i="2"/>
  <c r="J203" i="2"/>
  <c r="J197" i="2"/>
  <c r="BK184" i="2"/>
  <c r="J160" i="2"/>
  <c r="BK509" i="2"/>
  <c r="BK500" i="2"/>
  <c r="BK489" i="2"/>
  <c r="BK472" i="2"/>
  <c r="BK435" i="2"/>
  <c r="J427" i="2"/>
  <c r="J407" i="2"/>
  <c r="BK398" i="2"/>
  <c r="BK386" i="2"/>
  <c r="BK371" i="2"/>
  <c r="J364" i="2"/>
  <c r="BK356" i="2"/>
  <c r="BK351" i="2"/>
  <c r="J338" i="2"/>
  <c r="BK326" i="2"/>
  <c r="J315" i="2"/>
  <c r="J307" i="2"/>
  <c r="J295" i="2"/>
  <c r="BK292" i="2"/>
  <c r="J274" i="2"/>
  <c r="BK266" i="2"/>
  <c r="BK248" i="2"/>
  <c r="BK246" i="2"/>
  <c r="BK230" i="2"/>
  <c r="J220" i="2"/>
  <c r="J206" i="2"/>
  <c r="J196" i="2"/>
  <c r="BK167" i="2"/>
  <c r="BK160" i="2"/>
  <c r="J476" i="2"/>
  <c r="BK468" i="2"/>
  <c r="BK387" i="2"/>
  <c r="J371" i="2"/>
  <c r="J276" i="2"/>
  <c r="J244" i="2"/>
  <c r="J190" i="2"/>
  <c r="AS95" i="1"/>
  <c r="BK257" i="2"/>
  <c r="BK179" i="2"/>
  <c r="J401" i="3"/>
  <c r="BK357" i="3"/>
  <c r="BK326" i="3"/>
  <c r="J285" i="3"/>
  <c r="J281" i="3"/>
  <c r="BK247" i="3"/>
  <c r="BK236" i="3"/>
  <c r="J226" i="3"/>
  <c r="BK220" i="3"/>
  <c r="J165" i="3"/>
  <c r="J471" i="3"/>
  <c r="J457" i="3"/>
  <c r="BK450" i="3"/>
  <c r="BK428" i="3"/>
  <c r="BK413" i="3"/>
  <c r="BK401" i="3"/>
  <c r="J391" i="3"/>
  <c r="BK385" i="3"/>
  <c r="J380" i="3"/>
  <c r="BK375" i="3"/>
  <c r="J361" i="3"/>
  <c r="BK347" i="3"/>
  <c r="BK336" i="3"/>
  <c r="BK316" i="3"/>
  <c r="J302" i="3"/>
  <c r="J293" i="3"/>
  <c r="J271" i="3"/>
  <c r="BK262" i="3"/>
  <c r="J240" i="3"/>
  <c r="J236" i="3"/>
  <c r="BK199" i="3"/>
  <c r="BK405" i="3"/>
  <c r="BK293" i="3"/>
  <c r="BK187" i="3"/>
  <c r="J472" i="3"/>
  <c r="BK348" i="3"/>
  <c r="J480" i="3"/>
  <c r="J397" i="3"/>
  <c r="BK309" i="3"/>
  <c r="J203" i="3"/>
  <c r="J479" i="3"/>
  <c r="J372" i="3"/>
  <c r="J195" i="3"/>
  <c r="J486" i="3"/>
  <c r="BK465" i="3"/>
  <c r="BK440" i="3"/>
  <c r="J413" i="3"/>
  <c r="BK383" i="3"/>
  <c r="BK354" i="3"/>
  <c r="J332" i="3"/>
  <c r="BK301" i="3"/>
  <c r="BK284" i="3"/>
  <c r="J270" i="3"/>
  <c r="J250" i="3"/>
  <c r="J202" i="3"/>
  <c r="BK403" i="3"/>
  <c r="J291" i="3"/>
  <c r="BK195" i="3"/>
  <c r="J471" i="2"/>
  <c r="J254" i="2"/>
  <c r="J477" i="2"/>
  <c r="BK307" i="2"/>
  <c r="J204" i="2"/>
  <c r="J458" i="2"/>
  <c r="J322" i="2"/>
  <c r="BK220" i="2"/>
  <c r="BK460" i="2"/>
  <c r="BK389" i="2"/>
  <c r="J511" i="2"/>
  <c r="BK482" i="2"/>
  <c r="J442" i="2"/>
  <c r="BK417" i="2"/>
  <c r="J383" i="2"/>
  <c r="J353" i="2"/>
  <c r="BK337" i="2"/>
  <c r="BK319" i="2"/>
  <c r="BK288" i="2"/>
  <c r="BK274" i="2"/>
  <c r="J246" i="2"/>
  <c r="J212" i="2"/>
  <c r="BK182" i="2"/>
  <c r="BK504" i="2"/>
  <c r="BK481" i="2"/>
  <c r="J440" i="2"/>
  <c r="BK405" i="2"/>
  <c r="BK397" i="2"/>
  <c r="J368" i="2"/>
  <c r="BK347" i="2"/>
  <c r="BK334" i="2"/>
  <c r="BK304" i="2"/>
  <c r="J283" i="2"/>
  <c r="J263" i="2"/>
  <c r="BK229" i="2"/>
  <c r="BK204" i="2"/>
  <c r="J165" i="2"/>
  <c r="BK475" i="2"/>
  <c r="J373" i="2"/>
  <c r="J266" i="2"/>
  <c r="J447" i="2"/>
  <c r="BK407" i="2"/>
  <c r="BK295" i="2"/>
  <c r="BK234" i="2"/>
  <c r="J399" i="3"/>
  <c r="J321" i="3"/>
  <c r="J265" i="3"/>
  <c r="J229" i="3"/>
  <c r="BK203" i="3"/>
  <c r="BK461" i="3"/>
  <c r="J440" i="3"/>
  <c r="BK409" i="3"/>
  <c r="J389" i="3"/>
  <c r="BK352" i="3"/>
  <c r="BK321" i="3"/>
  <c r="BK298" i="3"/>
  <c r="BK265" i="3"/>
  <c r="BK229" i="3"/>
  <c r="BK179" i="3"/>
  <c r="BK397" i="3"/>
  <c r="BK294" i="3"/>
  <c r="BK184" i="3"/>
  <c r="J453" i="3"/>
  <c r="BK167" i="3"/>
  <c r="BK433" i="3"/>
  <c r="BK206" i="3"/>
  <c r="J163" i="3"/>
  <c r="BK335" i="3"/>
  <c r="J497" i="3"/>
  <c r="BK471" i="3"/>
  <c r="J435" i="3"/>
  <c r="BK387" i="3"/>
  <c r="J364" i="3"/>
  <c r="J326" i="3"/>
  <c r="J294" i="3"/>
  <c r="J278" i="3"/>
  <c r="BK256" i="3"/>
  <c r="BK200" i="3"/>
  <c r="J316" i="3"/>
  <c r="BK174" i="3"/>
  <c r="J311" i="2"/>
  <c r="BK506" i="2"/>
  <c r="BK310" i="2"/>
  <c r="J234" i="2"/>
  <c r="J460" i="2"/>
  <c r="J385" i="2"/>
  <c r="J504" i="2"/>
  <c r="BK395" i="2"/>
  <c r="J298" i="2"/>
  <c r="BK494" i="2"/>
  <c r="BK476" i="2"/>
  <c r="J430" i="2"/>
  <c r="BK390" i="2"/>
  <c r="J359" i="2"/>
  <c r="BK338" i="2"/>
  <c r="BK315" i="2"/>
  <c r="BK276" i="2"/>
  <c r="J238" i="2"/>
  <c r="BK200" i="2"/>
  <c r="BK169" i="2"/>
  <c r="J494" i="2"/>
  <c r="BK449" i="2"/>
  <c r="J403" i="2"/>
  <c r="BK394" i="2"/>
  <c r="BK361" i="2"/>
  <c r="J337" i="2"/>
  <c r="BK311" i="2"/>
  <c r="J284" i="2"/>
  <c r="J248" i="2"/>
  <c r="BK217" i="2"/>
  <c r="J179" i="2"/>
  <c r="J489" i="2"/>
  <c r="J375" i="2"/>
  <c r="BK202" i="2"/>
  <c r="BK409" i="2"/>
  <c r="BK298" i="2"/>
  <c r="BK212" i="2"/>
  <c r="BK362" i="3"/>
  <c r="BK305" i="3"/>
  <c r="BK243" i="3"/>
  <c r="BK217" i="3"/>
  <c r="BK468" i="3"/>
  <c r="J454" i="3"/>
  <c r="BK416" i="3"/>
  <c r="BK393" i="3"/>
  <c r="J377" i="3"/>
  <c r="J350" i="3"/>
  <c r="BK313" i="3"/>
  <c r="J282" i="3"/>
  <c r="J253" i="3"/>
  <c r="J212" i="3"/>
  <c r="BK160" i="3"/>
  <c r="BK359" i="3"/>
  <c r="BK290" i="3"/>
  <c r="BK182" i="3"/>
  <c r="J206" i="3"/>
  <c r="BK486" i="3"/>
  <c r="J347" i="3"/>
  <c r="J184" i="3"/>
  <c r="BK389" i="3"/>
  <c r="J500" i="3"/>
  <c r="J468" i="3"/>
  <c r="BK446" i="3"/>
  <c r="J395" i="3"/>
  <c r="BK377" i="3"/>
  <c r="J336" i="3"/>
  <c r="J309" i="3"/>
  <c r="BK288" i="3"/>
  <c r="BK271" i="3"/>
  <c r="J217" i="3"/>
  <c r="BK453" i="3"/>
  <c r="BK212" i="3"/>
  <c r="J366" i="2"/>
  <c r="J513" i="2"/>
  <c r="BK421" i="2"/>
  <c r="BK241" i="2"/>
  <c r="J184" i="2"/>
  <c r="J386" i="2"/>
  <c r="J169" i="2"/>
  <c r="J399" i="2"/>
  <c r="BK302" i="2"/>
  <c r="J500" i="2"/>
  <c r="J475" i="2"/>
  <c r="J419" i="2"/>
  <c r="BK381" i="2"/>
  <c r="J350" i="2"/>
  <c r="J332" i="2"/>
  <c r="BK314" i="2"/>
  <c r="BK282" i="2"/>
  <c r="BK254" i="2"/>
  <c r="J199" i="2"/>
  <c r="J514" i="2"/>
  <c r="BK478" i="2"/>
  <c r="J413" i="2"/>
  <c r="BK378" i="2"/>
  <c r="BK353" i="2"/>
  <c r="BK336" i="2"/>
  <c r="J306" i="2"/>
  <c r="J291" i="2"/>
  <c r="BK264" i="2"/>
  <c r="J223" i="2"/>
  <c r="J182" i="2"/>
  <c r="J478" i="2"/>
  <c r="J356" i="2"/>
  <c r="J217" i="2"/>
  <c r="J417" i="2"/>
  <c r="J395" i="2"/>
  <c r="BK251" i="2"/>
  <c r="J442" i="3"/>
  <c r="BK323" i="3"/>
  <c r="BK263" i="3"/>
  <c r="BK223" i="3"/>
  <c r="BK463" i="3"/>
  <c r="BK444" i="3"/>
  <c r="J405" i="3"/>
  <c r="J387" i="3"/>
  <c r="J373" i="3"/>
  <c r="BK330" i="3"/>
  <c r="BK273" i="3"/>
  <c r="J239" i="3"/>
  <c r="BK202" i="3"/>
  <c r="J167" i="3"/>
  <c r="J467" i="3"/>
  <c r="BK407" i="3"/>
  <c r="J357" i="3"/>
  <c r="BK291" i="3"/>
  <c r="J237" i="3"/>
  <c r="J403" i="3"/>
  <c r="BK500" i="3"/>
  <c r="J446" i="3"/>
  <c r="BK371" i="3"/>
  <c r="BK204" i="3"/>
  <c r="BK476" i="3"/>
  <c r="BK278" i="3"/>
  <c r="BK490" i="3"/>
  <c r="J461" i="3"/>
  <c r="J421" i="3"/>
  <c r="J393" i="3"/>
  <c r="BK380" i="3"/>
  <c r="J352" i="3"/>
  <c r="J312" i="3"/>
  <c r="J290" i="3"/>
  <c r="J262" i="3"/>
  <c r="BK245" i="3"/>
  <c r="BK197" i="3"/>
  <c r="BK338" i="3"/>
  <c r="J196" i="3"/>
  <c r="BK423" i="2"/>
  <c r="J200" i="2"/>
  <c r="J456" i="2"/>
  <c r="J257" i="2"/>
  <c r="BK203" i="2"/>
  <c r="BK447" i="2"/>
  <c r="BK237" i="2"/>
  <c r="J464" i="2"/>
  <c r="J336" i="2"/>
  <c r="J509" i="2"/>
  <c r="BK477" i="2"/>
  <c r="BK434" i="2"/>
  <c r="J401" i="2"/>
  <c r="BK375" i="2"/>
  <c r="J342" i="2"/>
  <c r="J325" i="2"/>
  <c r="J304" i="2"/>
  <c r="J277" i="2"/>
  <c r="BK263" i="2"/>
  <c r="BK206" i="2"/>
  <c r="BK163" i="2"/>
  <c r="J493" i="2"/>
  <c r="BK430" i="2"/>
  <c r="BK399" i="2"/>
  <c r="BK366" i="2"/>
  <c r="J345" i="2"/>
  <c r="J314" i="2"/>
  <c r="BK277" i="2"/>
  <c r="BK260" i="2"/>
  <c r="J209" i="2"/>
  <c r="J174" i="2"/>
  <c r="BK471" i="2"/>
  <c r="J319" i="2"/>
  <c r="BK174" i="2"/>
  <c r="BK411" i="2"/>
  <c r="BK362" i="2"/>
  <c r="BK238" i="2"/>
  <c r="BK364" i="3"/>
  <c r="J284" i="3"/>
  <c r="BK240" i="3"/>
  <c r="BK209" i="3"/>
  <c r="BK462" i="3"/>
  <c r="BK435" i="3"/>
  <c r="J407" i="3"/>
  <c r="J383" i="3"/>
  <c r="J362" i="3"/>
  <c r="J338" i="3"/>
  <c r="J301" i="3"/>
  <c r="BK268" i="3"/>
  <c r="BK233" i="3"/>
  <c r="BK196" i="3"/>
  <c r="J465" i="3"/>
  <c r="BK332" i="3"/>
  <c r="BK239" i="3"/>
  <c r="BK492" i="3"/>
  <c r="BK350" i="3"/>
  <c r="BK499" i="3"/>
  <c r="J444" i="3"/>
  <c r="J306" i="3"/>
  <c r="J190" i="3"/>
  <c r="J160" i="3"/>
  <c r="J359" i="3"/>
  <c r="J499" i="3"/>
  <c r="BK475" i="3"/>
  <c r="BK458" i="3"/>
  <c r="J433" i="3"/>
  <c r="J409" i="3"/>
  <c r="J385" i="3"/>
  <c r="BK369" i="3"/>
  <c r="BK341" i="3"/>
  <c r="J323" i="3"/>
  <c r="BK306" i="3"/>
  <c r="BK285" i="3"/>
  <c r="J273" i="3"/>
  <c r="BK253" i="3"/>
  <c r="J215" i="3"/>
  <c r="J376" i="3"/>
  <c r="J243" i="3"/>
  <c r="BK169" i="3"/>
  <c r="BK368" i="2"/>
  <c r="BK209" i="2"/>
  <c r="J479" i="2"/>
  <c r="BK419" i="2"/>
  <c r="BK244" i="2"/>
  <c r="J195" i="2"/>
  <c r="BK456" i="2"/>
  <c r="BK332" i="2"/>
  <c r="J215" i="2"/>
  <c r="BK458" i="2"/>
  <c r="J390" i="2"/>
  <c r="J167" i="2"/>
  <c r="BK486" i="2"/>
  <c r="J468" i="2"/>
  <c r="BK427" i="2"/>
  <c r="J389" i="2"/>
  <c r="BK373" i="2"/>
  <c r="J347" i="2"/>
  <c r="BK322" i="2"/>
  <c r="J294" i="2"/>
  <c r="BK283" i="2"/>
  <c r="BK265" i="2"/>
  <c r="BK223" i="2"/>
  <c r="BK187" i="2"/>
  <c r="J506" i="2"/>
  <c r="BK485" i="2"/>
  <c r="J434" i="2"/>
  <c r="BK401" i="2"/>
  <c r="J391" i="2"/>
  <c r="J362" i="2"/>
  <c r="BK342" i="2"/>
  <c r="BK325" i="2"/>
  <c r="J302" i="2"/>
  <c r="BK280" i="2"/>
  <c r="J265" i="2"/>
  <c r="J241" i="2"/>
  <c r="J187" i="2"/>
  <c r="J490" i="2"/>
  <c r="J405" i="2"/>
  <c r="J292" i="2"/>
  <c r="BK199" i="2"/>
  <c r="BK413" i="2"/>
  <c r="J397" i="2"/>
  <c r="BK271" i="2"/>
  <c r="J495" i="3"/>
  <c r="J327" i="3"/>
  <c r="BK282" i="3"/>
  <c r="J245" i="3"/>
  <c r="J204" i="3"/>
  <c r="J458" i="3"/>
  <c r="BK442" i="3"/>
  <c r="BK420" i="3"/>
  <c r="BK399" i="3"/>
  <c r="BK384" i="3"/>
  <c r="J369" i="3"/>
  <c r="BK344" i="3"/>
  <c r="J305" i="3"/>
  <c r="BK289" i="3"/>
  <c r="J259" i="3"/>
  <c r="J223" i="3"/>
  <c r="J182" i="3"/>
  <c r="BK361" i="3"/>
  <c r="BK270" i="3"/>
  <c r="BK495" i="3"/>
  <c r="BK327" i="3"/>
  <c r="J490" i="3"/>
  <c r="BK372" i="3"/>
  <c r="J187" i="3"/>
  <c r="J462" i="3"/>
  <c r="BK250" i="3"/>
  <c r="BK472" i="3"/>
  <c r="BK454" i="3"/>
  <c r="J416" i="3"/>
  <c r="BK376" i="3"/>
  <c r="J344" i="3"/>
  <c r="BK319" i="3"/>
  <c r="BK297" i="3"/>
  <c r="J274" i="3"/>
  <c r="BK226" i="3"/>
  <c r="J341" i="3"/>
  <c r="J199" i="3"/>
  <c r="J200" i="3"/>
  <c r="BK163" i="3"/>
  <c r="J464" i="3"/>
  <c r="J330" i="3"/>
  <c r="BK190" i="3"/>
  <c r="J450" i="3"/>
  <c r="BK497" i="3"/>
  <c r="J375" i="3"/>
  <c r="J230" i="3"/>
  <c r="BK165" i="3"/>
  <c r="BK312" i="3"/>
  <c r="J492" i="3"/>
  <c r="BK467" i="3"/>
  <c r="J420" i="3"/>
  <c r="J384" i="3"/>
  <c r="BK367" i="3"/>
  <c r="J335" i="3"/>
  <c r="J298" i="3"/>
  <c r="J263" i="3"/>
  <c r="BK237" i="3"/>
  <c r="BK464" i="3"/>
  <c r="J289" i="3"/>
  <c r="J361" i="2"/>
  <c r="BK514" i="2"/>
  <c r="J423" i="2"/>
  <c r="J260" i="2"/>
  <c r="J202" i="2"/>
  <c r="BK442" i="2"/>
  <c r="J288" i="2"/>
  <c r="J486" i="2"/>
  <c r="BK391" i="2"/>
  <c r="J264" i="2"/>
  <c r="J481" i="2"/>
  <c r="J435" i="2"/>
  <c r="J411" i="2"/>
  <c r="BK376" i="2"/>
  <c r="BK345" i="2"/>
  <c r="J326" i="2"/>
  <c r="J310" i="2"/>
  <c r="J271" i="2"/>
  <c r="BK226" i="2"/>
  <c r="BK196" i="2"/>
  <c r="BK513" i="2"/>
  <c r="J482" i="2"/>
  <c r="J409" i="2"/>
  <c r="BK383" i="2"/>
  <c r="BK359" i="2"/>
  <c r="J341" i="2"/>
  <c r="J318" i="2"/>
  <c r="BK300" i="2"/>
  <c r="BK273" i="2"/>
  <c r="BK240" i="2"/>
  <c r="BK197" i="2"/>
  <c r="J163" i="2"/>
  <c r="J398" i="2"/>
  <c r="BK268" i="2"/>
  <c r="BK415" i="2"/>
  <c r="J376" i="2"/>
  <c r="J237" i="2"/>
  <c r="J367" i="3"/>
  <c r="J288" i="3"/>
  <c r="BK230" i="3"/>
  <c r="J169" i="3"/>
  <c r="BK457" i="3"/>
  <c r="BK421" i="3"/>
  <c r="BK395" i="3"/>
  <c r="BK381" i="3"/>
  <c r="J354" i="3"/>
  <c r="J319" i="3"/>
  <c r="BK274" i="3"/>
  <c r="J247" i="3"/>
  <c r="J220" i="3"/>
  <c r="J174" i="3"/>
  <c r="BK479" i="3"/>
  <c r="J381" i="3"/>
  <c r="J297" i="3"/>
  <c r="J256" i="3"/>
  <c r="J475" i="3"/>
  <c r="J197" i="3"/>
  <c r="J476" i="3"/>
  <c r="BK373" i="3"/>
  <c r="J233" i="3"/>
  <c r="J179" i="3"/>
  <c r="J426" i="3"/>
  <c r="J268" i="3"/>
  <c r="BK480" i="3"/>
  <c r="J463" i="3"/>
  <c r="BK426" i="3"/>
  <c r="BK391" i="3"/>
  <c r="J371" i="3"/>
  <c r="J348" i="3"/>
  <c r="J313" i="3"/>
  <c r="BK302" i="3"/>
  <c r="BK281" i="3"/>
  <c r="BK259" i="3"/>
  <c r="J209" i="3"/>
  <c r="J428" i="3"/>
  <c r="BK215" i="3"/>
  <c r="T216" i="2" l="1"/>
  <c r="T247" i="2"/>
  <c r="R352" i="2"/>
  <c r="P377" i="2"/>
  <c r="T388" i="2"/>
  <c r="R414" i="2"/>
  <c r="P433" i="2"/>
  <c r="R510" i="2"/>
  <c r="R164" i="2"/>
  <c r="R158" i="2"/>
  <c r="P208" i="2"/>
  <c r="T208" i="2"/>
  <c r="T267" i="2"/>
  <c r="T346" i="2"/>
  <c r="BK365" i="2"/>
  <c r="J365" i="2"/>
  <c r="J111" i="2"/>
  <c r="T377" i="2"/>
  <c r="T382" i="2"/>
  <c r="P400" i="2"/>
  <c r="T414" i="2"/>
  <c r="T422" i="2"/>
  <c r="T433" i="2"/>
  <c r="BK515" i="2"/>
  <c r="J515" i="2" s="1"/>
  <c r="J125" i="2" s="1"/>
  <c r="BK208" i="3"/>
  <c r="J208" i="3"/>
  <c r="J105" i="3"/>
  <c r="BK246" i="3"/>
  <c r="J246" i="3"/>
  <c r="J107" i="3"/>
  <c r="R246" i="3"/>
  <c r="P331" i="3"/>
  <c r="T351" i="3"/>
  <c r="R368" i="3"/>
  <c r="P386" i="3"/>
  <c r="BK449" i="3"/>
  <c r="J449" i="3"/>
  <c r="J120" i="3"/>
  <c r="R216" i="2"/>
  <c r="R247" i="2"/>
  <c r="BK352" i="2"/>
  <c r="J352" i="2"/>
  <c r="J110" i="2"/>
  <c r="BK377" i="2"/>
  <c r="J377" i="2" s="1"/>
  <c r="J112" i="2" s="1"/>
  <c r="R388" i="2"/>
  <c r="BK414" i="2"/>
  <c r="J414" i="2"/>
  <c r="J116" i="2"/>
  <c r="R433" i="2"/>
  <c r="T510" i="2"/>
  <c r="BK164" i="3"/>
  <c r="J164" i="3"/>
  <c r="J102" i="3"/>
  <c r="P208" i="3"/>
  <c r="R264" i="3"/>
  <c r="BK351" i="3"/>
  <c r="J351" i="3" s="1"/>
  <c r="J111" i="3" s="1"/>
  <c r="R363" i="3"/>
  <c r="T374" i="3"/>
  <c r="R400" i="3"/>
  <c r="T419" i="3"/>
  <c r="BK216" i="2"/>
  <c r="J216" i="2" s="1"/>
  <c r="J106" i="2" s="1"/>
  <c r="BK247" i="2"/>
  <c r="J247" i="2"/>
  <c r="J107" i="2"/>
  <c r="P346" i="2"/>
  <c r="T365" i="2"/>
  <c r="BK388" i="2"/>
  <c r="J388" i="2" s="1"/>
  <c r="J114" i="2" s="1"/>
  <c r="P422" i="2"/>
  <c r="P463" i="2"/>
  <c r="P462" i="2"/>
  <c r="R505" i="2"/>
  <c r="T216" i="3"/>
  <c r="T264" i="3"/>
  <c r="T337" i="3"/>
  <c r="T363" i="3"/>
  <c r="BK386" i="3"/>
  <c r="J386" i="3" s="1"/>
  <c r="J115" i="3" s="1"/>
  <c r="T400" i="3"/>
  <c r="R419" i="3"/>
  <c r="P216" i="2"/>
  <c r="P247" i="2"/>
  <c r="BK346" i="2"/>
  <c r="J346" i="2"/>
  <c r="J109" i="2"/>
  <c r="R365" i="2"/>
  <c r="P388" i="2"/>
  <c r="BK422" i="2"/>
  <c r="J422" i="2" s="1"/>
  <c r="J117" i="2" s="1"/>
  <c r="R463" i="2"/>
  <c r="R462" i="2"/>
  <c r="P505" i="2"/>
  <c r="R164" i="3"/>
  <c r="R158" i="3"/>
  <c r="R208" i="3"/>
  <c r="P216" i="3"/>
  <c r="P246" i="3"/>
  <c r="P264" i="3"/>
  <c r="BK331" i="3"/>
  <c r="J331" i="3" s="1"/>
  <c r="J109" i="3" s="1"/>
  <c r="BK337" i="3"/>
  <c r="J337" i="3"/>
  <c r="J110" i="3"/>
  <c r="P337" i="3"/>
  <c r="P351" i="3"/>
  <c r="BK363" i="3"/>
  <c r="J363" i="3"/>
  <c r="J112" i="3"/>
  <c r="BK368" i="3"/>
  <c r="J368" i="3"/>
  <c r="J113" i="3" s="1"/>
  <c r="P368" i="3"/>
  <c r="R374" i="3"/>
  <c r="R386" i="3"/>
  <c r="P400" i="3"/>
  <c r="BK408" i="3"/>
  <c r="J408" i="3"/>
  <c r="J117" i="3"/>
  <c r="R408" i="3"/>
  <c r="P419" i="3"/>
  <c r="R449" i="3"/>
  <c r="R448" i="3"/>
  <c r="P491" i="3"/>
  <c r="T491" i="3"/>
  <c r="P164" i="2"/>
  <c r="P158" i="2"/>
  <c r="P267" i="2"/>
  <c r="P352" i="2"/>
  <c r="BK382" i="2"/>
  <c r="J382" i="2"/>
  <c r="J113" i="2"/>
  <c r="T400" i="2"/>
  <c r="BK463" i="2"/>
  <c r="BK462" i="2" s="1"/>
  <c r="J462" i="2" s="1"/>
  <c r="J119" i="2" s="1"/>
  <c r="J463" i="2"/>
  <c r="J120" i="2" s="1"/>
  <c r="T505" i="2"/>
  <c r="P164" i="3"/>
  <c r="P158" i="3"/>
  <c r="R216" i="3"/>
  <c r="T246" i="3"/>
  <c r="R331" i="3"/>
  <c r="R337" i="3"/>
  <c r="P363" i="3"/>
  <c r="T368" i="3"/>
  <c r="BK400" i="3"/>
  <c r="J400" i="3"/>
  <c r="J116" i="3" s="1"/>
  <c r="T408" i="3"/>
  <c r="T449" i="3"/>
  <c r="T448" i="3"/>
  <c r="P496" i="3"/>
  <c r="BK164" i="2"/>
  <c r="J164" i="2"/>
  <c r="J102" i="2"/>
  <c r="BK267" i="2"/>
  <c r="J267" i="2"/>
  <c r="J108" i="2" s="1"/>
  <c r="T352" i="2"/>
  <c r="P382" i="2"/>
  <c r="R400" i="2"/>
  <c r="BK433" i="2"/>
  <c r="J433" i="2"/>
  <c r="J118" i="2"/>
  <c r="BK510" i="2"/>
  <c r="J510" i="2"/>
  <c r="J124" i="2"/>
  <c r="T164" i="3"/>
  <c r="T158" i="3"/>
  <c r="T208" i="3"/>
  <c r="R351" i="3"/>
  <c r="P374" i="3"/>
  <c r="BK419" i="3"/>
  <c r="J419" i="3"/>
  <c r="J118" i="3"/>
  <c r="R491" i="3"/>
  <c r="T496" i="3"/>
  <c r="T164" i="2"/>
  <c r="T158" i="2"/>
  <c r="BK208" i="2"/>
  <c r="J208" i="2"/>
  <c r="J105" i="2" s="1"/>
  <c r="R208" i="2"/>
  <c r="R267" i="2"/>
  <c r="R346" i="2"/>
  <c r="P365" i="2"/>
  <c r="R377" i="2"/>
  <c r="R382" i="2"/>
  <c r="BK400" i="2"/>
  <c r="J400" i="2"/>
  <c r="J115" i="2"/>
  <c r="P414" i="2"/>
  <c r="R422" i="2"/>
  <c r="T463" i="2"/>
  <c r="T462" i="2"/>
  <c r="BK505" i="2"/>
  <c r="J505" i="2" s="1"/>
  <c r="J123" i="2" s="1"/>
  <c r="P510" i="2"/>
  <c r="BK216" i="3"/>
  <c r="J216" i="3"/>
  <c r="J106" i="3"/>
  <c r="BK264" i="3"/>
  <c r="J264" i="3"/>
  <c r="J108" i="3"/>
  <c r="T331" i="3"/>
  <c r="BK374" i="3"/>
  <c r="J374" i="3" s="1"/>
  <c r="J114" i="3" s="1"/>
  <c r="T386" i="3"/>
  <c r="P408" i="3"/>
  <c r="P449" i="3"/>
  <c r="P448" i="3"/>
  <c r="BK491" i="3"/>
  <c r="J491" i="3"/>
  <c r="J123" i="3"/>
  <c r="BK496" i="3"/>
  <c r="J496" i="3" s="1"/>
  <c r="J124" i="3" s="1"/>
  <c r="R496" i="3"/>
  <c r="BK501" i="3"/>
  <c r="J501" i="3"/>
  <c r="J125" i="3"/>
  <c r="BK499" i="2"/>
  <c r="J499" i="2"/>
  <c r="J121" i="2"/>
  <c r="BK503" i="2"/>
  <c r="J503" i="2"/>
  <c r="J122" i="2"/>
  <c r="BK159" i="2"/>
  <c r="J159" i="2"/>
  <c r="J100" i="2" s="1"/>
  <c r="BK162" i="2"/>
  <c r="J162" i="2"/>
  <c r="J101" i="2"/>
  <c r="BK162" i="3"/>
  <c r="J162" i="3"/>
  <c r="J101" i="3"/>
  <c r="BK159" i="3"/>
  <c r="J159" i="3"/>
  <c r="J100" i="3"/>
  <c r="BK205" i="3"/>
  <c r="J205" i="3"/>
  <c r="J103" i="3" s="1"/>
  <c r="BK489" i="3"/>
  <c r="J489" i="3"/>
  <c r="J122" i="3"/>
  <c r="BK205" i="2"/>
  <c r="J205" i="2"/>
  <c r="J103" i="2"/>
  <c r="BK485" i="3"/>
  <c r="J485" i="3"/>
  <c r="J121" i="3"/>
  <c r="J94" i="3"/>
  <c r="E145" i="3"/>
  <c r="BF217" i="3"/>
  <c r="BF250" i="3"/>
  <c r="BF262" i="3"/>
  <c r="BF293" i="3"/>
  <c r="BF298" i="3"/>
  <c r="BF321" i="3"/>
  <c r="BF330" i="3"/>
  <c r="BF335" i="3"/>
  <c r="BF347" i="3"/>
  <c r="BF350" i="3"/>
  <c r="BF364" i="3"/>
  <c r="BF380" i="3"/>
  <c r="BF389" i="3"/>
  <c r="BF465" i="3"/>
  <c r="F94" i="3"/>
  <c r="BF160" i="3"/>
  <c r="BF165" i="3"/>
  <c r="BF174" i="3"/>
  <c r="BF184" i="3"/>
  <c r="BF190" i="3"/>
  <c r="BF206" i="3"/>
  <c r="BF236" i="3"/>
  <c r="BF281" i="3"/>
  <c r="BF288" i="3"/>
  <c r="BF289" i="3"/>
  <c r="BF294" i="3"/>
  <c r="BF312" i="3"/>
  <c r="BF326" i="3"/>
  <c r="BF338" i="3"/>
  <c r="BF362" i="3"/>
  <c r="BF385" i="3"/>
  <c r="BF407" i="3"/>
  <c r="BF416" i="3"/>
  <c r="BF421" i="3"/>
  <c r="BF428" i="3"/>
  <c r="BF442" i="3"/>
  <c r="BF444" i="3"/>
  <c r="BF457" i="3"/>
  <c r="BF468" i="3"/>
  <c r="BF476" i="3"/>
  <c r="BF486" i="3"/>
  <c r="BF495" i="3"/>
  <c r="BF499" i="3"/>
  <c r="BF167" i="3"/>
  <c r="BF203" i="3"/>
  <c r="BF215" i="3"/>
  <c r="BF233" i="3"/>
  <c r="BF240" i="3"/>
  <c r="BF253" i="3"/>
  <c r="BF284" i="3"/>
  <c r="BF306" i="3"/>
  <c r="BF319" i="3"/>
  <c r="BF336" i="3"/>
  <c r="BF348" i="3"/>
  <c r="BF354" i="3"/>
  <c r="BF361" i="3"/>
  <c r="BF369" i="3"/>
  <c r="BF384" i="3"/>
  <c r="BF399" i="3"/>
  <c r="BF403" i="3"/>
  <c r="BF463" i="3"/>
  <c r="BF500" i="3"/>
  <c r="J93" i="3"/>
  <c r="BF179" i="3"/>
  <c r="BF182" i="3"/>
  <c r="BF199" i="3"/>
  <c r="BF226" i="3"/>
  <c r="BF256" i="3"/>
  <c r="BF268" i="3"/>
  <c r="BF332" i="3"/>
  <c r="BF352" i="3"/>
  <c r="BF367" i="3"/>
  <c r="BF381" i="3"/>
  <c r="BF401" i="3"/>
  <c r="BF405" i="3"/>
  <c r="BF420" i="3"/>
  <c r="BF435" i="3"/>
  <c r="BF450" i="3"/>
  <c r="BF461" i="3"/>
  <c r="BF464" i="3"/>
  <c r="BF472" i="3"/>
  <c r="BF490" i="3"/>
  <c r="BF202" i="3"/>
  <c r="BF223" i="3"/>
  <c r="BF237" i="3"/>
  <c r="BF239" i="3"/>
  <c r="BF243" i="3"/>
  <c r="BF247" i="3"/>
  <c r="BF270" i="3"/>
  <c r="BF273" i="3"/>
  <c r="BF285" i="3"/>
  <c r="BF302" i="3"/>
  <c r="BF305" i="3"/>
  <c r="BF357" i="3"/>
  <c r="BF371" i="3"/>
  <c r="BF373" i="3"/>
  <c r="BF377" i="3"/>
  <c r="BF383" i="3"/>
  <c r="BF387" i="3"/>
  <c r="BF413" i="3"/>
  <c r="BF454" i="3"/>
  <c r="J151" i="3"/>
  <c r="BF169" i="3"/>
  <c r="BF195" i="3"/>
  <c r="BF204" i="3"/>
  <c r="BF209" i="3"/>
  <c r="BF220" i="3"/>
  <c r="BF229" i="3"/>
  <c r="BF245" i="3"/>
  <c r="BF265" i="3"/>
  <c r="BF271" i="3"/>
  <c r="BF278" i="3"/>
  <c r="BF282" i="3"/>
  <c r="BF301" i="3"/>
  <c r="BF309" i="3"/>
  <c r="BF313" i="3"/>
  <c r="BF323" i="3"/>
  <c r="BF375" i="3"/>
  <c r="BF376" i="3"/>
  <c r="BF393" i="3"/>
  <c r="BF426" i="3"/>
  <c r="BF440" i="3"/>
  <c r="BF471" i="3"/>
  <c r="BF475" i="3"/>
  <c r="BF480" i="3"/>
  <c r="BF187" i="3"/>
  <c r="BF230" i="3"/>
  <c r="BF263" i="3"/>
  <c r="BF291" i="3"/>
  <c r="BF327" i="3"/>
  <c r="BF341" i="3"/>
  <c r="BF397" i="3"/>
  <c r="BF433" i="3"/>
  <c r="BF453" i="3"/>
  <c r="BF458" i="3"/>
  <c r="BF462" i="3"/>
  <c r="BF467" i="3"/>
  <c r="BF479" i="3"/>
  <c r="BF492" i="3"/>
  <c r="BF497" i="3"/>
  <c r="BF163" i="3"/>
  <c r="BF196" i="3"/>
  <c r="BF197" i="3"/>
  <c r="BF200" i="3"/>
  <c r="BF212" i="3"/>
  <c r="BF259" i="3"/>
  <c r="BF274" i="3"/>
  <c r="BF290" i="3"/>
  <c r="BF297" i="3"/>
  <c r="BF316" i="3"/>
  <c r="BF344" i="3"/>
  <c r="BF359" i="3"/>
  <c r="BF372" i="3"/>
  <c r="BF391" i="3"/>
  <c r="BF395" i="3"/>
  <c r="BF409" i="3"/>
  <c r="BF446" i="3"/>
  <c r="E85" i="2"/>
  <c r="BF160" i="2"/>
  <c r="BF190" i="2"/>
  <c r="BF204" i="2"/>
  <c r="BF241" i="2"/>
  <c r="BF246" i="2"/>
  <c r="BF274" i="2"/>
  <c r="BF325" i="2"/>
  <c r="BF329" i="2"/>
  <c r="BF334" i="2"/>
  <c r="BF338" i="2"/>
  <c r="BF359" i="2"/>
  <c r="BF364" i="2"/>
  <c r="BF419" i="2"/>
  <c r="BF456" i="2"/>
  <c r="BF467" i="2"/>
  <c r="BF472" i="2"/>
  <c r="F154" i="2"/>
  <c r="BF182" i="2"/>
  <c r="BF223" i="2"/>
  <c r="BF240" i="2"/>
  <c r="BF251" i="2"/>
  <c r="BF254" i="2"/>
  <c r="BF260" i="2"/>
  <c r="BF264" i="2"/>
  <c r="BF277" i="2"/>
  <c r="BF307" i="2"/>
  <c r="BF337" i="2"/>
  <c r="BF345" i="2"/>
  <c r="BF383" i="2"/>
  <c r="BF389" i="2"/>
  <c r="BF407" i="2"/>
  <c r="BF415" i="2"/>
  <c r="BF421" i="2"/>
  <c r="BF440" i="2"/>
  <c r="BF458" i="2"/>
  <c r="BF494" i="2"/>
  <c r="BF209" i="2"/>
  <c r="BF215" i="2"/>
  <c r="BF226" i="2"/>
  <c r="BF234" i="2"/>
  <c r="BF257" i="2"/>
  <c r="BF271" i="2"/>
  <c r="BF283" i="2"/>
  <c r="BF288" i="2"/>
  <c r="BF294" i="2"/>
  <c r="BF302" i="2"/>
  <c r="BF306" i="2"/>
  <c r="BF310" i="2"/>
  <c r="BF315" i="2"/>
  <c r="BF322" i="2"/>
  <c r="BF350" i="2"/>
  <c r="BF376" i="2"/>
  <c r="BF390" i="2"/>
  <c r="BF391" i="2"/>
  <c r="BF398" i="2"/>
  <c r="BF403" i="2"/>
  <c r="BF411" i="2"/>
  <c r="BF464" i="2"/>
  <c r="BF471" i="2"/>
  <c r="BF479" i="2"/>
  <c r="BF509" i="2"/>
  <c r="BF514" i="2"/>
  <c r="J94" i="2"/>
  <c r="BF179" i="2"/>
  <c r="BF187" i="2"/>
  <c r="BF195" i="2"/>
  <c r="BF203" i="2"/>
  <c r="BF217" i="2"/>
  <c r="BF220" i="2"/>
  <c r="BF238" i="2"/>
  <c r="BF276" i="2"/>
  <c r="BF280" i="2"/>
  <c r="BF311" i="2"/>
  <c r="BF332" i="2"/>
  <c r="BF336" i="2"/>
  <c r="BF342" i="2"/>
  <c r="BF347" i="2"/>
  <c r="BF356" i="2"/>
  <c r="BF368" i="2"/>
  <c r="BF385" i="2"/>
  <c r="BF386" i="2"/>
  <c r="BF387" i="2"/>
  <c r="BF399" i="2"/>
  <c r="BF409" i="2"/>
  <c r="BF423" i="2"/>
  <c r="BF454" i="2"/>
  <c r="BF477" i="2"/>
  <c r="BF490" i="2"/>
  <c r="BF504" i="2"/>
  <c r="BF169" i="2"/>
  <c r="BF196" i="2"/>
  <c r="BF200" i="2"/>
  <c r="BF212" i="2"/>
  <c r="BF266" i="2"/>
  <c r="BF282" i="2"/>
  <c r="BF304" i="2"/>
  <c r="BF319" i="2"/>
  <c r="BF326" i="2"/>
  <c r="BF366" i="2"/>
  <c r="BF373" i="2"/>
  <c r="BF405" i="2"/>
  <c r="BF417" i="2"/>
  <c r="BF427" i="2"/>
  <c r="BF435" i="2"/>
  <c r="BF442" i="2"/>
  <c r="BF478" i="2"/>
  <c r="BF482" i="2"/>
  <c r="BF493" i="2"/>
  <c r="J91" i="2"/>
  <c r="BF174" i="2"/>
  <c r="BF184" i="2"/>
  <c r="BF199" i="2"/>
  <c r="BF206" i="2"/>
  <c r="BF229" i="2"/>
  <c r="BF248" i="2"/>
  <c r="BF263" i="2"/>
  <c r="BF273" i="2"/>
  <c r="BF295" i="2"/>
  <c r="BF341" i="2"/>
  <c r="BF361" i="2"/>
  <c r="BF375" i="2"/>
  <c r="BF378" i="2"/>
  <c r="BF401" i="2"/>
  <c r="BF434" i="2"/>
  <c r="BF468" i="2"/>
  <c r="BF475" i="2"/>
  <c r="BF481" i="2"/>
  <c r="BF165" i="2"/>
  <c r="BF237" i="2"/>
  <c r="BF268" i="2"/>
  <c r="BF284" i="2"/>
  <c r="BF292" i="2"/>
  <c r="BF300" i="2"/>
  <c r="BF314" i="2"/>
  <c r="BF353" i="2"/>
  <c r="BF381" i="2"/>
  <c r="BF395" i="2"/>
  <c r="BF413" i="2"/>
  <c r="BF449" i="2"/>
  <c r="BF486" i="2"/>
  <c r="BF489" i="2"/>
  <c r="BF506" i="2"/>
  <c r="BF511" i="2"/>
  <c r="BF513" i="2"/>
  <c r="J93" i="2"/>
  <c r="BF163" i="2"/>
  <c r="BF167" i="2"/>
  <c r="BF197" i="2"/>
  <c r="BF202" i="2"/>
  <c r="BF230" i="2"/>
  <c r="BF244" i="2"/>
  <c r="BF265" i="2"/>
  <c r="BF291" i="2"/>
  <c r="BF298" i="2"/>
  <c r="BF318" i="2"/>
  <c r="BF351" i="2"/>
  <c r="BF362" i="2"/>
  <c r="BF371" i="2"/>
  <c r="BF394" i="2"/>
  <c r="BF397" i="2"/>
  <c r="BF430" i="2"/>
  <c r="BF447" i="2"/>
  <c r="BF460" i="2"/>
  <c r="BF476" i="2"/>
  <c r="BF485" i="2"/>
  <c r="BF500" i="2"/>
  <c r="F39" i="3"/>
  <c r="BB97" i="1"/>
  <c r="F41" i="2"/>
  <c r="BD96" i="1"/>
  <c r="F39" i="2"/>
  <c r="BB96" i="1" s="1"/>
  <c r="BB95" i="1" s="1"/>
  <c r="BB94" i="1" s="1"/>
  <c r="AX94" i="1" s="1"/>
  <c r="J37" i="2"/>
  <c r="AV96" i="1"/>
  <c r="F40" i="3"/>
  <c r="BC97" i="1"/>
  <c r="F37" i="3"/>
  <c r="AZ97" i="1"/>
  <c r="F37" i="2"/>
  <c r="AZ96" i="1"/>
  <c r="AZ95" i="1" s="1"/>
  <c r="AZ94" i="1" s="1"/>
  <c r="F40" i="2"/>
  <c r="BC96" i="1" s="1"/>
  <c r="F41" i="3"/>
  <c r="BD97" i="1"/>
  <c r="AS94" i="1"/>
  <c r="J37" i="3"/>
  <c r="AV97" i="1"/>
  <c r="T207" i="3" l="1"/>
  <c r="T157" i="3" s="1"/>
  <c r="R207" i="3"/>
  <c r="R157" i="3"/>
  <c r="BK207" i="2"/>
  <c r="J207" i="2"/>
  <c r="J104" i="2"/>
  <c r="P207" i="2"/>
  <c r="P157" i="2"/>
  <c r="AU96" i="1"/>
  <c r="P207" i="3"/>
  <c r="P157" i="3"/>
  <c r="AU97" i="1" s="1"/>
  <c r="R207" i="2"/>
  <c r="R157" i="2"/>
  <c r="T207" i="2"/>
  <c r="T157" i="2"/>
  <c r="BK158" i="3"/>
  <c r="J158" i="3"/>
  <c r="J99" i="3"/>
  <c r="BK158" i="2"/>
  <c r="J158" i="2"/>
  <c r="J99" i="2"/>
  <c r="BK207" i="3"/>
  <c r="J207" i="3" s="1"/>
  <c r="J104" i="3" s="1"/>
  <c r="BK448" i="3"/>
  <c r="J448" i="3"/>
  <c r="J119" i="3"/>
  <c r="BD95" i="1"/>
  <c r="BD94" i="1"/>
  <c r="W36" i="1"/>
  <c r="AV95" i="1"/>
  <c r="W34" i="1"/>
  <c r="BC95" i="1"/>
  <c r="BC94" i="1"/>
  <c r="AY94" i="1" s="1"/>
  <c r="AV94" i="1"/>
  <c r="AX95" i="1"/>
  <c r="BK157" i="3" l="1"/>
  <c r="J157" i="3"/>
  <c r="J98" i="3"/>
  <c r="J32" i="3"/>
  <c r="BK157" i="2"/>
  <c r="J157" i="2"/>
  <c r="J98" i="2"/>
  <c r="J32" i="2"/>
  <c r="J134" i="2" s="1"/>
  <c r="BF134" i="2" s="1"/>
  <c r="F38" i="2" s="1"/>
  <c r="BA96" i="1" s="1"/>
  <c r="BA95" i="1" s="1"/>
  <c r="BA94" i="1" s="1"/>
  <c r="AW94" i="1" s="1"/>
  <c r="AK33" i="1" s="1"/>
  <c r="J134" i="3"/>
  <c r="BF134" i="3"/>
  <c r="F38" i="3"/>
  <c r="BA97" i="1" s="1"/>
  <c r="AU95" i="1"/>
  <c r="AU94" i="1"/>
  <c r="W35" i="1"/>
  <c r="AY95" i="1"/>
  <c r="W33" i="1" l="1"/>
  <c r="J128" i="2"/>
  <c r="J136" i="2"/>
  <c r="J38" i="2"/>
  <c r="AW96" i="1" s="1"/>
  <c r="AT96" i="1" s="1"/>
  <c r="AW95" i="1"/>
  <c r="AT95" i="1" s="1"/>
  <c r="J38" i="3"/>
  <c r="AW97" i="1" s="1"/>
  <c r="AT97" i="1" s="1"/>
  <c r="AN97" i="1" s="1"/>
  <c r="AT94" i="1"/>
  <c r="J128" i="3"/>
  <c r="J33" i="3"/>
  <c r="J34" i="3"/>
  <c r="AG97" i="1"/>
  <c r="J33" i="2" l="1"/>
  <c r="J43" i="3"/>
  <c r="J34" i="2"/>
  <c r="AG96" i="1"/>
  <c r="AG95" i="1"/>
  <c r="AG94" i="1"/>
  <c r="AG103" i="1"/>
  <c r="CD103" i="1"/>
  <c r="J136" i="3"/>
  <c r="J43" i="2" l="1"/>
  <c r="AN95" i="1"/>
  <c r="AN96" i="1"/>
  <c r="AN94" i="1"/>
  <c r="AV103" i="1"/>
  <c r="BY103" i="1" s="1"/>
  <c r="AG101" i="1"/>
  <c r="AV101" i="1"/>
  <c r="BY101" i="1"/>
  <c r="AG102" i="1"/>
  <c r="CD102" i="1"/>
  <c r="AK26" i="1"/>
  <c r="AG100" i="1"/>
  <c r="CD100" i="1"/>
  <c r="CD101" i="1" l="1"/>
  <c r="AN103" i="1"/>
  <c r="AV100" i="1"/>
  <c r="BY100" i="1"/>
  <c r="AV102" i="1"/>
  <c r="BY102" i="1"/>
  <c r="AN101" i="1"/>
  <c r="AG99" i="1"/>
  <c r="AK27" i="1"/>
  <c r="AK29" i="1"/>
  <c r="W32" i="1"/>
  <c r="AN100" i="1" l="1"/>
  <c r="AN102" i="1"/>
  <c r="AG105" i="1"/>
  <c r="AK32" i="1"/>
  <c r="AK38" i="1"/>
  <c r="AN99" i="1" l="1"/>
  <c r="AN105" i="1"/>
</calcChain>
</file>

<file path=xl/sharedStrings.xml><?xml version="1.0" encoding="utf-8"?>
<sst xmlns="http://schemas.openxmlformats.org/spreadsheetml/2006/main" count="9798" uniqueCount="1013">
  <si>
    <t>Export Komplet</t>
  </si>
  <si>
    <t/>
  </si>
  <si>
    <t>2.0</t>
  </si>
  <si>
    <t>ZAMOK</t>
  </si>
  <si>
    <t>False</t>
  </si>
  <si>
    <t>{e2b45afd-727e-44d5-9a86-98bbb95b9aee}</t>
  </si>
  <si>
    <t>0,01</t>
  </si>
  <si>
    <t>23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</si>
  <si>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</si>
  <si>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</si>
  <si>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</si>
  <si>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</si>
  <si>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</si>
  <si>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0126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</si>
  <si>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</si>
  <si>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</si>
  <si>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Depo Jurajov Dvor</t>
  </si>
  <si>
    <t>JKSO:</t>
  </si>
  <si>
    <t>ČS:</t>
  </si>
  <si>
    <t>Miesto:</t>
  </si>
  <si>
    <t>Bratislava</t>
  </si>
  <si>
    <t>Dátum:</t>
  </si>
  <si>
    <t>3. 3. 2026</t>
  </si>
  <si>
    <t>Objednávateľ:</t>
  </si>
  <si>
    <t>IČO:</t>
  </si>
  <si>
    <t>00492736</t>
  </si>
  <si>
    <t>Dopravný podnik Bratislava, akciová spoločnosť</t>
  </si>
  <si>
    <t>IČ DPH:</t>
  </si>
  <si>
    <t>SK2020298786</t>
  </si>
  <si>
    <t>Zhotoviteľ:</t>
  </si>
  <si>
    <t>Vyplň údaj</t>
  </si>
  <si>
    <t>Projektant:</t>
  </si>
  <si>
    <t xml:space="preserve"> </t>
  </si>
  <si>
    <t>True</t>
  </si>
  <si>
    <t>Spracovateľ:</t>
  </si>
  <si>
    <t>Poznámka:</t>
  </si>
  <si>
    <t>Náklady z rozpočtov</t>
  </si>
  <si>
    <t>Ostatné náklady zo súhrnného listu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</si>
  <si>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</si>
  <si>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</si>
  <si>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</si>
  <si>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</si>
  <si>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</si>
  <si>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</si>
  <si>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</si>
  <si>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</si>
  <si>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</si>
  <si>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</si>
  <si>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</si>
  <si>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</si>
  <si>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</si>
  <si>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</si>
  <si>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</si>
  <si>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</si>
  <si>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</si>
  <si>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</si>
  <si>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</si>
  <si>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</si>
  <si>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</si>
  <si>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</si>
  <si>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</si>
  <si>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</si>
  <si>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</si>
  <si>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</si>
  <si>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</si>
  <si>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</si>
  <si>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</si>
  <si>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</si>
  <si>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</si>
  <si>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</si>
  <si>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</si>
  <si>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</si>
  <si>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</si>
  <si>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</si>
  <si>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</si>
  <si>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</si>
  <si>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</si>
  <si>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</si>
  <si>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</si>
  <si>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</si>
  <si>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</si>
  <si>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{00000000-0000-0000-0000-000000000000}</t>
  </si>
  <si>
    <t>06_DPA</t>
  </si>
  <si>
    <t>obnova wc a spŕch žien a mužov v objekte výpravne II.DPA</t>
  </si>
  <si>
    <t>STA</t>
  </si>
  <si>
    <t>1</t>
  </si>
  <si>
    <t>{6655f93a-d16f-404b-af65-d8c6f34b9016}</t>
  </si>
  <si>
    <t>/</t>
  </si>
  <si>
    <t>01</t>
  </si>
  <si>
    <t>Obnova sprchy a wc muži</t>
  </si>
  <si>
    <t>Časť</t>
  </si>
  <si>
    <t>2</t>
  </si>
  <si>
    <t>{8d978ed3-6001-491f-a1b4-00b4cf152330}</t>
  </si>
  <si>
    <t>02</t>
  </si>
  <si>
    <t>Obnova sprchy a wc ženy</t>
  </si>
  <si>
    <t>{7039ff70-2182-459a-b97c-e8bdfb44aae2}</t>
  </si>
  <si>
    <t>2) Ostatné náklady zo súhrnného listu</t>
  </si>
  <si>
    <t>Percent. zadanie_x000D_
[% nákladov rozpočtu]</t>
  </si>
  <si>
    <t>Zaradenie nákladov</t>
  </si>
  <si>
    <t>Ostatné náklady</t>
  </si>
  <si>
    <t>stavebná časť</t>
  </si>
  <si>
    <t>OSTATNENAKLADY</t>
  </si>
  <si>
    <t>Vyplň vlastné</t>
  </si>
  <si>
    <t>OSTATNENAKLADYVLASTNE</t>
  </si>
  <si>
    <t>Celkové náklady za stavbu 1) + 2)</t>
  </si>
  <si>
    <t>obklad</t>
  </si>
  <si>
    <t>83,47</t>
  </si>
  <si>
    <t>plocha_kazet_podhlad</t>
  </si>
  <si>
    <t>20,812</t>
  </si>
  <si>
    <t>KRYCÍ LIST ROZPOČTU</t>
  </si>
  <si>
    <t>plocha_dlažba</t>
  </si>
  <si>
    <t>plocha_malba_stien</t>
  </si>
  <si>
    <t>45,258</t>
  </si>
  <si>
    <t>pocet_umyvadiel</t>
  </si>
  <si>
    <t>3</t>
  </si>
  <si>
    <t>pocet_sušičov</t>
  </si>
  <si>
    <t>Objekt:</t>
  </si>
  <si>
    <t>pocet_pisoar</t>
  </si>
  <si>
    <t>06_DPA - obnova wc a spŕch žien a mužov v objekte výpravne II.DPA</t>
  </si>
  <si>
    <t>pocet_zachod</t>
  </si>
  <si>
    <t>Časť:</t>
  </si>
  <si>
    <t>pocet_vspustov</t>
  </si>
  <si>
    <t>5</t>
  </si>
  <si>
    <t>01 - Obnova sprchy a wc muži</t>
  </si>
  <si>
    <t>pocet_sprch_bater</t>
  </si>
  <si>
    <t>pocet_svietidiel_str</t>
  </si>
  <si>
    <t>6</t>
  </si>
  <si>
    <t>pocet_kridel</t>
  </si>
  <si>
    <t>DL_ZARUBNE</t>
  </si>
  <si>
    <t>25,095</t>
  </si>
  <si>
    <t>pocet_radiator</t>
  </si>
  <si>
    <t>ventil_nasten</t>
  </si>
  <si>
    <t>ventil_roh</t>
  </si>
  <si>
    <t>14</t>
  </si>
  <si>
    <t>dn_16</t>
  </si>
  <si>
    <t>10</t>
  </si>
  <si>
    <t>dn_20</t>
  </si>
  <si>
    <t>kanal_dn_50</t>
  </si>
  <si>
    <t>kanal_dn_70</t>
  </si>
  <si>
    <t>dl_cyky_3x1</t>
  </si>
  <si>
    <t>35</t>
  </si>
  <si>
    <t>dl_cyky_3x2</t>
  </si>
  <si>
    <t>30</t>
  </si>
  <si>
    <t>Náklady z rozpočtu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</si>
  <si>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</si>
  <si>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</si>
  <si>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</si>
  <si>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</si>
  <si>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</si>
  <si>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</si>
  <si>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6 - Úpravy povrchov, podlahy, osadenie</t>
  </si>
  <si>
    <t xml:space="preserve">    8 - Rúrové vedenie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</si>
  <si>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</si>
  <si>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</si>
  <si>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</si>
  <si>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</si>
  <si>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721 - Zdravotechnika - vnútorná kanalizácia</t>
  </si>
  <si>
    <t xml:space="preserve">    722 - Zdravotechnika - vnútorný vodovod</t>
  </si>
  <si>
    <t xml:space="preserve">    725 - Zdravotechnika - zariaďovacie predmety</t>
  </si>
  <si>
    <t xml:space="preserve">    733 - Ústredné kúrenie - rozvodné potrubie</t>
  </si>
  <si>
    <t xml:space="preserve">    734 - Ústredné kúrenie - armatúry</t>
  </si>
  <si>
    <t xml:space="preserve">    735 - Ústredné kúrenie - vykurovacie telesá</t>
  </si>
  <si>
    <t xml:space="preserve">    763 - Konštrukcie - drevostavby</t>
  </si>
  <si>
    <t xml:space="preserve">    766 - Konštrukcie stolárske</t>
  </si>
  <si>
    <t xml:space="preserve">    769 - Montáže vzduchotechnických zariadení</t>
  </si>
  <si>
    <t xml:space="preserve">    771 - Podlahy z dlaždíc</t>
  </si>
  <si>
    <t xml:space="preserve">    781 - Obklady</t>
  </si>
  <si>
    <t xml:space="preserve">    783 - Nátery</t>
  </si>
  <si>
    <t xml:space="preserve">    784 - Maľby</t>
  </si>
  <si>
    <t>M - Práce a dodávky M</t>
  </si>
  <si>
    <t xml:space="preserve">    21-M - Elektromontáže</t>
  </si>
  <si>
    <t xml:space="preserve">    22-M - Montáže oznamovacích a zabezpečovacích zariadení</t>
  </si>
  <si>
    <t>HZS - Hodinové zúčtovacie sadzby</t>
  </si>
  <si>
    <t>VRN - Investičné náklady neobsiahnuté v cenách</t>
  </si>
  <si>
    <t>POZ - POZNÁMKY</t>
  </si>
  <si>
    <t>VP -   Práce naviac</t>
  </si>
  <si>
    <t>2) Ostatné náklady</t>
  </si>
  <si>
    <t>GZS</t>
  </si>
  <si>
    <t>VRN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</si>
  <si>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</si>
  <si>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</si>
  <si>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</si>
  <si>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</si>
  <si>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</si>
  <si>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</si>
  <si>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</si>
  <si>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</si>
  <si>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</si>
  <si>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</si>
  <si>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</si>
  <si>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</si>
  <si>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</si>
  <si>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</si>
  <si>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</si>
  <si>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</si>
  <si>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</si>
  <si>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</si>
  <si>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</si>
  <si>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</si>
  <si>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</si>
  <si>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Úpravy povrchov, podlahy, osadenie</t>
  </si>
  <si>
    <t>K</t>
  </si>
  <si>
    <t>612481119.S</t>
  </si>
  <si>
    <t>Potiahnutie vnútorných stien sklotextilnou mriežkou s celoplošným prilepením</t>
  </si>
  <si>
    <t>m2</t>
  </si>
  <si>
    <t>4</t>
  </si>
  <si>
    <t>1242215997</t>
  </si>
  <si>
    <t>VV</t>
  </si>
  <si>
    <t>8</t>
  </si>
  <si>
    <t>Rúrové vedenie</t>
  </si>
  <si>
    <t>892262121.S</t>
  </si>
  <si>
    <t>Tlaková skúška vodou potrubí DN 100-200 s kompletnou sadou tesniaceho vaku</t>
  </si>
  <si>
    <t>úsek</t>
  </si>
  <si>
    <t>-228617960</t>
  </si>
  <si>
    <t>9</t>
  </si>
  <si>
    <t>Ostatné konštrukcie a práce-búranie</t>
  </si>
  <si>
    <t>941955001.S</t>
  </si>
  <si>
    <t>Lešenie ľahké pracovné pomocné, s výškou lešeňovej podlahy do 1,20 m</t>
  </si>
  <si>
    <t>754089661</t>
  </si>
  <si>
    <t>952901111.S</t>
  </si>
  <si>
    <t>Vyčistenie budov pri výške podlaží do 4 m</t>
  </si>
  <si>
    <t>902907094</t>
  </si>
  <si>
    <t>plocha_kazet_podhlad*1,3</t>
  </si>
  <si>
    <t>965081712.S</t>
  </si>
  <si>
    <t>Búranie dlažieb, bez podklad. lôžka z xylolit., alebo keramických dlaždíc hr. do 10 mm,  -0,02000t</t>
  </si>
  <si>
    <t>1017318362</t>
  </si>
  <si>
    <t>"1.35 predsien wc muzi" 4,05*1,05</t>
  </si>
  <si>
    <t>"1.36  wc muzi" 6,7*1,05</t>
  </si>
  <si>
    <t>"1.37  hyg. box muzi" 9,07*1,05</t>
  </si>
  <si>
    <t>Súčet</t>
  </si>
  <si>
    <t>968061125.S</t>
  </si>
  <si>
    <t>Vyvesenie dreveného dverného krídla do suti plochy do 2 m2, -0,02400t</t>
  </si>
  <si>
    <t>ks</t>
  </si>
  <si>
    <t>-711904060</t>
  </si>
  <si>
    <t>"1.35,36 predsien +wc muzi"</t>
  </si>
  <si>
    <t>"70/197"2</t>
  </si>
  <si>
    <t>"60/197"3</t>
  </si>
  <si>
    <t>7</t>
  </si>
  <si>
    <t>973031616</t>
  </si>
  <si>
    <t>Vysek. kapies pre krabice v murive z tehál do 10 x 10 x 5 cm</t>
  </si>
  <si>
    <t>kus</t>
  </si>
  <si>
    <t>-1246404344</t>
  </si>
  <si>
    <t>"odhad" 6</t>
  </si>
  <si>
    <t>974049221.S</t>
  </si>
  <si>
    <t>Vysekanie rýh v bet. stenách v priestore priľ. k str. konštr. hĺbky 30 mm a šírky do 30 mm,  -0,00200t</t>
  </si>
  <si>
    <t>m</t>
  </si>
  <si>
    <t>-1052830199</t>
  </si>
  <si>
    <t>dn_16+dn_20</t>
  </si>
  <si>
    <t>974049232.S</t>
  </si>
  <si>
    <t>Vysekanie rýh v bet. stenách v priestore priľ. k str. konštr. hĺbky 50 mm a šírky do 70 mm,  -0,00800t</t>
  </si>
  <si>
    <t>118761699</t>
  </si>
  <si>
    <t>kanal_dn_50+kanal_dn_70</t>
  </si>
  <si>
    <t>974083112.S</t>
  </si>
  <si>
    <t>Rezanie betónových mazanín existujúcich vystužených hĺbky nad 50 do 100 mm</t>
  </si>
  <si>
    <t>-553246812</t>
  </si>
  <si>
    <t>"odpadne potrubie v podlaha_odhad" 5</t>
  </si>
  <si>
    <t>11</t>
  </si>
  <si>
    <t>978059511.S</t>
  </si>
  <si>
    <t>Odsekanie a odobratie obkladov stien z obkladačiek vnútorných vrátane podkladovej omietky do 2 m2,  -0,06800t</t>
  </si>
  <si>
    <t>-1686964247</t>
  </si>
  <si>
    <t>"1.35 predsien wc muzi" (2,325+1,65)*2*2,1*1,05-0,8*2,02*2-0,7*2,02</t>
  </si>
  <si>
    <t>"1.36  wc muzi" (2,35+3,275+1,625+0,9*2)*2*2,1*1,05-0,7*2,02*5-0,9*0,9*2</t>
  </si>
  <si>
    <t>"1.37  hyg. box muzi" (4,8+2,25+0,9+2,25)*2*2,3*1,05-0,8*2,02-0,9*0,9-0,65*2,3*2-0,975*2,3*2</t>
  </si>
  <si>
    <t>12</t>
  </si>
  <si>
    <t>979011111.S</t>
  </si>
  <si>
    <t>Zvislá doprava sutiny a vybúraných hmôt za prvé podlažie nad alebo pod základným podlažím</t>
  </si>
  <si>
    <t>t</t>
  </si>
  <si>
    <t>1499823463</t>
  </si>
  <si>
    <t>13</t>
  </si>
  <si>
    <t>979081111.S</t>
  </si>
  <si>
    <t>Odvoz sutiny a vybúraných hmôt na skládku do 1 km</t>
  </si>
  <si>
    <t>-1045155869</t>
  </si>
  <si>
    <t>979081121.S</t>
  </si>
  <si>
    <t>Odvoz sutiny a vybúraných hmôt na skládku za každý ďalší 1 km</t>
  </si>
  <si>
    <t>-207675724</t>
  </si>
  <si>
    <t>7,268*20 'Prepočítané koeficientom množstva</t>
  </si>
  <si>
    <t>15</t>
  </si>
  <si>
    <t>979082111.S</t>
  </si>
  <si>
    <t>Vnútrostavenisková doprava sutiny a vybúraných hmôt do 10 m</t>
  </si>
  <si>
    <t>-501905541</t>
  </si>
  <si>
    <t>16</t>
  </si>
  <si>
    <t>979082121.S</t>
  </si>
  <si>
    <t>Vnútrostavenisková doprava sutiny a vybúraných hmôt za každých ďalších 5 m</t>
  </si>
  <si>
    <t>-38907209</t>
  </si>
  <si>
    <t>7,268*5 'Prepočítané koeficientom množstva</t>
  </si>
  <si>
    <t>17</t>
  </si>
  <si>
    <t>979087112.S</t>
  </si>
  <si>
    <t>Nakladanie na dopravný prostriedok pre vodorovnú dopravu sutiny</t>
  </si>
  <si>
    <t>-938189918</t>
  </si>
  <si>
    <t>18</t>
  </si>
  <si>
    <t>979089612.S</t>
  </si>
  <si>
    <t>Poplatok za skládku - iné odpady zo stavieb a demolácií (17 09), ostatné</t>
  </si>
  <si>
    <t>1239658789</t>
  </si>
  <si>
    <t>19</t>
  </si>
  <si>
    <t>979093111.S</t>
  </si>
  <si>
    <t>Uloženie sutiny na skládku s hrubým urovnaním bez zhutnenia</t>
  </si>
  <si>
    <t>-221139676</t>
  </si>
  <si>
    <t>99</t>
  </si>
  <si>
    <t>Presun hmôt HSV</t>
  </si>
  <si>
    <t>20</t>
  </si>
  <si>
    <t>999281111.S</t>
  </si>
  <si>
    <t>Presun hmôt pre opravy a údržbu objektov vrátane vonkajších plášťov výšky do 25 m</t>
  </si>
  <si>
    <t>-384957765</t>
  </si>
  <si>
    <t>PSV</t>
  </si>
  <si>
    <t>Práce a dodávky PSV</t>
  </si>
  <si>
    <t>711</t>
  </si>
  <si>
    <t>Izolácie proti vode a vlhkosti</t>
  </si>
  <si>
    <t>21</t>
  </si>
  <si>
    <t>711211051.S</t>
  </si>
  <si>
    <t>Jednozlož. silikátová hydroizolačná hmota, stierka vodorovná</t>
  </si>
  <si>
    <t>-1087649194</t>
  </si>
  <si>
    <t>"sprchove kuty" 1,1*2,25*1,05</t>
  </si>
  <si>
    <t>22</t>
  </si>
  <si>
    <t>711212051.S</t>
  </si>
  <si>
    <t>Jednozlož. silikátová hydroizolačná hmota, stierka zvislá</t>
  </si>
  <si>
    <t>1370238594</t>
  </si>
  <si>
    <t>"sprchove kuty" (0,9*4+0,9*2+1,225*2)*2,3*1,1-0,65*2,3-0,975*2,3</t>
  </si>
  <si>
    <t>998711201.S</t>
  </si>
  <si>
    <t>Presun hmôt pre izoláciu proti vode v objektoch výšky do 6 m</t>
  </si>
  <si>
    <t>%</t>
  </si>
  <si>
    <t>657334144</t>
  </si>
  <si>
    <t>721</t>
  </si>
  <si>
    <t>Zdravotechnika - vnútorná kanalizácia</t>
  </si>
  <si>
    <t>24</t>
  </si>
  <si>
    <t>721140802.S</t>
  </si>
  <si>
    <t>Demontáž potrubia  rúr odpadového alebo dažďového do DN 100,  -0,01492t</t>
  </si>
  <si>
    <t>31114653</t>
  </si>
  <si>
    <t>DL_RUR_ODPDAD</t>
  </si>
  <si>
    <t>25</t>
  </si>
  <si>
    <t>721172011.S1</t>
  </si>
  <si>
    <t>Potrubie odpadové , DN 50, vr. tvaroviek, D+M</t>
  </si>
  <si>
    <t>-1487884396</t>
  </si>
  <si>
    <t>"odhad" 10</t>
  </si>
  <si>
    <t>26</t>
  </si>
  <si>
    <t>721172012.S1</t>
  </si>
  <si>
    <t>Potrubie odpadové, DN 70,  vr. tvaroviek, D+M</t>
  </si>
  <si>
    <t>-1926629715</t>
  </si>
  <si>
    <t>27</t>
  </si>
  <si>
    <t>721172696.S</t>
  </si>
  <si>
    <t>Montáž sifónového kolena odpadového potrubia DN 40</t>
  </si>
  <si>
    <t>-74972511</t>
  </si>
  <si>
    <t>pocet_pisoar+pocet_umyvadiel+pocet_sprch_bater</t>
  </si>
  <si>
    <t>28</t>
  </si>
  <si>
    <t>M</t>
  </si>
  <si>
    <t>286540068200.S</t>
  </si>
  <si>
    <t>Koleno sifónové DN 40/40-30, odhlučnený systém domovej kanalizácie</t>
  </si>
  <si>
    <t>32</t>
  </si>
  <si>
    <t>609526099</t>
  </si>
  <si>
    <t>29</t>
  </si>
  <si>
    <t>721210813.S</t>
  </si>
  <si>
    <t>Demontáž vpustu podlahového z kyselinovzdornej kameniny DN 100,  -0,02961t</t>
  </si>
  <si>
    <t>144154395</t>
  </si>
  <si>
    <t>"1.36  wc muzi" 1</t>
  </si>
  <si>
    <t>"1.37  hyg. box muzi" 4</t>
  </si>
  <si>
    <t>721213000.S</t>
  </si>
  <si>
    <t>Montáž podlahového vpustu s vodorovným odtokom DN 50</t>
  </si>
  <si>
    <t>368724528</t>
  </si>
  <si>
    <t>pocet_vspustov-pocet_sprch_bater</t>
  </si>
  <si>
    <t>31</t>
  </si>
  <si>
    <t>286630023600.S</t>
  </si>
  <si>
    <t>Podlahový vpust horizontálny odtok DN 50, mriežka/krytka nerez, zápachová uzávierka</t>
  </si>
  <si>
    <t>1560395787</t>
  </si>
  <si>
    <t>721229021.S</t>
  </si>
  <si>
    <t>Montáž podlahového odtokového žlabu dĺžky 800 mm pre montáž k stene</t>
  </si>
  <si>
    <t>-1939362551</t>
  </si>
  <si>
    <t>33</t>
  </si>
  <si>
    <t>552240011400.S</t>
  </si>
  <si>
    <t>Žľab sprchový bez krytu nerezový DN 50, zvislý odtok, dĺ. 800 mm, montáž k stene</t>
  </si>
  <si>
    <t>-1865392531</t>
  </si>
  <si>
    <t>34</t>
  </si>
  <si>
    <t>721300932.S</t>
  </si>
  <si>
    <t>Prečistenie šikmého pripojovacieho potrubia do DN 100</t>
  </si>
  <si>
    <t>-203437791</t>
  </si>
  <si>
    <t>721300945.S</t>
  </si>
  <si>
    <t>Prečistenie podlahových vpustov do DN 100</t>
  </si>
  <si>
    <t>1944954961</t>
  </si>
  <si>
    <t>36</t>
  </si>
  <si>
    <t>998721201.S.1</t>
  </si>
  <si>
    <t>Presun hmôt pre vnútornú kanalizáciu v objektoch výšky do 6 m</t>
  </si>
  <si>
    <t>1332290336</t>
  </si>
  <si>
    <t>722</t>
  </si>
  <si>
    <t>Zdravotechnika - vnútorný vodovod</t>
  </si>
  <si>
    <t>37</t>
  </si>
  <si>
    <t>722130801.S</t>
  </si>
  <si>
    <t>Demontáž potrubia z oceľových rúrok závitových do DN 25,  -0,00213t</t>
  </si>
  <si>
    <t>-74867515</t>
  </si>
  <si>
    <t>38</t>
  </si>
  <si>
    <t>722171130.S1</t>
  </si>
  <si>
    <t>Vodovodné potrubie  d 16 mm, izolovanie, vr. tvaroviek, D+M</t>
  </si>
  <si>
    <t>-1643459619</t>
  </si>
  <si>
    <t>39</t>
  </si>
  <si>
    <t>722171132.S1</t>
  </si>
  <si>
    <t>Vodovodné potrubie d 20 mm,  izolovanie, vr. tvaroviek, D+M</t>
  </si>
  <si>
    <t>-1256976252</t>
  </si>
  <si>
    <t>40</t>
  </si>
  <si>
    <t>722220872.S</t>
  </si>
  <si>
    <t>Demontáž armatúry závitovej so závitom a závitovým medzikusom nad G 3/8 do G 3/4,  -0,00511t</t>
  </si>
  <si>
    <t>676221622</t>
  </si>
  <si>
    <t>ventil_nasten+ventil_roh</t>
  </si>
  <si>
    <t>41</t>
  </si>
  <si>
    <t>722221430.S</t>
  </si>
  <si>
    <t>Montáž pripojovacej sanitárnej flexi hadice G 1/2</t>
  </si>
  <si>
    <t>1721541713</t>
  </si>
  <si>
    <t>pocet_umyvadiel*2+pocet_zachod+pocet_pisoar+pocet_sprch_bater*2</t>
  </si>
  <si>
    <t>42</t>
  </si>
  <si>
    <t>552270000400.S</t>
  </si>
  <si>
    <t>Hadica flexi nerezová 1/2", dĺ. 500 mm</t>
  </si>
  <si>
    <t>1844560409</t>
  </si>
  <si>
    <t>43</t>
  </si>
  <si>
    <t>722221465.S</t>
  </si>
  <si>
    <t>Montáž pračkovej hadice PVC G 3/4</t>
  </si>
  <si>
    <t>-1089354814</t>
  </si>
  <si>
    <t>44</t>
  </si>
  <si>
    <t>286120015700.S</t>
  </si>
  <si>
    <t>Práčková hadica z PVC 3/4", dĺ. 0,25 m</t>
  </si>
  <si>
    <t>-1687551601</t>
  </si>
  <si>
    <t>45</t>
  </si>
  <si>
    <t>998722201.S</t>
  </si>
  <si>
    <t>Presun hmôt pre vnútorný vodovod v objektoch výšky do 6 m</t>
  </si>
  <si>
    <t>201223705</t>
  </si>
  <si>
    <t>725</t>
  </si>
  <si>
    <t>Zdravotechnika - zariaďovacie predmety</t>
  </si>
  <si>
    <t>46</t>
  </si>
  <si>
    <t>725110811.S</t>
  </si>
  <si>
    <t>Demontáž záchoda splachovacieho s nádržou alebo s tlakovým splachovačom,  -0,01933t</t>
  </si>
  <si>
    <t>súb.</t>
  </si>
  <si>
    <t>-837283470</t>
  </si>
  <si>
    <t>"1.36  wc muzi" 2</t>
  </si>
  <si>
    <t>47</t>
  </si>
  <si>
    <t>725119107.S</t>
  </si>
  <si>
    <t>Montáž splachovacej nádržky keramickej s bočným napúštaním</t>
  </si>
  <si>
    <t>-1102683936</t>
  </si>
  <si>
    <t>48</t>
  </si>
  <si>
    <t>642370000300.S</t>
  </si>
  <si>
    <t>Nádržka keramická s bočným napúšťaním</t>
  </si>
  <si>
    <t>-325115109</t>
  </si>
  <si>
    <t>49</t>
  </si>
  <si>
    <t>725119215.S</t>
  </si>
  <si>
    <t>Montáž záchodovej misy keramickej volne stojacej s rovným odpadom</t>
  </si>
  <si>
    <t>-333071436</t>
  </si>
  <si>
    <t>50</t>
  </si>
  <si>
    <t>642350000300.S</t>
  </si>
  <si>
    <t>Misa záchodová keramická voľne stojaca vodorovný odpad</t>
  </si>
  <si>
    <t>1234608844</t>
  </si>
  <si>
    <t>51</t>
  </si>
  <si>
    <t>725122813.S</t>
  </si>
  <si>
    <t>Demontáž pisoára s nádržkou a 1 záchodom,  -0,01720t</t>
  </si>
  <si>
    <t>819441623</t>
  </si>
  <si>
    <t>52</t>
  </si>
  <si>
    <t>725129210.S</t>
  </si>
  <si>
    <t>Montáž pisoáru keramického s automatickým splachovaním</t>
  </si>
  <si>
    <t>-727067797</t>
  </si>
  <si>
    <t>53</t>
  </si>
  <si>
    <t>551790000620.S</t>
  </si>
  <si>
    <t>Napájací zdroj pre urinál 24V, DC, sieťové napájanie</t>
  </si>
  <si>
    <t>539624649</t>
  </si>
  <si>
    <t>54</t>
  </si>
  <si>
    <t>642510000200.S</t>
  </si>
  <si>
    <t>Pisoár so senzorom keramický</t>
  </si>
  <si>
    <t>662345704</t>
  </si>
  <si>
    <t>55</t>
  </si>
  <si>
    <t>725210821.S</t>
  </si>
  <si>
    <t>Demontáž umývadiel alebo umývadielok bez výtokovej armatúry,  -0,01946t</t>
  </si>
  <si>
    <t>1028303123</t>
  </si>
  <si>
    <t>"1.35 predsien wc muzi" 1</t>
  </si>
  <si>
    <t>"1.37  hyg. box muzi" 2</t>
  </si>
  <si>
    <t>56</t>
  </si>
  <si>
    <t>725219201.S</t>
  </si>
  <si>
    <t>Montáž umývadla keramického na konzoly, bez výtokovej armatúry</t>
  </si>
  <si>
    <t>848112502</t>
  </si>
  <si>
    <t>57</t>
  </si>
  <si>
    <t>642110004300.S</t>
  </si>
  <si>
    <t>Umývadlo keramické bežný typ</t>
  </si>
  <si>
    <t>-534932754</t>
  </si>
  <si>
    <t>58</t>
  </si>
  <si>
    <t>725291112.S</t>
  </si>
  <si>
    <t>Montáž záchodového sedadla s poklopom</t>
  </si>
  <si>
    <t>57005042</t>
  </si>
  <si>
    <t>59</t>
  </si>
  <si>
    <t>554330000300.S</t>
  </si>
  <si>
    <t>Záchodové sedadlo plastové s poklopom</t>
  </si>
  <si>
    <t>-549887705</t>
  </si>
  <si>
    <t>60</t>
  </si>
  <si>
    <t>725291113.S</t>
  </si>
  <si>
    <t>Montaž doplnkov zariadení kúpeľní a záchodov, drobné predmety (držiak na uterák, mydelnička)</t>
  </si>
  <si>
    <t>-952658357</t>
  </si>
  <si>
    <t>pocet_zachod+pocet_umyvadiel*2</t>
  </si>
  <si>
    <t>61</t>
  </si>
  <si>
    <t>552280013400.S</t>
  </si>
  <si>
    <t>Držiak toaletného papiera</t>
  </si>
  <si>
    <t>284905062</t>
  </si>
  <si>
    <t>62</t>
  </si>
  <si>
    <t>552280014100.S</t>
  </si>
  <si>
    <t>Zásobník mydla s keramickým dávkovačom</t>
  </si>
  <si>
    <t>-327101340</t>
  </si>
  <si>
    <t>63</t>
  </si>
  <si>
    <t>552280010500.S</t>
  </si>
  <si>
    <t>Držiak na uterák</t>
  </si>
  <si>
    <t>-1318966174</t>
  </si>
  <si>
    <t>64</t>
  </si>
  <si>
    <t>725291122.S1</t>
  </si>
  <si>
    <t xml:space="preserve">Montáž doplnkov zariadení kúpeľní a záchodov, zrkadlo </t>
  </si>
  <si>
    <t>747298706</t>
  </si>
  <si>
    <t>65</t>
  </si>
  <si>
    <t>634650000200.S1</t>
  </si>
  <si>
    <t xml:space="preserve">Zrkadlo </t>
  </si>
  <si>
    <t>1991186014</t>
  </si>
  <si>
    <t>66</t>
  </si>
  <si>
    <t>725524800.S1</t>
  </si>
  <si>
    <t>Demontáž sušiča ruk,  -0,01086t</t>
  </si>
  <si>
    <t>1776709737</t>
  </si>
  <si>
    <t>67</t>
  </si>
  <si>
    <t>725590811.S</t>
  </si>
  <si>
    <t>Vnútrostaveniskové premiestnenie vybúraných hmôt zariaďovacích predmetov vodorovne do 100 m z budov s výš. do 6 m</t>
  </si>
  <si>
    <t>-2088291260</t>
  </si>
  <si>
    <t>68</t>
  </si>
  <si>
    <t>725819201.S</t>
  </si>
  <si>
    <t xml:space="preserve">Montáž ventilu nástenného </t>
  </si>
  <si>
    <t>1015637469</t>
  </si>
  <si>
    <t>69</t>
  </si>
  <si>
    <t>551110001100.S1</t>
  </si>
  <si>
    <t>Ventil 25 guľový priamy</t>
  </si>
  <si>
    <t>-1217133111</t>
  </si>
  <si>
    <t>70</t>
  </si>
  <si>
    <t>725819401.S1</t>
  </si>
  <si>
    <t>Montáž ventilu rohového</t>
  </si>
  <si>
    <t>-743543678</t>
  </si>
  <si>
    <t>71</t>
  </si>
  <si>
    <t>551110001600.S1</t>
  </si>
  <si>
    <t>Rohový ventil</t>
  </si>
  <si>
    <t>-1366755558</t>
  </si>
  <si>
    <t>72</t>
  </si>
  <si>
    <t>725820802.S</t>
  </si>
  <si>
    <t>Demontáž batérie stojankovej do 1 otvoru,  -0,00086t</t>
  </si>
  <si>
    <t>-1204313004</t>
  </si>
  <si>
    <t>73</t>
  </si>
  <si>
    <t>725829601.S</t>
  </si>
  <si>
    <t>Montáž batérie umývadlovej a drezovej stojankovej, pákovej alebo klasickej s mechanickým ovládaním</t>
  </si>
  <si>
    <t>-484162550</t>
  </si>
  <si>
    <t>74</t>
  </si>
  <si>
    <t>551450003800.S</t>
  </si>
  <si>
    <t>Batéria umývadlová stojanková páková</t>
  </si>
  <si>
    <t>-174381652</t>
  </si>
  <si>
    <t>75</t>
  </si>
  <si>
    <t>725840870.S</t>
  </si>
  <si>
    <t>Demontáž batérie vaňovej, sprchovej nástennej,  -0,00225t</t>
  </si>
  <si>
    <t>534343148</t>
  </si>
  <si>
    <t>76</t>
  </si>
  <si>
    <t>725840873.S</t>
  </si>
  <si>
    <t>Demontáž príslušenstva pre sprchové batérie, držiak na sprchu,  -0,00113t</t>
  </si>
  <si>
    <t>1830855963</t>
  </si>
  <si>
    <t>77</t>
  </si>
  <si>
    <t>725860820.S</t>
  </si>
  <si>
    <t>Demontáž jednoduchej zápachovej uzávierky pre zariaďovacie predmety, umývadlá, drezy, práčky  -0,00085t</t>
  </si>
  <si>
    <t>-931092342</t>
  </si>
  <si>
    <t>78</t>
  </si>
  <si>
    <t>725860822.S</t>
  </si>
  <si>
    <t>Demontáž zápachovej uzávierky pre zariaďovacie predmety, vane, sprchy  -0,00122t</t>
  </si>
  <si>
    <t>-936109774</t>
  </si>
  <si>
    <t>79</t>
  </si>
  <si>
    <t>725869321.S</t>
  </si>
  <si>
    <t>Montáž zápachovej uzávierky pre zariaďovacie predmety, pračkovej do D 50 mm</t>
  </si>
  <si>
    <t>1387946285</t>
  </si>
  <si>
    <t>80</t>
  </si>
  <si>
    <t>551620011800.S</t>
  </si>
  <si>
    <t>Zápachová uzávierka kolenová DN 50 pre pripojenie práčok a umývačiek riadu, biela, plast</t>
  </si>
  <si>
    <t>707934804</t>
  </si>
  <si>
    <t>81</t>
  </si>
  <si>
    <t>725900952.S1</t>
  </si>
  <si>
    <t>Upevnenie doplnkového zariadenia (napr. sušič) priskrutkovaním</t>
  </si>
  <si>
    <t>1021382240</t>
  </si>
  <si>
    <t>82</t>
  </si>
  <si>
    <t>429420016300.S1</t>
  </si>
  <si>
    <t>Triskový sušič rúk so senzorom</t>
  </si>
  <si>
    <t>-1214368302</t>
  </si>
  <si>
    <t>83</t>
  </si>
  <si>
    <t>725990811.S1</t>
  </si>
  <si>
    <t>Demontáž zasobnika wc papiera, mydelničiek atd,  -0,00124t</t>
  </si>
  <si>
    <t>2011144428</t>
  </si>
  <si>
    <t>pocet_umyvadiel+pocet_zachod</t>
  </si>
  <si>
    <t>84</t>
  </si>
  <si>
    <t>998725201.S</t>
  </si>
  <si>
    <t>Presun hmôt pre zariaďovacie predmety v objektoch výšky do 6 m</t>
  </si>
  <si>
    <t>-2045274913</t>
  </si>
  <si>
    <t>733</t>
  </si>
  <si>
    <t>Ústredné kúrenie - rozvodné potrubie</t>
  </si>
  <si>
    <t>85</t>
  </si>
  <si>
    <t>733152012.S</t>
  </si>
  <si>
    <t>Vytvorenie odbočky pomocou špeciálneho mosadzného T-kusu pre ústredné vykurovanie22x1/2"</t>
  </si>
  <si>
    <t>1548553861</t>
  </si>
  <si>
    <t>86</t>
  </si>
  <si>
    <t>197730031870.S</t>
  </si>
  <si>
    <t>Špeciálny T- kus na vytváranie odbočiek 22x1/2", mosadz</t>
  </si>
  <si>
    <t>1363208063</t>
  </si>
  <si>
    <t>87</t>
  </si>
  <si>
    <t>998733201.S</t>
  </si>
  <si>
    <t>Presun hmôt pre rozvody potrubia v objektoch výšky do 6 m</t>
  </si>
  <si>
    <t>994538756</t>
  </si>
  <si>
    <t>734</t>
  </si>
  <si>
    <t>Ústredné kúrenie - armatúry</t>
  </si>
  <si>
    <t>88</t>
  </si>
  <si>
    <t>734140821.S1</t>
  </si>
  <si>
    <t xml:space="preserve">Demontáž ventilu radiatorevého </t>
  </si>
  <si>
    <t>-432845007</t>
  </si>
  <si>
    <t>89</t>
  </si>
  <si>
    <t>734211111.S</t>
  </si>
  <si>
    <t>Ventil odvzdušňovací závitový vykurovacích telies do G 3/8</t>
  </si>
  <si>
    <t>1265228547</t>
  </si>
  <si>
    <t>90</t>
  </si>
  <si>
    <t>734223255.S1</t>
  </si>
  <si>
    <t>Montáž armatúr pre pripojenie vykurovacích telies priamych</t>
  </si>
  <si>
    <t>-279646321</t>
  </si>
  <si>
    <t>91</t>
  </si>
  <si>
    <t>551290007700.S1</t>
  </si>
  <si>
    <t xml:space="preserve">Regulačné a uzatvárateľné šróbenie pre vykurovacie telesá pre priamy dvojtrubkový systém </t>
  </si>
  <si>
    <t>236349803</t>
  </si>
  <si>
    <t>92</t>
  </si>
  <si>
    <t>734291113.S</t>
  </si>
  <si>
    <t>Ostané armatúry, kohútik plniaci a vypúšťací normy 13 7061, PN 1,0/100st. C G 1/2</t>
  </si>
  <si>
    <t>-607422011</t>
  </si>
  <si>
    <t>93</t>
  </si>
  <si>
    <t>998734201.S.1</t>
  </si>
  <si>
    <t>Presun hmôt pre armatúry v objektoch výšky do 6 m</t>
  </si>
  <si>
    <t>1494523483</t>
  </si>
  <si>
    <t>735</t>
  </si>
  <si>
    <t>Ústredné kúrenie - vykurovacie telesá</t>
  </si>
  <si>
    <t>94</t>
  </si>
  <si>
    <t>735117110.S</t>
  </si>
  <si>
    <t>Vykurovacie telesá odpojenie a pripojenie po nátere</t>
  </si>
  <si>
    <t>1878409964</t>
  </si>
  <si>
    <t>95</t>
  </si>
  <si>
    <t>735118110.S</t>
  </si>
  <si>
    <t>Vykurovacie telesá tlakové skúšky vodou telies článkových</t>
  </si>
  <si>
    <t>62352726</t>
  </si>
  <si>
    <t>96</t>
  </si>
  <si>
    <t>735151822.S</t>
  </si>
  <si>
    <t>Demontáž vykurovacieho telesa panelového dvojradového stavebnej dĺžky nad 1500 do 2820 mm,  -0,04675t</t>
  </si>
  <si>
    <t>-831957977</t>
  </si>
  <si>
    <t>97</t>
  </si>
  <si>
    <t>735154153.S</t>
  </si>
  <si>
    <t>Montáž vykurovacieho telesa panelového dvojradového výšky 900 mm/ dĺžky 1400-1800 mm</t>
  </si>
  <si>
    <t>-645664790</t>
  </si>
  <si>
    <t>98</t>
  </si>
  <si>
    <t>484530068900.S</t>
  </si>
  <si>
    <t>Teleso vykurovacie doskové dvojradové oceľové, vxlxhĺ 900x1800x100 mm, s bočným pripojením a dvoma konvektormi</t>
  </si>
  <si>
    <t>-1804004927</t>
  </si>
  <si>
    <t>998735201.S.1</t>
  </si>
  <si>
    <t>Presun hmôt pre vykurovacie telesá v objektoch výšky do 6 m</t>
  </si>
  <si>
    <t>83393653</t>
  </si>
  <si>
    <t>763</t>
  </si>
  <si>
    <t>Konštrukcie - drevostavby</t>
  </si>
  <si>
    <t>100</t>
  </si>
  <si>
    <t>763135045.S1</t>
  </si>
  <si>
    <t>Kazetový podhľad 600 x 600 mm, hrana ostrá, konštrukcia viditeľná, doska sadrokartónová biela hr. 10 mm do vlhkých priestorov (hygienický sdk)</t>
  </si>
  <si>
    <t>-281855278</t>
  </si>
  <si>
    <t>101</t>
  </si>
  <si>
    <t>998763201.S</t>
  </si>
  <si>
    <t>Presun hmôt pre drevostavby v objektoch výšky do 12 m</t>
  </si>
  <si>
    <t>-2114506876</t>
  </si>
  <si>
    <t>766</t>
  </si>
  <si>
    <t>Konštrukcie stolárske</t>
  </si>
  <si>
    <t>102</t>
  </si>
  <si>
    <t>766662112.S</t>
  </si>
  <si>
    <t>Montáž dverového krídla otočného jednokrídlového poldrážkového, do existujúcej zárubne, vrátane kovania</t>
  </si>
  <si>
    <t>-437188696</t>
  </si>
  <si>
    <t>103</t>
  </si>
  <si>
    <t>549150000600.S</t>
  </si>
  <si>
    <t>Kľučka dverová a rozeta 2x, nehrdzavejúca oceľ, povrch nerez brúsený</t>
  </si>
  <si>
    <t>-2074680089</t>
  </si>
  <si>
    <t>104</t>
  </si>
  <si>
    <t>611610003600.S</t>
  </si>
  <si>
    <t>Dvere vnútorné jednokrídlové, šírka 600-900 mm, výplň DTD doska, povrch dýha, plné</t>
  </si>
  <si>
    <t>1377917874</t>
  </si>
  <si>
    <t>105</t>
  </si>
  <si>
    <t>998766201.S</t>
  </si>
  <si>
    <t>Presun hmot pre konštrukcie stolárske v objektoch výšky do 6 m</t>
  </si>
  <si>
    <t>1186727052</t>
  </si>
  <si>
    <t>769</t>
  </si>
  <si>
    <t>Montáže vzduchotechnických zariadení</t>
  </si>
  <si>
    <t>106</t>
  </si>
  <si>
    <t>769011050.S</t>
  </si>
  <si>
    <t>Montáž ventilátora malého axiálneho nástenného do stropu veľkosť: 300</t>
  </si>
  <si>
    <t>1643901747</t>
  </si>
  <si>
    <t>107</t>
  </si>
  <si>
    <t>429110006000.S</t>
  </si>
  <si>
    <t>Ventilátor malý, axiálny, s dobehom, snímač vlhkosti, max. prietok od 240 do 399 m3/h</t>
  </si>
  <si>
    <t>1692154222</t>
  </si>
  <si>
    <t>108</t>
  </si>
  <si>
    <t>769021157.S</t>
  </si>
  <si>
    <t>Montáž hygienickej ohybnej Al hadice priemeru 305 mm</t>
  </si>
  <si>
    <t>-679307101</t>
  </si>
  <si>
    <t>4*2*1,1</t>
  </si>
  <si>
    <t>109</t>
  </si>
  <si>
    <t>429840006500.S</t>
  </si>
  <si>
    <t>Hadica ohybná hygienická, hliníková mikrobiálne ošetrená d 305 mm, veľmi odolná</t>
  </si>
  <si>
    <t>-2144457111</t>
  </si>
  <si>
    <t>110</t>
  </si>
  <si>
    <t>769031198.S</t>
  </si>
  <si>
    <t>Montáž výustky na kruhové potrubie prierezu 0.060-0.100 m2</t>
  </si>
  <si>
    <t>-427397073</t>
  </si>
  <si>
    <t>111</t>
  </si>
  <si>
    <t>429720260100.S</t>
  </si>
  <si>
    <t>Výustka oceľová do kruhového potrubia, jednoradová, šxv 825x75 mm s reguláciou R1 a vertikálnymi lamelami</t>
  </si>
  <si>
    <t>1712780454</t>
  </si>
  <si>
    <t>112</t>
  </si>
  <si>
    <t>769081025.S</t>
  </si>
  <si>
    <t>Demontáž ventilátora malého axiálneho veľkosť: 300,  -0,00420 t</t>
  </si>
  <si>
    <t>-1090476111</t>
  </si>
  <si>
    <t>113</t>
  </si>
  <si>
    <t>998769201.S</t>
  </si>
  <si>
    <t>Presun hmôt pre montáž vzduchotechnických zariadení v stavbe (objekte) výšky do 7 m</t>
  </si>
  <si>
    <t>-37865070</t>
  </si>
  <si>
    <t>771</t>
  </si>
  <si>
    <t>Podlahy z dlaždíc</t>
  </si>
  <si>
    <t>114</t>
  </si>
  <si>
    <t>771576313.S</t>
  </si>
  <si>
    <t>Montáž podláh z dlaždíc keramických do tmelu flexibilného mrazuvzdorného v obmedzenom priestore veľ. 300 x 600 mm</t>
  </si>
  <si>
    <t>1177350171</t>
  </si>
  <si>
    <t>115</t>
  </si>
  <si>
    <t>597740003510.S</t>
  </si>
  <si>
    <t>Dlaždice keramické, lxvxhr 298x598x10 mm, neglazované</t>
  </si>
  <si>
    <t>-50944135</t>
  </si>
  <si>
    <t>20,812*1,06 'Prepočítané koeficientom množstva</t>
  </si>
  <si>
    <t>116</t>
  </si>
  <si>
    <t>771991102.S</t>
  </si>
  <si>
    <t>Vysávanie podkladu pred kladením dlažby</t>
  </si>
  <si>
    <t>-870543690</t>
  </si>
  <si>
    <t>117</t>
  </si>
  <si>
    <t>771991111.S</t>
  </si>
  <si>
    <t>Penetrovanie podkladu pred kladením dlažby</t>
  </si>
  <si>
    <t>958898009</t>
  </si>
  <si>
    <t>118</t>
  </si>
  <si>
    <t>771991134.S</t>
  </si>
  <si>
    <t>Vyspravenie podkladu nivelačnou stierkou pred kladením dlažby hr. 5 mm</t>
  </si>
  <si>
    <t>2036239071</t>
  </si>
  <si>
    <t>119</t>
  </si>
  <si>
    <t>771991201.S</t>
  </si>
  <si>
    <t>Príprava podkladu prebrúsením strojne brúskou na betón pred kladením dlažby</t>
  </si>
  <si>
    <t>109588153</t>
  </si>
  <si>
    <t>120</t>
  </si>
  <si>
    <t>998771201.S</t>
  </si>
  <si>
    <t>Presun hmôt pre podlahy z dlaždíc v objektoch výšky do 6m</t>
  </si>
  <si>
    <t>1554724909</t>
  </si>
  <si>
    <t>781</t>
  </si>
  <si>
    <t>Obklady</t>
  </si>
  <si>
    <t>121</t>
  </si>
  <si>
    <t>781441159.S</t>
  </si>
  <si>
    <t>Montáž obkladov vnútor. stien z obkladačiek kladených do malty v obmedzenom priestore veľ. 300x600 mm</t>
  </si>
  <si>
    <t>624433996</t>
  </si>
  <si>
    <t>122</t>
  </si>
  <si>
    <t>597640001800.S</t>
  </si>
  <si>
    <t>Obkladačky keramické lxvxhr 298x598x10 mm</t>
  </si>
  <si>
    <t>-1475843526</t>
  </si>
  <si>
    <t>83,47*1,06 'Prepočítané koeficientom množstva</t>
  </si>
  <si>
    <t>123</t>
  </si>
  <si>
    <t>781991121.S</t>
  </si>
  <si>
    <t>Penetrovanie podkladu pred kladením obkladu</t>
  </si>
  <si>
    <t>-842711753</t>
  </si>
  <si>
    <t>124</t>
  </si>
  <si>
    <t>998781201.S</t>
  </si>
  <si>
    <t>Presun hmôt pre obklady keramické v objektoch výšky do 6 m</t>
  </si>
  <si>
    <t>1197971517</t>
  </si>
  <si>
    <t>783</t>
  </si>
  <si>
    <t>Nátery</t>
  </si>
  <si>
    <t>125</t>
  </si>
  <si>
    <t>783201812.S1</t>
  </si>
  <si>
    <t>Odstránenie starých náterov z kovových stavebných doplnkových konštrukcií oceľovou kefou ZARUBNE</t>
  </si>
  <si>
    <t>-1898237659</t>
  </si>
  <si>
    <t>"DVERE 70/197" (0,8+2,02*2)*2*1,05</t>
  </si>
  <si>
    <t>"DVERE 60/197" (0,7+2,02*2)*3*1,05</t>
  </si>
  <si>
    <t>126</t>
  </si>
  <si>
    <t>783224900.S1</t>
  </si>
  <si>
    <t>Náter kov.stav.doplnk.konštr. syntetické na vzduchu schnúce ZARUBNE</t>
  </si>
  <si>
    <t>1780281255</t>
  </si>
  <si>
    <t>127</t>
  </si>
  <si>
    <t>783224900.S2</t>
  </si>
  <si>
    <t>Náter kov.stav.doplnk.konštr. syntetické na vzduchu schnúce vykurovacie rozvody</t>
  </si>
  <si>
    <t>-1428233802</t>
  </si>
  <si>
    <t>"odhad" 1</t>
  </si>
  <si>
    <t>784</t>
  </si>
  <si>
    <t>Maľby</t>
  </si>
  <si>
    <t>128</t>
  </si>
  <si>
    <t>784410010.S</t>
  </si>
  <si>
    <t>Oblepenie vypínačov, zásuviek páskou výšky do 3,80 m</t>
  </si>
  <si>
    <t>658957548</t>
  </si>
  <si>
    <t>129</t>
  </si>
  <si>
    <t>784410030.S</t>
  </si>
  <si>
    <t>Oblepenie soklov, stykov, okrajov a iných zariadení, výšky miestnosti do 3,80 m</t>
  </si>
  <si>
    <t>519703295</t>
  </si>
  <si>
    <t>"1.35 predsien wc muzi" (2,325+1,65)*2*1,05</t>
  </si>
  <si>
    <t>"1.36  wc muzi" (2,35+3,275+1,625+0,9*2)*2*1,05-0,9*2</t>
  </si>
  <si>
    <t>"1.37  hyg. box muzi" (4,8+2,25+0,9+2,25)*2*1,05-0,9-0,65-0,975</t>
  </si>
  <si>
    <t>130</t>
  </si>
  <si>
    <t>784410100.S</t>
  </si>
  <si>
    <t>Penetrovanie jednonásobné jemnozrnných podkladov výšky do 3,80 m</t>
  </si>
  <si>
    <t>-888226558</t>
  </si>
  <si>
    <t>131</t>
  </si>
  <si>
    <t>784410500.S</t>
  </si>
  <si>
    <t>Prebrúsenie a oprášenie jemnozrnných povrchov výšky do 3,80 m</t>
  </si>
  <si>
    <t>-1193033986</t>
  </si>
  <si>
    <t>"1.35 predsien wc muzi" (2,325+1,65)*2*1*1,05</t>
  </si>
  <si>
    <t>"1.36  wc muzi" (2,35+3,275+1,625+0,9*2)*2*1*1,05-0,9*0,7*2</t>
  </si>
  <si>
    <t>"1.37  hyg. box muzi" (4,8+2,25+0,9+2,25)*2*1*1,05-0,9*0,7-0,65*1-0,975*1</t>
  </si>
  <si>
    <t>132</t>
  </si>
  <si>
    <t>784410600.S</t>
  </si>
  <si>
    <t>Vyrovnanie trhlín a nerovností na jemnozrnných povrchoch výšky do 3,80 m</t>
  </si>
  <si>
    <t>-404716107</t>
  </si>
  <si>
    <t>133</t>
  </si>
  <si>
    <t>784418011.S</t>
  </si>
  <si>
    <t>Zakrývanie otvorov, podláh a zariadení fóliou v miestnostiach alebo na schodisku</t>
  </si>
  <si>
    <t>-867744311</t>
  </si>
  <si>
    <t>"okno_90/160" 0,9*1,6*3</t>
  </si>
  <si>
    <t>"dvere_70/197" 0,8*2,02*3</t>
  </si>
  <si>
    <t>"dvere_60/197" 0,7*2,02*3*2</t>
  </si>
  <si>
    <t>plocha_otvorov</t>
  </si>
  <si>
    <t>134</t>
  </si>
  <si>
    <t>784418012.S</t>
  </si>
  <si>
    <t>Zakrývanie podláh a zariadení papierom v miestnostiach alebo na schodisku</t>
  </si>
  <si>
    <t>-1522941514</t>
  </si>
  <si>
    <t>135</t>
  </si>
  <si>
    <t>784452261.S</t>
  </si>
  <si>
    <t>Maľby z maliarskych zmesí na vodnej báze, ručne nanášané jednonásobné základné na podklad jemnozrnný výšky do 3,80 m</t>
  </si>
  <si>
    <t>293317319</t>
  </si>
  <si>
    <t>136</t>
  </si>
  <si>
    <t>784452461.S</t>
  </si>
  <si>
    <t>Maľby z maliarskych zmesí na vodnej báze, ručne nanášané jednonásobné tónované s bielym stropom na podklad jemnozrnný výšky do 3,80 m</t>
  </si>
  <si>
    <t>-191742781</t>
  </si>
  <si>
    <t>137</t>
  </si>
  <si>
    <t>784482911.S</t>
  </si>
  <si>
    <t>Oprava stierky stien v rozsahu 30 % výšky do 3,80 m</t>
  </si>
  <si>
    <t>2031879494</t>
  </si>
  <si>
    <t>Práce a dodávky M</t>
  </si>
  <si>
    <t>21-M</t>
  </si>
  <si>
    <t>Elektromontáže</t>
  </si>
  <si>
    <t>138</t>
  </si>
  <si>
    <t>210010322.S</t>
  </si>
  <si>
    <t>Krabica (KR 97) odbočná s viečkom, svorkovnicou vrátane zapojenia, kruhová</t>
  </si>
  <si>
    <t>-672795699</t>
  </si>
  <si>
    <t>"odhad"6</t>
  </si>
  <si>
    <t>139</t>
  </si>
  <si>
    <t>345410001200.S</t>
  </si>
  <si>
    <t>Krabica odbočná z PVC s viečkom a svorkovnicou pod omietku KR 97/5</t>
  </si>
  <si>
    <t>-2072476693</t>
  </si>
  <si>
    <t>140</t>
  </si>
  <si>
    <t>210110311.S</t>
  </si>
  <si>
    <t>Vypínač VS 10, 16, 32A zo zadným upevnením, vrátane zapojenia, bez zhotovenia profilového otvoru</t>
  </si>
  <si>
    <t>822706429</t>
  </si>
  <si>
    <t>"odhad" 8</t>
  </si>
  <si>
    <t>141</t>
  </si>
  <si>
    <t>358120002260.S</t>
  </si>
  <si>
    <t>Spínač vačkový 16A s upevnením na lištu TH 35-7,5 s čelnou doskou, vypínač typ S16JLD 1103 A6</t>
  </si>
  <si>
    <t>600705742</t>
  </si>
  <si>
    <t>142</t>
  </si>
  <si>
    <t>210111032.S</t>
  </si>
  <si>
    <t>Zásuvka dvojnásobná na povrchovú montáž IP 44, 250V / 16A, vrátane zapojenia 2 x 2P + PE</t>
  </si>
  <si>
    <t>52097685</t>
  </si>
  <si>
    <t>pocet_umyvadiel+2</t>
  </si>
  <si>
    <t>143</t>
  </si>
  <si>
    <t>345510001220.S</t>
  </si>
  <si>
    <t>Zásuvka dvojnásobná na povrch, radenie 2x(2P+PE), IP44</t>
  </si>
  <si>
    <t>-1222373814</t>
  </si>
  <si>
    <t>144</t>
  </si>
  <si>
    <t>374890013700.S</t>
  </si>
  <si>
    <t>Kryt dvojzásuvky, biele prevedenie</t>
  </si>
  <si>
    <t>-1808727447</t>
  </si>
  <si>
    <t>145</t>
  </si>
  <si>
    <t>210193091.S</t>
  </si>
  <si>
    <t>Skriňa RE plastová, jednofázová/trojfázová, jednotarifná, skupinové kombinované meranie 5 - 8</t>
  </si>
  <si>
    <t>1134022850</t>
  </si>
  <si>
    <t>146</t>
  </si>
  <si>
    <t>357120022000.S</t>
  </si>
  <si>
    <t>Skriňa elektromerová RE 2.1 pilierová, jednofázová, jednotarif, hlavné ističe 25A, nulový mostík 5x elmer</t>
  </si>
  <si>
    <t>1380631823</t>
  </si>
  <si>
    <t>147</t>
  </si>
  <si>
    <t>210201903.S</t>
  </si>
  <si>
    <t>Montáž svietidla interiérového na stenu do 5 kg</t>
  </si>
  <si>
    <t>2022444507</t>
  </si>
  <si>
    <t>148</t>
  </si>
  <si>
    <t>348130002160.S</t>
  </si>
  <si>
    <t>LED bodové svietidlo WW, max 7,5 W, smerové teplé biele svetlo, stmievateľné, IP 20, biele</t>
  </si>
  <si>
    <t>256</t>
  </si>
  <si>
    <t>809715043</t>
  </si>
  <si>
    <t>149</t>
  </si>
  <si>
    <t>210203051.S</t>
  </si>
  <si>
    <t>Montáž a zapojenie LED panelu 600x600 mm do kazetového stropu</t>
  </si>
  <si>
    <t>572790625</t>
  </si>
  <si>
    <t>pocet_svietidiel_str+1 "sprchy muži</t>
  </si>
  <si>
    <t>150</t>
  </si>
  <si>
    <t>348130002400.S</t>
  </si>
  <si>
    <t>LED panel 600x600 mm, 48W</t>
  </si>
  <si>
    <t>-454134926</t>
  </si>
  <si>
    <t>151</t>
  </si>
  <si>
    <t>210800146.S</t>
  </si>
  <si>
    <t>Kábel medený uložený pevne CYKY 450/750 V 3x1,5</t>
  </si>
  <si>
    <t>-1557221010</t>
  </si>
  <si>
    <t>"odhad" 35</t>
  </si>
  <si>
    <t>152</t>
  </si>
  <si>
    <t>341110000750.S</t>
  </si>
  <si>
    <t>Kábel medený CYKY-J 3x1,5 mm2</t>
  </si>
  <si>
    <t>1167587131</t>
  </si>
  <si>
    <t>153</t>
  </si>
  <si>
    <t>210800147.S</t>
  </si>
  <si>
    <t>Kábel medený uložený pevne CYKY 450/750 V 3x2,5</t>
  </si>
  <si>
    <t>2102779683</t>
  </si>
  <si>
    <t>"odhad" 30</t>
  </si>
  <si>
    <t>154</t>
  </si>
  <si>
    <t>341110000850.S</t>
  </si>
  <si>
    <t>Kábel medený CYKY-J 3x2,5 mm2</t>
  </si>
  <si>
    <t>1009315105</t>
  </si>
  <si>
    <t>155</t>
  </si>
  <si>
    <t>210964325.S</t>
  </si>
  <si>
    <t>Demontáž do sute - svietidla interiérového na strop do 10 kg vrátane odpojenia   -0,01000 t</t>
  </si>
  <si>
    <t>2044393953</t>
  </si>
  <si>
    <t>"1.36  wc muzi" 4</t>
  </si>
  <si>
    <t>"1.37  hyg. box muzi" 1</t>
  </si>
  <si>
    <t>22-M</t>
  </si>
  <si>
    <t>Montáže oznamovacích a zabezpečovacích zariadení</t>
  </si>
  <si>
    <t>156</t>
  </si>
  <si>
    <t>220260504.S1</t>
  </si>
  <si>
    <t>Zasekanie a zacistenie rozvodov vody a eli. pod omietkou</t>
  </si>
  <si>
    <t>-1860498402</t>
  </si>
  <si>
    <t>dn_16+dn_20+kanal_dn_50+dl_cyky_3x1+dl_cyky_3x2</t>
  </si>
  <si>
    <t>HZS</t>
  </si>
  <si>
    <t>Hodinové zúčtovacie sadzby</t>
  </si>
  <si>
    <t>157</t>
  </si>
  <si>
    <t>HZS000211.S</t>
  </si>
  <si>
    <t>Stavebno montážne práce menej náročne, pomocné alebo manipulačné (Tr. 1) v rozsahu viac 4 a menej ako 8 hodínn, sťahovanie mobiliáru</t>
  </si>
  <si>
    <t>hod</t>
  </si>
  <si>
    <t>512</t>
  </si>
  <si>
    <t>-2063595161</t>
  </si>
  <si>
    <t>Investičné náklady neobsiahnuté v cenách</t>
  </si>
  <si>
    <t>158</t>
  </si>
  <si>
    <t>000800013.S1</t>
  </si>
  <si>
    <t>Vplyv pracovného prostredia - prevádzka investora a vplyv prostredia prestávky v práci - Príplatok za prácu v noci, cez sviatky a v dňoch pracovného pokoja</t>
  </si>
  <si>
    <t>1024</t>
  </si>
  <si>
    <t>-1188473878</t>
  </si>
  <si>
    <t>plocha_dlažba*1,15</t>
  </si>
  <si>
    <t>159</t>
  </si>
  <si>
    <t>001000034.S</t>
  </si>
  <si>
    <t>Inžinierska činnosť - skúšky a revízie ostatné skúšky, revízna správa na elektroinštaláciu</t>
  </si>
  <si>
    <t>eur</t>
  </si>
  <si>
    <t>325131324</t>
  </si>
  <si>
    <t>POZ</t>
  </si>
  <si>
    <t>POZNÁMKY</t>
  </si>
  <si>
    <t>160</t>
  </si>
  <si>
    <t>POZNAMKA_4</t>
  </si>
  <si>
    <t>Kontrolný rozpočet/zadanie pre verejné obstarávanie bol zostavený na základe požiadaviek investora a  po obhliadke uskutočnenej dňa 8.9.2026 za pritomnosti zástupcov investora.</t>
  </si>
  <si>
    <t>-1848520894</t>
  </si>
  <si>
    <t>P</t>
  </si>
  <si>
    <t xml:space="preserve">Poznámka k položke:_x000D_
_x000D_
</t>
  </si>
  <si>
    <t>161</t>
  </si>
  <si>
    <t>POZNAMKA_5</t>
  </si>
  <si>
    <t xml:space="preserve">Vzhľadom na súčasnú nepredvídateľnú zmenu cien stavebných materiálov, je možné tento rozpočet považovať za aktuálny iba v období približne 2 mesiace od jeho vyhotovenia. </t>
  </si>
  <si>
    <t>1163673527</t>
  </si>
  <si>
    <t>162</t>
  </si>
  <si>
    <t>POZNAMKA_6</t>
  </si>
  <si>
    <t>Vzhľadom na absenciu/neúplnosť PD sú výmery a práce odhadovené a preto je potrebné náklady chýbajúcich položiek premietnuť do položiek tohto zadania.</t>
  </si>
  <si>
    <t>-1375161470</t>
  </si>
  <si>
    <t>VP</t>
  </si>
  <si>
    <t xml:space="preserve">  Práce naviac</t>
  </si>
  <si>
    <t>PN</t>
  </si>
  <si>
    <t>50,634</t>
  </si>
  <si>
    <t>11,96</t>
  </si>
  <si>
    <t>26,303</t>
  </si>
  <si>
    <t>02 - Obnova sprchy a wc ženy</t>
  </si>
  <si>
    <t>15,141</t>
  </si>
  <si>
    <t>"1.32 predsien wc  ženy" 4,44*1,05</t>
  </si>
  <si>
    <t>"1.34  wc zeny" 1,35*1,05</t>
  </si>
  <si>
    <t>"1.33  hyg. box zenz" 5,6*1,05</t>
  </si>
  <si>
    <t>"1.32,34 predsien +wc ženy"</t>
  </si>
  <si>
    <t>"60/197"1</t>
  </si>
  <si>
    <t>"odhad" 5</t>
  </si>
  <si>
    <t>"odpadne potrubie v podlaha_odhad" 3</t>
  </si>
  <si>
    <t>"1.32 predsien wc zeny" (2,45+1,875)*2*2,1*1,05-0,8*2,02*2-0,7*2,02</t>
  </si>
  <si>
    <t>"1.34 wc ženy" (1,5+0,9)*2*2,1*1,05-0,7*2,02</t>
  </si>
  <si>
    <t>"1.33  hyg. box zeny" (1,9+2,95+1+0,25)*2*2,3*1,05-0,8*2,02-0,9*0,9</t>
  </si>
  <si>
    <t>4,328*20 'Prepočítané koeficientom množstva</t>
  </si>
  <si>
    <t>4,328*5 'Prepočítané koeficientom množstva</t>
  </si>
  <si>
    <t>"sprchove kuty" 1,1*1,1*1,05</t>
  </si>
  <si>
    <t>"sprchove kuty" (0,9*4)*2,3*1,1-0,65*2,3</t>
  </si>
  <si>
    <t>pocet_umyvadiel+pocet_sprch_bater</t>
  </si>
  <si>
    <t>"1.33  hyg. box zeny" 2</t>
  </si>
  <si>
    <t>"1.34  wc zeny" 1</t>
  </si>
  <si>
    <t>"1.32 predsien wc zeny" 1</t>
  </si>
  <si>
    <t>"1.33  hyg. box zeny" 1</t>
  </si>
  <si>
    <t>pocet_umyvadiel*2+pocet_zachod+pocet_sprch_bater*2</t>
  </si>
  <si>
    <t>"1.33  hyg. box zenyi" 1</t>
  </si>
  <si>
    <t>3*1,1</t>
  </si>
  <si>
    <t>-873289285</t>
  </si>
  <si>
    <t>1436210199</t>
  </si>
  <si>
    <t>11,96*1,06 'Prepočítané koeficientom množstva</t>
  </si>
  <si>
    <t>680175419</t>
  </si>
  <si>
    <t>566264860</t>
  </si>
  <si>
    <t>50,634*1,06 'Prepočítané koeficientom množstva</t>
  </si>
  <si>
    <t>"DVERE 60/197" (0,7+2,02*2)*1*1,05</t>
  </si>
  <si>
    <t>"1.32 predsien wc zeny" (2,45+1,875)*2*1,05</t>
  </si>
  <si>
    <t>"1.34 wc ženy" (1,5+0,9)*2*1,05</t>
  </si>
  <si>
    <t>"1.33  hyg. box zeny" (1,9+2,95+1+0,25)*2*1,05-0,9</t>
  </si>
  <si>
    <t>"1.32 predsien wc zeny" (2,45+1,875)*2*1*1,05</t>
  </si>
  <si>
    <t>"1.34 wc ženy" (1,5+0,9)*2*1*1,05</t>
  </si>
  <si>
    <t>"1.33  hyg. box zeny" (1,9+2,95+1+0,25)*2*1*1,05-0,9*0,7</t>
  </si>
  <si>
    <t>"okno_90/160" 0,9*1,6*1</t>
  </si>
  <si>
    <t>"dvere_60/197" 0,7*2,02*2</t>
  </si>
  <si>
    <t>"odhad"5</t>
  </si>
  <si>
    <t>pocet_svietidiel_str+1 "sprchy ženy</t>
  </si>
  <si>
    <t>"odhad" 20</t>
  </si>
  <si>
    <t>"odhad" 17</t>
  </si>
  <si>
    <t>ZOZNAM FIGÚR</t>
  </si>
  <si>
    <t>Výmera</t>
  </si>
  <si>
    <t>06_DPA/ 01</t>
  </si>
  <si>
    <t>Použitie figúry:</t>
  </si>
  <si>
    <t>pocet_radiatorov</t>
  </si>
  <si>
    <t>06_DPA/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</si>
</sst>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sz val="10"/>
      <color rgb="FF46464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thin">
        <color indexed="64"/>
      </bottom>
      <diagonal/>
    </border>
  </borders>
  <cellStyleXfs count="2">
    <xf numFmtId="0" fontId="0" fillId="0" borderId="0"/>
    <xf numFmtId="0" fontId="44" fillId="0" borderId="0" applyNumberFormat="0" applyFill="0" applyBorder="0" applyAlignment="0" applyProtection="0"/>
  </cellStyleXfs>
  <cellXfs count="29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7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3" xfId="0" applyBorder="1" applyAlignment="1">
      <alignment vertical="center"/>
    </xf>
    <xf numFmtId="0" fontId="18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4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5" fillId="4" borderId="0" xfId="0" applyFont="1" applyFill="1" applyAlignment="1">
      <alignment horizontal="center" vertical="center"/>
    </xf>
    <xf numFmtId="0" fontId="26" fillId="0" borderId="16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3" fillId="0" borderId="14" xfId="0" applyNumberFormat="1" applyFont="1" applyBorder="1" applyAlignment="1">
      <alignment vertical="center"/>
    </xf>
    <xf numFmtId="4" fontId="23" fillId="0" borderId="0" xfId="0" applyNumberFormat="1" applyFont="1" applyAlignment="1">
      <alignment vertical="center"/>
    </xf>
    <xf numFmtId="166" fontId="23" fillId="0" borderId="0" xfId="0" applyNumberFormat="1" applyFont="1" applyAlignment="1">
      <alignment vertical="center"/>
    </xf>
    <xf numFmtId="4" fontId="23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1" fillId="0" borderId="14" xfId="0" applyNumberFormat="1" applyFont="1" applyBorder="1" applyAlignment="1">
      <alignment vertical="center"/>
    </xf>
    <xf numFmtId="4" fontId="31" fillId="0" borderId="0" xfId="0" applyNumberFormat="1" applyFont="1" applyAlignment="1">
      <alignment vertical="center"/>
    </xf>
    <xf numFmtId="166" fontId="31" fillId="0" borderId="0" xfId="0" applyNumberFormat="1" applyFont="1" applyAlignment="1">
      <alignment vertical="center"/>
    </xf>
    <xf numFmtId="4" fontId="31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7" fillId="0" borderId="0" xfId="0" applyFont="1" applyAlignment="1">
      <alignment horizontal="left" vertical="center"/>
    </xf>
    <xf numFmtId="4" fontId="7" fillId="2" borderId="0" xfId="0" applyNumberFormat="1" applyFont="1" applyFill="1" applyAlignment="1" applyProtection="1">
      <alignment vertical="center"/>
      <protection locked="0"/>
    </xf>
    <xf numFmtId="164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4" fontId="0" fillId="0" borderId="0" xfId="0" applyNumberFormat="1" applyAlignment="1">
      <alignment vertical="center"/>
    </xf>
    <xf numFmtId="164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/>
      <protection locked="0"/>
    </xf>
    <xf numFmtId="0" fontId="27" fillId="4" borderId="0" xfId="0" applyFont="1" applyFill="1" applyAlignment="1">
      <alignment horizontal="left" vertical="center"/>
    </xf>
    <xf numFmtId="0" fontId="0" fillId="4" borderId="0" xfId="0" applyFill="1" applyAlignment="1">
      <alignment vertical="center"/>
    </xf>
    <xf numFmtId="4" fontId="27" fillId="4" borderId="0" xfId="0" applyNumberFormat="1" applyFont="1" applyFill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4" fontId="19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9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5" fillId="4" borderId="0" xfId="0" applyFont="1" applyFill="1" applyAlignment="1">
      <alignment horizontal="left" vertical="center"/>
    </xf>
    <xf numFmtId="0" fontId="25" fillId="4" borderId="0" xfId="0" applyFont="1" applyFill="1" applyAlignment="1">
      <alignment horizontal="right" vertical="center"/>
    </xf>
    <xf numFmtId="0" fontId="36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/>
    <xf numFmtId="4" fontId="36" fillId="0" borderId="0" xfId="0" applyNumberFormat="1" applyFont="1" applyAlignment="1">
      <alignment vertical="center"/>
    </xf>
    <xf numFmtId="0" fontId="26" fillId="0" borderId="0" xfId="0" applyFont="1" applyAlignment="1">
      <alignment horizontal="center" vertical="center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0" fillId="0" borderId="3" xfId="0" applyBorder="1" applyAlignment="1">
      <alignment horizontal="center" vertical="center" wrapText="1"/>
    </xf>
    <xf numFmtId="0" fontId="25" fillId="4" borderId="16" xfId="0" applyFont="1" applyFill="1" applyBorder="1" applyAlignment="1">
      <alignment horizontal="center" vertical="center" wrapText="1"/>
    </xf>
    <xf numFmtId="0" fontId="25" fillId="4" borderId="17" xfId="0" applyFont="1" applyFill="1" applyBorder="1" applyAlignment="1">
      <alignment horizontal="center" vertical="center" wrapText="1"/>
    </xf>
    <xf numFmtId="0" fontId="25" fillId="4" borderId="18" xfId="0" applyFont="1" applyFill="1" applyBorder="1" applyAlignment="1">
      <alignment horizontal="center" vertical="center" wrapText="1"/>
    </xf>
    <xf numFmtId="0" fontId="25" fillId="4" borderId="0" xfId="0" applyFont="1" applyFill="1" applyAlignment="1">
      <alignment horizontal="center" vertical="center" wrapText="1"/>
    </xf>
    <xf numFmtId="4" fontId="27" fillId="0" borderId="0" xfId="0" applyNumberFormat="1" applyFont="1"/>
    <xf numFmtId="166" fontId="37" fillId="0" borderId="12" xfId="0" applyNumberFormat="1" applyFont="1" applyBorder="1"/>
    <xf numFmtId="166" fontId="37" fillId="0" borderId="13" xfId="0" applyNumberFormat="1" applyFont="1" applyBorder="1"/>
    <xf numFmtId="4" fontId="38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5" fillId="0" borderId="23" xfId="0" applyFont="1" applyBorder="1" applyAlignment="1">
      <alignment horizontal="center" vertical="center"/>
    </xf>
    <xf numFmtId="49" fontId="25" fillId="0" borderId="23" xfId="0" applyNumberFormat="1" applyFont="1" applyBorder="1" applyAlignment="1">
      <alignment horizontal="left" vertical="center" wrapText="1"/>
    </xf>
    <xf numFmtId="0" fontId="25" fillId="0" borderId="23" xfId="0" applyFont="1" applyBorder="1" applyAlignment="1">
      <alignment horizontal="left" vertical="center" wrapText="1"/>
    </xf>
    <xf numFmtId="0" fontId="25" fillId="0" borderId="23" xfId="0" applyFont="1" applyBorder="1" applyAlignment="1">
      <alignment horizontal="center" vertical="center" wrapText="1"/>
    </xf>
    <xf numFmtId="167" fontId="25" fillId="2" borderId="23" xfId="0" applyNumberFormat="1" applyFont="1" applyFill="1" applyBorder="1" applyAlignment="1" applyProtection="1">
      <alignment vertical="center"/>
      <protection locked="0"/>
    </xf>
    <xf numFmtId="4" fontId="25" fillId="2" borderId="23" xfId="0" applyNumberFormat="1" applyFont="1" applyFill="1" applyBorder="1" applyAlignment="1" applyProtection="1">
      <alignment vertical="center"/>
      <protection locked="0"/>
    </xf>
    <xf numFmtId="4" fontId="25" fillId="0" borderId="23" xfId="0" applyNumberFormat="1" applyFont="1" applyBorder="1" applyAlignment="1">
      <alignment vertical="center"/>
    </xf>
    <xf numFmtId="0" fontId="0" fillId="0" borderId="23" xfId="0" applyBorder="1" applyAlignment="1">
      <alignment vertical="center"/>
    </xf>
    <xf numFmtId="0" fontId="26" fillId="2" borderId="14" xfId="0" applyFont="1" applyFill="1" applyBorder="1" applyAlignment="1" applyProtection="1">
      <alignment horizontal="left" vertical="center"/>
      <protection locked="0"/>
    </xf>
    <xf numFmtId="166" fontId="26" fillId="0" borderId="0" xfId="0" applyNumberFormat="1" applyFont="1" applyAlignment="1">
      <alignment vertical="center"/>
    </xf>
    <xf numFmtId="166" fontId="26" fillId="0" borderId="15" xfId="0" applyNumberFormat="1" applyFont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3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40" fillId="0" borderId="23" xfId="0" applyFont="1" applyBorder="1" applyAlignment="1">
      <alignment horizontal="center" vertical="center"/>
    </xf>
    <xf numFmtId="49" fontId="40" fillId="0" borderId="23" xfId="0" applyNumberFormat="1" applyFont="1" applyBorder="1" applyAlignment="1">
      <alignment horizontal="left" vertical="center" wrapText="1"/>
    </xf>
    <xf numFmtId="0" fontId="40" fillId="0" borderId="23" xfId="0" applyFont="1" applyBorder="1" applyAlignment="1">
      <alignment horizontal="left" vertical="center" wrapText="1"/>
    </xf>
    <xf numFmtId="0" fontId="40" fillId="0" borderId="23" xfId="0" applyFont="1" applyBorder="1" applyAlignment="1">
      <alignment horizontal="center" vertical="center" wrapText="1"/>
    </xf>
    <xf numFmtId="4" fontId="40" fillId="2" borderId="23" xfId="0" applyNumberFormat="1" applyFont="1" applyFill="1" applyBorder="1" applyAlignment="1" applyProtection="1">
      <alignment vertical="center"/>
      <protection locked="0"/>
    </xf>
    <xf numFmtId="4" fontId="40" fillId="0" borderId="23" xfId="0" applyNumberFormat="1" applyFont="1" applyBorder="1" applyAlignment="1">
      <alignment vertical="center"/>
    </xf>
    <xf numFmtId="0" fontId="41" fillId="0" borderId="23" xfId="0" applyFont="1" applyBorder="1" applyAlignment="1">
      <alignment vertical="center"/>
    </xf>
    <xf numFmtId="0" fontId="41" fillId="0" borderId="3" xfId="0" applyFont="1" applyBorder="1" applyAlignment="1">
      <alignment vertical="center"/>
    </xf>
    <xf numFmtId="0" fontId="40" fillId="2" borderId="14" xfId="0" applyFont="1" applyFill="1" applyBorder="1" applyAlignment="1" applyProtection="1">
      <alignment horizontal="left" vertical="center"/>
      <protection locked="0"/>
    </xf>
    <xf numFmtId="0" fontId="40" fillId="0" borderId="0" xfId="0" applyFont="1" applyAlignment="1">
      <alignment horizontal="center" vertical="center"/>
    </xf>
    <xf numFmtId="0" fontId="42" fillId="0" borderId="0" xfId="0" applyFont="1" applyAlignment="1">
      <alignment vertical="center" wrapText="1"/>
    </xf>
    <xf numFmtId="0" fontId="0" fillId="0" borderId="14" xfId="0" applyBorder="1" applyAlignment="1">
      <alignment vertical="center"/>
    </xf>
    <xf numFmtId="0" fontId="0" fillId="2" borderId="23" xfId="0" applyFill="1" applyBorder="1" applyAlignment="1" applyProtection="1">
      <alignment horizontal="center" vertical="center"/>
      <protection locked="0"/>
    </xf>
    <xf numFmtId="49" fontId="0" fillId="2" borderId="23" xfId="0" applyNumberFormat="1" applyFill="1" applyBorder="1" applyAlignment="1" applyProtection="1">
      <alignment horizontal="left" vertical="center" wrapText="1"/>
      <protection locked="0"/>
    </xf>
    <xf numFmtId="0" fontId="0" fillId="2" borderId="23" xfId="0" applyFill="1" applyBorder="1" applyAlignment="1" applyProtection="1">
      <alignment horizontal="left" vertical="center" wrapText="1"/>
      <protection locked="0"/>
    </xf>
    <xf numFmtId="0" fontId="0" fillId="2" borderId="23" xfId="0" applyFill="1" applyBorder="1" applyAlignment="1" applyProtection="1">
      <alignment horizontal="center" vertical="center" wrapText="1"/>
      <protection locked="0"/>
    </xf>
    <xf numFmtId="167" fontId="0" fillId="2" borderId="23" xfId="0" applyNumberFormat="1" applyFill="1" applyBorder="1" applyAlignment="1" applyProtection="1">
      <alignment vertical="center"/>
      <protection locked="0"/>
    </xf>
    <xf numFmtId="4" fontId="0" fillId="2" borderId="23" xfId="0" applyNumberFormat="1" applyFill="1" applyBorder="1" applyAlignment="1" applyProtection="1">
      <alignment vertical="center"/>
      <protection locked="0"/>
    </xf>
    <xf numFmtId="4" fontId="0" fillId="0" borderId="23" xfId="0" applyNumberFormat="1" applyBorder="1" applyAlignment="1">
      <alignment vertical="center"/>
    </xf>
    <xf numFmtId="0" fontId="24" fillId="2" borderId="23" xfId="0" applyFont="1" applyFill="1" applyBorder="1" applyAlignment="1" applyProtection="1">
      <alignment horizontal="left" vertical="center"/>
      <protection locked="0"/>
    </xf>
    <xf numFmtId="0" fontId="24" fillId="2" borderId="23" xfId="0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3" fillId="0" borderId="16" xfId="0" applyFont="1" applyBorder="1" applyAlignment="1">
      <alignment horizontal="left" vertical="center" wrapText="1"/>
    </xf>
    <xf numFmtId="0" fontId="43" fillId="0" borderId="23" xfId="0" applyFont="1" applyBorder="1" applyAlignment="1">
      <alignment horizontal="left" vertical="center" wrapText="1"/>
    </xf>
    <xf numFmtId="0" fontId="43" fillId="0" borderId="23" xfId="0" applyFont="1" applyBorder="1" applyAlignment="1">
      <alignment horizontal="left" vertical="center"/>
    </xf>
    <xf numFmtId="167" fontId="43" fillId="0" borderId="18" xfId="0" applyNumberFormat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167" fontId="0" fillId="0" borderId="0" xfId="0" applyNumberFormat="1" applyAlignment="1">
      <alignment vertical="center"/>
    </xf>
    <xf numFmtId="0" fontId="38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5" fillId="4" borderId="6" xfId="0" applyFont="1" applyFill="1" applyBorder="1" applyAlignment="1">
      <alignment horizontal="center" vertical="center"/>
    </xf>
    <xf numFmtId="0" fontId="25" fillId="4" borderId="7" xfId="0" applyFont="1" applyFill="1" applyBorder="1" applyAlignment="1">
      <alignment horizontal="left" vertical="center"/>
    </xf>
    <xf numFmtId="0" fontId="25" fillId="4" borderId="7" xfId="0" applyFont="1" applyFill="1" applyBorder="1" applyAlignment="1">
      <alignment horizontal="right" vertical="center"/>
    </xf>
    <xf numFmtId="0" fontId="25" fillId="4" borderId="7" xfId="0" applyFont="1" applyFill="1" applyBorder="1" applyAlignment="1">
      <alignment horizontal="center" vertical="center"/>
    </xf>
    <xf numFmtId="0" fontId="25" fillId="4" borderId="8" xfId="0" applyFont="1" applyFill="1" applyBorder="1" applyAlignment="1">
      <alignment horizontal="left" vertical="center"/>
    </xf>
    <xf numFmtId="4" fontId="30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4" fontId="30" fillId="0" borderId="0" xfId="0" applyNumberFormat="1" applyFont="1" applyAlignment="1">
      <alignment horizontal="right" vertical="center"/>
    </xf>
    <xf numFmtId="0" fontId="29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4" fontId="7" fillId="2" borderId="0" xfId="0" applyNumberFormat="1" applyFont="1" applyFill="1" applyAlignment="1" applyProtection="1">
      <alignment vertical="center"/>
      <protection locked="0"/>
    </xf>
    <xf numFmtId="0" fontId="7" fillId="2" borderId="0" xfId="0" applyFont="1" applyFill="1" applyAlignment="1" applyProtection="1">
      <alignment horizontal="left" vertical="center"/>
      <protection locked="0"/>
    </xf>
    <xf numFmtId="4" fontId="27" fillId="0" borderId="0" xfId="0" applyNumberFormat="1" applyFont="1" applyAlignment="1">
      <alignment horizontal="right" vertical="center"/>
    </xf>
    <xf numFmtId="4" fontId="27" fillId="0" borderId="0" xfId="0" applyNumberFormat="1" applyFont="1" applyAlignment="1">
      <alignment vertical="center"/>
    </xf>
    <xf numFmtId="4" fontId="27" fillId="4" borderId="0" xfId="0" applyNumberFormat="1" applyFont="1" applyFill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4" fontId="18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0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164" fontId="19" fillId="0" borderId="0" xfId="0" applyNumberFormat="1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167" fontId="25" fillId="5" borderId="23" xfId="0" applyNumberFormat="1" applyFont="1" applyFill="1" applyBorder="1" applyAlignment="1" applyProtection="1">
      <alignment vertical="center"/>
      <protection locked="0"/>
    </xf>
    <xf numFmtId="167" fontId="9" fillId="5" borderId="0" xfId="0" applyNumberFormat="1" applyFont="1" applyFill="1" applyAlignment="1">
      <alignment vertical="center"/>
    </xf>
    <xf numFmtId="0" fontId="8" fillId="5" borderId="0" xfId="0" applyFont="1" applyFill="1"/>
    <xf numFmtId="167" fontId="10" fillId="5" borderId="0" xfId="0" applyNumberFormat="1" applyFont="1" applyFill="1" applyAlignment="1">
      <alignment vertical="center"/>
    </xf>
    <xf numFmtId="0" fontId="11" fillId="5" borderId="0" xfId="0" applyFont="1" applyFill="1" applyAlignment="1">
      <alignment horizontal="left" vertical="center"/>
    </xf>
    <xf numFmtId="167" fontId="9" fillId="5" borderId="0" xfId="0" applyNumberFormat="1" applyFont="1" applyFill="1" applyBorder="1" applyAlignment="1">
      <alignment vertical="center"/>
    </xf>
    <xf numFmtId="167" fontId="10" fillId="5" borderId="0" xfId="0" applyNumberFormat="1" applyFont="1" applyFill="1" applyBorder="1" applyAlignment="1">
      <alignment vertical="center"/>
    </xf>
    <xf numFmtId="167" fontId="25" fillId="5" borderId="24" xfId="0" applyNumberFormat="1" applyFont="1" applyFill="1" applyBorder="1" applyAlignment="1" applyProtection="1">
      <alignment vertical="center"/>
      <protection locked="0"/>
    </xf>
    <xf numFmtId="167" fontId="40" fillId="5" borderId="23" xfId="0" applyNumberFormat="1" applyFont="1" applyFill="1" applyBorder="1" applyAlignment="1" applyProtection="1">
      <alignment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6"/>
  <sheetViews>
    <sheetView showGridLines="0" tabSelected="1" workbookViewId="0"/>
  </sheetViews>
  <sheetFormatPr defaultRowHeight="1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 ht="11.25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ht="36.950000000000003" customHeight="1">
      <c r="AR2" s="258"/>
      <c r="AS2" s="258"/>
      <c r="AT2" s="258"/>
      <c r="AU2" s="258"/>
      <c r="AV2" s="258"/>
      <c r="AW2" s="258"/>
      <c r="AX2" s="258"/>
      <c r="AY2" s="258"/>
      <c r="AZ2" s="258"/>
      <c r="BA2" s="258"/>
      <c r="BB2" s="258"/>
      <c r="BC2" s="258"/>
      <c r="BD2" s="258"/>
      <c r="BE2" s="258"/>
      <c r="BS2" s="16" t="s">
        <v>6</v>
      </c>
      <c r="BT2" s="16" t="s">
        <v>7</v>
      </c>
    </row>
    <row r="3" spans="1:74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pans="1:74" ht="24.95" customHeight="1">
      <c r="B4" s="19"/>
      <c r="D4" s="20" t="s">
        <v>8</v>
      </c>
      <c r="AR4" s="19"/>
      <c r="AS4" s="21" t="s">
        <v>9</v>
      </c>
      <c r="BE4" s="22" t="s">
        <v>10</v>
      </c>
      <c r="BS4" s="16" t="s">
        <v>11</v>
      </c>
    </row>
    <row r="5" spans="1:74" ht="12" customHeight="1">
      <c r="B5" s="19"/>
      <c r="D5" s="23" t="s">
        <v>12</v>
      </c>
      <c r="K5" s="257" t="s">
        <v>13</v>
      </c>
      <c r="L5" s="258"/>
      <c r="M5" s="258"/>
      <c r="N5" s="258"/>
      <c r="O5" s="258"/>
      <c r="P5" s="258"/>
      <c r="Q5" s="258"/>
      <c r="R5" s="258"/>
      <c r="S5" s="258"/>
      <c r="T5" s="258"/>
      <c r="U5" s="258"/>
      <c r="V5" s="258"/>
      <c r="W5" s="258"/>
      <c r="X5" s="258"/>
      <c r="Y5" s="258"/>
      <c r="Z5" s="258"/>
      <c r="AA5" s="258"/>
      <c r="AB5" s="258"/>
      <c r="AC5" s="258"/>
      <c r="AD5" s="258"/>
      <c r="AE5" s="258"/>
      <c r="AF5" s="258"/>
      <c r="AG5" s="258"/>
      <c r="AH5" s="258"/>
      <c r="AI5" s="258"/>
      <c r="AJ5" s="258"/>
      <c r="AK5" s="258"/>
      <c r="AL5" s="258"/>
      <c r="AM5" s="258"/>
      <c r="AN5" s="258"/>
      <c r="AO5" s="258"/>
      <c r="AR5" s="19"/>
      <c r="BE5" s="254" t="s">
        <v>14</v>
      </c>
      <c r="BS5" s="16" t="s">
        <v>6</v>
      </c>
    </row>
    <row r="6" spans="1:74" ht="36.950000000000003" customHeight="1">
      <c r="B6" s="19"/>
      <c r="D6" s="25" t="s">
        <v>15</v>
      </c>
      <c r="K6" s="259" t="s">
        <v>16</v>
      </c>
      <c r="L6" s="258"/>
      <c r="M6" s="258"/>
      <c r="N6" s="258"/>
      <c r="O6" s="258"/>
      <c r="P6" s="258"/>
      <c r="Q6" s="258"/>
      <c r="R6" s="258"/>
      <c r="S6" s="258"/>
      <c r="T6" s="258"/>
      <c r="U6" s="258"/>
      <c r="V6" s="258"/>
      <c r="W6" s="258"/>
      <c r="X6" s="258"/>
      <c r="Y6" s="258"/>
      <c r="Z6" s="258"/>
      <c r="AA6" s="258"/>
      <c r="AB6" s="258"/>
      <c r="AC6" s="258"/>
      <c r="AD6" s="258"/>
      <c r="AE6" s="258"/>
      <c r="AF6" s="258"/>
      <c r="AG6" s="258"/>
      <c r="AH6" s="258"/>
      <c r="AI6" s="258"/>
      <c r="AJ6" s="258"/>
      <c r="AK6" s="258"/>
      <c r="AL6" s="258"/>
      <c r="AM6" s="258"/>
      <c r="AN6" s="258"/>
      <c r="AO6" s="258"/>
      <c r="AR6" s="19"/>
      <c r="BE6" s="255"/>
      <c r="BS6" s="16" t="s">
        <v>6</v>
      </c>
    </row>
    <row r="7" spans="1:74" ht="12" customHeight="1">
      <c r="B7" s="19"/>
      <c r="D7" s="26" t="s">
        <v>17</v>
      </c>
      <c r="K7" s="24" t="s">
        <v>1</v>
      </c>
      <c r="AK7" s="26" t="s">
        <v>18</v>
      </c>
      <c r="AN7" s="24" t="s">
        <v>1</v>
      </c>
      <c r="AR7" s="19"/>
      <c r="BE7" s="255"/>
      <c r="BS7" s="16" t="s">
        <v>6</v>
      </c>
    </row>
    <row r="8" spans="1:74" ht="12" customHeight="1">
      <c r="B8" s="19"/>
      <c r="D8" s="26" t="s">
        <v>19</v>
      </c>
      <c r="K8" s="24" t="s">
        <v>20</v>
      </c>
      <c r="AK8" s="26" t="s">
        <v>21</v>
      </c>
      <c r="AN8" s="27" t="s">
        <v>22</v>
      </c>
      <c r="AR8" s="19"/>
      <c r="BE8" s="255"/>
      <c r="BS8" s="16" t="s">
        <v>6</v>
      </c>
    </row>
    <row r="9" spans="1:74" ht="14.45" customHeight="1">
      <c r="B9" s="19"/>
      <c r="AR9" s="19"/>
      <c r="BE9" s="255"/>
      <c r="BS9" s="16" t="s">
        <v>6</v>
      </c>
    </row>
    <row r="10" spans="1:74" ht="12" customHeight="1">
      <c r="B10" s="19"/>
      <c r="D10" s="26" t="s">
        <v>23</v>
      </c>
      <c r="AK10" s="26" t="s">
        <v>24</v>
      </c>
      <c r="AN10" s="24" t="s">
        <v>25</v>
      </c>
      <c r="AR10" s="19"/>
      <c r="BE10" s="255"/>
      <c r="BS10" s="16" t="s">
        <v>6</v>
      </c>
    </row>
    <row r="11" spans="1:74" ht="18.399999999999999" customHeight="1">
      <c r="B11" s="19"/>
      <c r="E11" s="24" t="s">
        <v>26</v>
      </c>
      <c r="AK11" s="26" t="s">
        <v>27</v>
      </c>
      <c r="AN11" s="24" t="s">
        <v>28</v>
      </c>
      <c r="AR11" s="19"/>
      <c r="BE11" s="255"/>
      <c r="BS11" s="16" t="s">
        <v>6</v>
      </c>
    </row>
    <row r="12" spans="1:74" ht="6.95" customHeight="1">
      <c r="B12" s="19"/>
      <c r="AR12" s="19"/>
      <c r="BE12" s="255"/>
      <c r="BS12" s="16" t="s">
        <v>6</v>
      </c>
    </row>
    <row r="13" spans="1:74" ht="12" customHeight="1">
      <c r="B13" s="19"/>
      <c r="D13" s="26" t="s">
        <v>29</v>
      </c>
      <c r="AK13" s="26" t="s">
        <v>24</v>
      </c>
      <c r="AN13" s="28" t="s">
        <v>30</v>
      </c>
      <c r="AR13" s="19"/>
      <c r="BE13" s="255"/>
      <c r="BS13" s="16" t="s">
        <v>6</v>
      </c>
    </row>
    <row r="14" spans="1:74" ht="12.75">
      <c r="B14" s="19"/>
      <c r="E14" s="260" t="s">
        <v>30</v>
      </c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1"/>
      <c r="AA14" s="261"/>
      <c r="AB14" s="261"/>
      <c r="AC14" s="261"/>
      <c r="AD14" s="261"/>
      <c r="AE14" s="261"/>
      <c r="AF14" s="261"/>
      <c r="AG14" s="261"/>
      <c r="AH14" s="261"/>
      <c r="AI14" s="261"/>
      <c r="AJ14" s="261"/>
      <c r="AK14" s="26" t="s">
        <v>27</v>
      </c>
      <c r="AN14" s="28" t="s">
        <v>30</v>
      </c>
      <c r="AR14" s="19"/>
      <c r="BE14" s="255"/>
      <c r="BS14" s="16" t="s">
        <v>6</v>
      </c>
    </row>
    <row r="15" spans="1:74" ht="6.95" customHeight="1">
      <c r="B15" s="19"/>
      <c r="AR15" s="19"/>
      <c r="BE15" s="255"/>
      <c r="BS15" s="16" t="s">
        <v>4</v>
      </c>
    </row>
    <row r="16" spans="1:74" ht="12" customHeight="1">
      <c r="B16" s="19"/>
      <c r="D16" s="26" t="s">
        <v>31</v>
      </c>
      <c r="AK16" s="26" t="s">
        <v>24</v>
      </c>
      <c r="AN16" s="24" t="s">
        <v>1</v>
      </c>
      <c r="AR16" s="19"/>
      <c r="BE16" s="255"/>
      <c r="BS16" s="16" t="s">
        <v>4</v>
      </c>
    </row>
    <row r="17" spans="2:71" ht="18.399999999999999" customHeight="1">
      <c r="B17" s="19"/>
      <c r="E17" s="24" t="s">
        <v>32</v>
      </c>
      <c r="AK17" s="26" t="s">
        <v>27</v>
      </c>
      <c r="AN17" s="24" t="s">
        <v>1</v>
      </c>
      <c r="AR17" s="19"/>
      <c r="BE17" s="255"/>
      <c r="BS17" s="16" t="s">
        <v>33</v>
      </c>
    </row>
    <row r="18" spans="2:71" ht="6.95" customHeight="1">
      <c r="B18" s="19"/>
      <c r="AR18" s="19"/>
      <c r="BE18" s="255"/>
      <c r="BS18" s="16" t="s">
        <v>6</v>
      </c>
    </row>
    <row r="19" spans="2:71" ht="12" customHeight="1">
      <c r="B19" s="19"/>
      <c r="D19" s="26" t="s">
        <v>34</v>
      </c>
      <c r="AK19" s="26" t="s">
        <v>24</v>
      </c>
      <c r="AN19" s="24" t="s">
        <v>1</v>
      </c>
      <c r="AR19" s="19"/>
      <c r="BE19" s="255"/>
      <c r="BS19" s="16" t="s">
        <v>6</v>
      </c>
    </row>
    <row r="20" spans="2:71" ht="18.399999999999999" customHeight="1">
      <c r="B20" s="19"/>
      <c r="E20" s="24" t="s">
        <v>32</v>
      </c>
      <c r="AK20" s="26" t="s">
        <v>27</v>
      </c>
      <c r="AN20" s="24" t="s">
        <v>1</v>
      </c>
      <c r="AR20" s="19"/>
      <c r="BE20" s="255"/>
      <c r="BS20" s="16" t="s">
        <v>33</v>
      </c>
    </row>
    <row r="21" spans="2:71" ht="6.95" customHeight="1">
      <c r="B21" s="19"/>
      <c r="AR21" s="19"/>
      <c r="BE21" s="255"/>
    </row>
    <row r="22" spans="2:71" ht="12" customHeight="1">
      <c r="B22" s="19"/>
      <c r="D22" s="26" t="s">
        <v>35</v>
      </c>
      <c r="AR22" s="19"/>
      <c r="BE22" s="255"/>
    </row>
    <row r="23" spans="2:71" ht="16.5" customHeight="1">
      <c r="B23" s="19"/>
      <c r="E23" s="262" t="s">
        <v>1</v>
      </c>
      <c r="F23" s="262"/>
      <c r="G23" s="262"/>
      <c r="H23" s="262"/>
      <c r="I23" s="262"/>
      <c r="J23" s="262"/>
      <c r="K23" s="262"/>
      <c r="L23" s="262"/>
      <c r="M23" s="262"/>
      <c r="N23" s="262"/>
      <c r="O23" s="262"/>
      <c r="P23" s="262"/>
      <c r="Q23" s="262"/>
      <c r="R23" s="262"/>
      <c r="S23" s="262"/>
      <c r="T23" s="262"/>
      <c r="U23" s="262"/>
      <c r="V23" s="262"/>
      <c r="W23" s="262"/>
      <c r="X23" s="262"/>
      <c r="Y23" s="262"/>
      <c r="Z23" s="262"/>
      <c r="AA23" s="262"/>
      <c r="AB23" s="262"/>
      <c r="AC23" s="262"/>
      <c r="AD23" s="262"/>
      <c r="AE23" s="262"/>
      <c r="AF23" s="262"/>
      <c r="AG23" s="262"/>
      <c r="AH23" s="262"/>
      <c r="AI23" s="262"/>
      <c r="AJ23" s="262"/>
      <c r="AK23" s="262"/>
      <c r="AL23" s="262"/>
      <c r="AM23" s="262"/>
      <c r="AN23" s="262"/>
      <c r="AR23" s="19"/>
      <c r="BE23" s="255"/>
    </row>
    <row r="24" spans="2:71" ht="6.95" customHeight="1">
      <c r="B24" s="19"/>
      <c r="AR24" s="19"/>
      <c r="BE24" s="255"/>
    </row>
    <row r="25" spans="2:71" ht="6.95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255"/>
    </row>
    <row r="26" spans="2:71" ht="14.45" customHeight="1">
      <c r="B26" s="19"/>
      <c r="D26" s="31" t="s">
        <v>36</v>
      </c>
      <c r="AK26" s="263">
        <f>ROUND(AG94,2)</f>
        <v>0</v>
      </c>
      <c r="AL26" s="258"/>
      <c r="AM26" s="258"/>
      <c r="AN26" s="258"/>
      <c r="AO26" s="258"/>
      <c r="AR26" s="19"/>
      <c r="BE26" s="255"/>
    </row>
    <row r="27" spans="2:71" ht="14.45" customHeight="1">
      <c r="B27" s="19"/>
      <c r="D27" s="31" t="s">
        <v>37</v>
      </c>
      <c r="AK27" s="263">
        <f>ROUND(AG99, 2)</f>
        <v>0</v>
      </c>
      <c r="AL27" s="263"/>
      <c r="AM27" s="263"/>
      <c r="AN27" s="263"/>
      <c r="AO27" s="263"/>
      <c r="AR27" s="19"/>
      <c r="BE27" s="255"/>
    </row>
    <row r="28" spans="2:71" s="1" customFormat="1" ht="6.95" customHeight="1">
      <c r="B28" s="33"/>
      <c r="AR28" s="33"/>
      <c r="BE28" s="255"/>
    </row>
    <row r="29" spans="2:71" s="1" customFormat="1" ht="25.9" customHeight="1">
      <c r="B29" s="33"/>
      <c r="D29" s="34" t="s">
        <v>38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264">
        <f>ROUND(AK26 + AK27, 2)</f>
        <v>0</v>
      </c>
      <c r="AL29" s="265"/>
      <c r="AM29" s="265"/>
      <c r="AN29" s="265"/>
      <c r="AO29" s="265"/>
      <c r="AR29" s="33"/>
      <c r="BE29" s="255"/>
    </row>
    <row r="30" spans="2:71" s="1" customFormat="1" ht="6.95" customHeight="1">
      <c r="B30" s="33"/>
      <c r="AR30" s="33"/>
      <c r="BE30" s="255"/>
    </row>
    <row r="31" spans="2:71" s="1" customFormat="1" ht="12.75">
      <c r="B31" s="33"/>
      <c r="L31" s="266" t="s">
        <v>39</v>
      </c>
      <c r="M31" s="266"/>
      <c r="N31" s="266"/>
      <c r="O31" s="266"/>
      <c r="P31" s="266"/>
      <c r="W31" s="266" t="s">
        <v>40</v>
      </c>
      <c r="X31" s="266"/>
      <c r="Y31" s="266"/>
      <c r="Z31" s="266"/>
      <c r="AA31" s="266"/>
      <c r="AB31" s="266"/>
      <c r="AC31" s="266"/>
      <c r="AD31" s="266"/>
      <c r="AE31" s="266"/>
      <c r="AK31" s="266" t="s">
        <v>41</v>
      </c>
      <c r="AL31" s="266"/>
      <c r="AM31" s="266"/>
      <c r="AN31" s="266"/>
      <c r="AO31" s="266"/>
      <c r="AR31" s="33"/>
      <c r="BE31" s="255"/>
    </row>
    <row r="32" spans="2:71" s="2" customFormat="1" ht="14.45" customHeight="1">
      <c r="B32" s="37"/>
      <c r="D32" s="26" t="s">
        <v>42</v>
      </c>
      <c r="F32" s="38" t="s">
        <v>43</v>
      </c>
      <c r="L32" s="269">
        <v>0.23</v>
      </c>
      <c r="M32" s="268"/>
      <c r="N32" s="268"/>
      <c r="O32" s="268"/>
      <c r="P32" s="268"/>
      <c r="Q32" s="39"/>
      <c r="R32" s="39"/>
      <c r="S32" s="39"/>
      <c r="T32" s="39"/>
      <c r="U32" s="39"/>
      <c r="V32" s="39"/>
      <c r="W32" s="267">
        <f>ROUND(AZ94 + SUM(CD99:CD103), 2)</f>
        <v>0</v>
      </c>
      <c r="X32" s="268"/>
      <c r="Y32" s="268"/>
      <c r="Z32" s="268"/>
      <c r="AA32" s="268"/>
      <c r="AB32" s="268"/>
      <c r="AC32" s="268"/>
      <c r="AD32" s="268"/>
      <c r="AE32" s="268"/>
      <c r="AF32" s="39"/>
      <c r="AG32" s="39"/>
      <c r="AH32" s="39"/>
      <c r="AI32" s="39"/>
      <c r="AJ32" s="39"/>
      <c r="AK32" s="267">
        <f>ROUND(AV94 + SUM(BY99:BY103), 2)</f>
        <v>0</v>
      </c>
      <c r="AL32" s="268"/>
      <c r="AM32" s="268"/>
      <c r="AN32" s="268"/>
      <c r="AO32" s="268"/>
      <c r="AP32" s="39"/>
      <c r="AQ32" s="39"/>
      <c r="AR32" s="40"/>
      <c r="AS32" s="39"/>
      <c r="AT32" s="39"/>
      <c r="AU32" s="39"/>
      <c r="AV32" s="39"/>
      <c r="AW32" s="39"/>
      <c r="AX32" s="39"/>
      <c r="AY32" s="39"/>
      <c r="AZ32" s="39"/>
      <c r="BE32" s="256"/>
    </row>
    <row r="33" spans="2:57" s="2" customFormat="1" ht="14.45" customHeight="1">
      <c r="B33" s="37"/>
      <c r="F33" s="38" t="s">
        <v>44</v>
      </c>
      <c r="L33" s="272">
        <v>0.23</v>
      </c>
      <c r="M33" s="271"/>
      <c r="N33" s="271"/>
      <c r="O33" s="271"/>
      <c r="P33" s="271"/>
      <c r="W33" s="270">
        <f>ROUND(BA94 + SUM(CE99:CE103), 2)</f>
        <v>0</v>
      </c>
      <c r="X33" s="271"/>
      <c r="Y33" s="271"/>
      <c r="Z33" s="271"/>
      <c r="AA33" s="271"/>
      <c r="AB33" s="271"/>
      <c r="AC33" s="271"/>
      <c r="AD33" s="271"/>
      <c r="AE33" s="271"/>
      <c r="AK33" s="270">
        <f>ROUND(AW94 + SUM(BZ99:BZ103), 2)</f>
        <v>0</v>
      </c>
      <c r="AL33" s="271"/>
      <c r="AM33" s="271"/>
      <c r="AN33" s="271"/>
      <c r="AO33" s="271"/>
      <c r="AR33" s="37"/>
      <c r="BE33" s="256"/>
    </row>
    <row r="34" spans="2:57" s="2" customFormat="1" ht="14.45" hidden="1" customHeight="1">
      <c r="B34" s="37"/>
      <c r="F34" s="26" t="s">
        <v>45</v>
      </c>
      <c r="L34" s="272">
        <v>0.23</v>
      </c>
      <c r="M34" s="271"/>
      <c r="N34" s="271"/>
      <c r="O34" s="271"/>
      <c r="P34" s="271"/>
      <c r="W34" s="270">
        <f>ROUND(BB94 + SUM(CF99:CF103), 2)</f>
        <v>0</v>
      </c>
      <c r="X34" s="271"/>
      <c r="Y34" s="271"/>
      <c r="Z34" s="271"/>
      <c r="AA34" s="271"/>
      <c r="AB34" s="271"/>
      <c r="AC34" s="271"/>
      <c r="AD34" s="271"/>
      <c r="AE34" s="271"/>
      <c r="AK34" s="270">
        <v>0</v>
      </c>
      <c r="AL34" s="271"/>
      <c r="AM34" s="271"/>
      <c r="AN34" s="271"/>
      <c r="AO34" s="271"/>
      <c r="AR34" s="37"/>
      <c r="BE34" s="256"/>
    </row>
    <row r="35" spans="2:57" s="2" customFormat="1" ht="14.45" hidden="1" customHeight="1">
      <c r="B35" s="37"/>
      <c r="F35" s="26" t="s">
        <v>46</v>
      </c>
      <c r="L35" s="272">
        <v>0.23</v>
      </c>
      <c r="M35" s="271"/>
      <c r="N35" s="271"/>
      <c r="O35" s="271"/>
      <c r="P35" s="271"/>
      <c r="W35" s="270">
        <f>ROUND(BC94 + SUM(CG99:CG103), 2)</f>
        <v>0</v>
      </c>
      <c r="X35" s="271"/>
      <c r="Y35" s="271"/>
      <c r="Z35" s="271"/>
      <c r="AA35" s="271"/>
      <c r="AB35" s="271"/>
      <c r="AC35" s="271"/>
      <c r="AD35" s="271"/>
      <c r="AE35" s="271"/>
      <c r="AK35" s="270">
        <v>0</v>
      </c>
      <c r="AL35" s="271"/>
      <c r="AM35" s="271"/>
      <c r="AN35" s="271"/>
      <c r="AO35" s="271"/>
      <c r="AR35" s="37"/>
    </row>
    <row r="36" spans="2:57" s="2" customFormat="1" ht="14.45" hidden="1" customHeight="1">
      <c r="B36" s="37"/>
      <c r="F36" s="38" t="s">
        <v>47</v>
      </c>
      <c r="L36" s="269">
        <v>0</v>
      </c>
      <c r="M36" s="268"/>
      <c r="N36" s="268"/>
      <c r="O36" s="268"/>
      <c r="P36" s="268"/>
      <c r="Q36" s="39"/>
      <c r="R36" s="39"/>
      <c r="S36" s="39"/>
      <c r="T36" s="39"/>
      <c r="U36" s="39"/>
      <c r="V36" s="39"/>
      <c r="W36" s="267">
        <f>ROUND(BD94 + SUM(CH99:CH103), 2)</f>
        <v>0</v>
      </c>
      <c r="X36" s="268"/>
      <c r="Y36" s="268"/>
      <c r="Z36" s="268"/>
      <c r="AA36" s="268"/>
      <c r="AB36" s="268"/>
      <c r="AC36" s="268"/>
      <c r="AD36" s="268"/>
      <c r="AE36" s="268"/>
      <c r="AF36" s="39"/>
      <c r="AG36" s="39"/>
      <c r="AH36" s="39"/>
      <c r="AI36" s="39"/>
      <c r="AJ36" s="39"/>
      <c r="AK36" s="267">
        <v>0</v>
      </c>
      <c r="AL36" s="268"/>
      <c r="AM36" s="268"/>
      <c r="AN36" s="268"/>
      <c r="AO36" s="268"/>
      <c r="AP36" s="39"/>
      <c r="AQ36" s="39"/>
      <c r="AR36" s="40"/>
      <c r="AS36" s="39"/>
      <c r="AT36" s="39"/>
      <c r="AU36" s="39"/>
      <c r="AV36" s="39"/>
      <c r="AW36" s="39"/>
      <c r="AX36" s="39"/>
      <c r="AY36" s="39"/>
      <c r="AZ36" s="39"/>
    </row>
    <row r="37" spans="2:57" s="1" customFormat="1" ht="6.95" customHeight="1">
      <c r="B37" s="33"/>
      <c r="AR37" s="33"/>
    </row>
    <row r="38" spans="2:57" s="1" customFormat="1" ht="25.9" customHeight="1">
      <c r="B38" s="33"/>
      <c r="C38" s="41"/>
      <c r="D38" s="42" t="s">
        <v>48</v>
      </c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4" t="s">
        <v>49</v>
      </c>
      <c r="U38" s="43"/>
      <c r="V38" s="43"/>
      <c r="W38" s="43"/>
      <c r="X38" s="276" t="s">
        <v>50</v>
      </c>
      <c r="Y38" s="274"/>
      <c r="Z38" s="274"/>
      <c r="AA38" s="274"/>
      <c r="AB38" s="274"/>
      <c r="AC38" s="43"/>
      <c r="AD38" s="43"/>
      <c r="AE38" s="43"/>
      <c r="AF38" s="43"/>
      <c r="AG38" s="43"/>
      <c r="AH38" s="43"/>
      <c r="AI38" s="43"/>
      <c r="AJ38" s="43"/>
      <c r="AK38" s="273">
        <f>SUM(AK29:AK36)</f>
        <v>0</v>
      </c>
      <c r="AL38" s="274"/>
      <c r="AM38" s="274"/>
      <c r="AN38" s="274"/>
      <c r="AO38" s="275"/>
      <c r="AP38" s="41"/>
      <c r="AQ38" s="41"/>
      <c r="AR38" s="33"/>
    </row>
    <row r="39" spans="2:57" s="1" customFormat="1" ht="6.95" customHeight="1">
      <c r="B39" s="33"/>
      <c r="AR39" s="33"/>
    </row>
    <row r="40" spans="2:57" s="1" customFormat="1" ht="14.45" customHeight="1">
      <c r="B40" s="33"/>
      <c r="AR40" s="33"/>
    </row>
    <row r="41" spans="2:57" ht="14.45" customHeight="1">
      <c r="B41" s="19"/>
      <c r="AR41" s="19"/>
    </row>
    <row r="42" spans="2:57" ht="14.45" customHeight="1">
      <c r="B42" s="19"/>
      <c r="AR42" s="19"/>
    </row>
    <row r="43" spans="2:57" ht="14.45" customHeight="1">
      <c r="B43" s="19"/>
      <c r="AR43" s="19"/>
    </row>
    <row r="44" spans="2:57" ht="14.45" customHeight="1">
      <c r="B44" s="19"/>
      <c r="AR44" s="19"/>
    </row>
    <row r="45" spans="2:57" ht="14.45" customHeight="1">
      <c r="B45" s="19"/>
      <c r="AR45" s="19"/>
    </row>
    <row r="46" spans="2:57" ht="14.45" customHeight="1">
      <c r="B46" s="19"/>
      <c r="AR46" s="19"/>
    </row>
    <row r="47" spans="2:57" ht="14.45" customHeight="1">
      <c r="B47" s="19"/>
      <c r="AR47" s="19"/>
    </row>
    <row r="48" spans="2:57" ht="14.45" customHeight="1">
      <c r="B48" s="19"/>
      <c r="AR48" s="19"/>
    </row>
    <row r="49" spans="2:44" s="1" customFormat="1" ht="14.45" customHeight="1">
      <c r="B49" s="33"/>
      <c r="D49" s="45" t="s">
        <v>51</v>
      </c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5" t="s">
        <v>52</v>
      </c>
      <c r="AI49" s="46"/>
      <c r="AJ49" s="46"/>
      <c r="AK49" s="46"/>
      <c r="AL49" s="46"/>
      <c r="AM49" s="46"/>
      <c r="AN49" s="46"/>
      <c r="AO49" s="46"/>
      <c r="AR49" s="33"/>
    </row>
    <row r="50" spans="2:44" ht="11.25">
      <c r="B50" s="19"/>
      <c r="AR50" s="19"/>
    </row>
    <row r="51" spans="2:44" ht="11.25">
      <c r="B51" s="19"/>
      <c r="AR51" s="19"/>
    </row>
    <row r="52" spans="2:44" ht="11.25">
      <c r="B52" s="19"/>
      <c r="AR52" s="19"/>
    </row>
    <row r="53" spans="2:44" ht="11.25">
      <c r="B53" s="19"/>
      <c r="AR53" s="19"/>
    </row>
    <row r="54" spans="2:44" ht="11.25">
      <c r="B54" s="19"/>
      <c r="AR54" s="19"/>
    </row>
    <row r="55" spans="2:44" ht="11.25">
      <c r="B55" s="19"/>
      <c r="AR55" s="19"/>
    </row>
    <row r="56" spans="2:44" ht="11.25">
      <c r="B56" s="19"/>
      <c r="AR56" s="19"/>
    </row>
    <row r="57" spans="2:44" ht="11.25">
      <c r="B57" s="19"/>
      <c r="AR57" s="19"/>
    </row>
    <row r="58" spans="2:44" ht="11.25">
      <c r="B58" s="19"/>
      <c r="AR58" s="19"/>
    </row>
    <row r="59" spans="2:44" ht="11.25">
      <c r="B59" s="19"/>
      <c r="AR59" s="19"/>
    </row>
    <row r="60" spans="2:44" s="1" customFormat="1" ht="12.75">
      <c r="B60" s="33"/>
      <c r="D60" s="47" t="s">
        <v>53</v>
      </c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47" t="s">
        <v>54</v>
      </c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47" t="s">
        <v>53</v>
      </c>
      <c r="AI60" s="35"/>
      <c r="AJ60" s="35"/>
      <c r="AK60" s="35"/>
      <c r="AL60" s="35"/>
      <c r="AM60" s="47" t="s">
        <v>54</v>
      </c>
      <c r="AN60" s="35"/>
      <c r="AO60" s="35"/>
      <c r="AR60" s="33"/>
    </row>
    <row r="61" spans="2:44" ht="11.25">
      <c r="B61" s="19"/>
      <c r="AR61" s="19"/>
    </row>
    <row r="62" spans="2:44" ht="11.25">
      <c r="B62" s="19"/>
      <c r="AR62" s="19"/>
    </row>
    <row r="63" spans="2:44" ht="11.25">
      <c r="B63" s="19"/>
      <c r="AR63" s="19"/>
    </row>
    <row r="64" spans="2:44" s="1" customFormat="1" ht="12.75">
      <c r="B64" s="33"/>
      <c r="D64" s="45" t="s">
        <v>55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5" t="s">
        <v>56</v>
      </c>
      <c r="AI64" s="46"/>
      <c r="AJ64" s="46"/>
      <c r="AK64" s="46"/>
      <c r="AL64" s="46"/>
      <c r="AM64" s="46"/>
      <c r="AN64" s="46"/>
      <c r="AO64" s="46"/>
      <c r="AR64" s="33"/>
    </row>
    <row r="65" spans="2:44" ht="11.25">
      <c r="B65" s="19"/>
      <c r="AR65" s="19"/>
    </row>
    <row r="66" spans="2:44" ht="11.25">
      <c r="B66" s="19"/>
      <c r="AR66" s="19"/>
    </row>
    <row r="67" spans="2:44" ht="11.25">
      <c r="B67" s="19"/>
      <c r="AR67" s="19"/>
    </row>
    <row r="68" spans="2:44" ht="11.25">
      <c r="B68" s="19"/>
      <c r="AR68" s="19"/>
    </row>
    <row r="69" spans="2:44" ht="11.25">
      <c r="B69" s="19"/>
      <c r="AR69" s="19"/>
    </row>
    <row r="70" spans="2:44" ht="11.25">
      <c r="B70" s="19"/>
      <c r="AR70" s="19"/>
    </row>
    <row r="71" spans="2:44" ht="11.25">
      <c r="B71" s="19"/>
      <c r="AR71" s="19"/>
    </row>
    <row r="72" spans="2:44" ht="11.25">
      <c r="B72" s="19"/>
      <c r="AR72" s="19"/>
    </row>
    <row r="73" spans="2:44" ht="11.25">
      <c r="B73" s="19"/>
      <c r="AR73" s="19"/>
    </row>
    <row r="74" spans="2:44" ht="11.25">
      <c r="B74" s="19"/>
      <c r="AR74" s="19"/>
    </row>
    <row r="75" spans="2:44" s="1" customFormat="1" ht="12.75">
      <c r="B75" s="33"/>
      <c r="D75" s="47" t="s">
        <v>53</v>
      </c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47" t="s">
        <v>54</v>
      </c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47" t="s">
        <v>53</v>
      </c>
      <c r="AI75" s="35"/>
      <c r="AJ75" s="35"/>
      <c r="AK75" s="35"/>
      <c r="AL75" s="35"/>
      <c r="AM75" s="47" t="s">
        <v>54</v>
      </c>
      <c r="AN75" s="35"/>
      <c r="AO75" s="35"/>
      <c r="AR75" s="33"/>
    </row>
    <row r="76" spans="2:44" s="1" customFormat="1" ht="11.25">
      <c r="B76" s="33"/>
      <c r="AR76" s="33"/>
    </row>
    <row r="77" spans="2:44" s="1" customFormat="1" ht="6.95" customHeight="1"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33"/>
    </row>
    <row r="81" spans="1:91" s="1" customFormat="1" ht="6.95" customHeight="1"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33"/>
    </row>
    <row r="82" spans="1:91" s="1" customFormat="1" ht="24.95" customHeight="1">
      <c r="B82" s="33"/>
      <c r="C82" s="20" t="s">
        <v>57</v>
      </c>
      <c r="AR82" s="33"/>
    </row>
    <row r="83" spans="1:91" s="1" customFormat="1" ht="6.95" customHeight="1">
      <c r="B83" s="33"/>
      <c r="AR83" s="33"/>
    </row>
    <row r="84" spans="1:91" s="3" customFormat="1" ht="12" customHeight="1">
      <c r="B84" s="52"/>
      <c r="C84" s="26" t="s">
        <v>12</v>
      </c>
      <c r="L84" s="3" t="str">
        <f>K5</f>
        <v>0126</v>
      </c>
      <c r="AR84" s="52"/>
    </row>
    <row r="85" spans="1:91" s="4" customFormat="1" ht="36.950000000000003" customHeight="1">
      <c r="B85" s="53"/>
      <c r="C85" s="54" t="s">
        <v>15</v>
      </c>
      <c r="L85" s="227" t="str">
        <f>K6</f>
        <v>Depo Jurajov Dvor</v>
      </c>
      <c r="M85" s="228"/>
      <c r="N85" s="228"/>
      <c r="O85" s="228"/>
      <c r="P85" s="228"/>
      <c r="Q85" s="228"/>
      <c r="R85" s="228"/>
      <c r="S85" s="228"/>
      <c r="T85" s="228"/>
      <c r="U85" s="228"/>
      <c r="V85" s="228"/>
      <c r="W85" s="228"/>
      <c r="X85" s="228"/>
      <c r="Y85" s="228"/>
      <c r="Z85" s="228"/>
      <c r="AA85" s="228"/>
      <c r="AB85" s="228"/>
      <c r="AC85" s="228"/>
      <c r="AD85" s="228"/>
      <c r="AE85" s="228"/>
      <c r="AF85" s="228"/>
      <c r="AG85" s="228"/>
      <c r="AH85" s="228"/>
      <c r="AI85" s="228"/>
      <c r="AJ85" s="228"/>
      <c r="AK85" s="228"/>
      <c r="AL85" s="228"/>
      <c r="AM85" s="228"/>
      <c r="AN85" s="228"/>
      <c r="AO85" s="228"/>
      <c r="AR85" s="53"/>
    </row>
    <row r="86" spans="1:91" s="1" customFormat="1" ht="6.95" customHeight="1">
      <c r="B86" s="33"/>
      <c r="AR86" s="33"/>
    </row>
    <row r="87" spans="1:91" s="1" customFormat="1" ht="12" customHeight="1">
      <c r="B87" s="33"/>
      <c r="C87" s="26" t="s">
        <v>19</v>
      </c>
      <c r="L87" s="55" t="str">
        <f>IF(K8="","",K8)</f>
        <v>Bratislava</v>
      </c>
      <c r="AI87" s="26" t="s">
        <v>21</v>
      </c>
      <c r="AM87" s="229" t="str">
        <f>IF(AN8= "","",AN8)</f>
        <v>3. 3. 2026</v>
      </c>
      <c r="AN87" s="229"/>
      <c r="AR87" s="33"/>
    </row>
    <row r="88" spans="1:91" s="1" customFormat="1" ht="6.95" customHeight="1">
      <c r="B88" s="33"/>
      <c r="AR88" s="33"/>
    </row>
    <row r="89" spans="1:91" s="1" customFormat="1" ht="15.2" customHeight="1">
      <c r="B89" s="33"/>
      <c r="C89" s="26" t="s">
        <v>23</v>
      </c>
      <c r="L89" s="3" t="str">
        <f>IF(E11= "","",E11)</f>
        <v>Dopravný podnik Bratislava, akciová spoločnosť</v>
      </c>
      <c r="AI89" s="26" t="s">
        <v>31</v>
      </c>
      <c r="AM89" s="234" t="str">
        <f>IF(E17="","",E17)</f>
        <v xml:space="preserve"> </v>
      </c>
      <c r="AN89" s="235"/>
      <c r="AO89" s="235"/>
      <c r="AP89" s="235"/>
      <c r="AR89" s="33"/>
      <c r="AS89" s="230" t="s">
        <v>58</v>
      </c>
      <c r="AT89" s="231"/>
      <c r="AU89" s="57"/>
      <c r="AV89" s="57"/>
      <c r="AW89" s="57"/>
      <c r="AX89" s="57"/>
      <c r="AY89" s="57"/>
      <c r="AZ89" s="57"/>
      <c r="BA89" s="57"/>
      <c r="BB89" s="57"/>
      <c r="BC89" s="57"/>
      <c r="BD89" s="58"/>
    </row>
    <row r="90" spans="1:91" s="1" customFormat="1" ht="15.2" customHeight="1">
      <c r="B90" s="33"/>
      <c r="C90" s="26" t="s">
        <v>29</v>
      </c>
      <c r="L90" s="3" t="str">
        <f>IF(E14= "Vyplň údaj","",E14)</f>
        <v/>
      </c>
      <c r="AI90" s="26" t="s">
        <v>34</v>
      </c>
      <c r="AM90" s="234" t="str">
        <f>IF(E20="","",E20)</f>
        <v xml:space="preserve"> </v>
      </c>
      <c r="AN90" s="235"/>
      <c r="AO90" s="235"/>
      <c r="AP90" s="235"/>
      <c r="AR90" s="33"/>
      <c r="AS90" s="232"/>
      <c r="AT90" s="233"/>
      <c r="BD90" s="60"/>
    </row>
    <row r="91" spans="1:91" s="1" customFormat="1" ht="10.9" customHeight="1">
      <c r="B91" s="33"/>
      <c r="AR91" s="33"/>
      <c r="AS91" s="232"/>
      <c r="AT91" s="233"/>
      <c r="BD91" s="60"/>
    </row>
    <row r="92" spans="1:91" s="1" customFormat="1" ht="29.25" customHeight="1">
      <c r="B92" s="33"/>
      <c r="C92" s="236" t="s">
        <v>59</v>
      </c>
      <c r="D92" s="237"/>
      <c r="E92" s="237"/>
      <c r="F92" s="237"/>
      <c r="G92" s="237"/>
      <c r="H92" s="61"/>
      <c r="I92" s="239" t="s">
        <v>60</v>
      </c>
      <c r="J92" s="237"/>
      <c r="K92" s="237"/>
      <c r="L92" s="237"/>
      <c r="M92" s="237"/>
      <c r="N92" s="237"/>
      <c r="O92" s="237"/>
      <c r="P92" s="237"/>
      <c r="Q92" s="237"/>
      <c r="R92" s="237"/>
      <c r="S92" s="237"/>
      <c r="T92" s="237"/>
      <c r="U92" s="237"/>
      <c r="V92" s="237"/>
      <c r="W92" s="237"/>
      <c r="X92" s="237"/>
      <c r="Y92" s="237"/>
      <c r="Z92" s="237"/>
      <c r="AA92" s="237"/>
      <c r="AB92" s="237"/>
      <c r="AC92" s="237"/>
      <c r="AD92" s="237"/>
      <c r="AE92" s="237"/>
      <c r="AF92" s="237"/>
      <c r="AG92" s="238" t="s">
        <v>61</v>
      </c>
      <c r="AH92" s="237"/>
      <c r="AI92" s="237"/>
      <c r="AJ92" s="237"/>
      <c r="AK92" s="237"/>
      <c r="AL92" s="237"/>
      <c r="AM92" s="237"/>
      <c r="AN92" s="239" t="s">
        <v>62</v>
      </c>
      <c r="AO92" s="237"/>
      <c r="AP92" s="240"/>
      <c r="AQ92" s="62" t="s">
        <v>63</v>
      </c>
      <c r="AR92" s="33"/>
      <c r="AS92" s="63" t="s">
        <v>64</v>
      </c>
      <c r="AT92" s="64" t="s">
        <v>65</v>
      </c>
      <c r="AU92" s="64" t="s">
        <v>66</v>
      </c>
      <c r="AV92" s="64" t="s">
        <v>67</v>
      </c>
      <c r="AW92" s="64" t="s">
        <v>68</v>
      </c>
      <c r="AX92" s="64" t="s">
        <v>69</v>
      </c>
      <c r="AY92" s="64" t="s">
        <v>70</v>
      </c>
      <c r="AZ92" s="64" t="s">
        <v>71</v>
      </c>
      <c r="BA92" s="64" t="s">
        <v>72</v>
      </c>
      <c r="BB92" s="64" t="s">
        <v>73</v>
      </c>
      <c r="BC92" s="64" t="s">
        <v>74</v>
      </c>
      <c r="BD92" s="65" t="s">
        <v>75</v>
      </c>
    </row>
    <row r="93" spans="1:91" s="1" customFormat="1" ht="10.9" customHeight="1">
      <c r="B93" s="33"/>
      <c r="AR93" s="33"/>
      <c r="AS93" s="66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8"/>
    </row>
    <row r="94" spans="1:91" s="5" customFormat="1" ht="32.450000000000003" customHeight="1">
      <c r="B94" s="67"/>
      <c r="C94" s="68" t="s">
        <v>76</v>
      </c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251">
        <f>ROUND(AG95,2)</f>
        <v>0</v>
      </c>
      <c r="AH94" s="251"/>
      <c r="AI94" s="251"/>
      <c r="AJ94" s="251"/>
      <c r="AK94" s="251"/>
      <c r="AL94" s="251"/>
      <c r="AM94" s="251"/>
      <c r="AN94" s="252">
        <f>SUM(AG94,AT94)</f>
        <v>0</v>
      </c>
      <c r="AO94" s="252"/>
      <c r="AP94" s="252"/>
      <c r="AQ94" s="71" t="s">
        <v>1</v>
      </c>
      <c r="AR94" s="67"/>
      <c r="AS94" s="72">
        <f>ROUND(AS95,2)</f>
        <v>0</v>
      </c>
      <c r="AT94" s="73">
        <f>ROUND(SUM(AV94:AW94),2)</f>
        <v>0</v>
      </c>
      <c r="AU94" s="74">
        <f>ROUND(AU95,5)</f>
        <v>0</v>
      </c>
      <c r="AV94" s="73">
        <f>ROUND(AZ94*L32,2)</f>
        <v>0</v>
      </c>
      <c r="AW94" s="73">
        <f>ROUND(BA94*L33,2)</f>
        <v>0</v>
      </c>
      <c r="AX94" s="73">
        <f>ROUND(BB94*L32,2)</f>
        <v>0</v>
      </c>
      <c r="AY94" s="73">
        <f>ROUND(BC94*L33,2)</f>
        <v>0</v>
      </c>
      <c r="AZ94" s="73">
        <f>ROUND(AZ95,2)</f>
        <v>0</v>
      </c>
      <c r="BA94" s="73">
        <f>ROUND(BA95,2)</f>
        <v>0</v>
      </c>
      <c r="BB94" s="73">
        <f>ROUND(BB95,2)</f>
        <v>0</v>
      </c>
      <c r="BC94" s="73">
        <f>ROUND(BC95,2)</f>
        <v>0</v>
      </c>
      <c r="BD94" s="75">
        <f>ROUND(BD95,2)</f>
        <v>0</v>
      </c>
      <c r="BS94" s="76" t="s">
        <v>77</v>
      </c>
      <c r="BT94" s="76" t="s">
        <v>78</v>
      </c>
      <c r="BU94" s="77" t="s">
        <v>79</v>
      </c>
      <c r="BV94" s="76" t="s">
        <v>80</v>
      </c>
      <c r="BW94" s="76" t="s">
        <v>5</v>
      </c>
      <c r="BX94" s="76" t="s">
        <v>81</v>
      </c>
      <c r="CL94" s="76" t="s">
        <v>1</v>
      </c>
    </row>
    <row r="95" spans="1:91" s="6" customFormat="1" ht="24.75" customHeight="1">
      <c r="B95" s="78"/>
      <c r="C95" s="79"/>
      <c r="D95" s="244" t="s">
        <v>82</v>
      </c>
      <c r="E95" s="244"/>
      <c r="F95" s="244"/>
      <c r="G95" s="244"/>
      <c r="H95" s="244"/>
      <c r="I95" s="80"/>
      <c r="J95" s="244" t="s">
        <v>83</v>
      </c>
      <c r="K95" s="244"/>
      <c r="L95" s="244"/>
      <c r="M95" s="244"/>
      <c r="N95" s="244"/>
      <c r="O95" s="244"/>
      <c r="P95" s="244"/>
      <c r="Q95" s="244"/>
      <c r="R95" s="244"/>
      <c r="S95" s="244"/>
      <c r="T95" s="244"/>
      <c r="U95" s="244"/>
      <c r="V95" s="244"/>
      <c r="W95" s="244"/>
      <c r="X95" s="244"/>
      <c r="Y95" s="244"/>
      <c r="Z95" s="244"/>
      <c r="AA95" s="244"/>
      <c r="AB95" s="244"/>
      <c r="AC95" s="244"/>
      <c r="AD95" s="244"/>
      <c r="AE95" s="244"/>
      <c r="AF95" s="244"/>
      <c r="AG95" s="243">
        <f>ROUND(SUM(AG96:AG97),2)</f>
        <v>0</v>
      </c>
      <c r="AH95" s="242"/>
      <c r="AI95" s="242"/>
      <c r="AJ95" s="242"/>
      <c r="AK95" s="242"/>
      <c r="AL95" s="242"/>
      <c r="AM95" s="242"/>
      <c r="AN95" s="241">
        <f>SUM(AG95,AT95)</f>
        <v>0</v>
      </c>
      <c r="AO95" s="242"/>
      <c r="AP95" s="242"/>
      <c r="AQ95" s="81" t="s">
        <v>84</v>
      </c>
      <c r="AR95" s="78"/>
      <c r="AS95" s="82">
        <f>ROUND(SUM(AS96:AS97),2)</f>
        <v>0</v>
      </c>
      <c r="AT95" s="83">
        <f>ROUND(SUM(AV95:AW95),2)</f>
        <v>0</v>
      </c>
      <c r="AU95" s="84">
        <f>ROUND(SUM(AU96:AU97),5)</f>
        <v>0</v>
      </c>
      <c r="AV95" s="83">
        <f>ROUND(AZ95*L32,2)</f>
        <v>0</v>
      </c>
      <c r="AW95" s="83">
        <f>ROUND(BA95*L33,2)</f>
        <v>0</v>
      </c>
      <c r="AX95" s="83">
        <f>ROUND(BB95*L32,2)</f>
        <v>0</v>
      </c>
      <c r="AY95" s="83">
        <f>ROUND(BC95*L33,2)</f>
        <v>0</v>
      </c>
      <c r="AZ95" s="83">
        <f>ROUND(SUM(AZ96:AZ97),2)</f>
        <v>0</v>
      </c>
      <c r="BA95" s="83">
        <f>ROUND(SUM(BA96:BA97),2)</f>
        <v>0</v>
      </c>
      <c r="BB95" s="83">
        <f>ROUND(SUM(BB96:BB97),2)</f>
        <v>0</v>
      </c>
      <c r="BC95" s="83">
        <f>ROUND(SUM(BC96:BC97),2)</f>
        <v>0</v>
      </c>
      <c r="BD95" s="85">
        <f>ROUND(SUM(BD96:BD97),2)</f>
        <v>0</v>
      </c>
      <c r="BS95" s="86" t="s">
        <v>77</v>
      </c>
      <c r="BT95" s="86" t="s">
        <v>85</v>
      </c>
      <c r="BU95" s="86" t="s">
        <v>79</v>
      </c>
      <c r="BV95" s="86" t="s">
        <v>80</v>
      </c>
      <c r="BW95" s="86" t="s">
        <v>86</v>
      </c>
      <c r="BX95" s="86" t="s">
        <v>5</v>
      </c>
      <c r="CL95" s="86" t="s">
        <v>1</v>
      </c>
      <c r="CM95" s="86" t="s">
        <v>78</v>
      </c>
    </row>
    <row r="96" spans="1:91" s="3" customFormat="1" ht="16.5" customHeight="1">
      <c r="A96" s="87" t="s">
        <v>87</v>
      </c>
      <c r="B96" s="52"/>
      <c r="C96" s="9"/>
      <c r="D96" s="9"/>
      <c r="E96" s="245" t="s">
        <v>88</v>
      </c>
      <c r="F96" s="245"/>
      <c r="G96" s="245"/>
      <c r="H96" s="245"/>
      <c r="I96" s="245"/>
      <c r="J96" s="9"/>
      <c r="K96" s="245" t="s">
        <v>89</v>
      </c>
      <c r="L96" s="245"/>
      <c r="M96" s="245"/>
      <c r="N96" s="245"/>
      <c r="O96" s="245"/>
      <c r="P96" s="245"/>
      <c r="Q96" s="245"/>
      <c r="R96" s="245"/>
      <c r="S96" s="245"/>
      <c r="T96" s="245"/>
      <c r="U96" s="245"/>
      <c r="V96" s="245"/>
      <c r="W96" s="245"/>
      <c r="X96" s="245"/>
      <c r="Y96" s="245"/>
      <c r="Z96" s="245"/>
      <c r="AA96" s="245"/>
      <c r="AB96" s="245"/>
      <c r="AC96" s="245"/>
      <c r="AD96" s="245"/>
      <c r="AE96" s="245"/>
      <c r="AF96" s="245"/>
      <c r="AG96" s="246">
        <f>'01 - Obnova sprchy a wc muži'!J34</f>
        <v>0</v>
      </c>
      <c r="AH96" s="247"/>
      <c r="AI96" s="247"/>
      <c r="AJ96" s="247"/>
      <c r="AK96" s="247"/>
      <c r="AL96" s="247"/>
      <c r="AM96" s="247"/>
      <c r="AN96" s="246">
        <f>SUM(AG96,AT96)</f>
        <v>0</v>
      </c>
      <c r="AO96" s="247"/>
      <c r="AP96" s="247"/>
      <c r="AQ96" s="88" t="s">
        <v>90</v>
      </c>
      <c r="AR96" s="52"/>
      <c r="AS96" s="89">
        <v>0</v>
      </c>
      <c r="AT96" s="90">
        <f>ROUND(SUM(AV96:AW96),2)</f>
        <v>0</v>
      </c>
      <c r="AU96" s="91">
        <f>'01 - Obnova sprchy a wc muži'!P157</f>
        <v>0</v>
      </c>
      <c r="AV96" s="90">
        <f>'01 - Obnova sprchy a wc muži'!J37</f>
        <v>0</v>
      </c>
      <c r="AW96" s="90">
        <f>'01 - Obnova sprchy a wc muži'!J38</f>
        <v>0</v>
      </c>
      <c r="AX96" s="90">
        <f>'01 - Obnova sprchy a wc muži'!J39</f>
        <v>0</v>
      </c>
      <c r="AY96" s="90">
        <f>'01 - Obnova sprchy a wc muži'!J40</f>
        <v>0</v>
      </c>
      <c r="AZ96" s="90">
        <f>'01 - Obnova sprchy a wc muži'!F37</f>
        <v>0</v>
      </c>
      <c r="BA96" s="90">
        <f>'01 - Obnova sprchy a wc muži'!F38</f>
        <v>0</v>
      </c>
      <c r="BB96" s="90">
        <f>'01 - Obnova sprchy a wc muži'!F39</f>
        <v>0</v>
      </c>
      <c r="BC96" s="90">
        <f>'01 - Obnova sprchy a wc muži'!F40</f>
        <v>0</v>
      </c>
      <c r="BD96" s="92">
        <f>'01 - Obnova sprchy a wc muži'!F41</f>
        <v>0</v>
      </c>
      <c r="BT96" s="24" t="s">
        <v>91</v>
      </c>
      <c r="BV96" s="24" t="s">
        <v>80</v>
      </c>
      <c r="BW96" s="24" t="s">
        <v>92</v>
      </c>
      <c r="BX96" s="24" t="s">
        <v>86</v>
      </c>
      <c r="CL96" s="24" t="s">
        <v>1</v>
      </c>
    </row>
    <row r="97" spans="1:90" s="3" customFormat="1" ht="16.5" customHeight="1">
      <c r="A97" s="87" t="s">
        <v>87</v>
      </c>
      <c r="B97" s="52"/>
      <c r="C97" s="9"/>
      <c r="D97" s="9"/>
      <c r="E97" s="245" t="s">
        <v>93</v>
      </c>
      <c r="F97" s="245"/>
      <c r="G97" s="245"/>
      <c r="H97" s="245"/>
      <c r="I97" s="245"/>
      <c r="J97" s="9"/>
      <c r="K97" s="245" t="s">
        <v>94</v>
      </c>
      <c r="L97" s="245"/>
      <c r="M97" s="245"/>
      <c r="N97" s="245"/>
      <c r="O97" s="245"/>
      <c r="P97" s="245"/>
      <c r="Q97" s="245"/>
      <c r="R97" s="245"/>
      <c r="S97" s="245"/>
      <c r="T97" s="245"/>
      <c r="U97" s="245"/>
      <c r="V97" s="245"/>
      <c r="W97" s="245"/>
      <c r="X97" s="245"/>
      <c r="Y97" s="245"/>
      <c r="Z97" s="245"/>
      <c r="AA97" s="245"/>
      <c r="AB97" s="245"/>
      <c r="AC97" s="245"/>
      <c r="AD97" s="245"/>
      <c r="AE97" s="245"/>
      <c r="AF97" s="245"/>
      <c r="AG97" s="246">
        <f>'02 - Obnova sprchy a wc ženy'!J34</f>
        <v>0</v>
      </c>
      <c r="AH97" s="247"/>
      <c r="AI97" s="247"/>
      <c r="AJ97" s="247"/>
      <c r="AK97" s="247"/>
      <c r="AL97" s="247"/>
      <c r="AM97" s="247"/>
      <c r="AN97" s="246">
        <f>SUM(AG97,AT97)</f>
        <v>0</v>
      </c>
      <c r="AO97" s="247"/>
      <c r="AP97" s="247"/>
      <c r="AQ97" s="88" t="s">
        <v>90</v>
      </c>
      <c r="AR97" s="52"/>
      <c r="AS97" s="93">
        <v>0</v>
      </c>
      <c r="AT97" s="94">
        <f>ROUND(SUM(AV97:AW97),2)</f>
        <v>0</v>
      </c>
      <c r="AU97" s="95">
        <f>'02 - Obnova sprchy a wc ženy'!P157</f>
        <v>0</v>
      </c>
      <c r="AV97" s="94">
        <f>'02 - Obnova sprchy a wc ženy'!J37</f>
        <v>0</v>
      </c>
      <c r="AW97" s="94">
        <f>'02 - Obnova sprchy a wc ženy'!J38</f>
        <v>0</v>
      </c>
      <c r="AX97" s="94">
        <f>'02 - Obnova sprchy a wc ženy'!J39</f>
        <v>0</v>
      </c>
      <c r="AY97" s="94">
        <f>'02 - Obnova sprchy a wc ženy'!J40</f>
        <v>0</v>
      </c>
      <c r="AZ97" s="94">
        <f>'02 - Obnova sprchy a wc ženy'!F37</f>
        <v>0</v>
      </c>
      <c r="BA97" s="94">
        <f>'02 - Obnova sprchy a wc ženy'!F38</f>
        <v>0</v>
      </c>
      <c r="BB97" s="94">
        <f>'02 - Obnova sprchy a wc ženy'!F39</f>
        <v>0</v>
      </c>
      <c r="BC97" s="94">
        <f>'02 - Obnova sprchy a wc ženy'!F40</f>
        <v>0</v>
      </c>
      <c r="BD97" s="96">
        <f>'02 - Obnova sprchy a wc ženy'!F41</f>
        <v>0</v>
      </c>
      <c r="BT97" s="24" t="s">
        <v>91</v>
      </c>
      <c r="BV97" s="24" t="s">
        <v>80</v>
      </c>
      <c r="BW97" s="24" t="s">
        <v>95</v>
      </c>
      <c r="BX97" s="24" t="s">
        <v>86</v>
      </c>
      <c r="CL97" s="24" t="s">
        <v>1</v>
      </c>
    </row>
    <row r="98" spans="1:90" ht="11.25">
      <c r="B98" s="19"/>
      <c r="AR98" s="19"/>
    </row>
    <row r="99" spans="1:90" s="1" customFormat="1" ht="30" customHeight="1">
      <c r="B99" s="33"/>
      <c r="C99" s="68" t="s">
        <v>96</v>
      </c>
      <c r="AG99" s="252">
        <f>ROUND(SUM(AG100:AG103), 2)</f>
        <v>0</v>
      </c>
      <c r="AH99" s="252"/>
      <c r="AI99" s="252"/>
      <c r="AJ99" s="252"/>
      <c r="AK99" s="252"/>
      <c r="AL99" s="252"/>
      <c r="AM99" s="252"/>
      <c r="AN99" s="252">
        <f>ROUND(SUM(AN100:AN103), 2)</f>
        <v>0</v>
      </c>
      <c r="AO99" s="252"/>
      <c r="AP99" s="252"/>
      <c r="AQ99" s="97"/>
      <c r="AR99" s="33"/>
      <c r="AS99" s="63" t="s">
        <v>97</v>
      </c>
      <c r="AT99" s="64" t="s">
        <v>98</v>
      </c>
      <c r="AU99" s="64" t="s">
        <v>42</v>
      </c>
      <c r="AV99" s="65" t="s">
        <v>65</v>
      </c>
    </row>
    <row r="100" spans="1:90" s="1" customFormat="1" ht="19.899999999999999" customHeight="1">
      <c r="B100" s="33"/>
      <c r="D100" s="248" t="s">
        <v>99</v>
      </c>
      <c r="E100" s="248"/>
      <c r="F100" s="248"/>
      <c r="G100" s="248"/>
      <c r="H100" s="248"/>
      <c r="I100" s="248"/>
      <c r="J100" s="248"/>
      <c r="K100" s="248"/>
      <c r="L100" s="248"/>
      <c r="M100" s="248"/>
      <c r="N100" s="248"/>
      <c r="O100" s="248"/>
      <c r="P100" s="248"/>
      <c r="Q100" s="248"/>
      <c r="R100" s="248"/>
      <c r="S100" s="248"/>
      <c r="T100" s="248"/>
      <c r="U100" s="248"/>
      <c r="V100" s="248"/>
      <c r="W100" s="248"/>
      <c r="X100" s="248"/>
      <c r="Y100" s="248"/>
      <c r="Z100" s="248"/>
      <c r="AA100" s="248"/>
      <c r="AB100" s="248"/>
      <c r="AG100" s="249">
        <f>ROUND(AG94 * AS100, 2)</f>
        <v>0</v>
      </c>
      <c r="AH100" s="246"/>
      <c r="AI100" s="246"/>
      <c r="AJ100" s="246"/>
      <c r="AK100" s="246"/>
      <c r="AL100" s="246"/>
      <c r="AM100" s="246"/>
      <c r="AN100" s="246">
        <f>ROUND(AG100 + AV100, 2)</f>
        <v>0</v>
      </c>
      <c r="AO100" s="246"/>
      <c r="AP100" s="246"/>
      <c r="AR100" s="33"/>
      <c r="AS100" s="100">
        <v>0</v>
      </c>
      <c r="AT100" s="101" t="s">
        <v>100</v>
      </c>
      <c r="AU100" s="101" t="s">
        <v>43</v>
      </c>
      <c r="AV100" s="92">
        <f>ROUND(IF(AU100="základná",AG100*L32,IF(AU100="znížená",AG100*L33,0)), 2)</f>
        <v>0</v>
      </c>
      <c r="BV100" s="16" t="s">
        <v>101</v>
      </c>
      <c r="BY100" s="102">
        <f>IF(AU100="základná",AV100,0)</f>
        <v>0</v>
      </c>
      <c r="BZ100" s="102">
        <f>IF(AU100="znížená",AV100,0)</f>
        <v>0</v>
      </c>
      <c r="CA100" s="102">
        <v>0</v>
      </c>
      <c r="CB100" s="102">
        <v>0</v>
      </c>
      <c r="CC100" s="102">
        <v>0</v>
      </c>
      <c r="CD100" s="102">
        <f>IF(AU100="základná",AG100,0)</f>
        <v>0</v>
      </c>
      <c r="CE100" s="102">
        <f>IF(AU100="znížená",AG100,0)</f>
        <v>0</v>
      </c>
      <c r="CF100" s="102">
        <f>IF(AU100="zákl. prenesená",AG100,0)</f>
        <v>0</v>
      </c>
      <c r="CG100" s="102">
        <f>IF(AU100="zníž. prenesená",AG100,0)</f>
        <v>0</v>
      </c>
      <c r="CH100" s="102">
        <f>IF(AU100="nulová",AG100,0)</f>
        <v>0</v>
      </c>
      <c r="CI100" s="16">
        <f>IF(AU100="základná",1,IF(AU100="znížená",2,IF(AU100="zákl. prenesená",4,IF(AU100="zníž. prenesená",5,3))))</f>
        <v>1</v>
      </c>
      <c r="CJ100" s="16">
        <f>IF(AT100="stavebná časť",1,IF(AT100="investičná časť",2,3))</f>
        <v>1</v>
      </c>
      <c r="CK100" s="16" t="str">
        <f>IF(D100="Vyplň vlastné","","x")</f>
        <v>x</v>
      </c>
    </row>
    <row r="101" spans="1:90" s="1" customFormat="1" ht="19.899999999999999" customHeight="1">
      <c r="B101" s="33"/>
      <c r="D101" s="250" t="s">
        <v>102</v>
      </c>
      <c r="E101" s="248"/>
      <c r="F101" s="248"/>
      <c r="G101" s="248"/>
      <c r="H101" s="248"/>
      <c r="I101" s="248"/>
      <c r="J101" s="248"/>
      <c r="K101" s="248"/>
      <c r="L101" s="248"/>
      <c r="M101" s="248"/>
      <c r="N101" s="248"/>
      <c r="O101" s="248"/>
      <c r="P101" s="248"/>
      <c r="Q101" s="248"/>
      <c r="R101" s="248"/>
      <c r="S101" s="248"/>
      <c r="T101" s="248"/>
      <c r="U101" s="248"/>
      <c r="V101" s="248"/>
      <c r="W101" s="248"/>
      <c r="X101" s="248"/>
      <c r="Y101" s="248"/>
      <c r="Z101" s="248"/>
      <c r="AA101" s="248"/>
      <c r="AB101" s="248"/>
      <c r="AG101" s="249">
        <f>ROUND(AG94 * AS101, 2)</f>
        <v>0</v>
      </c>
      <c r="AH101" s="246"/>
      <c r="AI101" s="246"/>
      <c r="AJ101" s="246"/>
      <c r="AK101" s="246"/>
      <c r="AL101" s="246"/>
      <c r="AM101" s="246"/>
      <c r="AN101" s="246">
        <f>ROUND(AG101 + AV101, 2)</f>
        <v>0</v>
      </c>
      <c r="AO101" s="246"/>
      <c r="AP101" s="246"/>
      <c r="AR101" s="33"/>
      <c r="AS101" s="100">
        <v>0</v>
      </c>
      <c r="AT101" s="101" t="s">
        <v>100</v>
      </c>
      <c r="AU101" s="101" t="s">
        <v>43</v>
      </c>
      <c r="AV101" s="92">
        <f>ROUND(IF(AU101="základná",AG101*L32,IF(AU101="znížená",AG101*L33,0)), 2)</f>
        <v>0</v>
      </c>
      <c r="BV101" s="16" t="s">
        <v>103</v>
      </c>
      <c r="BY101" s="102">
        <f>IF(AU101="základná",AV101,0)</f>
        <v>0</v>
      </c>
      <c r="BZ101" s="102">
        <f>IF(AU101="znížená",AV101,0)</f>
        <v>0</v>
      </c>
      <c r="CA101" s="102">
        <v>0</v>
      </c>
      <c r="CB101" s="102">
        <v>0</v>
      </c>
      <c r="CC101" s="102">
        <v>0</v>
      </c>
      <c r="CD101" s="102">
        <f>IF(AU101="základná",AG101,0)</f>
        <v>0</v>
      </c>
      <c r="CE101" s="102">
        <f>IF(AU101="znížená",AG101,0)</f>
        <v>0</v>
      </c>
      <c r="CF101" s="102">
        <f>IF(AU101="zákl. prenesená",AG101,0)</f>
        <v>0</v>
      </c>
      <c r="CG101" s="102">
        <f>IF(AU101="zníž. prenesená",AG101,0)</f>
        <v>0</v>
      </c>
      <c r="CH101" s="102">
        <f>IF(AU101="nulová",AG101,0)</f>
        <v>0</v>
      </c>
      <c r="CI101" s="16">
        <f>IF(AU101="základná",1,IF(AU101="znížená",2,IF(AU101="zákl. prenesená",4,IF(AU101="zníž. prenesená",5,3))))</f>
        <v>1</v>
      </c>
      <c r="CJ101" s="16">
        <f>IF(AT101="stavebná časť",1,IF(AT101="investičná časť",2,3))</f>
        <v>1</v>
      </c>
      <c r="CK101" s="16" t="str">
        <f>IF(D101="Vyplň vlastné","","x")</f>
        <v/>
      </c>
    </row>
    <row r="102" spans="1:90" s="1" customFormat="1" ht="19.899999999999999" customHeight="1">
      <c r="B102" s="33"/>
      <c r="D102" s="250" t="s">
        <v>102</v>
      </c>
      <c r="E102" s="248"/>
      <c r="F102" s="248"/>
      <c r="G102" s="248"/>
      <c r="H102" s="248"/>
      <c r="I102" s="248"/>
      <c r="J102" s="248"/>
      <c r="K102" s="248"/>
      <c r="L102" s="248"/>
      <c r="M102" s="248"/>
      <c r="N102" s="248"/>
      <c r="O102" s="248"/>
      <c r="P102" s="248"/>
      <c r="Q102" s="248"/>
      <c r="R102" s="248"/>
      <c r="S102" s="248"/>
      <c r="T102" s="248"/>
      <c r="U102" s="248"/>
      <c r="V102" s="248"/>
      <c r="W102" s="248"/>
      <c r="X102" s="248"/>
      <c r="Y102" s="248"/>
      <c r="Z102" s="248"/>
      <c r="AA102" s="248"/>
      <c r="AB102" s="248"/>
      <c r="AG102" s="249">
        <f>ROUND(AG94 * AS102, 2)</f>
        <v>0</v>
      </c>
      <c r="AH102" s="246"/>
      <c r="AI102" s="246"/>
      <c r="AJ102" s="246"/>
      <c r="AK102" s="246"/>
      <c r="AL102" s="246"/>
      <c r="AM102" s="246"/>
      <c r="AN102" s="246">
        <f>ROUND(AG102 + AV102, 2)</f>
        <v>0</v>
      </c>
      <c r="AO102" s="246"/>
      <c r="AP102" s="246"/>
      <c r="AR102" s="33"/>
      <c r="AS102" s="100">
        <v>0</v>
      </c>
      <c r="AT102" s="101" t="s">
        <v>100</v>
      </c>
      <c r="AU102" s="101" t="s">
        <v>43</v>
      </c>
      <c r="AV102" s="92">
        <f>ROUND(IF(AU102="základná",AG102*L32,IF(AU102="znížená",AG102*L33,0)), 2)</f>
        <v>0</v>
      </c>
      <c r="BV102" s="16" t="s">
        <v>103</v>
      </c>
      <c r="BY102" s="102">
        <f>IF(AU102="základná",AV102,0)</f>
        <v>0</v>
      </c>
      <c r="BZ102" s="102">
        <f>IF(AU102="znížená",AV102,0)</f>
        <v>0</v>
      </c>
      <c r="CA102" s="102">
        <v>0</v>
      </c>
      <c r="CB102" s="102">
        <v>0</v>
      </c>
      <c r="CC102" s="102">
        <v>0</v>
      </c>
      <c r="CD102" s="102">
        <f>IF(AU102="základná",AG102,0)</f>
        <v>0</v>
      </c>
      <c r="CE102" s="102">
        <f>IF(AU102="znížená",AG102,0)</f>
        <v>0</v>
      </c>
      <c r="CF102" s="102">
        <f>IF(AU102="zákl. prenesená",AG102,0)</f>
        <v>0</v>
      </c>
      <c r="CG102" s="102">
        <f>IF(AU102="zníž. prenesená",AG102,0)</f>
        <v>0</v>
      </c>
      <c r="CH102" s="102">
        <f>IF(AU102="nulová",AG102,0)</f>
        <v>0</v>
      </c>
      <c r="CI102" s="16">
        <f>IF(AU102="základná",1,IF(AU102="znížená",2,IF(AU102="zákl. prenesená",4,IF(AU102="zníž. prenesená",5,3))))</f>
        <v>1</v>
      </c>
      <c r="CJ102" s="16">
        <f>IF(AT102="stavebná časť",1,IF(AT102="investičná časť",2,3))</f>
        <v>1</v>
      </c>
      <c r="CK102" s="16" t="str">
        <f>IF(D102="Vyplň vlastné","","x")</f>
        <v/>
      </c>
    </row>
    <row r="103" spans="1:90" s="1" customFormat="1" ht="19.899999999999999" customHeight="1">
      <c r="B103" s="33"/>
      <c r="D103" s="250" t="s">
        <v>102</v>
      </c>
      <c r="E103" s="248"/>
      <c r="F103" s="248"/>
      <c r="G103" s="248"/>
      <c r="H103" s="248"/>
      <c r="I103" s="248"/>
      <c r="J103" s="248"/>
      <c r="K103" s="248"/>
      <c r="L103" s="248"/>
      <c r="M103" s="248"/>
      <c r="N103" s="248"/>
      <c r="O103" s="248"/>
      <c r="P103" s="248"/>
      <c r="Q103" s="248"/>
      <c r="R103" s="248"/>
      <c r="S103" s="248"/>
      <c r="T103" s="248"/>
      <c r="U103" s="248"/>
      <c r="V103" s="248"/>
      <c r="W103" s="248"/>
      <c r="X103" s="248"/>
      <c r="Y103" s="248"/>
      <c r="Z103" s="248"/>
      <c r="AA103" s="248"/>
      <c r="AB103" s="248"/>
      <c r="AG103" s="249">
        <f>ROUND(AG94 * AS103, 2)</f>
        <v>0</v>
      </c>
      <c r="AH103" s="246"/>
      <c r="AI103" s="246"/>
      <c r="AJ103" s="246"/>
      <c r="AK103" s="246"/>
      <c r="AL103" s="246"/>
      <c r="AM103" s="246"/>
      <c r="AN103" s="246">
        <f>ROUND(AG103 + AV103, 2)</f>
        <v>0</v>
      </c>
      <c r="AO103" s="246"/>
      <c r="AP103" s="246"/>
      <c r="AR103" s="33"/>
      <c r="AS103" s="103">
        <v>0</v>
      </c>
      <c r="AT103" s="104" t="s">
        <v>100</v>
      </c>
      <c r="AU103" s="104" t="s">
        <v>43</v>
      </c>
      <c r="AV103" s="96">
        <f>ROUND(IF(AU103="základná",AG103*L32,IF(AU103="znížená",AG103*L33,0)), 2)</f>
        <v>0</v>
      </c>
      <c r="BV103" s="16" t="s">
        <v>103</v>
      </c>
      <c r="BY103" s="102">
        <f>IF(AU103="základná",AV103,0)</f>
        <v>0</v>
      </c>
      <c r="BZ103" s="102">
        <f>IF(AU103="znížená",AV103,0)</f>
        <v>0</v>
      </c>
      <c r="CA103" s="102">
        <v>0</v>
      </c>
      <c r="CB103" s="102">
        <v>0</v>
      </c>
      <c r="CC103" s="102">
        <v>0</v>
      </c>
      <c r="CD103" s="102">
        <f>IF(AU103="základná",AG103,0)</f>
        <v>0</v>
      </c>
      <c r="CE103" s="102">
        <f>IF(AU103="znížená",AG103,0)</f>
        <v>0</v>
      </c>
      <c r="CF103" s="102">
        <f>IF(AU103="zákl. prenesená",AG103,0)</f>
        <v>0</v>
      </c>
      <c r="CG103" s="102">
        <f>IF(AU103="zníž. prenesená",AG103,0)</f>
        <v>0</v>
      </c>
      <c r="CH103" s="102">
        <f>IF(AU103="nulová",AG103,0)</f>
        <v>0</v>
      </c>
      <c r="CI103" s="16">
        <f>IF(AU103="základná",1,IF(AU103="znížená",2,IF(AU103="zákl. prenesená",4,IF(AU103="zníž. prenesená",5,3))))</f>
        <v>1</v>
      </c>
      <c r="CJ103" s="16">
        <f>IF(AT103="stavebná časť",1,IF(AT103="investičná časť",2,3))</f>
        <v>1</v>
      </c>
      <c r="CK103" s="16" t="str">
        <f>IF(D103="Vyplň vlastné","","x")</f>
        <v/>
      </c>
    </row>
    <row r="104" spans="1:90" s="1" customFormat="1" ht="10.9" customHeight="1">
      <c r="B104" s="33"/>
      <c r="AR104" s="33"/>
    </row>
    <row r="105" spans="1:90" s="1" customFormat="1" ht="30" customHeight="1">
      <c r="B105" s="33"/>
      <c r="C105" s="105" t="s">
        <v>104</v>
      </c>
      <c r="D105" s="106"/>
      <c r="E105" s="106"/>
      <c r="F105" s="106"/>
      <c r="G105" s="106"/>
      <c r="H105" s="106"/>
      <c r="I105" s="106"/>
      <c r="J105" s="106"/>
      <c r="K105" s="106"/>
      <c r="L105" s="106"/>
      <c r="M105" s="106"/>
      <c r="N105" s="106"/>
      <c r="O105" s="106"/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  <c r="AA105" s="106"/>
      <c r="AB105" s="106"/>
      <c r="AC105" s="106"/>
      <c r="AD105" s="106"/>
      <c r="AE105" s="106"/>
      <c r="AF105" s="106"/>
      <c r="AG105" s="253">
        <f>ROUND(AG94 + AG99, 2)</f>
        <v>0</v>
      </c>
      <c r="AH105" s="253"/>
      <c r="AI105" s="253"/>
      <c r="AJ105" s="253"/>
      <c r="AK105" s="253"/>
      <c r="AL105" s="253"/>
      <c r="AM105" s="253"/>
      <c r="AN105" s="253">
        <f>ROUND(AN94 + AN99, 2)</f>
        <v>0</v>
      </c>
      <c r="AO105" s="253"/>
      <c r="AP105" s="253"/>
      <c r="AQ105" s="106"/>
      <c r="AR105" s="33"/>
    </row>
    <row r="106" spans="1:90" s="1" customFormat="1" ht="6.95" customHeight="1">
      <c r="B106" s="48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  <c r="AL106" s="49"/>
      <c r="AM106" s="49"/>
      <c r="AN106" s="49"/>
      <c r="AO106" s="49"/>
      <c r="AP106" s="49"/>
      <c r="AQ106" s="49"/>
      <c r="AR106" s="33"/>
    </row>
  </sheetData>
  <sheetProtection algorithmName="SHA-512" hashValue="eXMFl9IHccRSXtfnxXnQtqleSyZK5HyLmvUPXVze0a50WUjeua2grC9SyCAsR3D5TD/Ymonl9UE6kygVNMh2ng==" saltValue="cfzzwhnyyI6z5d6IbrgDGI4h2iEbXStKKUTJ8XJd6EAUOyzOx++gc/L+hwMxsA+wZvfhXU7q27QKA8V/Ed8GEg==" spinCount="100000" sheet="1" objects="1" scenarios="1" formatColumns="0" formatRows="0"/>
  <mergeCells count="68">
    <mergeCell ref="AR2:BE2"/>
    <mergeCell ref="AK36:AO36"/>
    <mergeCell ref="W36:AE36"/>
    <mergeCell ref="L36:P36"/>
    <mergeCell ref="AK38:AO38"/>
    <mergeCell ref="X38:AB38"/>
    <mergeCell ref="AK34:AO34"/>
    <mergeCell ref="L34:P34"/>
    <mergeCell ref="W34:AE34"/>
    <mergeCell ref="W35:AE35"/>
    <mergeCell ref="L35:P35"/>
    <mergeCell ref="AK35:AO35"/>
    <mergeCell ref="L32:P32"/>
    <mergeCell ref="W32:AE32"/>
    <mergeCell ref="W33:AE33"/>
    <mergeCell ref="AK33:AO33"/>
    <mergeCell ref="L33:P33"/>
    <mergeCell ref="AG99:AM99"/>
    <mergeCell ref="AN99:AP99"/>
    <mergeCell ref="AG105:AM105"/>
    <mergeCell ref="AN105:AP105"/>
    <mergeCell ref="BE5:BE34"/>
    <mergeCell ref="K5:AO5"/>
    <mergeCell ref="K6:AO6"/>
    <mergeCell ref="E14:AJ14"/>
    <mergeCell ref="E23:AN23"/>
    <mergeCell ref="AK26:AO26"/>
    <mergeCell ref="AK27:AO27"/>
    <mergeCell ref="AK29:AO29"/>
    <mergeCell ref="AK31:AO31"/>
    <mergeCell ref="W31:AE31"/>
    <mergeCell ref="L31:P31"/>
    <mergeCell ref="AK32:AO32"/>
    <mergeCell ref="D102:AB102"/>
    <mergeCell ref="AG102:AM102"/>
    <mergeCell ref="AN102:AP102"/>
    <mergeCell ref="D103:AB103"/>
    <mergeCell ref="AG103:AM103"/>
    <mergeCell ref="AN103:AP103"/>
    <mergeCell ref="D100:AB100"/>
    <mergeCell ref="AG100:AM100"/>
    <mergeCell ref="AN100:AP100"/>
    <mergeCell ref="D101:AB101"/>
    <mergeCell ref="AG101:AM101"/>
    <mergeCell ref="AN101:AP101"/>
    <mergeCell ref="K96:AF96"/>
    <mergeCell ref="AG96:AM96"/>
    <mergeCell ref="AN96:AP96"/>
    <mergeCell ref="E96:I96"/>
    <mergeCell ref="AG97:AM97"/>
    <mergeCell ref="E97:I97"/>
    <mergeCell ref="K97:AF97"/>
    <mergeCell ref="AN97:AP97"/>
    <mergeCell ref="C92:G92"/>
    <mergeCell ref="AG92:AM92"/>
    <mergeCell ref="AN92:AP92"/>
    <mergeCell ref="I92:AF92"/>
    <mergeCell ref="AN95:AP95"/>
    <mergeCell ref="AG95:AM95"/>
    <mergeCell ref="J95:AF95"/>
    <mergeCell ref="D95:H95"/>
    <mergeCell ref="AG94:AM94"/>
    <mergeCell ref="AN94:AP94"/>
    <mergeCell ref="L85:AO85"/>
    <mergeCell ref="AM87:AN87"/>
    <mergeCell ref="AS89:AT91"/>
    <mergeCell ref="AM89:AP89"/>
    <mergeCell ref="AM90:AP90"/>
  </mergeCells>
  <dataValidations count="2">
    <dataValidation type="list" allowBlank="1" showInputMessage="1" showErrorMessage="1" error="Povolené sú hodnoty základná, znížená, nulová." sqref="AU99:AU103" xr:uid="{00000000-0002-0000-0000-000000000000}">
      <formula1>"základná, znížená, nulová"</formula1>
    </dataValidation>
    <dataValidation type="list" allowBlank="1" showInputMessage="1" showErrorMessage="1" error="Povolené sú hodnoty stavebná časť, technologická časť, investičná časť." sqref="AT99:AT103" xr:uid="{00000000-0002-0000-0000-000001000000}">
      <formula1>"stavebná časť, technologická časť, investičná časť"</formula1>
    </dataValidation>
  </dataValidations>
  <hyperlinks>
    <hyperlink ref="A96" location="'01 - Obnova sprchy a wc muži'!C2" display="/" xr:uid="{00000000-0004-0000-0000-000000000000}"/>
    <hyperlink ref="A97" location="'02 - Obnova sprchy a wc ženy'!C2" display="/" xr:uid="{00000000-0004-0000-0000-000001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521"/>
  <sheetViews>
    <sheetView showGridLines="0" topLeftCell="A32" workbookViewId="0">
      <selection activeCell="V511" sqref="V511"/>
    </sheetView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56" ht="36.950000000000003" customHeight="1"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AT2" s="16" t="s">
        <v>92</v>
      </c>
      <c r="AZ2" s="108" t="s">
        <v>105</v>
      </c>
      <c r="BA2" s="108" t="s">
        <v>1</v>
      </c>
      <c r="BB2" s="108" t="s">
        <v>1</v>
      </c>
      <c r="BC2" s="108" t="s">
        <v>106</v>
      </c>
      <c r="BD2" s="108" t="s">
        <v>91</v>
      </c>
    </row>
    <row r="3" spans="2:5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78</v>
      </c>
      <c r="AZ3" s="108" t="s">
        <v>107</v>
      </c>
      <c r="BA3" s="108" t="s">
        <v>1</v>
      </c>
      <c r="BB3" s="108" t="s">
        <v>1</v>
      </c>
      <c r="BC3" s="108" t="s">
        <v>108</v>
      </c>
      <c r="BD3" s="108" t="s">
        <v>91</v>
      </c>
    </row>
    <row r="4" spans="2:56" ht="24.95" customHeight="1">
      <c r="B4" s="19"/>
      <c r="D4" s="20" t="s">
        <v>109</v>
      </c>
      <c r="L4" s="19"/>
      <c r="M4" s="109" t="s">
        <v>9</v>
      </c>
      <c r="AT4" s="16" t="s">
        <v>4</v>
      </c>
      <c r="AZ4" s="108" t="s">
        <v>110</v>
      </c>
      <c r="BA4" s="108" t="s">
        <v>1</v>
      </c>
      <c r="BB4" s="108" t="s">
        <v>1</v>
      </c>
      <c r="BC4" s="108" t="s">
        <v>108</v>
      </c>
      <c r="BD4" s="108" t="s">
        <v>91</v>
      </c>
    </row>
    <row r="5" spans="2:56" ht="6.95" customHeight="1">
      <c r="B5" s="19"/>
      <c r="L5" s="19"/>
      <c r="AZ5" s="108" t="s">
        <v>111</v>
      </c>
      <c r="BA5" s="108" t="s">
        <v>1</v>
      </c>
      <c r="BB5" s="108" t="s">
        <v>1</v>
      </c>
      <c r="BC5" s="108" t="s">
        <v>112</v>
      </c>
      <c r="BD5" s="108" t="s">
        <v>91</v>
      </c>
    </row>
    <row r="6" spans="2:56" ht="12" customHeight="1">
      <c r="B6" s="19"/>
      <c r="D6" s="26" t="s">
        <v>15</v>
      </c>
      <c r="L6" s="19"/>
      <c r="AZ6" s="108" t="s">
        <v>113</v>
      </c>
      <c r="BA6" s="108" t="s">
        <v>1</v>
      </c>
      <c r="BB6" s="108" t="s">
        <v>1</v>
      </c>
      <c r="BC6" s="108" t="s">
        <v>114</v>
      </c>
      <c r="BD6" s="108" t="s">
        <v>91</v>
      </c>
    </row>
    <row r="7" spans="2:56" ht="16.5" customHeight="1">
      <c r="B7" s="19"/>
      <c r="E7" s="277" t="str">
        <f>'Rekapitulácia stavby'!K6</f>
        <v>Depo Jurajov Dvor</v>
      </c>
      <c r="F7" s="278"/>
      <c r="G7" s="278"/>
      <c r="H7" s="278"/>
      <c r="L7" s="19"/>
      <c r="AZ7" s="108" t="s">
        <v>115</v>
      </c>
      <c r="BA7" s="108" t="s">
        <v>1</v>
      </c>
      <c r="BB7" s="108" t="s">
        <v>1</v>
      </c>
      <c r="BC7" s="108" t="s">
        <v>85</v>
      </c>
      <c r="BD7" s="108" t="s">
        <v>91</v>
      </c>
    </row>
    <row r="8" spans="2:56" ht="12" customHeight="1">
      <c r="B8" s="19"/>
      <c r="D8" s="26" t="s">
        <v>116</v>
      </c>
      <c r="L8" s="19"/>
      <c r="AZ8" s="108" t="s">
        <v>117</v>
      </c>
      <c r="BA8" s="108" t="s">
        <v>1</v>
      </c>
      <c r="BB8" s="108" t="s">
        <v>1</v>
      </c>
      <c r="BC8" s="108" t="s">
        <v>91</v>
      </c>
      <c r="BD8" s="108" t="s">
        <v>91</v>
      </c>
    </row>
    <row r="9" spans="2:56" s="1" customFormat="1" ht="16.5" customHeight="1">
      <c r="B9" s="33"/>
      <c r="E9" s="277" t="s">
        <v>118</v>
      </c>
      <c r="F9" s="279"/>
      <c r="G9" s="279"/>
      <c r="H9" s="279"/>
      <c r="L9" s="33"/>
      <c r="AZ9" s="108" t="s">
        <v>119</v>
      </c>
      <c r="BA9" s="108" t="s">
        <v>1</v>
      </c>
      <c r="BB9" s="108" t="s">
        <v>1</v>
      </c>
      <c r="BC9" s="108" t="s">
        <v>91</v>
      </c>
      <c r="BD9" s="108" t="s">
        <v>91</v>
      </c>
    </row>
    <row r="10" spans="2:56" s="1" customFormat="1" ht="12" customHeight="1">
      <c r="B10" s="33"/>
      <c r="D10" s="26" t="s">
        <v>120</v>
      </c>
      <c r="L10" s="33"/>
      <c r="AZ10" s="108" t="s">
        <v>121</v>
      </c>
      <c r="BA10" s="108" t="s">
        <v>1</v>
      </c>
      <c r="BB10" s="108" t="s">
        <v>1</v>
      </c>
      <c r="BC10" s="108" t="s">
        <v>122</v>
      </c>
      <c r="BD10" s="108" t="s">
        <v>91</v>
      </c>
    </row>
    <row r="11" spans="2:56" s="1" customFormat="1" ht="16.5" customHeight="1">
      <c r="B11" s="33"/>
      <c r="E11" s="227" t="s">
        <v>123</v>
      </c>
      <c r="F11" s="279"/>
      <c r="G11" s="279"/>
      <c r="H11" s="279"/>
      <c r="L11" s="33"/>
      <c r="AZ11" s="108" t="s">
        <v>124</v>
      </c>
      <c r="BA11" s="108" t="s">
        <v>1</v>
      </c>
      <c r="BB11" s="108" t="s">
        <v>1</v>
      </c>
      <c r="BC11" s="108" t="s">
        <v>91</v>
      </c>
      <c r="BD11" s="108" t="s">
        <v>91</v>
      </c>
    </row>
    <row r="12" spans="2:56" s="1" customFormat="1" ht="11.25">
      <c r="B12" s="33"/>
      <c r="L12" s="33"/>
      <c r="AZ12" s="108" t="s">
        <v>125</v>
      </c>
      <c r="BA12" s="108" t="s">
        <v>1</v>
      </c>
      <c r="BB12" s="108" t="s">
        <v>1</v>
      </c>
      <c r="BC12" s="108" t="s">
        <v>126</v>
      </c>
      <c r="BD12" s="108" t="s">
        <v>91</v>
      </c>
    </row>
    <row r="13" spans="2:56" s="1" customFormat="1" ht="12" customHeight="1">
      <c r="B13" s="33"/>
      <c r="D13" s="26" t="s">
        <v>17</v>
      </c>
      <c r="F13" s="24" t="s">
        <v>1</v>
      </c>
      <c r="I13" s="26" t="s">
        <v>18</v>
      </c>
      <c r="J13" s="24" t="s">
        <v>1</v>
      </c>
      <c r="L13" s="33"/>
      <c r="AZ13" s="108" t="s">
        <v>127</v>
      </c>
      <c r="BA13" s="108" t="s">
        <v>1</v>
      </c>
      <c r="BB13" s="108" t="s">
        <v>1</v>
      </c>
      <c r="BC13" s="108" t="s">
        <v>122</v>
      </c>
      <c r="BD13" s="108" t="s">
        <v>91</v>
      </c>
    </row>
    <row r="14" spans="2:56" s="1" customFormat="1" ht="12" customHeight="1">
      <c r="B14" s="33"/>
      <c r="D14" s="26" t="s">
        <v>19</v>
      </c>
      <c r="F14" s="24" t="s">
        <v>20</v>
      </c>
      <c r="I14" s="26" t="s">
        <v>21</v>
      </c>
      <c r="J14" s="56" t="str">
        <f>'Rekapitulácia stavby'!AN8</f>
        <v>3. 3. 2026</v>
      </c>
      <c r="L14" s="33"/>
      <c r="AZ14" s="108" t="s">
        <v>128</v>
      </c>
      <c r="BA14" s="108" t="s">
        <v>1</v>
      </c>
      <c r="BB14" s="108" t="s">
        <v>1</v>
      </c>
      <c r="BC14" s="108" t="s">
        <v>129</v>
      </c>
      <c r="BD14" s="108" t="s">
        <v>91</v>
      </c>
    </row>
    <row r="15" spans="2:56" s="1" customFormat="1" ht="10.9" customHeight="1">
      <c r="B15" s="33"/>
      <c r="L15" s="33"/>
      <c r="AZ15" s="108" t="s">
        <v>130</v>
      </c>
      <c r="BA15" s="108" t="s">
        <v>1</v>
      </c>
      <c r="BB15" s="108" t="s">
        <v>1</v>
      </c>
      <c r="BC15" s="108" t="s">
        <v>91</v>
      </c>
      <c r="BD15" s="108" t="s">
        <v>91</v>
      </c>
    </row>
    <row r="16" spans="2:56" s="1" customFormat="1" ht="12" customHeight="1">
      <c r="B16" s="33"/>
      <c r="D16" s="26" t="s">
        <v>23</v>
      </c>
      <c r="I16" s="26" t="s">
        <v>24</v>
      </c>
      <c r="J16" s="24" t="s">
        <v>25</v>
      </c>
      <c r="L16" s="33"/>
      <c r="AZ16" s="108" t="s">
        <v>131</v>
      </c>
      <c r="BA16" s="108" t="s">
        <v>1</v>
      </c>
      <c r="BB16" s="108" t="s">
        <v>1</v>
      </c>
      <c r="BC16" s="108" t="s">
        <v>91</v>
      </c>
      <c r="BD16" s="108" t="s">
        <v>91</v>
      </c>
    </row>
    <row r="17" spans="2:56" s="1" customFormat="1" ht="18" customHeight="1">
      <c r="B17" s="33"/>
      <c r="E17" s="24" t="s">
        <v>26</v>
      </c>
      <c r="I17" s="26" t="s">
        <v>27</v>
      </c>
      <c r="J17" s="24" t="s">
        <v>28</v>
      </c>
      <c r="L17" s="33"/>
      <c r="AZ17" s="108" t="s">
        <v>132</v>
      </c>
      <c r="BA17" s="108" t="s">
        <v>1</v>
      </c>
      <c r="BB17" s="108" t="s">
        <v>1</v>
      </c>
      <c r="BC17" s="108" t="s">
        <v>133</v>
      </c>
      <c r="BD17" s="108" t="s">
        <v>91</v>
      </c>
    </row>
    <row r="18" spans="2:56" s="1" customFormat="1" ht="6.95" customHeight="1">
      <c r="B18" s="33"/>
      <c r="L18" s="33"/>
      <c r="AZ18" s="108" t="s">
        <v>134</v>
      </c>
      <c r="BA18" s="108" t="s">
        <v>1</v>
      </c>
      <c r="BB18" s="108" t="s">
        <v>1</v>
      </c>
      <c r="BC18" s="108" t="s">
        <v>135</v>
      </c>
      <c r="BD18" s="108" t="s">
        <v>91</v>
      </c>
    </row>
    <row r="19" spans="2:56" s="1" customFormat="1" ht="12" customHeight="1">
      <c r="B19" s="33"/>
      <c r="D19" s="26" t="s">
        <v>29</v>
      </c>
      <c r="I19" s="26" t="s">
        <v>24</v>
      </c>
      <c r="J19" s="27" t="str">
        <f>'Rekapitulácia stavby'!AN13</f>
        <v>Vyplň údaj</v>
      </c>
      <c r="L19" s="33"/>
      <c r="AZ19" s="108" t="s">
        <v>136</v>
      </c>
      <c r="BA19" s="108" t="s">
        <v>1</v>
      </c>
      <c r="BB19" s="108" t="s">
        <v>1</v>
      </c>
      <c r="BC19" s="108" t="s">
        <v>135</v>
      </c>
      <c r="BD19" s="108" t="s">
        <v>91</v>
      </c>
    </row>
    <row r="20" spans="2:56" s="1" customFormat="1" ht="18" customHeight="1">
      <c r="B20" s="33"/>
      <c r="E20" s="280" t="str">
        <f>'Rekapitulácia stavby'!E14</f>
        <v>Vyplň údaj</v>
      </c>
      <c r="F20" s="257"/>
      <c r="G20" s="257"/>
      <c r="H20" s="257"/>
      <c r="I20" s="26" t="s">
        <v>27</v>
      </c>
      <c r="J20" s="27" t="str">
        <f>'Rekapitulácia stavby'!AN14</f>
        <v>Vyplň údaj</v>
      </c>
      <c r="L20" s="33"/>
      <c r="AZ20" s="108" t="s">
        <v>137</v>
      </c>
      <c r="BA20" s="108" t="s">
        <v>1</v>
      </c>
      <c r="BB20" s="108" t="s">
        <v>1</v>
      </c>
      <c r="BC20" s="108" t="s">
        <v>135</v>
      </c>
      <c r="BD20" s="108" t="s">
        <v>91</v>
      </c>
    </row>
    <row r="21" spans="2:56" s="1" customFormat="1" ht="6.95" customHeight="1">
      <c r="B21" s="33"/>
      <c r="L21" s="33"/>
      <c r="AZ21" s="108" t="s">
        <v>138</v>
      </c>
      <c r="BA21" s="108" t="s">
        <v>1</v>
      </c>
      <c r="BB21" s="108" t="s">
        <v>1</v>
      </c>
      <c r="BC21" s="108" t="s">
        <v>135</v>
      </c>
      <c r="BD21" s="108" t="s">
        <v>91</v>
      </c>
    </row>
    <row r="22" spans="2:56" s="1" customFormat="1" ht="12" customHeight="1">
      <c r="B22" s="33"/>
      <c r="D22" s="26" t="s">
        <v>31</v>
      </c>
      <c r="I22" s="26" t="s">
        <v>24</v>
      </c>
      <c r="J22" s="24" t="str">
        <f>IF('Rekapitulácia stavby'!AN16="","",'Rekapitulácia stavby'!AN16)</f>
        <v/>
      </c>
      <c r="L22" s="33"/>
      <c r="AZ22" s="108" t="s">
        <v>139</v>
      </c>
      <c r="BA22" s="108" t="s">
        <v>1</v>
      </c>
      <c r="BB22" s="108" t="s">
        <v>1</v>
      </c>
      <c r="BC22" s="108" t="s">
        <v>140</v>
      </c>
      <c r="BD22" s="108" t="s">
        <v>91</v>
      </c>
    </row>
    <row r="23" spans="2:56" s="1" customFormat="1" ht="18" customHeight="1">
      <c r="B23" s="33"/>
      <c r="E23" s="24" t="str">
        <f>IF('Rekapitulácia stavby'!E17="","",'Rekapitulácia stavby'!E17)</f>
        <v xml:space="preserve"> </v>
      </c>
      <c r="I23" s="26" t="s">
        <v>27</v>
      </c>
      <c r="J23" s="24" t="str">
        <f>IF('Rekapitulácia stavby'!AN17="","",'Rekapitulácia stavby'!AN17)</f>
        <v/>
      </c>
      <c r="L23" s="33"/>
      <c r="AZ23" s="108" t="s">
        <v>141</v>
      </c>
      <c r="BA23" s="108" t="s">
        <v>1</v>
      </c>
      <c r="BB23" s="108" t="s">
        <v>1</v>
      </c>
      <c r="BC23" s="108" t="s">
        <v>142</v>
      </c>
      <c r="BD23" s="108" t="s">
        <v>91</v>
      </c>
    </row>
    <row r="24" spans="2:56" s="1" customFormat="1" ht="6.95" customHeight="1">
      <c r="B24" s="33"/>
      <c r="L24" s="33"/>
    </row>
    <row r="25" spans="2:56" s="1" customFormat="1" ht="12" customHeight="1">
      <c r="B25" s="33"/>
      <c r="D25" s="26" t="s">
        <v>34</v>
      </c>
      <c r="I25" s="26" t="s">
        <v>24</v>
      </c>
      <c r="J25" s="24" t="str">
        <f>IF('Rekapitulácia stavby'!AN19="","",'Rekapitulácia stavby'!AN19)</f>
        <v/>
      </c>
      <c r="L25" s="33"/>
    </row>
    <row r="26" spans="2:56" s="1" customFormat="1" ht="18" customHeight="1">
      <c r="B26" s="33"/>
      <c r="E26" s="24" t="str">
        <f>IF('Rekapitulácia stavby'!E20="","",'Rekapitulácia stavby'!E20)</f>
        <v xml:space="preserve"> </v>
      </c>
      <c r="I26" s="26" t="s">
        <v>27</v>
      </c>
      <c r="J26" s="24" t="str">
        <f>IF('Rekapitulácia stavby'!AN20="","",'Rekapitulácia stavby'!AN20)</f>
        <v/>
      </c>
      <c r="L26" s="33"/>
    </row>
    <row r="27" spans="2:56" s="1" customFormat="1" ht="6.95" customHeight="1">
      <c r="B27" s="33"/>
      <c r="L27" s="33"/>
    </row>
    <row r="28" spans="2:56" s="1" customFormat="1" ht="12" customHeight="1">
      <c r="B28" s="33"/>
      <c r="D28" s="26" t="s">
        <v>35</v>
      </c>
      <c r="L28" s="33"/>
    </row>
    <row r="29" spans="2:56" s="7" customFormat="1" ht="16.5" customHeight="1">
      <c r="B29" s="110"/>
      <c r="E29" s="262" t="s">
        <v>1</v>
      </c>
      <c r="F29" s="262"/>
      <c r="G29" s="262"/>
      <c r="H29" s="262"/>
      <c r="L29" s="110"/>
    </row>
    <row r="30" spans="2:56" s="1" customFormat="1" ht="6.95" customHeight="1">
      <c r="B30" s="33"/>
      <c r="L30" s="33"/>
    </row>
    <row r="31" spans="2:56" s="1" customFormat="1" ht="6.95" customHeight="1">
      <c r="B31" s="33"/>
      <c r="D31" s="57"/>
      <c r="E31" s="57"/>
      <c r="F31" s="57"/>
      <c r="G31" s="57"/>
      <c r="H31" s="57"/>
      <c r="I31" s="57"/>
      <c r="J31" s="57"/>
      <c r="K31" s="57"/>
      <c r="L31" s="33"/>
    </row>
    <row r="32" spans="2:56" s="1" customFormat="1" ht="14.45" customHeight="1">
      <c r="B32" s="33"/>
      <c r="D32" s="24" t="s">
        <v>143</v>
      </c>
      <c r="J32" s="32">
        <f>J98</f>
        <v>0</v>
      </c>
      <c r="L32" s="33"/>
    </row>
    <row r="33" spans="2:12" s="1" customFormat="1" ht="14.45" customHeight="1">
      <c r="B33" s="33"/>
      <c r="D33" s="31" t="s">
        <v>99</v>
      </c>
      <c r="J33" s="32">
        <f>J128</f>
        <v>0</v>
      </c>
      <c r="L33" s="33"/>
    </row>
    <row r="34" spans="2:12" s="1" customFormat="1" ht="25.35" customHeight="1">
      <c r="B34" s="33"/>
      <c r="D34" s="111" t="s">
        <v>38</v>
      </c>
      <c r="J34" s="70">
        <f>ROUND(J32 + J33, 2)</f>
        <v>0</v>
      </c>
      <c r="L34" s="33"/>
    </row>
    <row r="35" spans="2:12" s="1" customFormat="1" ht="6.95" customHeight="1">
      <c r="B35" s="33"/>
      <c r="D35" s="57"/>
      <c r="E35" s="57"/>
      <c r="F35" s="57"/>
      <c r="G35" s="57"/>
      <c r="H35" s="57"/>
      <c r="I35" s="57"/>
      <c r="J35" s="57"/>
      <c r="K35" s="57"/>
      <c r="L35" s="33"/>
    </row>
    <row r="36" spans="2:12" s="1" customFormat="1" ht="14.45" customHeight="1">
      <c r="B36" s="33"/>
      <c r="F36" s="36" t="s">
        <v>40</v>
      </c>
      <c r="I36" s="36" t="s">
        <v>39</v>
      </c>
      <c r="J36" s="36" t="s">
        <v>41</v>
      </c>
      <c r="L36" s="33"/>
    </row>
    <row r="37" spans="2:12" s="1" customFormat="1" ht="14.45" customHeight="1">
      <c r="B37" s="33"/>
      <c r="D37" s="59" t="s">
        <v>42</v>
      </c>
      <c r="E37" s="38" t="s">
        <v>43</v>
      </c>
      <c r="F37" s="112">
        <f>ROUND((ROUND((SUM(BE128:BE135) + SUM(BE157:BE514)),  2) + SUM(BE516:BE520)), 2)</f>
        <v>0</v>
      </c>
      <c r="G37" s="113"/>
      <c r="H37" s="113"/>
      <c r="I37" s="114">
        <v>0.23</v>
      </c>
      <c r="J37" s="112">
        <f>ROUND((ROUND(((SUM(BE128:BE135) + SUM(BE157:BE514))*I37),  2) + (SUM(BE516:BE520)*I37)), 2)</f>
        <v>0</v>
      </c>
      <c r="L37" s="33"/>
    </row>
    <row r="38" spans="2:12" s="1" customFormat="1" ht="14.45" customHeight="1">
      <c r="B38" s="33"/>
      <c r="E38" s="38" t="s">
        <v>44</v>
      </c>
      <c r="F38" s="90">
        <f>ROUND((ROUND((SUM(BF128:BF135) + SUM(BF157:BF514)),  2) + SUM(BF516:BF520)), 2)</f>
        <v>0</v>
      </c>
      <c r="I38" s="115">
        <v>0.23</v>
      </c>
      <c r="J38" s="90">
        <f>ROUND((ROUND(((SUM(BF128:BF135) + SUM(BF157:BF514))*I38),  2) + (SUM(BF516:BF520)*I38)), 2)</f>
        <v>0</v>
      </c>
      <c r="L38" s="33"/>
    </row>
    <row r="39" spans="2:12" s="1" customFormat="1" ht="14.45" hidden="1" customHeight="1">
      <c r="B39" s="33"/>
      <c r="E39" s="26" t="s">
        <v>45</v>
      </c>
      <c r="F39" s="90">
        <f>ROUND((ROUND((SUM(BG128:BG135) + SUM(BG157:BG514)),  2) + SUM(BG516:BG520)), 2)</f>
        <v>0</v>
      </c>
      <c r="I39" s="115">
        <v>0.23</v>
      </c>
      <c r="J39" s="90">
        <f>0</f>
        <v>0</v>
      </c>
      <c r="L39" s="33"/>
    </row>
    <row r="40" spans="2:12" s="1" customFormat="1" ht="14.45" hidden="1" customHeight="1">
      <c r="B40" s="33"/>
      <c r="E40" s="26" t="s">
        <v>46</v>
      </c>
      <c r="F40" s="90">
        <f>ROUND((ROUND((SUM(BH128:BH135) + SUM(BH157:BH514)),  2) + SUM(BH516:BH520)), 2)</f>
        <v>0</v>
      </c>
      <c r="I40" s="115">
        <v>0.23</v>
      </c>
      <c r="J40" s="90">
        <f>0</f>
        <v>0</v>
      </c>
      <c r="L40" s="33"/>
    </row>
    <row r="41" spans="2:12" s="1" customFormat="1" ht="14.45" hidden="1" customHeight="1">
      <c r="B41" s="33"/>
      <c r="E41" s="38" t="s">
        <v>47</v>
      </c>
      <c r="F41" s="112">
        <f>ROUND((ROUND((SUM(BI128:BI135) + SUM(BI157:BI514)),  2) + SUM(BI516:BI520)), 2)</f>
        <v>0</v>
      </c>
      <c r="G41" s="113"/>
      <c r="H41" s="113"/>
      <c r="I41" s="114">
        <v>0</v>
      </c>
      <c r="J41" s="112">
        <f>0</f>
        <v>0</v>
      </c>
      <c r="L41" s="33"/>
    </row>
    <row r="42" spans="2:12" s="1" customFormat="1" ht="6.95" customHeight="1">
      <c r="B42" s="33"/>
      <c r="L42" s="33"/>
    </row>
    <row r="43" spans="2:12" s="1" customFormat="1" ht="25.35" customHeight="1">
      <c r="B43" s="33"/>
      <c r="C43" s="106"/>
      <c r="D43" s="116" t="s">
        <v>48</v>
      </c>
      <c r="E43" s="61"/>
      <c r="F43" s="61"/>
      <c r="G43" s="117" t="s">
        <v>49</v>
      </c>
      <c r="H43" s="118" t="s">
        <v>50</v>
      </c>
      <c r="I43" s="61"/>
      <c r="J43" s="119">
        <f>SUM(J34:J41)</f>
        <v>0</v>
      </c>
      <c r="K43" s="120"/>
      <c r="L43" s="33"/>
    </row>
    <row r="44" spans="2:12" s="1" customFormat="1" ht="14.45" customHeight="1">
      <c r="B44" s="33"/>
      <c r="L44" s="33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3"/>
      <c r="D50" s="45" t="s">
        <v>51</v>
      </c>
      <c r="E50" s="46"/>
      <c r="F50" s="46"/>
      <c r="G50" s="45" t="s">
        <v>52</v>
      </c>
      <c r="H50" s="46"/>
      <c r="I50" s="46"/>
      <c r="J50" s="46"/>
      <c r="K50" s="46"/>
      <c r="L50" s="33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3"/>
      <c r="D61" s="47" t="s">
        <v>53</v>
      </c>
      <c r="E61" s="35"/>
      <c r="F61" s="121" t="s">
        <v>54</v>
      </c>
      <c r="G61" s="47" t="s">
        <v>53</v>
      </c>
      <c r="H61" s="35"/>
      <c r="I61" s="35"/>
      <c r="J61" s="122" t="s">
        <v>54</v>
      </c>
      <c r="K61" s="35"/>
      <c r="L61" s="33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3"/>
      <c r="D65" s="45" t="s">
        <v>55</v>
      </c>
      <c r="E65" s="46"/>
      <c r="F65" s="46"/>
      <c r="G65" s="45" t="s">
        <v>56</v>
      </c>
      <c r="H65" s="46"/>
      <c r="I65" s="46"/>
      <c r="J65" s="46"/>
      <c r="K65" s="46"/>
      <c r="L65" s="33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3"/>
      <c r="D76" s="47" t="s">
        <v>53</v>
      </c>
      <c r="E76" s="35"/>
      <c r="F76" s="121" t="s">
        <v>54</v>
      </c>
      <c r="G76" s="47" t="s">
        <v>53</v>
      </c>
      <c r="H76" s="35"/>
      <c r="I76" s="35"/>
      <c r="J76" s="122" t="s">
        <v>54</v>
      </c>
      <c r="K76" s="35"/>
      <c r="L76" s="33"/>
    </row>
    <row r="77" spans="2:12" s="1" customFormat="1" ht="14.45" customHeight="1"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33"/>
    </row>
    <row r="81" spans="2:12" s="1" customFormat="1" ht="6.95" customHeight="1"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33"/>
    </row>
    <row r="82" spans="2:12" s="1" customFormat="1" ht="24.95" customHeight="1">
      <c r="B82" s="33"/>
      <c r="C82" s="20" t="s">
        <v>144</v>
      </c>
      <c r="L82" s="33"/>
    </row>
    <row r="83" spans="2:12" s="1" customFormat="1" ht="6.95" customHeight="1">
      <c r="B83" s="33"/>
      <c r="L83" s="33"/>
    </row>
    <row r="84" spans="2:12" s="1" customFormat="1" ht="12" customHeight="1">
      <c r="B84" s="33"/>
      <c r="C84" s="26" t="s">
        <v>15</v>
      </c>
      <c r="L84" s="33"/>
    </row>
    <row r="85" spans="2:12" s="1" customFormat="1" ht="16.5" customHeight="1">
      <c r="B85" s="33"/>
      <c r="E85" s="277" t="str">
        <f>E7</f>
        <v>Depo Jurajov Dvor</v>
      </c>
      <c r="F85" s="278"/>
      <c r="G85" s="278"/>
      <c r="H85" s="278"/>
      <c r="L85" s="33"/>
    </row>
    <row r="86" spans="2:12" ht="12" customHeight="1">
      <c r="B86" s="19"/>
      <c r="C86" s="26" t="s">
        <v>116</v>
      </c>
      <c r="L86" s="19"/>
    </row>
    <row r="87" spans="2:12" s="1" customFormat="1" ht="16.5" customHeight="1">
      <c r="B87" s="33"/>
      <c r="E87" s="277" t="s">
        <v>118</v>
      </c>
      <c r="F87" s="279"/>
      <c r="G87" s="279"/>
      <c r="H87" s="279"/>
      <c r="L87" s="33"/>
    </row>
    <row r="88" spans="2:12" s="1" customFormat="1" ht="12" customHeight="1">
      <c r="B88" s="33"/>
      <c r="C88" s="26" t="s">
        <v>120</v>
      </c>
      <c r="L88" s="33"/>
    </row>
    <row r="89" spans="2:12" s="1" customFormat="1" ht="16.5" customHeight="1">
      <c r="B89" s="33"/>
      <c r="E89" s="227" t="str">
        <f>E11</f>
        <v>01 - Obnova sprchy a wc muži</v>
      </c>
      <c r="F89" s="279"/>
      <c r="G89" s="279"/>
      <c r="H89" s="279"/>
      <c r="L89" s="33"/>
    </row>
    <row r="90" spans="2:12" s="1" customFormat="1" ht="6.95" customHeight="1">
      <c r="B90" s="33"/>
      <c r="L90" s="33"/>
    </row>
    <row r="91" spans="2:12" s="1" customFormat="1" ht="12" customHeight="1">
      <c r="B91" s="33"/>
      <c r="C91" s="26" t="s">
        <v>19</v>
      </c>
      <c r="F91" s="24" t="str">
        <f>F14</f>
        <v>Bratislava</v>
      </c>
      <c r="I91" s="26" t="s">
        <v>21</v>
      </c>
      <c r="J91" s="56" t="str">
        <f>IF(J14="","",J14)</f>
        <v>3. 3. 2026</v>
      </c>
      <c r="L91" s="33"/>
    </row>
    <row r="92" spans="2:12" s="1" customFormat="1" ht="6.95" customHeight="1">
      <c r="B92" s="33"/>
      <c r="L92" s="33"/>
    </row>
    <row r="93" spans="2:12" s="1" customFormat="1" ht="15.2" customHeight="1">
      <c r="B93" s="33"/>
      <c r="C93" s="26" t="s">
        <v>23</v>
      </c>
      <c r="F93" s="24" t="str">
        <f>E17</f>
        <v>Dopravný podnik Bratislava, akciová spoločnosť</v>
      </c>
      <c r="I93" s="26" t="s">
        <v>31</v>
      </c>
      <c r="J93" s="29" t="str">
        <f>E23</f>
        <v xml:space="preserve"> </v>
      </c>
      <c r="L93" s="33"/>
    </row>
    <row r="94" spans="2:12" s="1" customFormat="1" ht="15.2" customHeight="1">
      <c r="B94" s="33"/>
      <c r="C94" s="26" t="s">
        <v>29</v>
      </c>
      <c r="F94" s="24" t="str">
        <f>IF(E20="","",E20)</f>
        <v>Vyplň údaj</v>
      </c>
      <c r="I94" s="26" t="s">
        <v>34</v>
      </c>
      <c r="J94" s="29" t="str">
        <f>E26</f>
        <v xml:space="preserve"> </v>
      </c>
      <c r="L94" s="33"/>
    </row>
    <row r="95" spans="2:12" s="1" customFormat="1" ht="10.35" customHeight="1">
      <c r="B95" s="33"/>
      <c r="L95" s="33"/>
    </row>
    <row r="96" spans="2:12" s="1" customFormat="1" ht="29.25" customHeight="1">
      <c r="B96" s="33"/>
      <c r="C96" s="123" t="s">
        <v>145</v>
      </c>
      <c r="D96" s="106"/>
      <c r="E96" s="106"/>
      <c r="F96" s="106"/>
      <c r="G96" s="106"/>
      <c r="H96" s="106"/>
      <c r="I96" s="106"/>
      <c r="J96" s="124" t="s">
        <v>146</v>
      </c>
      <c r="K96" s="106"/>
      <c r="L96" s="33"/>
    </row>
    <row r="97" spans="2:47" s="1" customFormat="1" ht="10.35" customHeight="1">
      <c r="B97" s="33"/>
      <c r="L97" s="33"/>
    </row>
    <row r="98" spans="2:47" s="1" customFormat="1" ht="22.9" customHeight="1">
      <c r="B98" s="33"/>
      <c r="C98" s="125" t="s">
        <v>147</v>
      </c>
      <c r="J98" s="70">
        <f>J157</f>
        <v>0</v>
      </c>
      <c r="L98" s="33"/>
      <c r="AU98" s="16" t="s">
        <v>148</v>
      </c>
    </row>
    <row r="99" spans="2:47" s="8" customFormat="1" ht="24.95" customHeight="1">
      <c r="B99" s="126"/>
      <c r="D99" s="127" t="s">
        <v>149</v>
      </c>
      <c r="E99" s="128"/>
      <c r="F99" s="128"/>
      <c r="G99" s="128"/>
      <c r="H99" s="128"/>
      <c r="I99" s="128"/>
      <c r="J99" s="129">
        <f>J158</f>
        <v>0</v>
      </c>
      <c r="L99" s="126"/>
    </row>
    <row r="100" spans="2:47" s="9" customFormat="1" ht="19.899999999999999" customHeight="1">
      <c r="B100" s="130"/>
      <c r="D100" s="131" t="s">
        <v>150</v>
      </c>
      <c r="E100" s="132"/>
      <c r="F100" s="132"/>
      <c r="G100" s="132"/>
      <c r="H100" s="132"/>
      <c r="I100" s="132"/>
      <c r="J100" s="133">
        <f>J159</f>
        <v>0</v>
      </c>
      <c r="L100" s="130"/>
    </row>
    <row r="101" spans="2:47" s="9" customFormat="1" ht="19.899999999999999" customHeight="1">
      <c r="B101" s="130"/>
      <c r="D101" s="131" t="s">
        <v>151</v>
      </c>
      <c r="E101" s="132"/>
      <c r="F101" s="132"/>
      <c r="G101" s="132"/>
      <c r="H101" s="132"/>
      <c r="I101" s="132"/>
      <c r="J101" s="133">
        <f>J162</f>
        <v>0</v>
      </c>
      <c r="L101" s="130"/>
    </row>
    <row r="102" spans="2:47" s="9" customFormat="1" ht="19.899999999999999" customHeight="1">
      <c r="B102" s="130"/>
      <c r="D102" s="131" t="s">
        <v>152</v>
      </c>
      <c r="E102" s="132"/>
      <c r="F102" s="132"/>
      <c r="G102" s="132"/>
      <c r="H102" s="132"/>
      <c r="I102" s="132"/>
      <c r="J102" s="133">
        <f>J164</f>
        <v>0</v>
      </c>
      <c r="L102" s="130"/>
    </row>
    <row r="103" spans="2:47" s="9" customFormat="1" ht="19.899999999999999" customHeight="1">
      <c r="B103" s="130"/>
      <c r="D103" s="131" t="s">
        <v>153</v>
      </c>
      <c r="E103" s="132"/>
      <c r="F103" s="132"/>
      <c r="G103" s="132"/>
      <c r="H103" s="132"/>
      <c r="I103" s="132"/>
      <c r="J103" s="133">
        <f>J205</f>
        <v>0</v>
      </c>
      <c r="L103" s="130"/>
    </row>
    <row r="104" spans="2:47" s="8" customFormat="1" ht="24.95" customHeight="1">
      <c r="B104" s="126"/>
      <c r="D104" s="127" t="s">
        <v>154</v>
      </c>
      <c r="E104" s="128"/>
      <c r="F104" s="128"/>
      <c r="G104" s="128"/>
      <c r="H104" s="128"/>
      <c r="I104" s="128"/>
      <c r="J104" s="129">
        <f>J207</f>
        <v>0</v>
      </c>
      <c r="L104" s="126"/>
    </row>
    <row r="105" spans="2:47" s="9" customFormat="1" ht="19.899999999999999" customHeight="1">
      <c r="B105" s="130"/>
      <c r="D105" s="131" t="s">
        <v>155</v>
      </c>
      <c r="E105" s="132"/>
      <c r="F105" s="132"/>
      <c r="G105" s="132"/>
      <c r="H105" s="132"/>
      <c r="I105" s="132"/>
      <c r="J105" s="133">
        <f>J208</f>
        <v>0</v>
      </c>
      <c r="L105" s="130"/>
    </row>
    <row r="106" spans="2:47" s="9" customFormat="1" ht="19.899999999999999" customHeight="1">
      <c r="B106" s="130"/>
      <c r="D106" s="131" t="s">
        <v>156</v>
      </c>
      <c r="E106" s="132"/>
      <c r="F106" s="132"/>
      <c r="G106" s="132"/>
      <c r="H106" s="132"/>
      <c r="I106" s="132"/>
      <c r="J106" s="133">
        <f>J216</f>
        <v>0</v>
      </c>
      <c r="L106" s="130"/>
    </row>
    <row r="107" spans="2:47" s="9" customFormat="1" ht="19.899999999999999" customHeight="1">
      <c r="B107" s="130"/>
      <c r="D107" s="131" t="s">
        <v>157</v>
      </c>
      <c r="E107" s="132"/>
      <c r="F107" s="132"/>
      <c r="G107" s="132"/>
      <c r="H107" s="132"/>
      <c r="I107" s="132"/>
      <c r="J107" s="133">
        <f>J247</f>
        <v>0</v>
      </c>
      <c r="L107" s="130"/>
    </row>
    <row r="108" spans="2:47" s="9" customFormat="1" ht="19.899999999999999" customHeight="1">
      <c r="B108" s="130"/>
      <c r="D108" s="131" t="s">
        <v>158</v>
      </c>
      <c r="E108" s="132"/>
      <c r="F108" s="132"/>
      <c r="G108" s="132"/>
      <c r="H108" s="132"/>
      <c r="I108" s="132"/>
      <c r="J108" s="133">
        <f>J267</f>
        <v>0</v>
      </c>
      <c r="L108" s="130"/>
    </row>
    <row r="109" spans="2:47" s="9" customFormat="1" ht="19.899999999999999" customHeight="1">
      <c r="B109" s="130"/>
      <c r="D109" s="131" t="s">
        <v>159</v>
      </c>
      <c r="E109" s="132"/>
      <c r="F109" s="132"/>
      <c r="G109" s="132"/>
      <c r="H109" s="132"/>
      <c r="I109" s="132"/>
      <c r="J109" s="133">
        <f>J346</f>
        <v>0</v>
      </c>
      <c r="L109" s="130"/>
    </row>
    <row r="110" spans="2:47" s="9" customFormat="1" ht="19.899999999999999" customHeight="1">
      <c r="B110" s="130"/>
      <c r="D110" s="131" t="s">
        <v>160</v>
      </c>
      <c r="E110" s="132"/>
      <c r="F110" s="132"/>
      <c r="G110" s="132"/>
      <c r="H110" s="132"/>
      <c r="I110" s="132"/>
      <c r="J110" s="133">
        <f>J352</f>
        <v>0</v>
      </c>
      <c r="L110" s="130"/>
    </row>
    <row r="111" spans="2:47" s="9" customFormat="1" ht="19.899999999999999" customHeight="1">
      <c r="B111" s="130"/>
      <c r="D111" s="131" t="s">
        <v>161</v>
      </c>
      <c r="E111" s="132"/>
      <c r="F111" s="132"/>
      <c r="G111" s="132"/>
      <c r="H111" s="132"/>
      <c r="I111" s="132"/>
      <c r="J111" s="133">
        <f>J365</f>
        <v>0</v>
      </c>
      <c r="L111" s="130"/>
    </row>
    <row r="112" spans="2:47" s="9" customFormat="1" ht="19.899999999999999" customHeight="1">
      <c r="B112" s="130"/>
      <c r="D112" s="131" t="s">
        <v>162</v>
      </c>
      <c r="E112" s="132"/>
      <c r="F112" s="132"/>
      <c r="G112" s="132"/>
      <c r="H112" s="132"/>
      <c r="I112" s="132"/>
      <c r="J112" s="133">
        <f>J377</f>
        <v>0</v>
      </c>
      <c r="L112" s="130"/>
    </row>
    <row r="113" spans="2:14" s="9" customFormat="1" ht="19.899999999999999" customHeight="1">
      <c r="B113" s="130"/>
      <c r="D113" s="131" t="s">
        <v>163</v>
      </c>
      <c r="E113" s="132"/>
      <c r="F113" s="132"/>
      <c r="G113" s="132"/>
      <c r="H113" s="132"/>
      <c r="I113" s="132"/>
      <c r="J113" s="133">
        <f>J382</f>
        <v>0</v>
      </c>
      <c r="L113" s="130"/>
    </row>
    <row r="114" spans="2:14" s="9" customFormat="1" ht="19.899999999999999" customHeight="1">
      <c r="B114" s="130"/>
      <c r="D114" s="131" t="s">
        <v>164</v>
      </c>
      <c r="E114" s="132"/>
      <c r="F114" s="132"/>
      <c r="G114" s="132"/>
      <c r="H114" s="132"/>
      <c r="I114" s="132"/>
      <c r="J114" s="133">
        <f>J388</f>
        <v>0</v>
      </c>
      <c r="L114" s="130"/>
    </row>
    <row r="115" spans="2:14" s="9" customFormat="1" ht="19.899999999999999" customHeight="1">
      <c r="B115" s="130"/>
      <c r="D115" s="131" t="s">
        <v>165</v>
      </c>
      <c r="E115" s="132"/>
      <c r="F115" s="132"/>
      <c r="G115" s="132"/>
      <c r="H115" s="132"/>
      <c r="I115" s="132"/>
      <c r="J115" s="133">
        <f>J400</f>
        <v>0</v>
      </c>
      <c r="L115" s="130"/>
    </row>
    <row r="116" spans="2:14" s="9" customFormat="1" ht="19.899999999999999" customHeight="1">
      <c r="B116" s="130"/>
      <c r="D116" s="131" t="s">
        <v>166</v>
      </c>
      <c r="E116" s="132"/>
      <c r="F116" s="132"/>
      <c r="G116" s="132"/>
      <c r="H116" s="132"/>
      <c r="I116" s="132"/>
      <c r="J116" s="133">
        <f>J414</f>
        <v>0</v>
      </c>
      <c r="L116" s="130"/>
    </row>
    <row r="117" spans="2:14" s="9" customFormat="1" ht="19.899999999999999" customHeight="1">
      <c r="B117" s="130"/>
      <c r="D117" s="131" t="s">
        <v>167</v>
      </c>
      <c r="E117" s="132"/>
      <c r="F117" s="132"/>
      <c r="G117" s="132"/>
      <c r="H117" s="132"/>
      <c r="I117" s="132"/>
      <c r="J117" s="133">
        <f>J422</f>
        <v>0</v>
      </c>
      <c r="L117" s="130"/>
    </row>
    <row r="118" spans="2:14" s="9" customFormat="1" ht="19.899999999999999" customHeight="1">
      <c r="B118" s="130"/>
      <c r="D118" s="131" t="s">
        <v>168</v>
      </c>
      <c r="E118" s="132"/>
      <c r="F118" s="132"/>
      <c r="G118" s="132"/>
      <c r="H118" s="132"/>
      <c r="I118" s="132"/>
      <c r="J118" s="133">
        <f>J433</f>
        <v>0</v>
      </c>
      <c r="L118" s="130"/>
    </row>
    <row r="119" spans="2:14" s="8" customFormat="1" ht="24.95" customHeight="1">
      <c r="B119" s="126"/>
      <c r="D119" s="127" t="s">
        <v>169</v>
      </c>
      <c r="E119" s="128"/>
      <c r="F119" s="128"/>
      <c r="G119" s="128"/>
      <c r="H119" s="128"/>
      <c r="I119" s="128"/>
      <c r="J119" s="129">
        <f>J462</f>
        <v>0</v>
      </c>
      <c r="L119" s="126"/>
    </row>
    <row r="120" spans="2:14" s="9" customFormat="1" ht="19.899999999999999" customHeight="1">
      <c r="B120" s="130"/>
      <c r="D120" s="131" t="s">
        <v>170</v>
      </c>
      <c r="E120" s="132"/>
      <c r="F120" s="132"/>
      <c r="G120" s="132"/>
      <c r="H120" s="132"/>
      <c r="I120" s="132"/>
      <c r="J120" s="133">
        <f>J463</f>
        <v>0</v>
      </c>
      <c r="L120" s="130"/>
    </row>
    <row r="121" spans="2:14" s="9" customFormat="1" ht="19.899999999999999" customHeight="1">
      <c r="B121" s="130"/>
      <c r="D121" s="131" t="s">
        <v>171</v>
      </c>
      <c r="E121" s="132"/>
      <c r="F121" s="132"/>
      <c r="G121" s="132"/>
      <c r="H121" s="132"/>
      <c r="I121" s="132"/>
      <c r="J121" s="133">
        <f>J499</f>
        <v>0</v>
      </c>
      <c r="L121" s="130"/>
    </row>
    <row r="122" spans="2:14" s="8" customFormat="1" ht="24.95" customHeight="1">
      <c r="B122" s="126"/>
      <c r="D122" s="127" t="s">
        <v>172</v>
      </c>
      <c r="E122" s="128"/>
      <c r="F122" s="128"/>
      <c r="G122" s="128"/>
      <c r="H122" s="128"/>
      <c r="I122" s="128"/>
      <c r="J122" s="129">
        <f>J503</f>
        <v>0</v>
      </c>
      <c r="L122" s="126"/>
    </row>
    <row r="123" spans="2:14" s="8" customFormat="1" ht="24.95" customHeight="1">
      <c r="B123" s="126"/>
      <c r="D123" s="127" t="s">
        <v>173</v>
      </c>
      <c r="E123" s="128"/>
      <c r="F123" s="128"/>
      <c r="G123" s="128"/>
      <c r="H123" s="128"/>
      <c r="I123" s="128"/>
      <c r="J123" s="129">
        <f>J505</f>
        <v>0</v>
      </c>
      <c r="L123" s="126"/>
    </row>
    <row r="124" spans="2:14" s="8" customFormat="1" ht="24.95" customHeight="1">
      <c r="B124" s="126"/>
      <c r="D124" s="127" t="s">
        <v>174</v>
      </c>
      <c r="E124" s="128"/>
      <c r="F124" s="128"/>
      <c r="G124" s="128"/>
      <c r="H124" s="128"/>
      <c r="I124" s="128"/>
      <c r="J124" s="129">
        <f>J510</f>
        <v>0</v>
      </c>
      <c r="L124" s="126"/>
    </row>
    <row r="125" spans="2:14" s="8" customFormat="1" ht="21.75" customHeight="1">
      <c r="B125" s="126"/>
      <c r="D125" s="134" t="s">
        <v>175</v>
      </c>
      <c r="J125" s="135">
        <f>J515</f>
        <v>0</v>
      </c>
      <c r="L125" s="126"/>
    </row>
    <row r="126" spans="2:14" s="1" customFormat="1" ht="21.75" customHeight="1">
      <c r="B126" s="33"/>
      <c r="L126" s="33"/>
    </row>
    <row r="127" spans="2:14" s="1" customFormat="1" ht="6.95" customHeight="1">
      <c r="B127" s="33"/>
      <c r="L127" s="33"/>
    </row>
    <row r="128" spans="2:14" s="1" customFormat="1" ht="29.25" customHeight="1">
      <c r="B128" s="33"/>
      <c r="C128" s="125" t="s">
        <v>176</v>
      </c>
      <c r="J128" s="136">
        <f>ROUND(J129 + J130 + J131 + J132 + J133 + J134,2)</f>
        <v>0</v>
      </c>
      <c r="L128" s="33"/>
      <c r="N128" s="137" t="s">
        <v>42</v>
      </c>
    </row>
    <row r="129" spans="2:65" s="1" customFormat="1" ht="18" customHeight="1">
      <c r="B129" s="33"/>
      <c r="D129" s="250" t="s">
        <v>177</v>
      </c>
      <c r="E129" s="248"/>
      <c r="F129" s="248"/>
      <c r="J129" s="99">
        <v>0</v>
      </c>
      <c r="L129" s="138"/>
      <c r="M129" s="139"/>
      <c r="N129" s="140" t="s">
        <v>44</v>
      </c>
      <c r="O129" s="139"/>
      <c r="P129" s="139"/>
      <c r="Q129" s="139"/>
      <c r="R129" s="139"/>
      <c r="S129" s="139"/>
      <c r="T129" s="139"/>
      <c r="U129" s="139"/>
      <c r="V129" s="139"/>
      <c r="W129" s="139"/>
      <c r="X129" s="139"/>
      <c r="Y129" s="139"/>
      <c r="Z129" s="139"/>
      <c r="AA129" s="139"/>
      <c r="AB129" s="139"/>
      <c r="AC129" s="139"/>
      <c r="AD129" s="139"/>
      <c r="AE129" s="139"/>
      <c r="AF129" s="139"/>
      <c r="AG129" s="139"/>
      <c r="AH129" s="139"/>
      <c r="AI129" s="139"/>
      <c r="AJ129" s="139"/>
      <c r="AK129" s="139"/>
      <c r="AL129" s="139"/>
      <c r="AM129" s="139"/>
      <c r="AN129" s="139"/>
      <c r="AO129" s="139"/>
      <c r="AP129" s="139"/>
      <c r="AQ129" s="139"/>
      <c r="AR129" s="139"/>
      <c r="AS129" s="139"/>
      <c r="AT129" s="139"/>
      <c r="AU129" s="139"/>
      <c r="AV129" s="139"/>
      <c r="AW129" s="139"/>
      <c r="AX129" s="139"/>
      <c r="AY129" s="141" t="s">
        <v>178</v>
      </c>
      <c r="AZ129" s="139"/>
      <c r="BA129" s="139"/>
      <c r="BB129" s="139"/>
      <c r="BC129" s="139"/>
      <c r="BD129" s="139"/>
      <c r="BE129" s="142">
        <f t="shared" ref="BE129:BE134" si="0">IF(N129="základná",J129,0)</f>
        <v>0</v>
      </c>
      <c r="BF129" s="142">
        <f t="shared" ref="BF129:BF134" si="1">IF(N129="znížená",J129,0)</f>
        <v>0</v>
      </c>
      <c r="BG129" s="142">
        <f t="shared" ref="BG129:BG134" si="2">IF(N129="zákl. prenesená",J129,0)</f>
        <v>0</v>
      </c>
      <c r="BH129" s="142">
        <f t="shared" ref="BH129:BH134" si="3">IF(N129="zníž. prenesená",J129,0)</f>
        <v>0</v>
      </c>
      <c r="BI129" s="142">
        <f t="shared" ref="BI129:BI134" si="4">IF(N129="nulová",J129,0)</f>
        <v>0</v>
      </c>
      <c r="BJ129" s="141" t="s">
        <v>91</v>
      </c>
      <c r="BK129" s="139"/>
      <c r="BL129" s="139"/>
      <c r="BM129" s="139"/>
    </row>
    <row r="130" spans="2:65" s="1" customFormat="1" ht="18" customHeight="1">
      <c r="B130" s="33"/>
      <c r="D130" s="250" t="s">
        <v>179</v>
      </c>
      <c r="E130" s="248"/>
      <c r="F130" s="248"/>
      <c r="J130" s="99">
        <v>0</v>
      </c>
      <c r="L130" s="138"/>
      <c r="M130" s="139"/>
      <c r="N130" s="140" t="s">
        <v>44</v>
      </c>
      <c r="O130" s="139"/>
      <c r="P130" s="139"/>
      <c r="Q130" s="139"/>
      <c r="R130" s="139"/>
      <c r="S130" s="139"/>
      <c r="T130" s="139"/>
      <c r="U130" s="139"/>
      <c r="V130" s="139"/>
      <c r="W130" s="139"/>
      <c r="X130" s="139"/>
      <c r="Y130" s="139"/>
      <c r="Z130" s="139"/>
      <c r="AA130" s="139"/>
      <c r="AB130" s="139"/>
      <c r="AC130" s="139"/>
      <c r="AD130" s="139"/>
      <c r="AE130" s="139"/>
      <c r="AF130" s="139"/>
      <c r="AG130" s="139"/>
      <c r="AH130" s="139"/>
      <c r="AI130" s="139"/>
      <c r="AJ130" s="139"/>
      <c r="AK130" s="139"/>
      <c r="AL130" s="139"/>
      <c r="AM130" s="139"/>
      <c r="AN130" s="139"/>
      <c r="AO130" s="139"/>
      <c r="AP130" s="139"/>
      <c r="AQ130" s="139"/>
      <c r="AR130" s="139"/>
      <c r="AS130" s="139"/>
      <c r="AT130" s="139"/>
      <c r="AU130" s="139"/>
      <c r="AV130" s="139"/>
      <c r="AW130" s="139"/>
      <c r="AX130" s="139"/>
      <c r="AY130" s="141" t="s">
        <v>178</v>
      </c>
      <c r="AZ130" s="139"/>
      <c r="BA130" s="139"/>
      <c r="BB130" s="139"/>
      <c r="BC130" s="139"/>
      <c r="BD130" s="139"/>
      <c r="BE130" s="142">
        <f t="shared" si="0"/>
        <v>0</v>
      </c>
      <c r="BF130" s="142">
        <f t="shared" si="1"/>
        <v>0</v>
      </c>
      <c r="BG130" s="142">
        <f t="shared" si="2"/>
        <v>0</v>
      </c>
      <c r="BH130" s="142">
        <f t="shared" si="3"/>
        <v>0</v>
      </c>
      <c r="BI130" s="142">
        <f t="shared" si="4"/>
        <v>0</v>
      </c>
      <c r="BJ130" s="141" t="s">
        <v>91</v>
      </c>
      <c r="BK130" s="139"/>
      <c r="BL130" s="139"/>
      <c r="BM130" s="139"/>
    </row>
    <row r="131" spans="2:65" s="1" customFormat="1" ht="18" customHeight="1">
      <c r="B131" s="33"/>
      <c r="D131" s="250" t="s">
        <v>180</v>
      </c>
      <c r="E131" s="248"/>
      <c r="F131" s="248"/>
      <c r="J131" s="99">
        <v>0</v>
      </c>
      <c r="L131" s="138"/>
      <c r="M131" s="139"/>
      <c r="N131" s="140" t="s">
        <v>44</v>
      </c>
      <c r="O131" s="139"/>
      <c r="P131" s="139"/>
      <c r="Q131" s="139"/>
      <c r="R131" s="139"/>
      <c r="S131" s="139"/>
      <c r="T131" s="139"/>
      <c r="U131" s="139"/>
      <c r="V131" s="139"/>
      <c r="W131" s="139"/>
      <c r="X131" s="139"/>
      <c r="Y131" s="139"/>
      <c r="Z131" s="139"/>
      <c r="AA131" s="139"/>
      <c r="AB131" s="139"/>
      <c r="AC131" s="139"/>
      <c r="AD131" s="139"/>
      <c r="AE131" s="139"/>
      <c r="AF131" s="139"/>
      <c r="AG131" s="139"/>
      <c r="AH131" s="139"/>
      <c r="AI131" s="139"/>
      <c r="AJ131" s="139"/>
      <c r="AK131" s="139"/>
      <c r="AL131" s="139"/>
      <c r="AM131" s="139"/>
      <c r="AN131" s="139"/>
      <c r="AO131" s="139"/>
      <c r="AP131" s="139"/>
      <c r="AQ131" s="139"/>
      <c r="AR131" s="139"/>
      <c r="AS131" s="139"/>
      <c r="AT131" s="139"/>
      <c r="AU131" s="139"/>
      <c r="AV131" s="139"/>
      <c r="AW131" s="139"/>
      <c r="AX131" s="139"/>
      <c r="AY131" s="141" t="s">
        <v>178</v>
      </c>
      <c r="AZ131" s="139"/>
      <c r="BA131" s="139"/>
      <c r="BB131" s="139"/>
      <c r="BC131" s="139"/>
      <c r="BD131" s="139"/>
      <c r="BE131" s="142">
        <f t="shared" si="0"/>
        <v>0</v>
      </c>
      <c r="BF131" s="142">
        <f t="shared" si="1"/>
        <v>0</v>
      </c>
      <c r="BG131" s="142">
        <f t="shared" si="2"/>
        <v>0</v>
      </c>
      <c r="BH131" s="142">
        <f t="shared" si="3"/>
        <v>0</v>
      </c>
      <c r="BI131" s="142">
        <f t="shared" si="4"/>
        <v>0</v>
      </c>
      <c r="BJ131" s="141" t="s">
        <v>91</v>
      </c>
      <c r="BK131" s="139"/>
      <c r="BL131" s="139"/>
      <c r="BM131" s="139"/>
    </row>
    <row r="132" spans="2:65" s="1" customFormat="1" ht="18" customHeight="1">
      <c r="B132" s="33"/>
      <c r="D132" s="250" t="s">
        <v>181</v>
      </c>
      <c r="E132" s="248"/>
      <c r="F132" s="248"/>
      <c r="J132" s="99">
        <v>0</v>
      </c>
      <c r="L132" s="138"/>
      <c r="M132" s="139"/>
      <c r="N132" s="140" t="s">
        <v>44</v>
      </c>
      <c r="O132" s="139"/>
      <c r="P132" s="139"/>
      <c r="Q132" s="139"/>
      <c r="R132" s="139"/>
      <c r="S132" s="139"/>
      <c r="T132" s="139"/>
      <c r="U132" s="139"/>
      <c r="V132" s="139"/>
      <c r="W132" s="139"/>
      <c r="X132" s="139"/>
      <c r="Y132" s="139"/>
      <c r="Z132" s="139"/>
      <c r="AA132" s="139"/>
      <c r="AB132" s="139"/>
      <c r="AC132" s="139"/>
      <c r="AD132" s="139"/>
      <c r="AE132" s="139"/>
      <c r="AF132" s="139"/>
      <c r="AG132" s="139"/>
      <c r="AH132" s="139"/>
      <c r="AI132" s="139"/>
      <c r="AJ132" s="139"/>
      <c r="AK132" s="139"/>
      <c r="AL132" s="139"/>
      <c r="AM132" s="139"/>
      <c r="AN132" s="139"/>
      <c r="AO132" s="139"/>
      <c r="AP132" s="139"/>
      <c r="AQ132" s="139"/>
      <c r="AR132" s="139"/>
      <c r="AS132" s="139"/>
      <c r="AT132" s="139"/>
      <c r="AU132" s="139"/>
      <c r="AV132" s="139"/>
      <c r="AW132" s="139"/>
      <c r="AX132" s="139"/>
      <c r="AY132" s="141" t="s">
        <v>178</v>
      </c>
      <c r="AZ132" s="139"/>
      <c r="BA132" s="139"/>
      <c r="BB132" s="139"/>
      <c r="BC132" s="139"/>
      <c r="BD132" s="139"/>
      <c r="BE132" s="142">
        <f t="shared" si="0"/>
        <v>0</v>
      </c>
      <c r="BF132" s="142">
        <f t="shared" si="1"/>
        <v>0</v>
      </c>
      <c r="BG132" s="142">
        <f t="shared" si="2"/>
        <v>0</v>
      </c>
      <c r="BH132" s="142">
        <f t="shared" si="3"/>
        <v>0</v>
      </c>
      <c r="BI132" s="142">
        <f t="shared" si="4"/>
        <v>0</v>
      </c>
      <c r="BJ132" s="141" t="s">
        <v>91</v>
      </c>
      <c r="BK132" s="139"/>
      <c r="BL132" s="139"/>
      <c r="BM132" s="139"/>
    </row>
    <row r="133" spans="2:65" s="1" customFormat="1" ht="18" customHeight="1">
      <c r="B133" s="33"/>
      <c r="D133" s="250" t="s">
        <v>182</v>
      </c>
      <c r="E133" s="248"/>
      <c r="F133" s="248"/>
      <c r="J133" s="99">
        <v>0</v>
      </c>
      <c r="L133" s="138"/>
      <c r="M133" s="139"/>
      <c r="N133" s="140" t="s">
        <v>44</v>
      </c>
      <c r="O133" s="139"/>
      <c r="P133" s="139"/>
      <c r="Q133" s="139"/>
      <c r="R133" s="139"/>
      <c r="S133" s="139"/>
      <c r="T133" s="139"/>
      <c r="U133" s="139"/>
      <c r="V133" s="139"/>
      <c r="W133" s="139"/>
      <c r="X133" s="139"/>
      <c r="Y133" s="139"/>
      <c r="Z133" s="139"/>
      <c r="AA133" s="139"/>
      <c r="AB133" s="139"/>
      <c r="AC133" s="139"/>
      <c r="AD133" s="139"/>
      <c r="AE133" s="139"/>
      <c r="AF133" s="139"/>
      <c r="AG133" s="139"/>
      <c r="AH133" s="139"/>
      <c r="AI133" s="139"/>
      <c r="AJ133" s="139"/>
      <c r="AK133" s="139"/>
      <c r="AL133" s="139"/>
      <c r="AM133" s="139"/>
      <c r="AN133" s="139"/>
      <c r="AO133" s="139"/>
      <c r="AP133" s="139"/>
      <c r="AQ133" s="139"/>
      <c r="AR133" s="139"/>
      <c r="AS133" s="139"/>
      <c r="AT133" s="139"/>
      <c r="AU133" s="139"/>
      <c r="AV133" s="139"/>
      <c r="AW133" s="139"/>
      <c r="AX133" s="139"/>
      <c r="AY133" s="141" t="s">
        <v>178</v>
      </c>
      <c r="AZ133" s="139"/>
      <c r="BA133" s="139"/>
      <c r="BB133" s="139"/>
      <c r="BC133" s="139"/>
      <c r="BD133" s="139"/>
      <c r="BE133" s="142">
        <f t="shared" si="0"/>
        <v>0</v>
      </c>
      <c r="BF133" s="142">
        <f t="shared" si="1"/>
        <v>0</v>
      </c>
      <c r="BG133" s="142">
        <f t="shared" si="2"/>
        <v>0</v>
      </c>
      <c r="BH133" s="142">
        <f t="shared" si="3"/>
        <v>0</v>
      </c>
      <c r="BI133" s="142">
        <f t="shared" si="4"/>
        <v>0</v>
      </c>
      <c r="BJ133" s="141" t="s">
        <v>91</v>
      </c>
      <c r="BK133" s="139"/>
      <c r="BL133" s="139"/>
      <c r="BM133" s="139"/>
    </row>
    <row r="134" spans="2:65" s="1" customFormat="1" ht="18" customHeight="1">
      <c r="B134" s="33"/>
      <c r="D134" s="98" t="s">
        <v>183</v>
      </c>
      <c r="J134" s="99">
        <f>ROUND(J32*T134,2)</f>
        <v>0</v>
      </c>
      <c r="L134" s="138"/>
      <c r="M134" s="139"/>
      <c r="N134" s="140" t="s">
        <v>44</v>
      </c>
      <c r="O134" s="139"/>
      <c r="P134" s="139"/>
      <c r="Q134" s="139"/>
      <c r="R134" s="139"/>
      <c r="S134" s="139"/>
      <c r="T134" s="139"/>
      <c r="U134" s="139"/>
      <c r="V134" s="139"/>
      <c r="W134" s="139"/>
      <c r="X134" s="139"/>
      <c r="Y134" s="139"/>
      <c r="Z134" s="139"/>
      <c r="AA134" s="139"/>
      <c r="AB134" s="139"/>
      <c r="AC134" s="139"/>
      <c r="AD134" s="139"/>
      <c r="AE134" s="139"/>
      <c r="AF134" s="139"/>
      <c r="AG134" s="139"/>
      <c r="AH134" s="139"/>
      <c r="AI134" s="139"/>
      <c r="AJ134" s="139"/>
      <c r="AK134" s="139"/>
      <c r="AL134" s="139"/>
      <c r="AM134" s="139"/>
      <c r="AN134" s="139"/>
      <c r="AO134" s="139"/>
      <c r="AP134" s="139"/>
      <c r="AQ134" s="139"/>
      <c r="AR134" s="139"/>
      <c r="AS134" s="139"/>
      <c r="AT134" s="139"/>
      <c r="AU134" s="139"/>
      <c r="AV134" s="139"/>
      <c r="AW134" s="139"/>
      <c r="AX134" s="139"/>
      <c r="AY134" s="141" t="s">
        <v>184</v>
      </c>
      <c r="AZ134" s="139"/>
      <c r="BA134" s="139"/>
      <c r="BB134" s="139"/>
      <c r="BC134" s="139"/>
      <c r="BD134" s="139"/>
      <c r="BE134" s="142">
        <f t="shared" si="0"/>
        <v>0</v>
      </c>
      <c r="BF134" s="142">
        <f t="shared" si="1"/>
        <v>0</v>
      </c>
      <c r="BG134" s="142">
        <f t="shared" si="2"/>
        <v>0</v>
      </c>
      <c r="BH134" s="142">
        <f t="shared" si="3"/>
        <v>0</v>
      </c>
      <c r="BI134" s="142">
        <f t="shared" si="4"/>
        <v>0</v>
      </c>
      <c r="BJ134" s="141" t="s">
        <v>91</v>
      </c>
      <c r="BK134" s="139"/>
      <c r="BL134" s="139"/>
      <c r="BM134" s="139"/>
    </row>
    <row r="135" spans="2:65" s="1" customFormat="1" ht="11.25">
      <c r="B135" s="33"/>
      <c r="L135" s="33"/>
    </row>
    <row r="136" spans="2:65" s="1" customFormat="1" ht="29.25" customHeight="1">
      <c r="B136" s="33"/>
      <c r="C136" s="105" t="s">
        <v>104</v>
      </c>
      <c r="D136" s="106"/>
      <c r="E136" s="106"/>
      <c r="F136" s="106"/>
      <c r="G136" s="106"/>
      <c r="H136" s="106"/>
      <c r="I136" s="106"/>
      <c r="J136" s="107">
        <f>ROUND(J98+J128,2)</f>
        <v>0</v>
      </c>
      <c r="K136" s="106"/>
      <c r="L136" s="33"/>
    </row>
    <row r="137" spans="2:65" s="1" customFormat="1" ht="6.95" customHeight="1">
      <c r="B137" s="48"/>
      <c r="C137" s="49"/>
      <c r="D137" s="49"/>
      <c r="E137" s="49"/>
      <c r="F137" s="49"/>
      <c r="G137" s="49"/>
      <c r="H137" s="49"/>
      <c r="I137" s="49"/>
      <c r="J137" s="49"/>
      <c r="K137" s="49"/>
      <c r="L137" s="33"/>
    </row>
    <row r="141" spans="2:65" s="1" customFormat="1" ht="6.95" customHeight="1">
      <c r="B141" s="50"/>
      <c r="C141" s="51"/>
      <c r="D141" s="51"/>
      <c r="E141" s="51"/>
      <c r="F141" s="51"/>
      <c r="G141" s="51"/>
      <c r="H141" s="51"/>
      <c r="I141" s="51"/>
      <c r="J141" s="51"/>
      <c r="K141" s="51"/>
      <c r="L141" s="33"/>
    </row>
    <row r="142" spans="2:65" s="1" customFormat="1" ht="24.95" customHeight="1">
      <c r="B142" s="33"/>
      <c r="C142" s="20" t="s">
        <v>185</v>
      </c>
      <c r="L142" s="33"/>
    </row>
    <row r="143" spans="2:65" s="1" customFormat="1" ht="6.95" customHeight="1">
      <c r="B143" s="33"/>
      <c r="L143" s="33"/>
    </row>
    <row r="144" spans="2:65" s="1" customFormat="1" ht="12" customHeight="1">
      <c r="B144" s="33"/>
      <c r="C144" s="26" t="s">
        <v>15</v>
      </c>
      <c r="L144" s="33"/>
    </row>
    <row r="145" spans="2:65" s="1" customFormat="1" ht="16.5" customHeight="1">
      <c r="B145" s="33"/>
      <c r="E145" s="277" t="str">
        <f>E7</f>
        <v>Depo Jurajov Dvor</v>
      </c>
      <c r="F145" s="278"/>
      <c r="G145" s="278"/>
      <c r="H145" s="278"/>
      <c r="L145" s="33"/>
    </row>
    <row r="146" spans="2:65" ht="12" customHeight="1">
      <c r="B146" s="19"/>
      <c r="C146" s="26" t="s">
        <v>116</v>
      </c>
      <c r="L146" s="19"/>
    </row>
    <row r="147" spans="2:65" s="1" customFormat="1" ht="16.5" customHeight="1">
      <c r="B147" s="33"/>
      <c r="E147" s="277" t="s">
        <v>118</v>
      </c>
      <c r="F147" s="279"/>
      <c r="G147" s="279"/>
      <c r="H147" s="279"/>
      <c r="L147" s="33"/>
    </row>
    <row r="148" spans="2:65" s="1" customFormat="1" ht="12" customHeight="1">
      <c r="B148" s="33"/>
      <c r="C148" s="26" t="s">
        <v>120</v>
      </c>
      <c r="L148" s="33"/>
    </row>
    <row r="149" spans="2:65" s="1" customFormat="1" ht="16.5" customHeight="1">
      <c r="B149" s="33"/>
      <c r="E149" s="227" t="str">
        <f>E11</f>
        <v>01 - Obnova sprchy a wc muži</v>
      </c>
      <c r="F149" s="279"/>
      <c r="G149" s="279"/>
      <c r="H149" s="279"/>
      <c r="L149" s="33"/>
    </row>
    <row r="150" spans="2:65" s="1" customFormat="1" ht="6.95" customHeight="1">
      <c r="B150" s="33"/>
      <c r="L150" s="33"/>
    </row>
    <row r="151" spans="2:65" s="1" customFormat="1" ht="12" customHeight="1">
      <c r="B151" s="33"/>
      <c r="C151" s="26" t="s">
        <v>19</v>
      </c>
      <c r="F151" s="24" t="str">
        <f>F14</f>
        <v>Bratislava</v>
      </c>
      <c r="I151" s="26" t="s">
        <v>21</v>
      </c>
      <c r="J151" s="56" t="str">
        <f>IF(J14="","",J14)</f>
        <v>3. 3. 2026</v>
      </c>
      <c r="L151" s="33"/>
    </row>
    <row r="152" spans="2:65" s="1" customFormat="1" ht="6.95" customHeight="1">
      <c r="B152" s="33"/>
      <c r="L152" s="33"/>
    </row>
    <row r="153" spans="2:65" s="1" customFormat="1" ht="15.2" customHeight="1">
      <c r="B153" s="33"/>
      <c r="C153" s="26" t="s">
        <v>23</v>
      </c>
      <c r="F153" s="24" t="str">
        <f>E17</f>
        <v>Dopravný podnik Bratislava, akciová spoločnosť</v>
      </c>
      <c r="I153" s="26" t="s">
        <v>31</v>
      </c>
      <c r="J153" s="29" t="str">
        <f>E23</f>
        <v xml:space="preserve"> </v>
      </c>
      <c r="L153" s="33"/>
    </row>
    <row r="154" spans="2:65" s="1" customFormat="1" ht="15.2" customHeight="1">
      <c r="B154" s="33"/>
      <c r="C154" s="26" t="s">
        <v>29</v>
      </c>
      <c r="F154" s="24" t="str">
        <f>IF(E20="","",E20)</f>
        <v>Vyplň údaj</v>
      </c>
      <c r="I154" s="26" t="s">
        <v>34</v>
      </c>
      <c r="J154" s="29" t="str">
        <f>E26</f>
        <v xml:space="preserve"> </v>
      </c>
      <c r="L154" s="33"/>
    </row>
    <row r="155" spans="2:65" s="1" customFormat="1" ht="10.35" customHeight="1">
      <c r="B155" s="33"/>
      <c r="L155" s="33"/>
    </row>
    <row r="156" spans="2:65" s="10" customFormat="1" ht="29.25" customHeight="1">
      <c r="B156" s="143"/>
      <c r="C156" s="144" t="s">
        <v>186</v>
      </c>
      <c r="D156" s="145" t="s">
        <v>63</v>
      </c>
      <c r="E156" s="145" t="s">
        <v>59</v>
      </c>
      <c r="F156" s="145" t="s">
        <v>60</v>
      </c>
      <c r="G156" s="145" t="s">
        <v>187</v>
      </c>
      <c r="H156" s="145" t="s">
        <v>188</v>
      </c>
      <c r="I156" s="145" t="s">
        <v>189</v>
      </c>
      <c r="J156" s="146" t="s">
        <v>146</v>
      </c>
      <c r="K156" s="147" t="s">
        <v>190</v>
      </c>
      <c r="L156" s="143"/>
      <c r="M156" s="63" t="s">
        <v>1</v>
      </c>
      <c r="N156" s="64" t="s">
        <v>42</v>
      </c>
      <c r="O156" s="64" t="s">
        <v>191</v>
      </c>
      <c r="P156" s="64" t="s">
        <v>192</v>
      </c>
      <c r="Q156" s="64" t="s">
        <v>193</v>
      </c>
      <c r="R156" s="64" t="s">
        <v>194</v>
      </c>
      <c r="S156" s="64" t="s">
        <v>195</v>
      </c>
      <c r="T156" s="65" t="s">
        <v>196</v>
      </c>
    </row>
    <row r="157" spans="2:65" s="1" customFormat="1" ht="22.9" customHeight="1">
      <c r="B157" s="33"/>
      <c r="C157" s="68" t="s">
        <v>143</v>
      </c>
      <c r="J157" s="148">
        <f>BK157</f>
        <v>0</v>
      </c>
      <c r="L157" s="33"/>
      <c r="M157" s="66"/>
      <c r="N157" s="57"/>
      <c r="O157" s="57"/>
      <c r="P157" s="149">
        <f>P158+P207+P462+P503+P505+P510+P515</f>
        <v>0</v>
      </c>
      <c r="Q157" s="57"/>
      <c r="R157" s="149">
        <f>R158+R207+R462+R503+R505+R510+R515</f>
        <v>8.4838695199999989</v>
      </c>
      <c r="S157" s="57"/>
      <c r="T157" s="150">
        <f>T158+T207+T462+T503+T505+T510+T515</f>
        <v>7.3275399999999999</v>
      </c>
      <c r="AT157" s="16" t="s">
        <v>77</v>
      </c>
      <c r="AU157" s="16" t="s">
        <v>148</v>
      </c>
      <c r="BK157" s="151">
        <f>BK158+BK207+BK462+BK503+BK505+BK510+BK515</f>
        <v>0</v>
      </c>
    </row>
    <row r="158" spans="2:65" s="11" customFormat="1" ht="25.9" customHeight="1">
      <c r="B158" s="152"/>
      <c r="D158" s="153" t="s">
        <v>77</v>
      </c>
      <c r="E158" s="154" t="s">
        <v>197</v>
      </c>
      <c r="F158" s="154" t="s">
        <v>198</v>
      </c>
      <c r="I158" s="155"/>
      <c r="J158" s="135">
        <f>BK158</f>
        <v>0</v>
      </c>
      <c r="L158" s="152"/>
      <c r="M158" s="156"/>
      <c r="P158" s="157">
        <f>P159+P162+P164+P205</f>
        <v>0</v>
      </c>
      <c r="R158" s="157">
        <f>R159+R162+R164+R205</f>
        <v>0.46335975567999999</v>
      </c>
      <c r="T158" s="158">
        <f>T159+T162+T164+T205</f>
        <v>6.4122000000000003</v>
      </c>
      <c r="AR158" s="153" t="s">
        <v>85</v>
      </c>
      <c r="AT158" s="159" t="s">
        <v>77</v>
      </c>
      <c r="AU158" s="159" t="s">
        <v>78</v>
      </c>
      <c r="AY158" s="153" t="s">
        <v>199</v>
      </c>
      <c r="BK158" s="160">
        <f>BK159+BK162+BK164+BK205</f>
        <v>0</v>
      </c>
    </row>
    <row r="159" spans="2:65" s="11" customFormat="1" ht="22.9" customHeight="1">
      <c r="B159" s="152"/>
      <c r="D159" s="153" t="s">
        <v>77</v>
      </c>
      <c r="E159" s="161" t="s">
        <v>126</v>
      </c>
      <c r="F159" s="161" t="s">
        <v>200</v>
      </c>
      <c r="I159" s="155"/>
      <c r="J159" s="162">
        <f>BK159</f>
        <v>0</v>
      </c>
      <c r="L159" s="152"/>
      <c r="M159" s="156"/>
      <c r="P159" s="157">
        <f>SUM(P160:P161)</f>
        <v>0</v>
      </c>
      <c r="R159" s="157">
        <f>SUM(R160:R161)</f>
        <v>0.42987049999999999</v>
      </c>
      <c r="T159" s="158">
        <f>SUM(T160:T161)</f>
        <v>0</v>
      </c>
      <c r="AR159" s="153" t="s">
        <v>85</v>
      </c>
      <c r="AT159" s="159" t="s">
        <v>77</v>
      </c>
      <c r="AU159" s="159" t="s">
        <v>85</v>
      </c>
      <c r="AY159" s="153" t="s">
        <v>199</v>
      </c>
      <c r="BK159" s="160">
        <f>SUM(BK160:BK161)</f>
        <v>0</v>
      </c>
    </row>
    <row r="160" spans="2:65" s="1" customFormat="1" ht="24.2" customHeight="1">
      <c r="B160" s="33"/>
      <c r="C160" s="163" t="s">
        <v>85</v>
      </c>
      <c r="D160" s="163" t="s">
        <v>201</v>
      </c>
      <c r="E160" s="164" t="s">
        <v>202</v>
      </c>
      <c r="F160" s="165" t="s">
        <v>203</v>
      </c>
      <c r="G160" s="166" t="s">
        <v>204</v>
      </c>
      <c r="H160" s="281">
        <v>83.47</v>
      </c>
      <c r="I160" s="168"/>
      <c r="J160" s="169">
        <f>ROUND(I160*H160,2)</f>
        <v>0</v>
      </c>
      <c r="K160" s="170"/>
      <c r="L160" s="33"/>
      <c r="M160" s="171" t="s">
        <v>1</v>
      </c>
      <c r="N160" s="137" t="s">
        <v>44</v>
      </c>
      <c r="P160" s="172">
        <f>O160*H160</f>
        <v>0</v>
      </c>
      <c r="Q160" s="172">
        <v>5.1500000000000001E-3</v>
      </c>
      <c r="R160" s="172">
        <f>Q160*H160</f>
        <v>0.42987049999999999</v>
      </c>
      <c r="S160" s="172">
        <v>0</v>
      </c>
      <c r="T160" s="173">
        <f>S160*H160</f>
        <v>0</v>
      </c>
      <c r="AR160" s="174" t="s">
        <v>205</v>
      </c>
      <c r="AT160" s="174" t="s">
        <v>201</v>
      </c>
      <c r="AU160" s="174" t="s">
        <v>91</v>
      </c>
      <c r="AY160" s="16" t="s">
        <v>199</v>
      </c>
      <c r="BE160" s="102">
        <f>IF(N160="základná",J160,0)</f>
        <v>0</v>
      </c>
      <c r="BF160" s="102">
        <f>IF(N160="znížená",J160,0)</f>
        <v>0</v>
      </c>
      <c r="BG160" s="102">
        <f>IF(N160="zákl. prenesená",J160,0)</f>
        <v>0</v>
      </c>
      <c r="BH160" s="102">
        <f>IF(N160="zníž. prenesená",J160,0)</f>
        <v>0</v>
      </c>
      <c r="BI160" s="102">
        <f>IF(N160="nulová",J160,0)</f>
        <v>0</v>
      </c>
      <c r="BJ160" s="16" t="s">
        <v>91</v>
      </c>
      <c r="BK160" s="102">
        <f>ROUND(I160*H160,2)</f>
        <v>0</v>
      </c>
      <c r="BL160" s="16" t="s">
        <v>205</v>
      </c>
      <c r="BM160" s="174" t="s">
        <v>206</v>
      </c>
    </row>
    <row r="161" spans="2:65" s="12" customFormat="1" ht="11.25">
      <c r="B161" s="175"/>
      <c r="D161" s="176" t="s">
        <v>207</v>
      </c>
      <c r="E161" s="177" t="s">
        <v>1</v>
      </c>
      <c r="F161" s="178" t="s">
        <v>105</v>
      </c>
      <c r="H161" s="282">
        <v>83.47</v>
      </c>
      <c r="I161" s="180"/>
      <c r="L161" s="175"/>
      <c r="M161" s="181"/>
      <c r="T161" s="182"/>
      <c r="AT161" s="177" t="s">
        <v>207</v>
      </c>
      <c r="AU161" s="177" t="s">
        <v>91</v>
      </c>
      <c r="AV161" s="12" t="s">
        <v>91</v>
      </c>
      <c r="AW161" s="12" t="s">
        <v>33</v>
      </c>
      <c r="AX161" s="12" t="s">
        <v>85</v>
      </c>
      <c r="AY161" s="177" t="s">
        <v>199</v>
      </c>
    </row>
    <row r="162" spans="2:65" s="11" customFormat="1" ht="22.9" customHeight="1">
      <c r="B162" s="152"/>
      <c r="D162" s="153" t="s">
        <v>77</v>
      </c>
      <c r="E162" s="161" t="s">
        <v>208</v>
      </c>
      <c r="F162" s="161" t="s">
        <v>209</v>
      </c>
      <c r="H162" s="283"/>
      <c r="I162" s="155"/>
      <c r="J162" s="162">
        <f>BK162</f>
        <v>0</v>
      </c>
      <c r="L162" s="152"/>
      <c r="M162" s="156"/>
      <c r="P162" s="157">
        <f>P163</f>
        <v>0</v>
      </c>
      <c r="R162" s="157">
        <f>R163</f>
        <v>2.9999999999999997E-4</v>
      </c>
      <c r="T162" s="158">
        <f>T163</f>
        <v>0</v>
      </c>
      <c r="AR162" s="153" t="s">
        <v>85</v>
      </c>
      <c r="AT162" s="159" t="s">
        <v>77</v>
      </c>
      <c r="AU162" s="159" t="s">
        <v>85</v>
      </c>
      <c r="AY162" s="153" t="s">
        <v>199</v>
      </c>
      <c r="BK162" s="160">
        <f>BK163</f>
        <v>0</v>
      </c>
    </row>
    <row r="163" spans="2:65" s="1" customFormat="1" ht="24.2" customHeight="1">
      <c r="B163" s="33"/>
      <c r="C163" s="163" t="s">
        <v>91</v>
      </c>
      <c r="D163" s="163" t="s">
        <v>201</v>
      </c>
      <c r="E163" s="164" t="s">
        <v>210</v>
      </c>
      <c r="F163" s="165" t="s">
        <v>211</v>
      </c>
      <c r="G163" s="166" t="s">
        <v>212</v>
      </c>
      <c r="H163" s="281">
        <v>1</v>
      </c>
      <c r="I163" s="168"/>
      <c r="J163" s="169">
        <f>ROUND(I163*H163,2)</f>
        <v>0</v>
      </c>
      <c r="K163" s="170"/>
      <c r="L163" s="33"/>
      <c r="M163" s="171" t="s">
        <v>1</v>
      </c>
      <c r="N163" s="137" t="s">
        <v>44</v>
      </c>
      <c r="P163" s="172">
        <f>O163*H163</f>
        <v>0</v>
      </c>
      <c r="Q163" s="172">
        <v>2.9999999999999997E-4</v>
      </c>
      <c r="R163" s="172">
        <f>Q163*H163</f>
        <v>2.9999999999999997E-4</v>
      </c>
      <c r="S163" s="172">
        <v>0</v>
      </c>
      <c r="T163" s="173">
        <f>S163*H163</f>
        <v>0</v>
      </c>
      <c r="AR163" s="174" t="s">
        <v>205</v>
      </c>
      <c r="AT163" s="174" t="s">
        <v>201</v>
      </c>
      <c r="AU163" s="174" t="s">
        <v>91</v>
      </c>
      <c r="AY163" s="16" t="s">
        <v>199</v>
      </c>
      <c r="BE163" s="102">
        <f>IF(N163="základná",J163,0)</f>
        <v>0</v>
      </c>
      <c r="BF163" s="102">
        <f>IF(N163="znížená",J163,0)</f>
        <v>0</v>
      </c>
      <c r="BG163" s="102">
        <f>IF(N163="zákl. prenesená",J163,0)</f>
        <v>0</v>
      </c>
      <c r="BH163" s="102">
        <f>IF(N163="zníž. prenesená",J163,0)</f>
        <v>0</v>
      </c>
      <c r="BI163" s="102">
        <f>IF(N163="nulová",J163,0)</f>
        <v>0</v>
      </c>
      <c r="BJ163" s="16" t="s">
        <v>91</v>
      </c>
      <c r="BK163" s="102">
        <f>ROUND(I163*H163,2)</f>
        <v>0</v>
      </c>
      <c r="BL163" s="16" t="s">
        <v>205</v>
      </c>
      <c r="BM163" s="174" t="s">
        <v>213</v>
      </c>
    </row>
    <row r="164" spans="2:65" s="11" customFormat="1" ht="22.9" customHeight="1">
      <c r="B164" s="152"/>
      <c r="D164" s="153" t="s">
        <v>77</v>
      </c>
      <c r="E164" s="161" t="s">
        <v>214</v>
      </c>
      <c r="F164" s="161" t="s">
        <v>215</v>
      </c>
      <c r="H164" s="283"/>
      <c r="I164" s="155"/>
      <c r="J164" s="162">
        <f>BK164</f>
        <v>0</v>
      </c>
      <c r="L164" s="152"/>
      <c r="M164" s="156"/>
      <c r="P164" s="157">
        <f>SUM(P165:P204)</f>
        <v>0</v>
      </c>
      <c r="R164" s="157">
        <f>SUM(R165:R204)</f>
        <v>3.3189255680000002E-2</v>
      </c>
      <c r="T164" s="158">
        <f>SUM(T165:T204)</f>
        <v>6.4122000000000003</v>
      </c>
      <c r="AR164" s="153" t="s">
        <v>85</v>
      </c>
      <c r="AT164" s="159" t="s">
        <v>77</v>
      </c>
      <c r="AU164" s="159" t="s">
        <v>85</v>
      </c>
      <c r="AY164" s="153" t="s">
        <v>199</v>
      </c>
      <c r="BK164" s="160">
        <f>SUM(BK165:BK204)</f>
        <v>0</v>
      </c>
    </row>
    <row r="165" spans="2:65" s="1" customFormat="1" ht="24.2" customHeight="1">
      <c r="B165" s="33"/>
      <c r="C165" s="163" t="s">
        <v>114</v>
      </c>
      <c r="D165" s="163" t="s">
        <v>201</v>
      </c>
      <c r="E165" s="164" t="s">
        <v>216</v>
      </c>
      <c r="F165" s="165" t="s">
        <v>217</v>
      </c>
      <c r="G165" s="166" t="s">
        <v>204</v>
      </c>
      <c r="H165" s="281">
        <v>20.812000000000001</v>
      </c>
      <c r="I165" s="168"/>
      <c r="J165" s="169">
        <f>ROUND(I165*H165,2)</f>
        <v>0</v>
      </c>
      <c r="K165" s="170"/>
      <c r="L165" s="33"/>
      <c r="M165" s="171" t="s">
        <v>1</v>
      </c>
      <c r="N165" s="137" t="s">
        <v>44</v>
      </c>
      <c r="P165" s="172">
        <f>O165*H165</f>
        <v>0</v>
      </c>
      <c r="Q165" s="172">
        <v>1.5286399999999999E-3</v>
      </c>
      <c r="R165" s="172">
        <f>Q165*H165</f>
        <v>3.1814055680000002E-2</v>
      </c>
      <c r="S165" s="172">
        <v>0</v>
      </c>
      <c r="T165" s="173">
        <f>S165*H165</f>
        <v>0</v>
      </c>
      <c r="AR165" s="174" t="s">
        <v>205</v>
      </c>
      <c r="AT165" s="174" t="s">
        <v>201</v>
      </c>
      <c r="AU165" s="174" t="s">
        <v>91</v>
      </c>
      <c r="AY165" s="16" t="s">
        <v>199</v>
      </c>
      <c r="BE165" s="102">
        <f>IF(N165="základná",J165,0)</f>
        <v>0</v>
      </c>
      <c r="BF165" s="102">
        <f>IF(N165="znížená",J165,0)</f>
        <v>0</v>
      </c>
      <c r="BG165" s="102">
        <f>IF(N165="zákl. prenesená",J165,0)</f>
        <v>0</v>
      </c>
      <c r="BH165" s="102">
        <f>IF(N165="zníž. prenesená",J165,0)</f>
        <v>0</v>
      </c>
      <c r="BI165" s="102">
        <f>IF(N165="nulová",J165,0)</f>
        <v>0</v>
      </c>
      <c r="BJ165" s="16" t="s">
        <v>91</v>
      </c>
      <c r="BK165" s="102">
        <f>ROUND(I165*H165,2)</f>
        <v>0</v>
      </c>
      <c r="BL165" s="16" t="s">
        <v>205</v>
      </c>
      <c r="BM165" s="174" t="s">
        <v>218</v>
      </c>
    </row>
    <row r="166" spans="2:65" s="12" customFormat="1" ht="11.25">
      <c r="B166" s="175"/>
      <c r="D166" s="176" t="s">
        <v>207</v>
      </c>
      <c r="E166" s="177" t="s">
        <v>1</v>
      </c>
      <c r="F166" s="178" t="s">
        <v>107</v>
      </c>
      <c r="H166" s="282">
        <v>20.812000000000001</v>
      </c>
      <c r="I166" s="180"/>
      <c r="L166" s="175"/>
      <c r="M166" s="181"/>
      <c r="T166" s="182"/>
      <c r="AT166" s="177" t="s">
        <v>207</v>
      </c>
      <c r="AU166" s="177" t="s">
        <v>91</v>
      </c>
      <c r="AV166" s="12" t="s">
        <v>91</v>
      </c>
      <c r="AW166" s="12" t="s">
        <v>33</v>
      </c>
      <c r="AX166" s="12" t="s">
        <v>85</v>
      </c>
      <c r="AY166" s="177" t="s">
        <v>199</v>
      </c>
    </row>
    <row r="167" spans="2:65" s="1" customFormat="1" ht="16.5" customHeight="1">
      <c r="B167" s="33"/>
      <c r="C167" s="163" t="s">
        <v>205</v>
      </c>
      <c r="D167" s="163" t="s">
        <v>201</v>
      </c>
      <c r="E167" s="164" t="s">
        <v>219</v>
      </c>
      <c r="F167" s="165" t="s">
        <v>220</v>
      </c>
      <c r="G167" s="166" t="s">
        <v>204</v>
      </c>
      <c r="H167" s="281">
        <v>27.056000000000001</v>
      </c>
      <c r="I167" s="168"/>
      <c r="J167" s="169">
        <f>ROUND(I167*H167,2)</f>
        <v>0</v>
      </c>
      <c r="K167" s="170"/>
      <c r="L167" s="33"/>
      <c r="M167" s="171" t="s">
        <v>1</v>
      </c>
      <c r="N167" s="137" t="s">
        <v>44</v>
      </c>
      <c r="P167" s="172">
        <f>O167*H167</f>
        <v>0</v>
      </c>
      <c r="Q167" s="172">
        <v>5.0000000000000002E-5</v>
      </c>
      <c r="R167" s="172">
        <f>Q167*H167</f>
        <v>1.3528000000000001E-3</v>
      </c>
      <c r="S167" s="172">
        <v>0</v>
      </c>
      <c r="T167" s="173">
        <f>S167*H167</f>
        <v>0</v>
      </c>
      <c r="AR167" s="174" t="s">
        <v>205</v>
      </c>
      <c r="AT167" s="174" t="s">
        <v>201</v>
      </c>
      <c r="AU167" s="174" t="s">
        <v>91</v>
      </c>
      <c r="AY167" s="16" t="s">
        <v>199</v>
      </c>
      <c r="BE167" s="102">
        <f>IF(N167="základná",J167,0)</f>
        <v>0</v>
      </c>
      <c r="BF167" s="102">
        <f>IF(N167="znížená",J167,0)</f>
        <v>0</v>
      </c>
      <c r="BG167" s="102">
        <f>IF(N167="zákl. prenesená",J167,0)</f>
        <v>0</v>
      </c>
      <c r="BH167" s="102">
        <f>IF(N167="zníž. prenesená",J167,0)</f>
        <v>0</v>
      </c>
      <c r="BI167" s="102">
        <f>IF(N167="nulová",J167,0)</f>
        <v>0</v>
      </c>
      <c r="BJ167" s="16" t="s">
        <v>91</v>
      </c>
      <c r="BK167" s="102">
        <f>ROUND(I167*H167,2)</f>
        <v>0</v>
      </c>
      <c r="BL167" s="16" t="s">
        <v>205</v>
      </c>
      <c r="BM167" s="174" t="s">
        <v>221</v>
      </c>
    </row>
    <row r="168" spans="2:65" s="12" customFormat="1" ht="11.25">
      <c r="B168" s="175"/>
      <c r="D168" s="176" t="s">
        <v>207</v>
      </c>
      <c r="E168" s="177" t="s">
        <v>1</v>
      </c>
      <c r="F168" s="178" t="s">
        <v>222</v>
      </c>
      <c r="H168" s="282">
        <v>27.056000000000001</v>
      </c>
      <c r="I168" s="180"/>
      <c r="L168" s="175"/>
      <c r="M168" s="181"/>
      <c r="T168" s="182"/>
      <c r="AT168" s="177" t="s">
        <v>207</v>
      </c>
      <c r="AU168" s="177" t="s">
        <v>91</v>
      </c>
      <c r="AV168" s="12" t="s">
        <v>91</v>
      </c>
      <c r="AW168" s="12" t="s">
        <v>33</v>
      </c>
      <c r="AX168" s="12" t="s">
        <v>85</v>
      </c>
      <c r="AY168" s="177" t="s">
        <v>199</v>
      </c>
    </row>
    <row r="169" spans="2:65" s="1" customFormat="1" ht="33" customHeight="1">
      <c r="B169" s="33"/>
      <c r="C169" s="163" t="s">
        <v>122</v>
      </c>
      <c r="D169" s="163" t="s">
        <v>201</v>
      </c>
      <c r="E169" s="164" t="s">
        <v>223</v>
      </c>
      <c r="F169" s="165" t="s">
        <v>224</v>
      </c>
      <c r="G169" s="166" t="s">
        <v>204</v>
      </c>
      <c r="H169" s="281">
        <v>20.812000000000001</v>
      </c>
      <c r="I169" s="168"/>
      <c r="J169" s="169">
        <f>ROUND(I169*H169,2)</f>
        <v>0</v>
      </c>
      <c r="K169" s="170"/>
      <c r="L169" s="33"/>
      <c r="M169" s="171" t="s">
        <v>1</v>
      </c>
      <c r="N169" s="137" t="s">
        <v>44</v>
      </c>
      <c r="P169" s="172">
        <f>O169*H169</f>
        <v>0</v>
      </c>
      <c r="Q169" s="172">
        <v>0</v>
      </c>
      <c r="R169" s="172">
        <f>Q169*H169</f>
        <v>0</v>
      </c>
      <c r="S169" s="172">
        <v>0.02</v>
      </c>
      <c r="T169" s="173">
        <f>S169*H169</f>
        <v>0.41624000000000005</v>
      </c>
      <c r="AR169" s="174" t="s">
        <v>205</v>
      </c>
      <c r="AT169" s="174" t="s">
        <v>201</v>
      </c>
      <c r="AU169" s="174" t="s">
        <v>91</v>
      </c>
      <c r="AY169" s="16" t="s">
        <v>199</v>
      </c>
      <c r="BE169" s="102">
        <f>IF(N169="základná",J169,0)</f>
        <v>0</v>
      </c>
      <c r="BF169" s="102">
        <f>IF(N169="znížená",J169,0)</f>
        <v>0</v>
      </c>
      <c r="BG169" s="102">
        <f>IF(N169="zákl. prenesená",J169,0)</f>
        <v>0</v>
      </c>
      <c r="BH169" s="102">
        <f>IF(N169="zníž. prenesená",J169,0)</f>
        <v>0</v>
      </c>
      <c r="BI169" s="102">
        <f>IF(N169="nulová",J169,0)</f>
        <v>0</v>
      </c>
      <c r="BJ169" s="16" t="s">
        <v>91</v>
      </c>
      <c r="BK169" s="102">
        <f>ROUND(I169*H169,2)</f>
        <v>0</v>
      </c>
      <c r="BL169" s="16" t="s">
        <v>205</v>
      </c>
      <c r="BM169" s="174" t="s">
        <v>225</v>
      </c>
    </row>
    <row r="170" spans="2:65" s="12" customFormat="1" ht="11.25">
      <c r="B170" s="175"/>
      <c r="D170" s="176" t="s">
        <v>207</v>
      </c>
      <c r="E170" s="177" t="s">
        <v>1</v>
      </c>
      <c r="F170" s="178" t="s">
        <v>226</v>
      </c>
      <c r="H170" s="282">
        <v>4.2530000000000001</v>
      </c>
      <c r="I170" s="180"/>
      <c r="L170" s="175"/>
      <c r="M170" s="181"/>
      <c r="T170" s="182"/>
      <c r="AT170" s="177" t="s">
        <v>207</v>
      </c>
      <c r="AU170" s="177" t="s">
        <v>91</v>
      </c>
      <c r="AV170" s="12" t="s">
        <v>91</v>
      </c>
      <c r="AW170" s="12" t="s">
        <v>33</v>
      </c>
      <c r="AX170" s="12" t="s">
        <v>78</v>
      </c>
      <c r="AY170" s="177" t="s">
        <v>199</v>
      </c>
    </row>
    <row r="171" spans="2:65" s="12" customFormat="1" ht="11.25">
      <c r="B171" s="175"/>
      <c r="D171" s="176" t="s">
        <v>207</v>
      </c>
      <c r="E171" s="177" t="s">
        <v>1</v>
      </c>
      <c r="F171" s="178" t="s">
        <v>227</v>
      </c>
      <c r="H171" s="282">
        <v>7.0350000000000001</v>
      </c>
      <c r="I171" s="180"/>
      <c r="L171" s="175"/>
      <c r="M171" s="181"/>
      <c r="T171" s="182"/>
      <c r="AT171" s="177" t="s">
        <v>207</v>
      </c>
      <c r="AU171" s="177" t="s">
        <v>91</v>
      </c>
      <c r="AV171" s="12" t="s">
        <v>91</v>
      </c>
      <c r="AW171" s="12" t="s">
        <v>33</v>
      </c>
      <c r="AX171" s="12" t="s">
        <v>78</v>
      </c>
      <c r="AY171" s="177" t="s">
        <v>199</v>
      </c>
    </row>
    <row r="172" spans="2:65" s="12" customFormat="1" ht="11.25">
      <c r="B172" s="175"/>
      <c r="D172" s="176" t="s">
        <v>207</v>
      </c>
      <c r="E172" s="177" t="s">
        <v>1</v>
      </c>
      <c r="F172" s="178" t="s">
        <v>228</v>
      </c>
      <c r="H172" s="282">
        <v>9.5239999999999991</v>
      </c>
      <c r="I172" s="180"/>
      <c r="L172" s="175"/>
      <c r="M172" s="181"/>
      <c r="T172" s="182"/>
      <c r="AT172" s="177" t="s">
        <v>207</v>
      </c>
      <c r="AU172" s="177" t="s">
        <v>91</v>
      </c>
      <c r="AV172" s="12" t="s">
        <v>91</v>
      </c>
      <c r="AW172" s="12" t="s">
        <v>33</v>
      </c>
      <c r="AX172" s="12" t="s">
        <v>78</v>
      </c>
      <c r="AY172" s="177" t="s">
        <v>199</v>
      </c>
    </row>
    <row r="173" spans="2:65" s="13" customFormat="1" ht="11.25">
      <c r="B173" s="183"/>
      <c r="D173" s="176" t="s">
        <v>207</v>
      </c>
      <c r="E173" s="184" t="s">
        <v>110</v>
      </c>
      <c r="F173" s="185" t="s">
        <v>229</v>
      </c>
      <c r="H173" s="284">
        <v>20.812000000000001</v>
      </c>
      <c r="I173" s="187"/>
      <c r="L173" s="183"/>
      <c r="M173" s="188"/>
      <c r="T173" s="189"/>
      <c r="AT173" s="184" t="s">
        <v>207</v>
      </c>
      <c r="AU173" s="184" t="s">
        <v>91</v>
      </c>
      <c r="AV173" s="13" t="s">
        <v>205</v>
      </c>
      <c r="AW173" s="13" t="s">
        <v>33</v>
      </c>
      <c r="AX173" s="13" t="s">
        <v>85</v>
      </c>
      <c r="AY173" s="184" t="s">
        <v>199</v>
      </c>
    </row>
    <row r="174" spans="2:65" s="1" customFormat="1" ht="24.2" customHeight="1">
      <c r="B174" s="33"/>
      <c r="C174" s="163" t="s">
        <v>126</v>
      </c>
      <c r="D174" s="163" t="s">
        <v>201</v>
      </c>
      <c r="E174" s="164" t="s">
        <v>230</v>
      </c>
      <c r="F174" s="165" t="s">
        <v>231</v>
      </c>
      <c r="G174" s="166" t="s">
        <v>232</v>
      </c>
      <c r="H174" s="281">
        <v>5</v>
      </c>
      <c r="I174" s="168"/>
      <c r="J174" s="169">
        <f>ROUND(I174*H174,2)</f>
        <v>0</v>
      </c>
      <c r="K174" s="170"/>
      <c r="L174" s="33"/>
      <c r="M174" s="171" t="s">
        <v>1</v>
      </c>
      <c r="N174" s="137" t="s">
        <v>44</v>
      </c>
      <c r="P174" s="172">
        <f>O174*H174</f>
        <v>0</v>
      </c>
      <c r="Q174" s="172">
        <v>0</v>
      </c>
      <c r="R174" s="172">
        <f>Q174*H174</f>
        <v>0</v>
      </c>
      <c r="S174" s="172">
        <v>2.4E-2</v>
      </c>
      <c r="T174" s="173">
        <f>S174*H174</f>
        <v>0.12</v>
      </c>
      <c r="AR174" s="174" t="s">
        <v>205</v>
      </c>
      <c r="AT174" s="174" t="s">
        <v>201</v>
      </c>
      <c r="AU174" s="174" t="s">
        <v>91</v>
      </c>
      <c r="AY174" s="16" t="s">
        <v>199</v>
      </c>
      <c r="BE174" s="102">
        <f>IF(N174="základná",J174,0)</f>
        <v>0</v>
      </c>
      <c r="BF174" s="102">
        <f>IF(N174="znížená",J174,0)</f>
        <v>0</v>
      </c>
      <c r="BG174" s="102">
        <f>IF(N174="zákl. prenesená",J174,0)</f>
        <v>0</v>
      </c>
      <c r="BH174" s="102">
        <f>IF(N174="zníž. prenesená",J174,0)</f>
        <v>0</v>
      </c>
      <c r="BI174" s="102">
        <f>IF(N174="nulová",J174,0)</f>
        <v>0</v>
      </c>
      <c r="BJ174" s="16" t="s">
        <v>91</v>
      </c>
      <c r="BK174" s="102">
        <f>ROUND(I174*H174,2)</f>
        <v>0</v>
      </c>
      <c r="BL174" s="16" t="s">
        <v>205</v>
      </c>
      <c r="BM174" s="174" t="s">
        <v>233</v>
      </c>
    </row>
    <row r="175" spans="2:65" s="14" customFormat="1" ht="11.25">
      <c r="B175" s="190"/>
      <c r="D175" s="176" t="s">
        <v>207</v>
      </c>
      <c r="E175" s="191" t="s">
        <v>1</v>
      </c>
      <c r="F175" s="192" t="s">
        <v>234</v>
      </c>
      <c r="H175" s="285" t="s">
        <v>1</v>
      </c>
      <c r="I175" s="193"/>
      <c r="L175" s="190"/>
      <c r="M175" s="194"/>
      <c r="T175" s="195"/>
      <c r="AT175" s="191" t="s">
        <v>207</v>
      </c>
      <c r="AU175" s="191" t="s">
        <v>91</v>
      </c>
      <c r="AV175" s="14" t="s">
        <v>85</v>
      </c>
      <c r="AW175" s="14" t="s">
        <v>33</v>
      </c>
      <c r="AX175" s="14" t="s">
        <v>78</v>
      </c>
      <c r="AY175" s="191" t="s">
        <v>199</v>
      </c>
    </row>
    <row r="176" spans="2:65" s="12" customFormat="1" ht="11.25">
      <c r="B176" s="175"/>
      <c r="D176" s="176" t="s">
        <v>207</v>
      </c>
      <c r="E176" s="177" t="s">
        <v>1</v>
      </c>
      <c r="F176" s="178" t="s">
        <v>235</v>
      </c>
      <c r="H176" s="282">
        <v>2</v>
      </c>
      <c r="I176" s="180"/>
      <c r="L176" s="175"/>
      <c r="M176" s="181"/>
      <c r="T176" s="182"/>
      <c r="AT176" s="177" t="s">
        <v>207</v>
      </c>
      <c r="AU176" s="177" t="s">
        <v>91</v>
      </c>
      <c r="AV176" s="12" t="s">
        <v>91</v>
      </c>
      <c r="AW176" s="12" t="s">
        <v>33</v>
      </c>
      <c r="AX176" s="12" t="s">
        <v>78</v>
      </c>
      <c r="AY176" s="177" t="s">
        <v>199</v>
      </c>
    </row>
    <row r="177" spans="2:65" s="12" customFormat="1" ht="11.25">
      <c r="B177" s="175"/>
      <c r="D177" s="176" t="s">
        <v>207</v>
      </c>
      <c r="E177" s="177" t="s">
        <v>1</v>
      </c>
      <c r="F177" s="178" t="s">
        <v>236</v>
      </c>
      <c r="H177" s="282">
        <v>3</v>
      </c>
      <c r="I177" s="180"/>
      <c r="L177" s="175"/>
      <c r="M177" s="181"/>
      <c r="T177" s="182"/>
      <c r="AT177" s="177" t="s">
        <v>207</v>
      </c>
      <c r="AU177" s="177" t="s">
        <v>91</v>
      </c>
      <c r="AV177" s="12" t="s">
        <v>91</v>
      </c>
      <c r="AW177" s="12" t="s">
        <v>33</v>
      </c>
      <c r="AX177" s="12" t="s">
        <v>78</v>
      </c>
      <c r="AY177" s="177" t="s">
        <v>199</v>
      </c>
    </row>
    <row r="178" spans="2:65" s="13" customFormat="1" ht="11.25">
      <c r="B178" s="183"/>
      <c r="D178" s="176" t="s">
        <v>207</v>
      </c>
      <c r="E178" s="184" t="s">
        <v>127</v>
      </c>
      <c r="F178" s="185" t="s">
        <v>229</v>
      </c>
      <c r="H178" s="284">
        <v>5</v>
      </c>
      <c r="I178" s="187"/>
      <c r="L178" s="183"/>
      <c r="M178" s="188"/>
      <c r="T178" s="189"/>
      <c r="AT178" s="184" t="s">
        <v>207</v>
      </c>
      <c r="AU178" s="184" t="s">
        <v>91</v>
      </c>
      <c r="AV178" s="13" t="s">
        <v>205</v>
      </c>
      <c r="AW178" s="13" t="s">
        <v>33</v>
      </c>
      <c r="AX178" s="13" t="s">
        <v>85</v>
      </c>
      <c r="AY178" s="184" t="s">
        <v>199</v>
      </c>
    </row>
    <row r="179" spans="2:65" s="1" customFormat="1" ht="24.2" customHeight="1">
      <c r="B179" s="33"/>
      <c r="C179" s="163" t="s">
        <v>237</v>
      </c>
      <c r="D179" s="163" t="s">
        <v>201</v>
      </c>
      <c r="E179" s="164" t="s">
        <v>238</v>
      </c>
      <c r="F179" s="165" t="s">
        <v>239</v>
      </c>
      <c r="G179" s="166" t="s">
        <v>240</v>
      </c>
      <c r="H179" s="281">
        <v>6</v>
      </c>
      <c r="I179" s="168"/>
      <c r="J179" s="169">
        <f>ROUND(I179*H179,2)</f>
        <v>0</v>
      </c>
      <c r="K179" s="170"/>
      <c r="L179" s="33"/>
      <c r="M179" s="171" t="s">
        <v>1</v>
      </c>
      <c r="N179" s="137" t="s">
        <v>44</v>
      </c>
      <c r="P179" s="172">
        <f>O179*H179</f>
        <v>0</v>
      </c>
      <c r="Q179" s="172">
        <v>0</v>
      </c>
      <c r="R179" s="172">
        <f>Q179*H179</f>
        <v>0</v>
      </c>
      <c r="S179" s="172">
        <v>0</v>
      </c>
      <c r="T179" s="173">
        <f>S179*H179</f>
        <v>0</v>
      </c>
      <c r="AR179" s="174" t="s">
        <v>205</v>
      </c>
      <c r="AT179" s="174" t="s">
        <v>201</v>
      </c>
      <c r="AU179" s="174" t="s">
        <v>91</v>
      </c>
      <c r="AY179" s="16" t="s">
        <v>199</v>
      </c>
      <c r="BE179" s="102">
        <f>IF(N179="základná",J179,0)</f>
        <v>0</v>
      </c>
      <c r="BF179" s="102">
        <f>IF(N179="znížená",J179,0)</f>
        <v>0</v>
      </c>
      <c r="BG179" s="102">
        <f>IF(N179="zákl. prenesená",J179,0)</f>
        <v>0</v>
      </c>
      <c r="BH179" s="102">
        <f>IF(N179="zníž. prenesená",J179,0)</f>
        <v>0</v>
      </c>
      <c r="BI179" s="102">
        <f>IF(N179="nulová",J179,0)</f>
        <v>0</v>
      </c>
      <c r="BJ179" s="16" t="s">
        <v>91</v>
      </c>
      <c r="BK179" s="102">
        <f>ROUND(I179*H179,2)</f>
        <v>0</v>
      </c>
      <c r="BL179" s="16" t="s">
        <v>205</v>
      </c>
      <c r="BM179" s="174" t="s">
        <v>241</v>
      </c>
    </row>
    <row r="180" spans="2:65" s="12" customFormat="1" ht="11.25">
      <c r="B180" s="175"/>
      <c r="D180" s="176" t="s">
        <v>207</v>
      </c>
      <c r="E180" s="177" t="s">
        <v>1</v>
      </c>
      <c r="F180" s="178" t="s">
        <v>242</v>
      </c>
      <c r="H180" s="179">
        <v>6</v>
      </c>
      <c r="I180" s="180"/>
      <c r="L180" s="175"/>
      <c r="M180" s="181"/>
      <c r="T180" s="182"/>
      <c r="AT180" s="177" t="s">
        <v>207</v>
      </c>
      <c r="AU180" s="177" t="s">
        <v>91</v>
      </c>
      <c r="AV180" s="12" t="s">
        <v>91</v>
      </c>
      <c r="AW180" s="12" t="s">
        <v>33</v>
      </c>
      <c r="AX180" s="12" t="s">
        <v>78</v>
      </c>
      <c r="AY180" s="177" t="s">
        <v>199</v>
      </c>
    </row>
    <row r="181" spans="2:65" s="13" customFormat="1" ht="11.25">
      <c r="B181" s="183"/>
      <c r="D181" s="176" t="s">
        <v>207</v>
      </c>
      <c r="E181" s="184" t="s">
        <v>1</v>
      </c>
      <c r="F181" s="185" t="s">
        <v>229</v>
      </c>
      <c r="H181" s="186">
        <v>6</v>
      </c>
      <c r="I181" s="187"/>
      <c r="L181" s="183"/>
      <c r="M181" s="188"/>
      <c r="T181" s="189"/>
      <c r="AT181" s="184" t="s">
        <v>207</v>
      </c>
      <c r="AU181" s="184" t="s">
        <v>91</v>
      </c>
      <c r="AV181" s="13" t="s">
        <v>205</v>
      </c>
      <c r="AW181" s="13" t="s">
        <v>33</v>
      </c>
      <c r="AX181" s="13" t="s">
        <v>85</v>
      </c>
      <c r="AY181" s="184" t="s">
        <v>199</v>
      </c>
    </row>
    <row r="182" spans="2:65" s="1" customFormat="1" ht="33" customHeight="1">
      <c r="B182" s="33"/>
      <c r="C182" s="163" t="s">
        <v>208</v>
      </c>
      <c r="D182" s="163" t="s">
        <v>201</v>
      </c>
      <c r="E182" s="164" t="s">
        <v>243</v>
      </c>
      <c r="F182" s="165" t="s">
        <v>244</v>
      </c>
      <c r="G182" s="166" t="s">
        <v>245</v>
      </c>
      <c r="H182" s="281">
        <v>20</v>
      </c>
      <c r="I182" s="168"/>
      <c r="J182" s="169">
        <f>ROUND(I182*H182,2)</f>
        <v>0</v>
      </c>
      <c r="K182" s="170"/>
      <c r="L182" s="33"/>
      <c r="M182" s="171" t="s">
        <v>1</v>
      </c>
      <c r="N182" s="137" t="s">
        <v>44</v>
      </c>
      <c r="P182" s="172">
        <f>O182*H182</f>
        <v>0</v>
      </c>
      <c r="Q182" s="172">
        <v>0</v>
      </c>
      <c r="R182" s="172">
        <f>Q182*H182</f>
        <v>0</v>
      </c>
      <c r="S182" s="172">
        <v>2E-3</v>
      </c>
      <c r="T182" s="173">
        <f>S182*H182</f>
        <v>0.04</v>
      </c>
      <c r="AR182" s="174" t="s">
        <v>205</v>
      </c>
      <c r="AT182" s="174" t="s">
        <v>201</v>
      </c>
      <c r="AU182" s="174" t="s">
        <v>91</v>
      </c>
      <c r="AY182" s="16" t="s">
        <v>199</v>
      </c>
      <c r="BE182" s="102">
        <f>IF(N182="základná",J182,0)</f>
        <v>0</v>
      </c>
      <c r="BF182" s="102">
        <f>IF(N182="znížená",J182,0)</f>
        <v>0</v>
      </c>
      <c r="BG182" s="102">
        <f>IF(N182="zákl. prenesená",J182,0)</f>
        <v>0</v>
      </c>
      <c r="BH182" s="102">
        <f>IF(N182="zníž. prenesená",J182,0)</f>
        <v>0</v>
      </c>
      <c r="BI182" s="102">
        <f>IF(N182="nulová",J182,0)</f>
        <v>0</v>
      </c>
      <c r="BJ182" s="16" t="s">
        <v>91</v>
      </c>
      <c r="BK182" s="102">
        <f>ROUND(I182*H182,2)</f>
        <v>0</v>
      </c>
      <c r="BL182" s="16" t="s">
        <v>205</v>
      </c>
      <c r="BM182" s="174" t="s">
        <v>246</v>
      </c>
    </row>
    <row r="183" spans="2:65" s="12" customFormat="1" ht="11.25">
      <c r="B183" s="175"/>
      <c r="D183" s="176" t="s">
        <v>207</v>
      </c>
      <c r="E183" s="177" t="s">
        <v>1</v>
      </c>
      <c r="F183" s="178" t="s">
        <v>247</v>
      </c>
      <c r="H183" s="286">
        <v>20</v>
      </c>
      <c r="I183" s="180"/>
      <c r="L183" s="175"/>
      <c r="M183" s="181"/>
      <c r="T183" s="182"/>
      <c r="AT183" s="177" t="s">
        <v>207</v>
      </c>
      <c r="AU183" s="177" t="s">
        <v>91</v>
      </c>
      <c r="AV183" s="12" t="s">
        <v>91</v>
      </c>
      <c r="AW183" s="12" t="s">
        <v>33</v>
      </c>
      <c r="AX183" s="12" t="s">
        <v>85</v>
      </c>
      <c r="AY183" s="177" t="s">
        <v>199</v>
      </c>
    </row>
    <row r="184" spans="2:65" s="1" customFormat="1" ht="33" customHeight="1">
      <c r="B184" s="33"/>
      <c r="C184" s="163" t="s">
        <v>214</v>
      </c>
      <c r="D184" s="163" t="s">
        <v>201</v>
      </c>
      <c r="E184" s="164" t="s">
        <v>248</v>
      </c>
      <c r="F184" s="165" t="s">
        <v>249</v>
      </c>
      <c r="G184" s="166" t="s">
        <v>245</v>
      </c>
      <c r="H184" s="281">
        <v>20</v>
      </c>
      <c r="I184" s="168"/>
      <c r="J184" s="169">
        <f>ROUND(I184*H184,2)</f>
        <v>0</v>
      </c>
      <c r="K184" s="170"/>
      <c r="L184" s="33"/>
      <c r="M184" s="171" t="s">
        <v>1</v>
      </c>
      <c r="N184" s="137" t="s">
        <v>44</v>
      </c>
      <c r="P184" s="172">
        <f>O184*H184</f>
        <v>0</v>
      </c>
      <c r="Q184" s="172">
        <v>0</v>
      </c>
      <c r="R184" s="172">
        <f>Q184*H184</f>
        <v>0</v>
      </c>
      <c r="S184" s="172">
        <v>8.0000000000000002E-3</v>
      </c>
      <c r="T184" s="173">
        <f>S184*H184</f>
        <v>0.16</v>
      </c>
      <c r="AR184" s="174" t="s">
        <v>205</v>
      </c>
      <c r="AT184" s="174" t="s">
        <v>201</v>
      </c>
      <c r="AU184" s="174" t="s">
        <v>91</v>
      </c>
      <c r="AY184" s="16" t="s">
        <v>199</v>
      </c>
      <c r="BE184" s="102">
        <f>IF(N184="základná",J184,0)</f>
        <v>0</v>
      </c>
      <c r="BF184" s="102">
        <f>IF(N184="znížená",J184,0)</f>
        <v>0</v>
      </c>
      <c r="BG184" s="102">
        <f>IF(N184="zákl. prenesená",J184,0)</f>
        <v>0</v>
      </c>
      <c r="BH184" s="102">
        <f>IF(N184="zníž. prenesená",J184,0)</f>
        <v>0</v>
      </c>
      <c r="BI184" s="102">
        <f>IF(N184="nulová",J184,0)</f>
        <v>0</v>
      </c>
      <c r="BJ184" s="16" t="s">
        <v>91</v>
      </c>
      <c r="BK184" s="102">
        <f>ROUND(I184*H184,2)</f>
        <v>0</v>
      </c>
      <c r="BL184" s="16" t="s">
        <v>205</v>
      </c>
      <c r="BM184" s="174" t="s">
        <v>250</v>
      </c>
    </row>
    <row r="185" spans="2:65" s="12" customFormat="1" ht="11.25">
      <c r="B185" s="175"/>
      <c r="D185" s="176" t="s">
        <v>207</v>
      </c>
      <c r="E185" s="177" t="s">
        <v>1</v>
      </c>
      <c r="F185" s="178" t="s">
        <v>251</v>
      </c>
      <c r="H185" s="286">
        <v>20</v>
      </c>
      <c r="I185" s="180"/>
      <c r="L185" s="175"/>
      <c r="M185" s="181"/>
      <c r="T185" s="182"/>
      <c r="AT185" s="177" t="s">
        <v>207</v>
      </c>
      <c r="AU185" s="177" t="s">
        <v>91</v>
      </c>
      <c r="AV185" s="12" t="s">
        <v>91</v>
      </c>
      <c r="AW185" s="12" t="s">
        <v>33</v>
      </c>
      <c r="AX185" s="12" t="s">
        <v>78</v>
      </c>
      <c r="AY185" s="177" t="s">
        <v>199</v>
      </c>
    </row>
    <row r="186" spans="2:65" s="13" customFormat="1" ht="11.25">
      <c r="B186" s="183"/>
      <c r="D186" s="176" t="s">
        <v>207</v>
      </c>
      <c r="E186" s="184" t="s">
        <v>1</v>
      </c>
      <c r="F186" s="185" t="s">
        <v>229</v>
      </c>
      <c r="H186" s="287">
        <v>20</v>
      </c>
      <c r="I186" s="187"/>
      <c r="L186" s="183"/>
      <c r="M186" s="188"/>
      <c r="T186" s="189"/>
      <c r="AT186" s="184" t="s">
        <v>207</v>
      </c>
      <c r="AU186" s="184" t="s">
        <v>91</v>
      </c>
      <c r="AV186" s="13" t="s">
        <v>205</v>
      </c>
      <c r="AW186" s="13" t="s">
        <v>33</v>
      </c>
      <c r="AX186" s="13" t="s">
        <v>85</v>
      </c>
      <c r="AY186" s="184" t="s">
        <v>199</v>
      </c>
    </row>
    <row r="187" spans="2:65" s="1" customFormat="1" ht="24.2" customHeight="1">
      <c r="B187" s="33"/>
      <c r="C187" s="163" t="s">
        <v>135</v>
      </c>
      <c r="D187" s="163" t="s">
        <v>201</v>
      </c>
      <c r="E187" s="164" t="s">
        <v>252</v>
      </c>
      <c r="F187" s="165" t="s">
        <v>253</v>
      </c>
      <c r="G187" s="166" t="s">
        <v>245</v>
      </c>
      <c r="H187" s="281">
        <v>5</v>
      </c>
      <c r="I187" s="168"/>
      <c r="J187" s="169">
        <f>ROUND(I187*H187,2)</f>
        <v>0</v>
      </c>
      <c r="K187" s="170"/>
      <c r="L187" s="33"/>
      <c r="M187" s="171" t="s">
        <v>1</v>
      </c>
      <c r="N187" s="137" t="s">
        <v>44</v>
      </c>
      <c r="P187" s="172">
        <f>O187*H187</f>
        <v>0</v>
      </c>
      <c r="Q187" s="172">
        <v>4.4800000000000003E-6</v>
      </c>
      <c r="R187" s="172">
        <f>Q187*H187</f>
        <v>2.2400000000000002E-5</v>
      </c>
      <c r="S187" s="172">
        <v>0</v>
      </c>
      <c r="T187" s="173">
        <f>S187*H187</f>
        <v>0</v>
      </c>
      <c r="AR187" s="174" t="s">
        <v>205</v>
      </c>
      <c r="AT187" s="174" t="s">
        <v>201</v>
      </c>
      <c r="AU187" s="174" t="s">
        <v>91</v>
      </c>
      <c r="AY187" s="16" t="s">
        <v>199</v>
      </c>
      <c r="BE187" s="102">
        <f>IF(N187="základná",J187,0)</f>
        <v>0</v>
      </c>
      <c r="BF187" s="102">
        <f>IF(N187="znížená",J187,0)</f>
        <v>0</v>
      </c>
      <c r="BG187" s="102">
        <f>IF(N187="zákl. prenesená",J187,0)</f>
        <v>0</v>
      </c>
      <c r="BH187" s="102">
        <f>IF(N187="zníž. prenesená",J187,0)</f>
        <v>0</v>
      </c>
      <c r="BI187" s="102">
        <f>IF(N187="nulová",J187,0)</f>
        <v>0</v>
      </c>
      <c r="BJ187" s="16" t="s">
        <v>91</v>
      </c>
      <c r="BK187" s="102">
        <f>ROUND(I187*H187,2)</f>
        <v>0</v>
      </c>
      <c r="BL187" s="16" t="s">
        <v>205</v>
      </c>
      <c r="BM187" s="174" t="s">
        <v>254</v>
      </c>
    </row>
    <row r="188" spans="2:65" s="12" customFormat="1" ht="11.25">
      <c r="B188" s="175"/>
      <c r="D188" s="176" t="s">
        <v>207</v>
      </c>
      <c r="E188" s="177" t="s">
        <v>1</v>
      </c>
      <c r="F188" s="178" t="s">
        <v>255</v>
      </c>
      <c r="H188" s="286">
        <v>5</v>
      </c>
      <c r="I188" s="180"/>
      <c r="L188" s="175"/>
      <c r="M188" s="181"/>
      <c r="T188" s="182"/>
      <c r="AT188" s="177" t="s">
        <v>207</v>
      </c>
      <c r="AU188" s="177" t="s">
        <v>91</v>
      </c>
      <c r="AV188" s="12" t="s">
        <v>91</v>
      </c>
      <c r="AW188" s="12" t="s">
        <v>33</v>
      </c>
      <c r="AX188" s="12" t="s">
        <v>78</v>
      </c>
      <c r="AY188" s="177" t="s">
        <v>199</v>
      </c>
    </row>
    <row r="189" spans="2:65" s="13" customFormat="1" ht="11.25">
      <c r="B189" s="183"/>
      <c r="D189" s="176" t="s">
        <v>207</v>
      </c>
      <c r="E189" s="184" t="s">
        <v>1</v>
      </c>
      <c r="F189" s="185" t="s">
        <v>229</v>
      </c>
      <c r="H189" s="287">
        <v>5</v>
      </c>
      <c r="I189" s="187"/>
      <c r="L189" s="183"/>
      <c r="M189" s="188"/>
      <c r="T189" s="189"/>
      <c r="AT189" s="184" t="s">
        <v>207</v>
      </c>
      <c r="AU189" s="184" t="s">
        <v>91</v>
      </c>
      <c r="AV189" s="13" t="s">
        <v>205</v>
      </c>
      <c r="AW189" s="13" t="s">
        <v>33</v>
      </c>
      <c r="AX189" s="13" t="s">
        <v>85</v>
      </c>
      <c r="AY189" s="184" t="s">
        <v>199</v>
      </c>
    </row>
    <row r="190" spans="2:65" s="1" customFormat="1" ht="37.9" customHeight="1">
      <c r="B190" s="33"/>
      <c r="C190" s="163" t="s">
        <v>256</v>
      </c>
      <c r="D190" s="163" t="s">
        <v>201</v>
      </c>
      <c r="E190" s="164" t="s">
        <v>257</v>
      </c>
      <c r="F190" s="165" t="s">
        <v>258</v>
      </c>
      <c r="G190" s="166" t="s">
        <v>204</v>
      </c>
      <c r="H190" s="288">
        <v>83.47</v>
      </c>
      <c r="I190" s="168"/>
      <c r="J190" s="169">
        <f>ROUND(I190*H190,2)</f>
        <v>0</v>
      </c>
      <c r="K190" s="170"/>
      <c r="L190" s="33"/>
      <c r="M190" s="171" t="s">
        <v>1</v>
      </c>
      <c r="N190" s="137" t="s">
        <v>44</v>
      </c>
      <c r="P190" s="172">
        <f>O190*H190</f>
        <v>0</v>
      </c>
      <c r="Q190" s="172">
        <v>0</v>
      </c>
      <c r="R190" s="172">
        <f>Q190*H190</f>
        <v>0</v>
      </c>
      <c r="S190" s="172">
        <v>6.8000000000000005E-2</v>
      </c>
      <c r="T190" s="173">
        <f>S190*H190</f>
        <v>5.6759599999999999</v>
      </c>
      <c r="AR190" s="174" t="s">
        <v>205</v>
      </c>
      <c r="AT190" s="174" t="s">
        <v>201</v>
      </c>
      <c r="AU190" s="174" t="s">
        <v>91</v>
      </c>
      <c r="AY190" s="16" t="s">
        <v>199</v>
      </c>
      <c r="BE190" s="102">
        <f>IF(N190="základná",J190,0)</f>
        <v>0</v>
      </c>
      <c r="BF190" s="102">
        <f>IF(N190="znížená",J190,0)</f>
        <v>0</v>
      </c>
      <c r="BG190" s="102">
        <f>IF(N190="zákl. prenesená",J190,0)</f>
        <v>0</v>
      </c>
      <c r="BH190" s="102">
        <f>IF(N190="zníž. prenesená",J190,0)</f>
        <v>0</v>
      </c>
      <c r="BI190" s="102">
        <f>IF(N190="nulová",J190,0)</f>
        <v>0</v>
      </c>
      <c r="BJ190" s="16" t="s">
        <v>91</v>
      </c>
      <c r="BK190" s="102">
        <f>ROUND(I190*H190,2)</f>
        <v>0</v>
      </c>
      <c r="BL190" s="16" t="s">
        <v>205</v>
      </c>
      <c r="BM190" s="174" t="s">
        <v>259</v>
      </c>
    </row>
    <row r="191" spans="2:65" s="12" customFormat="1" ht="22.5">
      <c r="B191" s="175"/>
      <c r="D191" s="176" t="s">
        <v>207</v>
      </c>
      <c r="E191" s="177" t="s">
        <v>1</v>
      </c>
      <c r="F191" s="178" t="s">
        <v>260</v>
      </c>
      <c r="H191" s="179">
        <v>12.884</v>
      </c>
      <c r="I191" s="180"/>
      <c r="L191" s="175"/>
      <c r="M191" s="181"/>
      <c r="T191" s="182"/>
      <c r="AT191" s="177" t="s">
        <v>207</v>
      </c>
      <c r="AU191" s="177" t="s">
        <v>91</v>
      </c>
      <c r="AV191" s="12" t="s">
        <v>91</v>
      </c>
      <c r="AW191" s="12" t="s">
        <v>33</v>
      </c>
      <c r="AX191" s="12" t="s">
        <v>78</v>
      </c>
      <c r="AY191" s="177" t="s">
        <v>199</v>
      </c>
    </row>
    <row r="192" spans="2:65" s="12" customFormat="1" ht="22.5">
      <c r="B192" s="175"/>
      <c r="D192" s="176" t="s">
        <v>207</v>
      </c>
      <c r="E192" s="177" t="s">
        <v>1</v>
      </c>
      <c r="F192" s="178" t="s">
        <v>261</v>
      </c>
      <c r="H192" s="179">
        <v>31.221</v>
      </c>
      <c r="I192" s="180"/>
      <c r="L192" s="175"/>
      <c r="M192" s="181"/>
      <c r="T192" s="182"/>
      <c r="AT192" s="177" t="s">
        <v>207</v>
      </c>
      <c r="AU192" s="177" t="s">
        <v>91</v>
      </c>
      <c r="AV192" s="12" t="s">
        <v>91</v>
      </c>
      <c r="AW192" s="12" t="s">
        <v>33</v>
      </c>
      <c r="AX192" s="12" t="s">
        <v>78</v>
      </c>
      <c r="AY192" s="177" t="s">
        <v>199</v>
      </c>
    </row>
    <row r="193" spans="2:65" s="12" customFormat="1" ht="22.5">
      <c r="B193" s="175"/>
      <c r="D193" s="176" t="s">
        <v>207</v>
      </c>
      <c r="E193" s="177" t="s">
        <v>1</v>
      </c>
      <c r="F193" s="178" t="s">
        <v>262</v>
      </c>
      <c r="H193" s="179">
        <v>39.365000000000002</v>
      </c>
      <c r="I193" s="180"/>
      <c r="L193" s="175"/>
      <c r="M193" s="181"/>
      <c r="T193" s="182"/>
      <c r="AT193" s="177" t="s">
        <v>207</v>
      </c>
      <c r="AU193" s="177" t="s">
        <v>91</v>
      </c>
      <c r="AV193" s="12" t="s">
        <v>91</v>
      </c>
      <c r="AW193" s="12" t="s">
        <v>33</v>
      </c>
      <c r="AX193" s="12" t="s">
        <v>78</v>
      </c>
      <c r="AY193" s="177" t="s">
        <v>199</v>
      </c>
    </row>
    <row r="194" spans="2:65" s="13" customFormat="1" ht="11.25">
      <c r="B194" s="183"/>
      <c r="D194" s="176" t="s">
        <v>207</v>
      </c>
      <c r="E194" s="184" t="s">
        <v>105</v>
      </c>
      <c r="F194" s="185" t="s">
        <v>229</v>
      </c>
      <c r="H194" s="186">
        <v>83.47</v>
      </c>
      <c r="I194" s="187"/>
      <c r="L194" s="183"/>
      <c r="M194" s="188"/>
      <c r="T194" s="189"/>
      <c r="AT194" s="184" t="s">
        <v>207</v>
      </c>
      <c r="AU194" s="184" t="s">
        <v>91</v>
      </c>
      <c r="AV194" s="13" t="s">
        <v>205</v>
      </c>
      <c r="AW194" s="13" t="s">
        <v>33</v>
      </c>
      <c r="AX194" s="13" t="s">
        <v>85</v>
      </c>
      <c r="AY194" s="184" t="s">
        <v>199</v>
      </c>
    </row>
    <row r="195" spans="2:65" s="1" customFormat="1" ht="24.2" customHeight="1">
      <c r="B195" s="33"/>
      <c r="C195" s="163" t="s">
        <v>263</v>
      </c>
      <c r="D195" s="163" t="s">
        <v>201</v>
      </c>
      <c r="E195" s="164" t="s">
        <v>264</v>
      </c>
      <c r="F195" s="165" t="s">
        <v>265</v>
      </c>
      <c r="G195" s="166" t="s">
        <v>266</v>
      </c>
      <c r="H195" s="281">
        <v>7.2679999999999998</v>
      </c>
      <c r="I195" s="168"/>
      <c r="J195" s="169">
        <f>ROUND(I195*H195,2)</f>
        <v>0</v>
      </c>
      <c r="K195" s="170"/>
      <c r="L195" s="33"/>
      <c r="M195" s="171" t="s">
        <v>1</v>
      </c>
      <c r="N195" s="137" t="s">
        <v>44</v>
      </c>
      <c r="P195" s="172">
        <f>O195*H195</f>
        <v>0</v>
      </c>
      <c r="Q195" s="172">
        <v>0</v>
      </c>
      <c r="R195" s="172">
        <f>Q195*H195</f>
        <v>0</v>
      </c>
      <c r="S195" s="172">
        <v>0</v>
      </c>
      <c r="T195" s="173">
        <f>S195*H195</f>
        <v>0</v>
      </c>
      <c r="AR195" s="174" t="s">
        <v>205</v>
      </c>
      <c r="AT195" s="174" t="s">
        <v>201</v>
      </c>
      <c r="AU195" s="174" t="s">
        <v>91</v>
      </c>
      <c r="AY195" s="16" t="s">
        <v>199</v>
      </c>
      <c r="BE195" s="102">
        <f>IF(N195="základná",J195,0)</f>
        <v>0</v>
      </c>
      <c r="BF195" s="102">
        <f>IF(N195="znížená",J195,0)</f>
        <v>0</v>
      </c>
      <c r="BG195" s="102">
        <f>IF(N195="zákl. prenesená",J195,0)</f>
        <v>0</v>
      </c>
      <c r="BH195" s="102">
        <f>IF(N195="zníž. prenesená",J195,0)</f>
        <v>0</v>
      </c>
      <c r="BI195" s="102">
        <f>IF(N195="nulová",J195,0)</f>
        <v>0</v>
      </c>
      <c r="BJ195" s="16" t="s">
        <v>91</v>
      </c>
      <c r="BK195" s="102">
        <f>ROUND(I195*H195,2)</f>
        <v>0</v>
      </c>
      <c r="BL195" s="16" t="s">
        <v>205</v>
      </c>
      <c r="BM195" s="174" t="s">
        <v>267</v>
      </c>
    </row>
    <row r="196" spans="2:65" s="1" customFormat="1" ht="21.75" customHeight="1">
      <c r="B196" s="33"/>
      <c r="C196" s="163" t="s">
        <v>268</v>
      </c>
      <c r="D196" s="163" t="s">
        <v>201</v>
      </c>
      <c r="E196" s="164" t="s">
        <v>269</v>
      </c>
      <c r="F196" s="165" t="s">
        <v>270</v>
      </c>
      <c r="G196" s="166" t="s">
        <v>266</v>
      </c>
      <c r="H196" s="281">
        <v>7.2679999999999998</v>
      </c>
      <c r="I196" s="168"/>
      <c r="J196" s="169">
        <f>ROUND(I196*H196,2)</f>
        <v>0</v>
      </c>
      <c r="K196" s="170"/>
      <c r="L196" s="33"/>
      <c r="M196" s="171" t="s">
        <v>1</v>
      </c>
      <c r="N196" s="137" t="s">
        <v>44</v>
      </c>
      <c r="P196" s="172">
        <f>O196*H196</f>
        <v>0</v>
      </c>
      <c r="Q196" s="172">
        <v>0</v>
      </c>
      <c r="R196" s="172">
        <f>Q196*H196</f>
        <v>0</v>
      </c>
      <c r="S196" s="172">
        <v>0</v>
      </c>
      <c r="T196" s="173">
        <f>S196*H196</f>
        <v>0</v>
      </c>
      <c r="AR196" s="174" t="s">
        <v>205</v>
      </c>
      <c r="AT196" s="174" t="s">
        <v>201</v>
      </c>
      <c r="AU196" s="174" t="s">
        <v>91</v>
      </c>
      <c r="AY196" s="16" t="s">
        <v>199</v>
      </c>
      <c r="BE196" s="102">
        <f>IF(N196="základná",J196,0)</f>
        <v>0</v>
      </c>
      <c r="BF196" s="102">
        <f>IF(N196="znížená",J196,0)</f>
        <v>0</v>
      </c>
      <c r="BG196" s="102">
        <f>IF(N196="zákl. prenesená",J196,0)</f>
        <v>0</v>
      </c>
      <c r="BH196" s="102">
        <f>IF(N196="zníž. prenesená",J196,0)</f>
        <v>0</v>
      </c>
      <c r="BI196" s="102">
        <f>IF(N196="nulová",J196,0)</f>
        <v>0</v>
      </c>
      <c r="BJ196" s="16" t="s">
        <v>91</v>
      </c>
      <c r="BK196" s="102">
        <f>ROUND(I196*H196,2)</f>
        <v>0</v>
      </c>
      <c r="BL196" s="16" t="s">
        <v>205</v>
      </c>
      <c r="BM196" s="174" t="s">
        <v>271</v>
      </c>
    </row>
    <row r="197" spans="2:65" s="1" customFormat="1" ht="24.2" customHeight="1">
      <c r="B197" s="33"/>
      <c r="C197" s="163" t="s">
        <v>133</v>
      </c>
      <c r="D197" s="163" t="s">
        <v>201</v>
      </c>
      <c r="E197" s="164" t="s">
        <v>272</v>
      </c>
      <c r="F197" s="165" t="s">
        <v>273</v>
      </c>
      <c r="G197" s="166" t="s">
        <v>266</v>
      </c>
      <c r="H197" s="281">
        <v>145.36000000000001</v>
      </c>
      <c r="I197" s="168"/>
      <c r="J197" s="169">
        <f>ROUND(I197*H197,2)</f>
        <v>0</v>
      </c>
      <c r="K197" s="170"/>
      <c r="L197" s="33"/>
      <c r="M197" s="171" t="s">
        <v>1</v>
      </c>
      <c r="N197" s="137" t="s">
        <v>44</v>
      </c>
      <c r="P197" s="172">
        <f>O197*H197</f>
        <v>0</v>
      </c>
      <c r="Q197" s="172">
        <v>0</v>
      </c>
      <c r="R197" s="172">
        <f>Q197*H197</f>
        <v>0</v>
      </c>
      <c r="S197" s="172">
        <v>0</v>
      </c>
      <c r="T197" s="173">
        <f>S197*H197</f>
        <v>0</v>
      </c>
      <c r="AR197" s="174" t="s">
        <v>205</v>
      </c>
      <c r="AT197" s="174" t="s">
        <v>201</v>
      </c>
      <c r="AU197" s="174" t="s">
        <v>91</v>
      </c>
      <c r="AY197" s="16" t="s">
        <v>199</v>
      </c>
      <c r="BE197" s="102">
        <f>IF(N197="základná",J197,0)</f>
        <v>0</v>
      </c>
      <c r="BF197" s="102">
        <f>IF(N197="znížená",J197,0)</f>
        <v>0</v>
      </c>
      <c r="BG197" s="102">
        <f>IF(N197="zákl. prenesená",J197,0)</f>
        <v>0</v>
      </c>
      <c r="BH197" s="102">
        <f>IF(N197="zníž. prenesená",J197,0)</f>
        <v>0</v>
      </c>
      <c r="BI197" s="102">
        <f>IF(N197="nulová",J197,0)</f>
        <v>0</v>
      </c>
      <c r="BJ197" s="16" t="s">
        <v>91</v>
      </c>
      <c r="BK197" s="102">
        <f>ROUND(I197*H197,2)</f>
        <v>0</v>
      </c>
      <c r="BL197" s="16" t="s">
        <v>205</v>
      </c>
      <c r="BM197" s="174" t="s">
        <v>274</v>
      </c>
    </row>
    <row r="198" spans="2:65" s="12" customFormat="1" ht="11.25">
      <c r="B198" s="175"/>
      <c r="D198" s="176" t="s">
        <v>207</v>
      </c>
      <c r="F198" s="178" t="s">
        <v>275</v>
      </c>
      <c r="H198" s="179">
        <v>145.36000000000001</v>
      </c>
      <c r="I198" s="180"/>
      <c r="L198" s="175"/>
      <c r="M198" s="181"/>
      <c r="T198" s="182"/>
      <c r="AT198" s="177" t="s">
        <v>207</v>
      </c>
      <c r="AU198" s="177" t="s">
        <v>91</v>
      </c>
      <c r="AV198" s="12" t="s">
        <v>91</v>
      </c>
      <c r="AW198" s="12" t="s">
        <v>4</v>
      </c>
      <c r="AX198" s="12" t="s">
        <v>85</v>
      </c>
      <c r="AY198" s="177" t="s">
        <v>199</v>
      </c>
    </row>
    <row r="199" spans="2:65" s="1" customFormat="1" ht="24.2" customHeight="1">
      <c r="B199" s="33"/>
      <c r="C199" s="163" t="s">
        <v>276</v>
      </c>
      <c r="D199" s="163" t="s">
        <v>201</v>
      </c>
      <c r="E199" s="164" t="s">
        <v>277</v>
      </c>
      <c r="F199" s="165" t="s">
        <v>278</v>
      </c>
      <c r="G199" s="166" t="s">
        <v>266</v>
      </c>
      <c r="H199" s="281">
        <v>7.2679999999999998</v>
      </c>
      <c r="I199" s="168"/>
      <c r="J199" s="169">
        <f>ROUND(I199*H199,2)</f>
        <v>0</v>
      </c>
      <c r="K199" s="170"/>
      <c r="L199" s="33"/>
      <c r="M199" s="171" t="s">
        <v>1</v>
      </c>
      <c r="N199" s="137" t="s">
        <v>44</v>
      </c>
      <c r="P199" s="172">
        <f>O199*H199</f>
        <v>0</v>
      </c>
      <c r="Q199" s="172">
        <v>0</v>
      </c>
      <c r="R199" s="172">
        <f>Q199*H199</f>
        <v>0</v>
      </c>
      <c r="S199" s="172">
        <v>0</v>
      </c>
      <c r="T199" s="173">
        <f>S199*H199</f>
        <v>0</v>
      </c>
      <c r="AR199" s="174" t="s">
        <v>205</v>
      </c>
      <c r="AT199" s="174" t="s">
        <v>201</v>
      </c>
      <c r="AU199" s="174" t="s">
        <v>91</v>
      </c>
      <c r="AY199" s="16" t="s">
        <v>199</v>
      </c>
      <c r="BE199" s="102">
        <f>IF(N199="základná",J199,0)</f>
        <v>0</v>
      </c>
      <c r="BF199" s="102">
        <f>IF(N199="znížená",J199,0)</f>
        <v>0</v>
      </c>
      <c r="BG199" s="102">
        <f>IF(N199="zákl. prenesená",J199,0)</f>
        <v>0</v>
      </c>
      <c r="BH199" s="102">
        <f>IF(N199="zníž. prenesená",J199,0)</f>
        <v>0</v>
      </c>
      <c r="BI199" s="102">
        <f>IF(N199="nulová",J199,0)</f>
        <v>0</v>
      </c>
      <c r="BJ199" s="16" t="s">
        <v>91</v>
      </c>
      <c r="BK199" s="102">
        <f>ROUND(I199*H199,2)</f>
        <v>0</v>
      </c>
      <c r="BL199" s="16" t="s">
        <v>205</v>
      </c>
      <c r="BM199" s="174" t="s">
        <v>279</v>
      </c>
    </row>
    <row r="200" spans="2:65" s="1" customFormat="1" ht="24.2" customHeight="1">
      <c r="B200" s="33"/>
      <c r="C200" s="163" t="s">
        <v>280</v>
      </c>
      <c r="D200" s="163" t="s">
        <v>201</v>
      </c>
      <c r="E200" s="164" t="s">
        <v>281</v>
      </c>
      <c r="F200" s="165" t="s">
        <v>282</v>
      </c>
      <c r="G200" s="166" t="s">
        <v>266</v>
      </c>
      <c r="H200" s="281">
        <v>36.340000000000003</v>
      </c>
      <c r="I200" s="168"/>
      <c r="J200" s="169">
        <f>ROUND(I200*H200,2)</f>
        <v>0</v>
      </c>
      <c r="K200" s="170"/>
      <c r="L200" s="33"/>
      <c r="M200" s="171" t="s">
        <v>1</v>
      </c>
      <c r="N200" s="137" t="s">
        <v>44</v>
      </c>
      <c r="P200" s="172">
        <f>O200*H200</f>
        <v>0</v>
      </c>
      <c r="Q200" s="172">
        <v>0</v>
      </c>
      <c r="R200" s="172">
        <f>Q200*H200</f>
        <v>0</v>
      </c>
      <c r="S200" s="172">
        <v>0</v>
      </c>
      <c r="T200" s="173">
        <f>S200*H200</f>
        <v>0</v>
      </c>
      <c r="AR200" s="174" t="s">
        <v>205</v>
      </c>
      <c r="AT200" s="174" t="s">
        <v>201</v>
      </c>
      <c r="AU200" s="174" t="s">
        <v>91</v>
      </c>
      <c r="AY200" s="16" t="s">
        <v>199</v>
      </c>
      <c r="BE200" s="102">
        <f>IF(N200="základná",J200,0)</f>
        <v>0</v>
      </c>
      <c r="BF200" s="102">
        <f>IF(N200="znížená",J200,0)</f>
        <v>0</v>
      </c>
      <c r="BG200" s="102">
        <f>IF(N200="zákl. prenesená",J200,0)</f>
        <v>0</v>
      </c>
      <c r="BH200" s="102">
        <f>IF(N200="zníž. prenesená",J200,0)</f>
        <v>0</v>
      </c>
      <c r="BI200" s="102">
        <f>IF(N200="nulová",J200,0)</f>
        <v>0</v>
      </c>
      <c r="BJ200" s="16" t="s">
        <v>91</v>
      </c>
      <c r="BK200" s="102">
        <f>ROUND(I200*H200,2)</f>
        <v>0</v>
      </c>
      <c r="BL200" s="16" t="s">
        <v>205</v>
      </c>
      <c r="BM200" s="174" t="s">
        <v>283</v>
      </c>
    </row>
    <row r="201" spans="2:65" s="12" customFormat="1" ht="11.25">
      <c r="B201" s="175"/>
      <c r="D201" s="176" t="s">
        <v>207</v>
      </c>
      <c r="F201" s="178" t="s">
        <v>284</v>
      </c>
      <c r="H201" s="282">
        <v>36.340000000000003</v>
      </c>
      <c r="I201" s="180"/>
      <c r="L201" s="175"/>
      <c r="M201" s="181"/>
      <c r="T201" s="182"/>
      <c r="AT201" s="177" t="s">
        <v>207</v>
      </c>
      <c r="AU201" s="177" t="s">
        <v>91</v>
      </c>
      <c r="AV201" s="12" t="s">
        <v>91</v>
      </c>
      <c r="AW201" s="12" t="s">
        <v>4</v>
      </c>
      <c r="AX201" s="12" t="s">
        <v>85</v>
      </c>
      <c r="AY201" s="177" t="s">
        <v>199</v>
      </c>
    </row>
    <row r="202" spans="2:65" s="1" customFormat="1" ht="24.2" customHeight="1">
      <c r="B202" s="33"/>
      <c r="C202" s="163" t="s">
        <v>285</v>
      </c>
      <c r="D202" s="163" t="s">
        <v>201</v>
      </c>
      <c r="E202" s="164" t="s">
        <v>286</v>
      </c>
      <c r="F202" s="165" t="s">
        <v>287</v>
      </c>
      <c r="G202" s="166" t="s">
        <v>266</v>
      </c>
      <c r="H202" s="281">
        <v>7.2679999999999998</v>
      </c>
      <c r="I202" s="168"/>
      <c r="J202" s="169">
        <f>ROUND(I202*H202,2)</f>
        <v>0</v>
      </c>
      <c r="K202" s="170"/>
      <c r="L202" s="33"/>
      <c r="M202" s="171" t="s">
        <v>1</v>
      </c>
      <c r="N202" s="137" t="s">
        <v>44</v>
      </c>
      <c r="P202" s="172">
        <f>O202*H202</f>
        <v>0</v>
      </c>
      <c r="Q202" s="172">
        <v>0</v>
      </c>
      <c r="R202" s="172">
        <f>Q202*H202</f>
        <v>0</v>
      </c>
      <c r="S202" s="172">
        <v>0</v>
      </c>
      <c r="T202" s="173">
        <f>S202*H202</f>
        <v>0</v>
      </c>
      <c r="AR202" s="174" t="s">
        <v>205</v>
      </c>
      <c r="AT202" s="174" t="s">
        <v>201</v>
      </c>
      <c r="AU202" s="174" t="s">
        <v>91</v>
      </c>
      <c r="AY202" s="16" t="s">
        <v>199</v>
      </c>
      <c r="BE202" s="102">
        <f>IF(N202="základná",J202,0)</f>
        <v>0</v>
      </c>
      <c r="BF202" s="102">
        <f>IF(N202="znížená",J202,0)</f>
        <v>0</v>
      </c>
      <c r="BG202" s="102">
        <f>IF(N202="zákl. prenesená",J202,0)</f>
        <v>0</v>
      </c>
      <c r="BH202" s="102">
        <f>IF(N202="zníž. prenesená",J202,0)</f>
        <v>0</v>
      </c>
      <c r="BI202" s="102">
        <f>IF(N202="nulová",J202,0)</f>
        <v>0</v>
      </c>
      <c r="BJ202" s="16" t="s">
        <v>91</v>
      </c>
      <c r="BK202" s="102">
        <f>ROUND(I202*H202,2)</f>
        <v>0</v>
      </c>
      <c r="BL202" s="16" t="s">
        <v>205</v>
      </c>
      <c r="BM202" s="174" t="s">
        <v>288</v>
      </c>
    </row>
    <row r="203" spans="2:65" s="1" customFormat="1" ht="24.2" customHeight="1">
      <c r="B203" s="33"/>
      <c r="C203" s="163" t="s">
        <v>289</v>
      </c>
      <c r="D203" s="163" t="s">
        <v>201</v>
      </c>
      <c r="E203" s="164" t="s">
        <v>290</v>
      </c>
      <c r="F203" s="165" t="s">
        <v>291</v>
      </c>
      <c r="G203" s="166" t="s">
        <v>266</v>
      </c>
      <c r="H203" s="281">
        <v>7.2679999999999998</v>
      </c>
      <c r="I203" s="168"/>
      <c r="J203" s="169">
        <f>ROUND(I203*H203,2)</f>
        <v>0</v>
      </c>
      <c r="K203" s="170"/>
      <c r="L203" s="33"/>
      <c r="M203" s="171" t="s">
        <v>1</v>
      </c>
      <c r="N203" s="137" t="s">
        <v>44</v>
      </c>
      <c r="P203" s="172">
        <f>O203*H203</f>
        <v>0</v>
      </c>
      <c r="Q203" s="172">
        <v>0</v>
      </c>
      <c r="R203" s="172">
        <f>Q203*H203</f>
        <v>0</v>
      </c>
      <c r="S203" s="172">
        <v>0</v>
      </c>
      <c r="T203" s="173">
        <f>S203*H203</f>
        <v>0</v>
      </c>
      <c r="AR203" s="174" t="s">
        <v>205</v>
      </c>
      <c r="AT203" s="174" t="s">
        <v>201</v>
      </c>
      <c r="AU203" s="174" t="s">
        <v>91</v>
      </c>
      <c r="AY203" s="16" t="s">
        <v>199</v>
      </c>
      <c r="BE203" s="102">
        <f>IF(N203="základná",J203,0)</f>
        <v>0</v>
      </c>
      <c r="BF203" s="102">
        <f>IF(N203="znížená",J203,0)</f>
        <v>0</v>
      </c>
      <c r="BG203" s="102">
        <f>IF(N203="zákl. prenesená",J203,0)</f>
        <v>0</v>
      </c>
      <c r="BH203" s="102">
        <f>IF(N203="zníž. prenesená",J203,0)</f>
        <v>0</v>
      </c>
      <c r="BI203" s="102">
        <f>IF(N203="nulová",J203,0)</f>
        <v>0</v>
      </c>
      <c r="BJ203" s="16" t="s">
        <v>91</v>
      </c>
      <c r="BK203" s="102">
        <f>ROUND(I203*H203,2)</f>
        <v>0</v>
      </c>
      <c r="BL203" s="16" t="s">
        <v>205</v>
      </c>
      <c r="BM203" s="174" t="s">
        <v>292</v>
      </c>
    </row>
    <row r="204" spans="2:65" s="1" customFormat="1" ht="24.2" customHeight="1">
      <c r="B204" s="33"/>
      <c r="C204" s="163" t="s">
        <v>293</v>
      </c>
      <c r="D204" s="163" t="s">
        <v>201</v>
      </c>
      <c r="E204" s="164" t="s">
        <v>294</v>
      </c>
      <c r="F204" s="165" t="s">
        <v>295</v>
      </c>
      <c r="G204" s="166" t="s">
        <v>266</v>
      </c>
      <c r="H204" s="281">
        <v>7.2679999999999998</v>
      </c>
      <c r="I204" s="168"/>
      <c r="J204" s="169">
        <f>ROUND(I204*H204,2)</f>
        <v>0</v>
      </c>
      <c r="K204" s="170"/>
      <c r="L204" s="33"/>
      <c r="M204" s="171" t="s">
        <v>1</v>
      </c>
      <c r="N204" s="137" t="s">
        <v>44</v>
      </c>
      <c r="P204" s="172">
        <f>O204*H204</f>
        <v>0</v>
      </c>
      <c r="Q204" s="172">
        <v>0</v>
      </c>
      <c r="R204" s="172">
        <f>Q204*H204</f>
        <v>0</v>
      </c>
      <c r="S204" s="172">
        <v>0</v>
      </c>
      <c r="T204" s="173">
        <f>S204*H204</f>
        <v>0</v>
      </c>
      <c r="AR204" s="174" t="s">
        <v>205</v>
      </c>
      <c r="AT204" s="174" t="s">
        <v>201</v>
      </c>
      <c r="AU204" s="174" t="s">
        <v>91</v>
      </c>
      <c r="AY204" s="16" t="s">
        <v>199</v>
      </c>
      <c r="BE204" s="102">
        <f>IF(N204="základná",J204,0)</f>
        <v>0</v>
      </c>
      <c r="BF204" s="102">
        <f>IF(N204="znížená",J204,0)</f>
        <v>0</v>
      </c>
      <c r="BG204" s="102">
        <f>IF(N204="zákl. prenesená",J204,0)</f>
        <v>0</v>
      </c>
      <c r="BH204" s="102">
        <f>IF(N204="zníž. prenesená",J204,0)</f>
        <v>0</v>
      </c>
      <c r="BI204" s="102">
        <f>IF(N204="nulová",J204,0)</f>
        <v>0</v>
      </c>
      <c r="BJ204" s="16" t="s">
        <v>91</v>
      </c>
      <c r="BK204" s="102">
        <f>ROUND(I204*H204,2)</f>
        <v>0</v>
      </c>
      <c r="BL204" s="16" t="s">
        <v>205</v>
      </c>
      <c r="BM204" s="174" t="s">
        <v>296</v>
      </c>
    </row>
    <row r="205" spans="2:65" s="11" customFormat="1" ht="22.9" customHeight="1">
      <c r="B205" s="152"/>
      <c r="D205" s="153" t="s">
        <v>77</v>
      </c>
      <c r="E205" s="161" t="s">
        <v>297</v>
      </c>
      <c r="F205" s="161" t="s">
        <v>298</v>
      </c>
      <c r="H205" s="283"/>
      <c r="I205" s="155"/>
      <c r="J205" s="162">
        <f>BK205</f>
        <v>0</v>
      </c>
      <c r="L205" s="152"/>
      <c r="M205" s="156"/>
      <c r="P205" s="157">
        <f>P206</f>
        <v>0</v>
      </c>
      <c r="R205" s="157">
        <f>R206</f>
        <v>0</v>
      </c>
      <c r="T205" s="158">
        <f>T206</f>
        <v>0</v>
      </c>
      <c r="AR205" s="153" t="s">
        <v>85</v>
      </c>
      <c r="AT205" s="159" t="s">
        <v>77</v>
      </c>
      <c r="AU205" s="159" t="s">
        <v>85</v>
      </c>
      <c r="AY205" s="153" t="s">
        <v>199</v>
      </c>
      <c r="BK205" s="160">
        <f>BK206</f>
        <v>0</v>
      </c>
    </row>
    <row r="206" spans="2:65" s="1" customFormat="1" ht="24.2" customHeight="1">
      <c r="B206" s="33"/>
      <c r="C206" s="163" t="s">
        <v>299</v>
      </c>
      <c r="D206" s="163" t="s">
        <v>201</v>
      </c>
      <c r="E206" s="164" t="s">
        <v>300</v>
      </c>
      <c r="F206" s="165" t="s">
        <v>301</v>
      </c>
      <c r="G206" s="166" t="s">
        <v>266</v>
      </c>
      <c r="H206" s="281">
        <v>0.46300000000000002</v>
      </c>
      <c r="I206" s="168"/>
      <c r="J206" s="169">
        <f>ROUND(I206*H206,2)</f>
        <v>0</v>
      </c>
      <c r="K206" s="170"/>
      <c r="L206" s="33"/>
      <c r="M206" s="171" t="s">
        <v>1</v>
      </c>
      <c r="N206" s="137" t="s">
        <v>44</v>
      </c>
      <c r="P206" s="172">
        <f>O206*H206</f>
        <v>0</v>
      </c>
      <c r="Q206" s="172">
        <v>0</v>
      </c>
      <c r="R206" s="172">
        <f>Q206*H206</f>
        <v>0</v>
      </c>
      <c r="S206" s="172">
        <v>0</v>
      </c>
      <c r="T206" s="173">
        <f>S206*H206</f>
        <v>0</v>
      </c>
      <c r="AR206" s="174" t="s">
        <v>205</v>
      </c>
      <c r="AT206" s="174" t="s">
        <v>201</v>
      </c>
      <c r="AU206" s="174" t="s">
        <v>91</v>
      </c>
      <c r="AY206" s="16" t="s">
        <v>199</v>
      </c>
      <c r="BE206" s="102">
        <f>IF(N206="základná",J206,0)</f>
        <v>0</v>
      </c>
      <c r="BF206" s="102">
        <f>IF(N206="znížená",J206,0)</f>
        <v>0</v>
      </c>
      <c r="BG206" s="102">
        <f>IF(N206="zákl. prenesená",J206,0)</f>
        <v>0</v>
      </c>
      <c r="BH206" s="102">
        <f>IF(N206="zníž. prenesená",J206,0)</f>
        <v>0</v>
      </c>
      <c r="BI206" s="102">
        <f>IF(N206="nulová",J206,0)</f>
        <v>0</v>
      </c>
      <c r="BJ206" s="16" t="s">
        <v>91</v>
      </c>
      <c r="BK206" s="102">
        <f>ROUND(I206*H206,2)</f>
        <v>0</v>
      </c>
      <c r="BL206" s="16" t="s">
        <v>205</v>
      </c>
      <c r="BM206" s="174" t="s">
        <v>302</v>
      </c>
    </row>
    <row r="207" spans="2:65" s="11" customFormat="1" ht="25.9" customHeight="1">
      <c r="B207" s="152"/>
      <c r="D207" s="153" t="s">
        <v>77</v>
      </c>
      <c r="E207" s="154" t="s">
        <v>303</v>
      </c>
      <c r="F207" s="154" t="s">
        <v>304</v>
      </c>
      <c r="I207" s="155"/>
      <c r="J207" s="135">
        <f>BK207</f>
        <v>0</v>
      </c>
      <c r="L207" s="152"/>
      <c r="M207" s="156"/>
      <c r="P207" s="157">
        <f>P208+P216+P247+P267+P346+P352+P365+P377+P382+P388+P400+P414+P422+P433</f>
        <v>0</v>
      </c>
      <c r="R207" s="157">
        <f>R208+R216+R247+R267+R346+R352+R365+R377+R382+R388+R400+R414+R422+R433</f>
        <v>7.9302097643199998</v>
      </c>
      <c r="T207" s="158">
        <f>T208+T216+T247+T267+T346+T352+T365+T377+T382+T388+T400+T414+T422+T433</f>
        <v>0.8553400000000001</v>
      </c>
      <c r="AR207" s="153" t="s">
        <v>91</v>
      </c>
      <c r="AT207" s="159" t="s">
        <v>77</v>
      </c>
      <c r="AU207" s="159" t="s">
        <v>78</v>
      </c>
      <c r="AY207" s="153" t="s">
        <v>199</v>
      </c>
      <c r="BK207" s="160">
        <f>BK208+BK216+BK247+BK267+BK346+BK352+BK365+BK377+BK382+BK388+BK400+BK414+BK422+BK433</f>
        <v>0</v>
      </c>
    </row>
    <row r="208" spans="2:65" s="11" customFormat="1" ht="22.9" customHeight="1">
      <c r="B208" s="152"/>
      <c r="D208" s="153" t="s">
        <v>77</v>
      </c>
      <c r="E208" s="161" t="s">
        <v>305</v>
      </c>
      <c r="F208" s="161" t="s">
        <v>306</v>
      </c>
      <c r="I208" s="155"/>
      <c r="J208" s="162">
        <f>BK208</f>
        <v>0</v>
      </c>
      <c r="L208" s="152"/>
      <c r="M208" s="156"/>
      <c r="P208" s="157">
        <f>SUM(P209:P215)</f>
        <v>0</v>
      </c>
      <c r="R208" s="157">
        <f>SUM(R209:R215)</f>
        <v>4.2540800000000004E-2</v>
      </c>
      <c r="T208" s="158">
        <f>SUM(T209:T215)</f>
        <v>0</v>
      </c>
      <c r="AR208" s="153" t="s">
        <v>91</v>
      </c>
      <c r="AT208" s="159" t="s">
        <v>77</v>
      </c>
      <c r="AU208" s="159" t="s">
        <v>85</v>
      </c>
      <c r="AY208" s="153" t="s">
        <v>199</v>
      </c>
      <c r="BK208" s="160">
        <f>SUM(BK209:BK215)</f>
        <v>0</v>
      </c>
    </row>
    <row r="209" spans="2:65" s="1" customFormat="1" ht="24.2" customHeight="1">
      <c r="B209" s="33"/>
      <c r="C209" s="163" t="s">
        <v>307</v>
      </c>
      <c r="D209" s="163" t="s">
        <v>201</v>
      </c>
      <c r="E209" s="164" t="s">
        <v>308</v>
      </c>
      <c r="F209" s="165" t="s">
        <v>309</v>
      </c>
      <c r="G209" s="166" t="s">
        <v>204</v>
      </c>
      <c r="H209" s="281">
        <v>2.5990000000000002</v>
      </c>
      <c r="I209" s="168"/>
      <c r="J209" s="169">
        <f>ROUND(I209*H209,2)</f>
        <v>0</v>
      </c>
      <c r="K209" s="170"/>
      <c r="L209" s="33"/>
      <c r="M209" s="171" t="s">
        <v>1</v>
      </c>
      <c r="N209" s="137" t="s">
        <v>44</v>
      </c>
      <c r="P209" s="172">
        <f>O209*H209</f>
        <v>0</v>
      </c>
      <c r="Q209" s="172">
        <v>2.0999999999999999E-3</v>
      </c>
      <c r="R209" s="172">
        <f>Q209*H209</f>
        <v>5.4578999999999999E-3</v>
      </c>
      <c r="S209" s="172">
        <v>0</v>
      </c>
      <c r="T209" s="173">
        <f>S209*H209</f>
        <v>0</v>
      </c>
      <c r="AR209" s="174" t="s">
        <v>280</v>
      </c>
      <c r="AT209" s="174" t="s">
        <v>201</v>
      </c>
      <c r="AU209" s="174" t="s">
        <v>91</v>
      </c>
      <c r="AY209" s="16" t="s">
        <v>199</v>
      </c>
      <c r="BE209" s="102">
        <f>IF(N209="základná",J209,0)</f>
        <v>0</v>
      </c>
      <c r="BF209" s="102">
        <f>IF(N209="znížená",J209,0)</f>
        <v>0</v>
      </c>
      <c r="BG209" s="102">
        <f>IF(N209="zákl. prenesená",J209,0)</f>
        <v>0</v>
      </c>
      <c r="BH209" s="102">
        <f>IF(N209="zníž. prenesená",J209,0)</f>
        <v>0</v>
      </c>
      <c r="BI209" s="102">
        <f>IF(N209="nulová",J209,0)</f>
        <v>0</v>
      </c>
      <c r="BJ209" s="16" t="s">
        <v>91</v>
      </c>
      <c r="BK209" s="102">
        <f>ROUND(I209*H209,2)</f>
        <v>0</v>
      </c>
      <c r="BL209" s="16" t="s">
        <v>280</v>
      </c>
      <c r="BM209" s="174" t="s">
        <v>310</v>
      </c>
    </row>
    <row r="210" spans="2:65" s="12" customFormat="1" ht="11.25">
      <c r="B210" s="175"/>
      <c r="D210" s="176" t="s">
        <v>207</v>
      </c>
      <c r="E210" s="177" t="s">
        <v>1</v>
      </c>
      <c r="F210" s="178" t="s">
        <v>311</v>
      </c>
      <c r="H210" s="282">
        <v>2.5990000000000002</v>
      </c>
      <c r="I210" s="180"/>
      <c r="L210" s="175"/>
      <c r="M210" s="181"/>
      <c r="T210" s="182"/>
      <c r="AT210" s="177" t="s">
        <v>207</v>
      </c>
      <c r="AU210" s="177" t="s">
        <v>91</v>
      </c>
      <c r="AV210" s="12" t="s">
        <v>91</v>
      </c>
      <c r="AW210" s="12" t="s">
        <v>33</v>
      </c>
      <c r="AX210" s="12" t="s">
        <v>78</v>
      </c>
      <c r="AY210" s="177" t="s">
        <v>199</v>
      </c>
    </row>
    <row r="211" spans="2:65" s="13" customFormat="1" ht="11.25">
      <c r="B211" s="183"/>
      <c r="D211" s="176" t="s">
        <v>207</v>
      </c>
      <c r="E211" s="184" t="s">
        <v>1</v>
      </c>
      <c r="F211" s="185" t="s">
        <v>229</v>
      </c>
      <c r="H211" s="284">
        <v>2.5990000000000002</v>
      </c>
      <c r="I211" s="187"/>
      <c r="L211" s="183"/>
      <c r="M211" s="188"/>
      <c r="T211" s="189"/>
      <c r="AT211" s="184" t="s">
        <v>207</v>
      </c>
      <c r="AU211" s="184" t="s">
        <v>91</v>
      </c>
      <c r="AV211" s="13" t="s">
        <v>205</v>
      </c>
      <c r="AW211" s="13" t="s">
        <v>33</v>
      </c>
      <c r="AX211" s="13" t="s">
        <v>85</v>
      </c>
      <c r="AY211" s="184" t="s">
        <v>199</v>
      </c>
    </row>
    <row r="212" spans="2:65" s="1" customFormat="1" ht="24.2" customHeight="1">
      <c r="B212" s="33"/>
      <c r="C212" s="163" t="s">
        <v>312</v>
      </c>
      <c r="D212" s="163" t="s">
        <v>201</v>
      </c>
      <c r="E212" s="164" t="s">
        <v>313</v>
      </c>
      <c r="F212" s="165" t="s">
        <v>314</v>
      </c>
      <c r="G212" s="166" t="s">
        <v>204</v>
      </c>
      <c r="H212" s="281">
        <v>16.123000000000001</v>
      </c>
      <c r="I212" s="168"/>
      <c r="J212" s="169">
        <f>ROUND(I212*H212,2)</f>
        <v>0</v>
      </c>
      <c r="K212" s="170"/>
      <c r="L212" s="33"/>
      <c r="M212" s="171" t="s">
        <v>1</v>
      </c>
      <c r="N212" s="137" t="s">
        <v>44</v>
      </c>
      <c r="P212" s="172">
        <f>O212*H212</f>
        <v>0</v>
      </c>
      <c r="Q212" s="172">
        <v>2.3E-3</v>
      </c>
      <c r="R212" s="172">
        <f>Q212*H212</f>
        <v>3.7082900000000002E-2</v>
      </c>
      <c r="S212" s="172">
        <v>0</v>
      </c>
      <c r="T212" s="173">
        <f>S212*H212</f>
        <v>0</v>
      </c>
      <c r="AR212" s="174" t="s">
        <v>280</v>
      </c>
      <c r="AT212" s="174" t="s">
        <v>201</v>
      </c>
      <c r="AU212" s="174" t="s">
        <v>91</v>
      </c>
      <c r="AY212" s="16" t="s">
        <v>199</v>
      </c>
      <c r="BE212" s="102">
        <f>IF(N212="základná",J212,0)</f>
        <v>0</v>
      </c>
      <c r="BF212" s="102">
        <f>IF(N212="znížená",J212,0)</f>
        <v>0</v>
      </c>
      <c r="BG212" s="102">
        <f>IF(N212="zákl. prenesená",J212,0)</f>
        <v>0</v>
      </c>
      <c r="BH212" s="102">
        <f>IF(N212="zníž. prenesená",J212,0)</f>
        <v>0</v>
      </c>
      <c r="BI212" s="102">
        <f>IF(N212="nulová",J212,0)</f>
        <v>0</v>
      </c>
      <c r="BJ212" s="16" t="s">
        <v>91</v>
      </c>
      <c r="BK212" s="102">
        <f>ROUND(I212*H212,2)</f>
        <v>0</v>
      </c>
      <c r="BL212" s="16" t="s">
        <v>280</v>
      </c>
      <c r="BM212" s="174" t="s">
        <v>315</v>
      </c>
    </row>
    <row r="213" spans="2:65" s="12" customFormat="1" ht="22.5">
      <c r="B213" s="175"/>
      <c r="D213" s="176" t="s">
        <v>207</v>
      </c>
      <c r="E213" s="177" t="s">
        <v>1</v>
      </c>
      <c r="F213" s="178" t="s">
        <v>316</v>
      </c>
      <c r="H213" s="179">
        <v>16.123000000000001</v>
      </c>
      <c r="I213" s="180"/>
      <c r="L213" s="175"/>
      <c r="M213" s="181"/>
      <c r="T213" s="182"/>
      <c r="AT213" s="177" t="s">
        <v>207</v>
      </c>
      <c r="AU213" s="177" t="s">
        <v>91</v>
      </c>
      <c r="AV213" s="12" t="s">
        <v>91</v>
      </c>
      <c r="AW213" s="12" t="s">
        <v>33</v>
      </c>
      <c r="AX213" s="12" t="s">
        <v>78</v>
      </c>
      <c r="AY213" s="177" t="s">
        <v>199</v>
      </c>
    </row>
    <row r="214" spans="2:65" s="13" customFormat="1" ht="11.25">
      <c r="B214" s="183"/>
      <c r="D214" s="176" t="s">
        <v>207</v>
      </c>
      <c r="E214" s="184" t="s">
        <v>1</v>
      </c>
      <c r="F214" s="185" t="s">
        <v>229</v>
      </c>
      <c r="H214" s="186">
        <v>16.123000000000001</v>
      </c>
      <c r="I214" s="187"/>
      <c r="L214" s="183"/>
      <c r="M214" s="188"/>
      <c r="T214" s="189"/>
      <c r="AT214" s="184" t="s">
        <v>207</v>
      </c>
      <c r="AU214" s="184" t="s">
        <v>91</v>
      </c>
      <c r="AV214" s="13" t="s">
        <v>205</v>
      </c>
      <c r="AW214" s="13" t="s">
        <v>33</v>
      </c>
      <c r="AX214" s="13" t="s">
        <v>85</v>
      </c>
      <c r="AY214" s="184" t="s">
        <v>199</v>
      </c>
    </row>
    <row r="215" spans="2:65" s="1" customFormat="1" ht="24.2" customHeight="1">
      <c r="B215" s="33"/>
      <c r="C215" s="163" t="s">
        <v>7</v>
      </c>
      <c r="D215" s="163" t="s">
        <v>201</v>
      </c>
      <c r="E215" s="164" t="s">
        <v>317</v>
      </c>
      <c r="F215" s="165" t="s">
        <v>318</v>
      </c>
      <c r="G215" s="166" t="s">
        <v>319</v>
      </c>
      <c r="H215" s="167"/>
      <c r="I215" s="168"/>
      <c r="J215" s="169">
        <f>ROUND(I215*H215,2)</f>
        <v>0</v>
      </c>
      <c r="K215" s="170"/>
      <c r="L215" s="33"/>
      <c r="M215" s="171" t="s">
        <v>1</v>
      </c>
      <c r="N215" s="137" t="s">
        <v>44</v>
      </c>
      <c r="P215" s="172">
        <f>O215*H215</f>
        <v>0</v>
      </c>
      <c r="Q215" s="172">
        <v>0</v>
      </c>
      <c r="R215" s="172">
        <f>Q215*H215</f>
        <v>0</v>
      </c>
      <c r="S215" s="172">
        <v>0</v>
      </c>
      <c r="T215" s="173">
        <f>S215*H215</f>
        <v>0</v>
      </c>
      <c r="AR215" s="174" t="s">
        <v>280</v>
      </c>
      <c r="AT215" s="174" t="s">
        <v>201</v>
      </c>
      <c r="AU215" s="174" t="s">
        <v>91</v>
      </c>
      <c r="AY215" s="16" t="s">
        <v>199</v>
      </c>
      <c r="BE215" s="102">
        <f>IF(N215="základná",J215,0)</f>
        <v>0</v>
      </c>
      <c r="BF215" s="102">
        <f>IF(N215="znížená",J215,0)</f>
        <v>0</v>
      </c>
      <c r="BG215" s="102">
        <f>IF(N215="zákl. prenesená",J215,0)</f>
        <v>0</v>
      </c>
      <c r="BH215" s="102">
        <f>IF(N215="zníž. prenesená",J215,0)</f>
        <v>0</v>
      </c>
      <c r="BI215" s="102">
        <f>IF(N215="nulová",J215,0)</f>
        <v>0</v>
      </c>
      <c r="BJ215" s="16" t="s">
        <v>91</v>
      </c>
      <c r="BK215" s="102">
        <f>ROUND(I215*H215,2)</f>
        <v>0</v>
      </c>
      <c r="BL215" s="16" t="s">
        <v>280</v>
      </c>
      <c r="BM215" s="174" t="s">
        <v>320</v>
      </c>
    </row>
    <row r="216" spans="2:65" s="11" customFormat="1" ht="22.9" customHeight="1">
      <c r="B216" s="152"/>
      <c r="D216" s="153" t="s">
        <v>77</v>
      </c>
      <c r="E216" s="161" t="s">
        <v>321</v>
      </c>
      <c r="F216" s="161" t="s">
        <v>322</v>
      </c>
      <c r="I216" s="155"/>
      <c r="J216" s="162">
        <f>BK216</f>
        <v>0</v>
      </c>
      <c r="L216" s="152"/>
      <c r="M216" s="156"/>
      <c r="P216" s="157">
        <f>SUM(P217:P246)</f>
        <v>0</v>
      </c>
      <c r="R216" s="157">
        <f>SUM(R217:R246)</f>
        <v>2.8065999999999994E-2</v>
      </c>
      <c r="T216" s="158">
        <f>SUM(T217:T246)</f>
        <v>0.44645000000000001</v>
      </c>
      <c r="AR216" s="153" t="s">
        <v>91</v>
      </c>
      <c r="AT216" s="159" t="s">
        <v>77</v>
      </c>
      <c r="AU216" s="159" t="s">
        <v>85</v>
      </c>
      <c r="AY216" s="153" t="s">
        <v>199</v>
      </c>
      <c r="BK216" s="160">
        <f>SUM(BK217:BK246)</f>
        <v>0</v>
      </c>
    </row>
    <row r="217" spans="2:65" s="1" customFormat="1" ht="24.2" customHeight="1">
      <c r="B217" s="33"/>
      <c r="C217" s="163" t="s">
        <v>323</v>
      </c>
      <c r="D217" s="163" t="s">
        <v>201</v>
      </c>
      <c r="E217" s="164" t="s">
        <v>324</v>
      </c>
      <c r="F217" s="165" t="s">
        <v>325</v>
      </c>
      <c r="G217" s="166" t="s">
        <v>245</v>
      </c>
      <c r="H217" s="281">
        <v>20</v>
      </c>
      <c r="I217" s="168"/>
      <c r="J217" s="169">
        <f>ROUND(I217*H217,2)</f>
        <v>0</v>
      </c>
      <c r="K217" s="170"/>
      <c r="L217" s="33"/>
      <c r="M217" s="171" t="s">
        <v>1</v>
      </c>
      <c r="N217" s="137" t="s">
        <v>44</v>
      </c>
      <c r="P217" s="172">
        <f>O217*H217</f>
        <v>0</v>
      </c>
      <c r="Q217" s="172">
        <v>0</v>
      </c>
      <c r="R217" s="172">
        <f>Q217*H217</f>
        <v>0</v>
      </c>
      <c r="S217" s="172">
        <v>1.4919999999999999E-2</v>
      </c>
      <c r="T217" s="173">
        <f>S217*H217</f>
        <v>0.2984</v>
      </c>
      <c r="AR217" s="174" t="s">
        <v>280</v>
      </c>
      <c r="AT217" s="174" t="s">
        <v>201</v>
      </c>
      <c r="AU217" s="174" t="s">
        <v>91</v>
      </c>
      <c r="AY217" s="16" t="s">
        <v>199</v>
      </c>
      <c r="BE217" s="102">
        <f>IF(N217="základná",J217,0)</f>
        <v>0</v>
      </c>
      <c r="BF217" s="102">
        <f>IF(N217="znížená",J217,0)</f>
        <v>0</v>
      </c>
      <c r="BG217" s="102">
        <f>IF(N217="zákl. prenesená",J217,0)</f>
        <v>0</v>
      </c>
      <c r="BH217" s="102">
        <f>IF(N217="zníž. prenesená",J217,0)</f>
        <v>0</v>
      </c>
      <c r="BI217" s="102">
        <f>IF(N217="nulová",J217,0)</f>
        <v>0</v>
      </c>
      <c r="BJ217" s="16" t="s">
        <v>91</v>
      </c>
      <c r="BK217" s="102">
        <f>ROUND(I217*H217,2)</f>
        <v>0</v>
      </c>
      <c r="BL217" s="16" t="s">
        <v>280</v>
      </c>
      <c r="BM217" s="174" t="s">
        <v>326</v>
      </c>
    </row>
    <row r="218" spans="2:65" s="12" customFormat="1" ht="11.25">
      <c r="B218" s="175"/>
      <c r="D218" s="176" t="s">
        <v>207</v>
      </c>
      <c r="E218" s="177" t="s">
        <v>1</v>
      </c>
      <c r="F218" s="178" t="s">
        <v>251</v>
      </c>
      <c r="H218" s="282">
        <v>20</v>
      </c>
      <c r="I218" s="180"/>
      <c r="L218" s="175"/>
      <c r="M218" s="181"/>
      <c r="T218" s="182"/>
      <c r="AT218" s="177" t="s">
        <v>207</v>
      </c>
      <c r="AU218" s="177" t="s">
        <v>91</v>
      </c>
      <c r="AV218" s="12" t="s">
        <v>91</v>
      </c>
      <c r="AW218" s="12" t="s">
        <v>33</v>
      </c>
      <c r="AX218" s="12" t="s">
        <v>78</v>
      </c>
      <c r="AY218" s="177" t="s">
        <v>199</v>
      </c>
    </row>
    <row r="219" spans="2:65" s="13" customFormat="1" ht="11.25">
      <c r="B219" s="183"/>
      <c r="D219" s="176" t="s">
        <v>207</v>
      </c>
      <c r="E219" s="184" t="s">
        <v>327</v>
      </c>
      <c r="F219" s="185" t="s">
        <v>229</v>
      </c>
      <c r="H219" s="284">
        <v>20</v>
      </c>
      <c r="I219" s="187"/>
      <c r="L219" s="183"/>
      <c r="M219" s="188"/>
      <c r="T219" s="189"/>
      <c r="AT219" s="184" t="s">
        <v>207</v>
      </c>
      <c r="AU219" s="184" t="s">
        <v>91</v>
      </c>
      <c r="AV219" s="13" t="s">
        <v>205</v>
      </c>
      <c r="AW219" s="13" t="s">
        <v>33</v>
      </c>
      <c r="AX219" s="13" t="s">
        <v>85</v>
      </c>
      <c r="AY219" s="184" t="s">
        <v>199</v>
      </c>
    </row>
    <row r="220" spans="2:65" s="1" customFormat="1" ht="16.5" customHeight="1">
      <c r="B220" s="33"/>
      <c r="C220" s="163" t="s">
        <v>328</v>
      </c>
      <c r="D220" s="163" t="s">
        <v>201</v>
      </c>
      <c r="E220" s="164" t="s">
        <v>329</v>
      </c>
      <c r="F220" s="165" t="s">
        <v>330</v>
      </c>
      <c r="G220" s="166" t="s">
        <v>245</v>
      </c>
      <c r="H220" s="281">
        <v>10</v>
      </c>
      <c r="I220" s="168"/>
      <c r="J220" s="169">
        <f>ROUND(I220*H220,2)</f>
        <v>0</v>
      </c>
      <c r="K220" s="170"/>
      <c r="L220" s="33"/>
      <c r="M220" s="171" t="s">
        <v>1</v>
      </c>
      <c r="N220" s="137" t="s">
        <v>44</v>
      </c>
      <c r="P220" s="172">
        <f>O220*H220</f>
        <v>0</v>
      </c>
      <c r="Q220" s="172">
        <v>8.0999999999999996E-4</v>
      </c>
      <c r="R220" s="172">
        <f>Q220*H220</f>
        <v>8.0999999999999996E-3</v>
      </c>
      <c r="S220" s="172">
        <v>0</v>
      </c>
      <c r="T220" s="173">
        <f>S220*H220</f>
        <v>0</v>
      </c>
      <c r="AR220" s="174" t="s">
        <v>280</v>
      </c>
      <c r="AT220" s="174" t="s">
        <v>201</v>
      </c>
      <c r="AU220" s="174" t="s">
        <v>91</v>
      </c>
      <c r="AY220" s="16" t="s">
        <v>199</v>
      </c>
      <c r="BE220" s="102">
        <f>IF(N220="základná",J220,0)</f>
        <v>0</v>
      </c>
      <c r="BF220" s="102">
        <f>IF(N220="znížená",J220,0)</f>
        <v>0</v>
      </c>
      <c r="BG220" s="102">
        <f>IF(N220="zákl. prenesená",J220,0)</f>
        <v>0</v>
      </c>
      <c r="BH220" s="102">
        <f>IF(N220="zníž. prenesená",J220,0)</f>
        <v>0</v>
      </c>
      <c r="BI220" s="102">
        <f>IF(N220="nulová",J220,0)</f>
        <v>0</v>
      </c>
      <c r="BJ220" s="16" t="s">
        <v>91</v>
      </c>
      <c r="BK220" s="102">
        <f>ROUND(I220*H220,2)</f>
        <v>0</v>
      </c>
      <c r="BL220" s="16" t="s">
        <v>280</v>
      </c>
      <c r="BM220" s="174" t="s">
        <v>331</v>
      </c>
    </row>
    <row r="221" spans="2:65" s="12" customFormat="1" ht="11.25">
      <c r="B221" s="175"/>
      <c r="D221" s="176" t="s">
        <v>207</v>
      </c>
      <c r="E221" s="177" t="s">
        <v>1</v>
      </c>
      <c r="F221" s="178" t="s">
        <v>332</v>
      </c>
      <c r="H221" s="282">
        <v>10</v>
      </c>
      <c r="I221" s="180"/>
      <c r="L221" s="175"/>
      <c r="M221" s="181"/>
      <c r="T221" s="182"/>
      <c r="AT221" s="177" t="s">
        <v>207</v>
      </c>
      <c r="AU221" s="177" t="s">
        <v>91</v>
      </c>
      <c r="AV221" s="12" t="s">
        <v>91</v>
      </c>
      <c r="AW221" s="12" t="s">
        <v>33</v>
      </c>
      <c r="AX221" s="12" t="s">
        <v>78</v>
      </c>
      <c r="AY221" s="177" t="s">
        <v>199</v>
      </c>
    </row>
    <row r="222" spans="2:65" s="13" customFormat="1" ht="11.25">
      <c r="B222" s="183"/>
      <c r="D222" s="176" t="s">
        <v>207</v>
      </c>
      <c r="E222" s="184" t="s">
        <v>137</v>
      </c>
      <c r="F222" s="185" t="s">
        <v>229</v>
      </c>
      <c r="H222" s="284">
        <v>10</v>
      </c>
      <c r="I222" s="187"/>
      <c r="L222" s="183"/>
      <c r="M222" s="188"/>
      <c r="T222" s="189"/>
      <c r="AT222" s="184" t="s">
        <v>207</v>
      </c>
      <c r="AU222" s="184" t="s">
        <v>91</v>
      </c>
      <c r="AV222" s="13" t="s">
        <v>205</v>
      </c>
      <c r="AW222" s="13" t="s">
        <v>33</v>
      </c>
      <c r="AX222" s="13" t="s">
        <v>85</v>
      </c>
      <c r="AY222" s="184" t="s">
        <v>199</v>
      </c>
    </row>
    <row r="223" spans="2:65" s="1" customFormat="1" ht="16.5" customHeight="1">
      <c r="B223" s="33"/>
      <c r="C223" s="163" t="s">
        <v>333</v>
      </c>
      <c r="D223" s="163" t="s">
        <v>201</v>
      </c>
      <c r="E223" s="164" t="s">
        <v>334</v>
      </c>
      <c r="F223" s="165" t="s">
        <v>335</v>
      </c>
      <c r="G223" s="166" t="s">
        <v>245</v>
      </c>
      <c r="H223" s="281">
        <v>10</v>
      </c>
      <c r="I223" s="168"/>
      <c r="J223" s="169">
        <f>ROUND(I223*H223,2)</f>
        <v>0</v>
      </c>
      <c r="K223" s="170"/>
      <c r="L223" s="33"/>
      <c r="M223" s="171" t="s">
        <v>1</v>
      </c>
      <c r="N223" s="137" t="s">
        <v>44</v>
      </c>
      <c r="P223" s="172">
        <f>O223*H223</f>
        <v>0</v>
      </c>
      <c r="Q223" s="172">
        <v>8.9999999999999998E-4</v>
      </c>
      <c r="R223" s="172">
        <f>Q223*H223</f>
        <v>8.9999999999999993E-3</v>
      </c>
      <c r="S223" s="172">
        <v>0</v>
      </c>
      <c r="T223" s="173">
        <f>S223*H223</f>
        <v>0</v>
      </c>
      <c r="AR223" s="174" t="s">
        <v>280</v>
      </c>
      <c r="AT223" s="174" t="s">
        <v>201</v>
      </c>
      <c r="AU223" s="174" t="s">
        <v>91</v>
      </c>
      <c r="AY223" s="16" t="s">
        <v>199</v>
      </c>
      <c r="BE223" s="102">
        <f>IF(N223="základná",J223,0)</f>
        <v>0</v>
      </c>
      <c r="BF223" s="102">
        <f>IF(N223="znížená",J223,0)</f>
        <v>0</v>
      </c>
      <c r="BG223" s="102">
        <f>IF(N223="zákl. prenesená",J223,0)</f>
        <v>0</v>
      </c>
      <c r="BH223" s="102">
        <f>IF(N223="zníž. prenesená",J223,0)</f>
        <v>0</v>
      </c>
      <c r="BI223" s="102">
        <f>IF(N223="nulová",J223,0)</f>
        <v>0</v>
      </c>
      <c r="BJ223" s="16" t="s">
        <v>91</v>
      </c>
      <c r="BK223" s="102">
        <f>ROUND(I223*H223,2)</f>
        <v>0</v>
      </c>
      <c r="BL223" s="16" t="s">
        <v>280</v>
      </c>
      <c r="BM223" s="174" t="s">
        <v>336</v>
      </c>
    </row>
    <row r="224" spans="2:65" s="12" customFormat="1" ht="11.25">
      <c r="B224" s="175"/>
      <c r="D224" s="176" t="s">
        <v>207</v>
      </c>
      <c r="E224" s="177" t="s">
        <v>1</v>
      </c>
      <c r="F224" s="178" t="s">
        <v>332</v>
      </c>
      <c r="H224" s="282">
        <v>10</v>
      </c>
      <c r="I224" s="180"/>
      <c r="L224" s="175"/>
      <c r="M224" s="181"/>
      <c r="T224" s="182"/>
      <c r="AT224" s="177" t="s">
        <v>207</v>
      </c>
      <c r="AU224" s="177" t="s">
        <v>91</v>
      </c>
      <c r="AV224" s="12" t="s">
        <v>91</v>
      </c>
      <c r="AW224" s="12" t="s">
        <v>33</v>
      </c>
      <c r="AX224" s="12" t="s">
        <v>78</v>
      </c>
      <c r="AY224" s="177" t="s">
        <v>199</v>
      </c>
    </row>
    <row r="225" spans="2:65" s="13" customFormat="1" ht="11.25">
      <c r="B225" s="183"/>
      <c r="D225" s="176" t="s">
        <v>207</v>
      </c>
      <c r="E225" s="184" t="s">
        <v>138</v>
      </c>
      <c r="F225" s="185" t="s">
        <v>229</v>
      </c>
      <c r="H225" s="284">
        <v>10</v>
      </c>
      <c r="I225" s="187"/>
      <c r="L225" s="183"/>
      <c r="M225" s="188"/>
      <c r="T225" s="189"/>
      <c r="AT225" s="184" t="s">
        <v>207</v>
      </c>
      <c r="AU225" s="184" t="s">
        <v>91</v>
      </c>
      <c r="AV225" s="13" t="s">
        <v>205</v>
      </c>
      <c r="AW225" s="13" t="s">
        <v>33</v>
      </c>
      <c r="AX225" s="13" t="s">
        <v>85</v>
      </c>
      <c r="AY225" s="184" t="s">
        <v>199</v>
      </c>
    </row>
    <row r="226" spans="2:65" s="1" customFormat="1" ht="21.75" customHeight="1">
      <c r="B226" s="33"/>
      <c r="C226" s="163" t="s">
        <v>337</v>
      </c>
      <c r="D226" s="163" t="s">
        <v>201</v>
      </c>
      <c r="E226" s="164" t="s">
        <v>338</v>
      </c>
      <c r="F226" s="165" t="s">
        <v>339</v>
      </c>
      <c r="G226" s="166" t="s">
        <v>232</v>
      </c>
      <c r="H226" s="281">
        <v>7</v>
      </c>
      <c r="I226" s="168"/>
      <c r="J226" s="169">
        <f>ROUND(I226*H226,2)</f>
        <v>0</v>
      </c>
      <c r="K226" s="170"/>
      <c r="L226" s="33"/>
      <c r="M226" s="171" t="s">
        <v>1</v>
      </c>
      <c r="N226" s="137" t="s">
        <v>44</v>
      </c>
      <c r="P226" s="172">
        <f>O226*H226</f>
        <v>0</v>
      </c>
      <c r="Q226" s="172">
        <v>0</v>
      </c>
      <c r="R226" s="172">
        <f>Q226*H226</f>
        <v>0</v>
      </c>
      <c r="S226" s="172">
        <v>0</v>
      </c>
      <c r="T226" s="173">
        <f>S226*H226</f>
        <v>0</v>
      </c>
      <c r="AR226" s="174" t="s">
        <v>280</v>
      </c>
      <c r="AT226" s="174" t="s">
        <v>201</v>
      </c>
      <c r="AU226" s="174" t="s">
        <v>91</v>
      </c>
      <c r="AY226" s="16" t="s">
        <v>199</v>
      </c>
      <c r="BE226" s="102">
        <f>IF(N226="základná",J226,0)</f>
        <v>0</v>
      </c>
      <c r="BF226" s="102">
        <f>IF(N226="znížená",J226,0)</f>
        <v>0</v>
      </c>
      <c r="BG226" s="102">
        <f>IF(N226="zákl. prenesená",J226,0)</f>
        <v>0</v>
      </c>
      <c r="BH226" s="102">
        <f>IF(N226="zníž. prenesená",J226,0)</f>
        <v>0</v>
      </c>
      <c r="BI226" s="102">
        <f>IF(N226="nulová",J226,0)</f>
        <v>0</v>
      </c>
      <c r="BJ226" s="16" t="s">
        <v>91</v>
      </c>
      <c r="BK226" s="102">
        <f>ROUND(I226*H226,2)</f>
        <v>0</v>
      </c>
      <c r="BL226" s="16" t="s">
        <v>280</v>
      </c>
      <c r="BM226" s="174" t="s">
        <v>340</v>
      </c>
    </row>
    <row r="227" spans="2:65" s="12" customFormat="1" ht="11.25">
      <c r="B227" s="175"/>
      <c r="D227" s="176" t="s">
        <v>207</v>
      </c>
      <c r="E227" s="177" t="s">
        <v>1</v>
      </c>
      <c r="F227" s="178" t="s">
        <v>341</v>
      </c>
      <c r="H227" s="282">
        <v>7</v>
      </c>
      <c r="I227" s="180"/>
      <c r="L227" s="175"/>
      <c r="M227" s="181"/>
      <c r="T227" s="182"/>
      <c r="AT227" s="177" t="s">
        <v>207</v>
      </c>
      <c r="AU227" s="177" t="s">
        <v>91</v>
      </c>
      <c r="AV227" s="12" t="s">
        <v>91</v>
      </c>
      <c r="AW227" s="12" t="s">
        <v>33</v>
      </c>
      <c r="AX227" s="12" t="s">
        <v>78</v>
      </c>
      <c r="AY227" s="177" t="s">
        <v>199</v>
      </c>
    </row>
    <row r="228" spans="2:65" s="13" customFormat="1" ht="11.25">
      <c r="B228" s="183"/>
      <c r="D228" s="176" t="s">
        <v>207</v>
      </c>
      <c r="E228" s="184" t="s">
        <v>1</v>
      </c>
      <c r="F228" s="185" t="s">
        <v>229</v>
      </c>
      <c r="H228" s="284">
        <v>7</v>
      </c>
      <c r="I228" s="187"/>
      <c r="L228" s="183"/>
      <c r="M228" s="188"/>
      <c r="T228" s="189"/>
      <c r="AT228" s="184" t="s">
        <v>207</v>
      </c>
      <c r="AU228" s="184" t="s">
        <v>91</v>
      </c>
      <c r="AV228" s="13" t="s">
        <v>205</v>
      </c>
      <c r="AW228" s="13" t="s">
        <v>33</v>
      </c>
      <c r="AX228" s="13" t="s">
        <v>85</v>
      </c>
      <c r="AY228" s="184" t="s">
        <v>199</v>
      </c>
    </row>
    <row r="229" spans="2:65" s="1" customFormat="1" ht="24.2" customHeight="1">
      <c r="B229" s="33"/>
      <c r="C229" s="196" t="s">
        <v>342</v>
      </c>
      <c r="D229" s="196" t="s">
        <v>343</v>
      </c>
      <c r="E229" s="197" t="s">
        <v>344</v>
      </c>
      <c r="F229" s="198" t="s">
        <v>345</v>
      </c>
      <c r="G229" s="199" t="s">
        <v>232</v>
      </c>
      <c r="H229" s="289">
        <v>7</v>
      </c>
      <c r="I229" s="200"/>
      <c r="J229" s="201">
        <f>ROUND(I229*H229,2)</f>
        <v>0</v>
      </c>
      <c r="K229" s="202"/>
      <c r="L229" s="203"/>
      <c r="M229" s="204" t="s">
        <v>1</v>
      </c>
      <c r="N229" s="205" t="s">
        <v>44</v>
      </c>
      <c r="P229" s="172">
        <f>O229*H229</f>
        <v>0</v>
      </c>
      <c r="Q229" s="172">
        <v>4.0000000000000003E-5</v>
      </c>
      <c r="R229" s="172">
        <f>Q229*H229</f>
        <v>2.8000000000000003E-4</v>
      </c>
      <c r="S229" s="172">
        <v>0</v>
      </c>
      <c r="T229" s="173">
        <f>S229*H229</f>
        <v>0</v>
      </c>
      <c r="AR229" s="174" t="s">
        <v>346</v>
      </c>
      <c r="AT229" s="174" t="s">
        <v>343</v>
      </c>
      <c r="AU229" s="174" t="s">
        <v>91</v>
      </c>
      <c r="AY229" s="16" t="s">
        <v>199</v>
      </c>
      <c r="BE229" s="102">
        <f>IF(N229="základná",J229,0)</f>
        <v>0</v>
      </c>
      <c r="BF229" s="102">
        <f>IF(N229="znížená",J229,0)</f>
        <v>0</v>
      </c>
      <c r="BG229" s="102">
        <f>IF(N229="zákl. prenesená",J229,0)</f>
        <v>0</v>
      </c>
      <c r="BH229" s="102">
        <f>IF(N229="zníž. prenesená",J229,0)</f>
        <v>0</v>
      </c>
      <c r="BI229" s="102">
        <f>IF(N229="nulová",J229,0)</f>
        <v>0</v>
      </c>
      <c r="BJ229" s="16" t="s">
        <v>91</v>
      </c>
      <c r="BK229" s="102">
        <f>ROUND(I229*H229,2)</f>
        <v>0</v>
      </c>
      <c r="BL229" s="16" t="s">
        <v>280</v>
      </c>
      <c r="BM229" s="174" t="s">
        <v>347</v>
      </c>
    </row>
    <row r="230" spans="2:65" s="1" customFormat="1" ht="24.2" customHeight="1">
      <c r="B230" s="33"/>
      <c r="C230" s="163" t="s">
        <v>348</v>
      </c>
      <c r="D230" s="163" t="s">
        <v>201</v>
      </c>
      <c r="E230" s="164" t="s">
        <v>349</v>
      </c>
      <c r="F230" s="165" t="s">
        <v>350</v>
      </c>
      <c r="G230" s="166" t="s">
        <v>232</v>
      </c>
      <c r="H230" s="281">
        <v>5</v>
      </c>
      <c r="I230" s="168"/>
      <c r="J230" s="169">
        <f>ROUND(I230*H230,2)</f>
        <v>0</v>
      </c>
      <c r="K230" s="170"/>
      <c r="L230" s="33"/>
      <c r="M230" s="171" t="s">
        <v>1</v>
      </c>
      <c r="N230" s="137" t="s">
        <v>44</v>
      </c>
      <c r="P230" s="172">
        <f>O230*H230</f>
        <v>0</v>
      </c>
      <c r="Q230" s="172">
        <v>0</v>
      </c>
      <c r="R230" s="172">
        <f>Q230*H230</f>
        <v>0</v>
      </c>
      <c r="S230" s="172">
        <v>2.9610000000000001E-2</v>
      </c>
      <c r="T230" s="173">
        <f>S230*H230</f>
        <v>0.14805000000000001</v>
      </c>
      <c r="AR230" s="174" t="s">
        <v>280</v>
      </c>
      <c r="AT230" s="174" t="s">
        <v>201</v>
      </c>
      <c r="AU230" s="174" t="s">
        <v>91</v>
      </c>
      <c r="AY230" s="16" t="s">
        <v>199</v>
      </c>
      <c r="BE230" s="102">
        <f>IF(N230="základná",J230,0)</f>
        <v>0</v>
      </c>
      <c r="BF230" s="102">
        <f>IF(N230="znížená",J230,0)</f>
        <v>0</v>
      </c>
      <c r="BG230" s="102">
        <f>IF(N230="zákl. prenesená",J230,0)</f>
        <v>0</v>
      </c>
      <c r="BH230" s="102">
        <f>IF(N230="zníž. prenesená",J230,0)</f>
        <v>0</v>
      </c>
      <c r="BI230" s="102">
        <f>IF(N230="nulová",J230,0)</f>
        <v>0</v>
      </c>
      <c r="BJ230" s="16" t="s">
        <v>91</v>
      </c>
      <c r="BK230" s="102">
        <f>ROUND(I230*H230,2)</f>
        <v>0</v>
      </c>
      <c r="BL230" s="16" t="s">
        <v>280</v>
      </c>
      <c r="BM230" s="174" t="s">
        <v>351</v>
      </c>
    </row>
    <row r="231" spans="2:65" s="12" customFormat="1" ht="11.25">
      <c r="B231" s="175"/>
      <c r="D231" s="176" t="s">
        <v>207</v>
      </c>
      <c r="E231" s="177" t="s">
        <v>1</v>
      </c>
      <c r="F231" s="178" t="s">
        <v>352</v>
      </c>
      <c r="H231" s="179">
        <v>1</v>
      </c>
      <c r="I231" s="180"/>
      <c r="L231" s="175"/>
      <c r="M231" s="181"/>
      <c r="T231" s="182"/>
      <c r="AT231" s="177" t="s">
        <v>207</v>
      </c>
      <c r="AU231" s="177" t="s">
        <v>91</v>
      </c>
      <c r="AV231" s="12" t="s">
        <v>91</v>
      </c>
      <c r="AW231" s="12" t="s">
        <v>33</v>
      </c>
      <c r="AX231" s="12" t="s">
        <v>78</v>
      </c>
      <c r="AY231" s="177" t="s">
        <v>199</v>
      </c>
    </row>
    <row r="232" spans="2:65" s="12" customFormat="1" ht="11.25">
      <c r="B232" s="175"/>
      <c r="D232" s="176" t="s">
        <v>207</v>
      </c>
      <c r="E232" s="177" t="s">
        <v>1</v>
      </c>
      <c r="F232" s="178" t="s">
        <v>353</v>
      </c>
      <c r="H232" s="179">
        <v>4</v>
      </c>
      <c r="I232" s="180"/>
      <c r="L232" s="175"/>
      <c r="M232" s="181"/>
      <c r="T232" s="182"/>
      <c r="AT232" s="177" t="s">
        <v>207</v>
      </c>
      <c r="AU232" s="177" t="s">
        <v>91</v>
      </c>
      <c r="AV232" s="12" t="s">
        <v>91</v>
      </c>
      <c r="AW232" s="12" t="s">
        <v>33</v>
      </c>
      <c r="AX232" s="12" t="s">
        <v>78</v>
      </c>
      <c r="AY232" s="177" t="s">
        <v>199</v>
      </c>
    </row>
    <row r="233" spans="2:65" s="13" customFormat="1" ht="11.25">
      <c r="B233" s="183"/>
      <c r="D233" s="176" t="s">
        <v>207</v>
      </c>
      <c r="E233" s="184" t="s">
        <v>121</v>
      </c>
      <c r="F233" s="185" t="s">
        <v>229</v>
      </c>
      <c r="H233" s="186">
        <v>5</v>
      </c>
      <c r="I233" s="187"/>
      <c r="L233" s="183"/>
      <c r="M233" s="188"/>
      <c r="T233" s="189"/>
      <c r="AT233" s="184" t="s">
        <v>207</v>
      </c>
      <c r="AU233" s="184" t="s">
        <v>91</v>
      </c>
      <c r="AV233" s="13" t="s">
        <v>205</v>
      </c>
      <c r="AW233" s="13" t="s">
        <v>33</v>
      </c>
      <c r="AX233" s="13" t="s">
        <v>85</v>
      </c>
      <c r="AY233" s="184" t="s">
        <v>199</v>
      </c>
    </row>
    <row r="234" spans="2:65" s="1" customFormat="1" ht="24.2" customHeight="1">
      <c r="B234" s="33"/>
      <c r="C234" s="163" t="s">
        <v>142</v>
      </c>
      <c r="D234" s="163" t="s">
        <v>201</v>
      </c>
      <c r="E234" s="164" t="s">
        <v>354</v>
      </c>
      <c r="F234" s="165" t="s">
        <v>355</v>
      </c>
      <c r="G234" s="166" t="s">
        <v>232</v>
      </c>
      <c r="H234" s="281">
        <v>3</v>
      </c>
      <c r="I234" s="168"/>
      <c r="J234" s="169">
        <f>ROUND(I234*H234,2)</f>
        <v>0</v>
      </c>
      <c r="K234" s="170"/>
      <c r="L234" s="33"/>
      <c r="M234" s="171" t="s">
        <v>1</v>
      </c>
      <c r="N234" s="137" t="s">
        <v>44</v>
      </c>
      <c r="P234" s="172">
        <f>O234*H234</f>
        <v>0</v>
      </c>
      <c r="Q234" s="172">
        <v>1.02E-4</v>
      </c>
      <c r="R234" s="172">
        <f>Q234*H234</f>
        <v>3.0600000000000001E-4</v>
      </c>
      <c r="S234" s="172">
        <v>0</v>
      </c>
      <c r="T234" s="173">
        <f>S234*H234</f>
        <v>0</v>
      </c>
      <c r="AR234" s="174" t="s">
        <v>280</v>
      </c>
      <c r="AT234" s="174" t="s">
        <v>201</v>
      </c>
      <c r="AU234" s="174" t="s">
        <v>91</v>
      </c>
      <c r="AY234" s="16" t="s">
        <v>199</v>
      </c>
      <c r="BE234" s="102">
        <f>IF(N234="základná",J234,0)</f>
        <v>0</v>
      </c>
      <c r="BF234" s="102">
        <f>IF(N234="znížená",J234,0)</f>
        <v>0</v>
      </c>
      <c r="BG234" s="102">
        <f>IF(N234="zákl. prenesená",J234,0)</f>
        <v>0</v>
      </c>
      <c r="BH234" s="102">
        <f>IF(N234="zníž. prenesená",J234,0)</f>
        <v>0</v>
      </c>
      <c r="BI234" s="102">
        <f>IF(N234="nulová",J234,0)</f>
        <v>0</v>
      </c>
      <c r="BJ234" s="16" t="s">
        <v>91</v>
      </c>
      <c r="BK234" s="102">
        <f>ROUND(I234*H234,2)</f>
        <v>0</v>
      </c>
      <c r="BL234" s="16" t="s">
        <v>280</v>
      </c>
      <c r="BM234" s="174" t="s">
        <v>356</v>
      </c>
    </row>
    <row r="235" spans="2:65" s="12" customFormat="1" ht="11.25">
      <c r="B235" s="175"/>
      <c r="D235" s="176" t="s">
        <v>207</v>
      </c>
      <c r="E235" s="177" t="s">
        <v>1</v>
      </c>
      <c r="F235" s="178" t="s">
        <v>357</v>
      </c>
      <c r="H235" s="179">
        <v>3</v>
      </c>
      <c r="I235" s="180"/>
      <c r="L235" s="175"/>
      <c r="M235" s="181"/>
      <c r="T235" s="182"/>
      <c r="AT235" s="177" t="s">
        <v>207</v>
      </c>
      <c r="AU235" s="177" t="s">
        <v>91</v>
      </c>
      <c r="AV235" s="12" t="s">
        <v>91</v>
      </c>
      <c r="AW235" s="12" t="s">
        <v>33</v>
      </c>
      <c r="AX235" s="12" t="s">
        <v>78</v>
      </c>
      <c r="AY235" s="177" t="s">
        <v>199</v>
      </c>
    </row>
    <row r="236" spans="2:65" s="13" customFormat="1" ht="11.25">
      <c r="B236" s="183"/>
      <c r="D236" s="176" t="s">
        <v>207</v>
      </c>
      <c r="E236" s="184" t="s">
        <v>1</v>
      </c>
      <c r="F236" s="185" t="s">
        <v>229</v>
      </c>
      <c r="H236" s="186">
        <v>3</v>
      </c>
      <c r="I236" s="187"/>
      <c r="L236" s="183"/>
      <c r="M236" s="188"/>
      <c r="T236" s="189"/>
      <c r="AT236" s="184" t="s">
        <v>207</v>
      </c>
      <c r="AU236" s="184" t="s">
        <v>91</v>
      </c>
      <c r="AV236" s="13" t="s">
        <v>205</v>
      </c>
      <c r="AW236" s="13" t="s">
        <v>33</v>
      </c>
      <c r="AX236" s="13" t="s">
        <v>85</v>
      </c>
      <c r="AY236" s="184" t="s">
        <v>199</v>
      </c>
    </row>
    <row r="237" spans="2:65" s="1" customFormat="1" ht="24.2" customHeight="1">
      <c r="B237" s="33"/>
      <c r="C237" s="196" t="s">
        <v>358</v>
      </c>
      <c r="D237" s="196" t="s">
        <v>343</v>
      </c>
      <c r="E237" s="197" t="s">
        <v>359</v>
      </c>
      <c r="F237" s="198" t="s">
        <v>360</v>
      </c>
      <c r="G237" s="199" t="s">
        <v>232</v>
      </c>
      <c r="H237" s="289">
        <v>3</v>
      </c>
      <c r="I237" s="200"/>
      <c r="J237" s="201">
        <f>ROUND(I237*H237,2)</f>
        <v>0</v>
      </c>
      <c r="K237" s="202"/>
      <c r="L237" s="203"/>
      <c r="M237" s="204" t="s">
        <v>1</v>
      </c>
      <c r="N237" s="205" t="s">
        <v>44</v>
      </c>
      <c r="P237" s="172">
        <f>O237*H237</f>
        <v>0</v>
      </c>
      <c r="Q237" s="172">
        <v>7.1000000000000002E-4</v>
      </c>
      <c r="R237" s="172">
        <f>Q237*H237</f>
        <v>2.1299999999999999E-3</v>
      </c>
      <c r="S237" s="172">
        <v>0</v>
      </c>
      <c r="T237" s="173">
        <f>S237*H237</f>
        <v>0</v>
      </c>
      <c r="AR237" s="174" t="s">
        <v>346</v>
      </c>
      <c r="AT237" s="174" t="s">
        <v>343</v>
      </c>
      <c r="AU237" s="174" t="s">
        <v>91</v>
      </c>
      <c r="AY237" s="16" t="s">
        <v>199</v>
      </c>
      <c r="BE237" s="102">
        <f>IF(N237="základná",J237,0)</f>
        <v>0</v>
      </c>
      <c r="BF237" s="102">
        <f>IF(N237="znížená",J237,0)</f>
        <v>0</v>
      </c>
      <c r="BG237" s="102">
        <f>IF(N237="zákl. prenesená",J237,0)</f>
        <v>0</v>
      </c>
      <c r="BH237" s="102">
        <f>IF(N237="zníž. prenesená",J237,0)</f>
        <v>0</v>
      </c>
      <c r="BI237" s="102">
        <f>IF(N237="nulová",J237,0)</f>
        <v>0</v>
      </c>
      <c r="BJ237" s="16" t="s">
        <v>91</v>
      </c>
      <c r="BK237" s="102">
        <f>ROUND(I237*H237,2)</f>
        <v>0</v>
      </c>
      <c r="BL237" s="16" t="s">
        <v>280</v>
      </c>
      <c r="BM237" s="174" t="s">
        <v>361</v>
      </c>
    </row>
    <row r="238" spans="2:65" s="1" customFormat="1" ht="24.2" customHeight="1">
      <c r="B238" s="33"/>
      <c r="C238" s="163" t="s">
        <v>346</v>
      </c>
      <c r="D238" s="163" t="s">
        <v>201</v>
      </c>
      <c r="E238" s="164" t="s">
        <v>362</v>
      </c>
      <c r="F238" s="165" t="s">
        <v>363</v>
      </c>
      <c r="G238" s="166" t="s">
        <v>232</v>
      </c>
      <c r="H238" s="281">
        <v>2</v>
      </c>
      <c r="I238" s="168"/>
      <c r="J238" s="169">
        <f>ROUND(I238*H238,2)</f>
        <v>0</v>
      </c>
      <c r="K238" s="170"/>
      <c r="L238" s="33"/>
      <c r="M238" s="171" t="s">
        <v>1</v>
      </c>
      <c r="N238" s="137" t="s">
        <v>44</v>
      </c>
      <c r="P238" s="172">
        <f>O238*H238</f>
        <v>0</v>
      </c>
      <c r="Q238" s="172">
        <v>1.165E-3</v>
      </c>
      <c r="R238" s="172">
        <f>Q238*H238</f>
        <v>2.33E-3</v>
      </c>
      <c r="S238" s="172">
        <v>0</v>
      </c>
      <c r="T238" s="173">
        <f>S238*H238</f>
        <v>0</v>
      </c>
      <c r="AR238" s="174" t="s">
        <v>280</v>
      </c>
      <c r="AT238" s="174" t="s">
        <v>201</v>
      </c>
      <c r="AU238" s="174" t="s">
        <v>91</v>
      </c>
      <c r="AY238" s="16" t="s">
        <v>199</v>
      </c>
      <c r="BE238" s="102">
        <f>IF(N238="základná",J238,0)</f>
        <v>0</v>
      </c>
      <c r="BF238" s="102">
        <f>IF(N238="znížená",J238,0)</f>
        <v>0</v>
      </c>
      <c r="BG238" s="102">
        <f>IF(N238="zákl. prenesená",J238,0)</f>
        <v>0</v>
      </c>
      <c r="BH238" s="102">
        <f>IF(N238="zníž. prenesená",J238,0)</f>
        <v>0</v>
      </c>
      <c r="BI238" s="102">
        <f>IF(N238="nulová",J238,0)</f>
        <v>0</v>
      </c>
      <c r="BJ238" s="16" t="s">
        <v>91</v>
      </c>
      <c r="BK238" s="102">
        <f>ROUND(I238*H238,2)</f>
        <v>0</v>
      </c>
      <c r="BL238" s="16" t="s">
        <v>280</v>
      </c>
      <c r="BM238" s="174" t="s">
        <v>364</v>
      </c>
    </row>
    <row r="239" spans="2:65" s="12" customFormat="1" ht="11.25">
      <c r="B239" s="175"/>
      <c r="D239" s="176" t="s">
        <v>207</v>
      </c>
      <c r="E239" s="177" t="s">
        <v>1</v>
      </c>
      <c r="F239" s="178" t="s">
        <v>124</v>
      </c>
      <c r="H239" s="282">
        <v>2</v>
      </c>
      <c r="I239" s="180"/>
      <c r="L239" s="175"/>
      <c r="M239" s="181"/>
      <c r="T239" s="182"/>
      <c r="AT239" s="177" t="s">
        <v>207</v>
      </c>
      <c r="AU239" s="177" t="s">
        <v>91</v>
      </c>
      <c r="AV239" s="12" t="s">
        <v>91</v>
      </c>
      <c r="AW239" s="12" t="s">
        <v>33</v>
      </c>
      <c r="AX239" s="12" t="s">
        <v>85</v>
      </c>
      <c r="AY239" s="177" t="s">
        <v>199</v>
      </c>
    </row>
    <row r="240" spans="2:65" s="1" customFormat="1" ht="24.2" customHeight="1">
      <c r="B240" s="33"/>
      <c r="C240" s="196" t="s">
        <v>365</v>
      </c>
      <c r="D240" s="196" t="s">
        <v>343</v>
      </c>
      <c r="E240" s="197" t="s">
        <v>366</v>
      </c>
      <c r="F240" s="198" t="s">
        <v>367</v>
      </c>
      <c r="G240" s="199" t="s">
        <v>232</v>
      </c>
      <c r="H240" s="289">
        <v>2</v>
      </c>
      <c r="I240" s="200"/>
      <c r="J240" s="201">
        <f>ROUND(I240*H240,2)</f>
        <v>0</v>
      </c>
      <c r="K240" s="202"/>
      <c r="L240" s="203"/>
      <c r="M240" s="204" t="s">
        <v>1</v>
      </c>
      <c r="N240" s="205" t="s">
        <v>44</v>
      </c>
      <c r="P240" s="172">
        <f>O240*H240</f>
        <v>0</v>
      </c>
      <c r="Q240" s="172">
        <v>2.96E-3</v>
      </c>
      <c r="R240" s="172">
        <f>Q240*H240</f>
        <v>5.9199999999999999E-3</v>
      </c>
      <c r="S240" s="172">
        <v>0</v>
      </c>
      <c r="T240" s="173">
        <f>S240*H240</f>
        <v>0</v>
      </c>
      <c r="AR240" s="174" t="s">
        <v>346</v>
      </c>
      <c r="AT240" s="174" t="s">
        <v>343</v>
      </c>
      <c r="AU240" s="174" t="s">
        <v>91</v>
      </c>
      <c r="AY240" s="16" t="s">
        <v>199</v>
      </c>
      <c r="BE240" s="102">
        <f>IF(N240="základná",J240,0)</f>
        <v>0</v>
      </c>
      <c r="BF240" s="102">
        <f>IF(N240="znížená",J240,0)</f>
        <v>0</v>
      </c>
      <c r="BG240" s="102">
        <f>IF(N240="zákl. prenesená",J240,0)</f>
        <v>0</v>
      </c>
      <c r="BH240" s="102">
        <f>IF(N240="zníž. prenesená",J240,0)</f>
        <v>0</v>
      </c>
      <c r="BI240" s="102">
        <f>IF(N240="nulová",J240,0)</f>
        <v>0</v>
      </c>
      <c r="BJ240" s="16" t="s">
        <v>91</v>
      </c>
      <c r="BK240" s="102">
        <f>ROUND(I240*H240,2)</f>
        <v>0</v>
      </c>
      <c r="BL240" s="16" t="s">
        <v>280</v>
      </c>
      <c r="BM240" s="174" t="s">
        <v>368</v>
      </c>
    </row>
    <row r="241" spans="2:65" s="1" customFormat="1" ht="24.2" customHeight="1">
      <c r="B241" s="33"/>
      <c r="C241" s="163" t="s">
        <v>369</v>
      </c>
      <c r="D241" s="163" t="s">
        <v>201</v>
      </c>
      <c r="E241" s="164" t="s">
        <v>370</v>
      </c>
      <c r="F241" s="165" t="s">
        <v>371</v>
      </c>
      <c r="G241" s="166" t="s">
        <v>245</v>
      </c>
      <c r="H241" s="281">
        <v>10</v>
      </c>
      <c r="I241" s="168"/>
      <c r="J241" s="169">
        <f>ROUND(I241*H241,2)</f>
        <v>0</v>
      </c>
      <c r="K241" s="170"/>
      <c r="L241" s="33"/>
      <c r="M241" s="171" t="s">
        <v>1</v>
      </c>
      <c r="N241" s="137" t="s">
        <v>44</v>
      </c>
      <c r="P241" s="172">
        <f>O241*H241</f>
        <v>0</v>
      </c>
      <c r="Q241" s="172">
        <v>0</v>
      </c>
      <c r="R241" s="172">
        <f>Q241*H241</f>
        <v>0</v>
      </c>
      <c r="S241" s="172">
        <v>0</v>
      </c>
      <c r="T241" s="173">
        <f>S241*H241</f>
        <v>0</v>
      </c>
      <c r="AR241" s="174" t="s">
        <v>280</v>
      </c>
      <c r="AT241" s="174" t="s">
        <v>201</v>
      </c>
      <c r="AU241" s="174" t="s">
        <v>91</v>
      </c>
      <c r="AY241" s="16" t="s">
        <v>199</v>
      </c>
      <c r="BE241" s="102">
        <f>IF(N241="základná",J241,0)</f>
        <v>0</v>
      </c>
      <c r="BF241" s="102">
        <f>IF(N241="znížená",J241,0)</f>
        <v>0</v>
      </c>
      <c r="BG241" s="102">
        <f>IF(N241="zákl. prenesená",J241,0)</f>
        <v>0</v>
      </c>
      <c r="BH241" s="102">
        <f>IF(N241="zníž. prenesená",J241,0)</f>
        <v>0</v>
      </c>
      <c r="BI241" s="102">
        <f>IF(N241="nulová",J241,0)</f>
        <v>0</v>
      </c>
      <c r="BJ241" s="16" t="s">
        <v>91</v>
      </c>
      <c r="BK241" s="102">
        <f>ROUND(I241*H241,2)</f>
        <v>0</v>
      </c>
      <c r="BL241" s="16" t="s">
        <v>280</v>
      </c>
      <c r="BM241" s="174" t="s">
        <v>372</v>
      </c>
    </row>
    <row r="242" spans="2:65" s="12" customFormat="1" ht="11.25">
      <c r="B242" s="175"/>
      <c r="D242" s="176" t="s">
        <v>207</v>
      </c>
      <c r="E242" s="177" t="s">
        <v>1</v>
      </c>
      <c r="F242" s="178" t="s">
        <v>138</v>
      </c>
      <c r="H242" s="282">
        <v>10</v>
      </c>
      <c r="I242" s="180"/>
      <c r="L242" s="175"/>
      <c r="M242" s="181"/>
      <c r="T242" s="182"/>
      <c r="AT242" s="177" t="s">
        <v>207</v>
      </c>
      <c r="AU242" s="177" t="s">
        <v>91</v>
      </c>
      <c r="AV242" s="12" t="s">
        <v>91</v>
      </c>
      <c r="AW242" s="12" t="s">
        <v>33</v>
      </c>
      <c r="AX242" s="12" t="s">
        <v>78</v>
      </c>
      <c r="AY242" s="177" t="s">
        <v>199</v>
      </c>
    </row>
    <row r="243" spans="2:65" s="13" customFormat="1" ht="11.25">
      <c r="B243" s="183"/>
      <c r="D243" s="176" t="s">
        <v>207</v>
      </c>
      <c r="E243" s="184" t="s">
        <v>1</v>
      </c>
      <c r="F243" s="185" t="s">
        <v>229</v>
      </c>
      <c r="H243" s="284">
        <v>10</v>
      </c>
      <c r="I243" s="187"/>
      <c r="L243" s="183"/>
      <c r="M243" s="188"/>
      <c r="T243" s="189"/>
      <c r="AT243" s="184" t="s">
        <v>207</v>
      </c>
      <c r="AU243" s="184" t="s">
        <v>91</v>
      </c>
      <c r="AV243" s="13" t="s">
        <v>205</v>
      </c>
      <c r="AW243" s="13" t="s">
        <v>33</v>
      </c>
      <c r="AX243" s="13" t="s">
        <v>85</v>
      </c>
      <c r="AY243" s="184" t="s">
        <v>199</v>
      </c>
    </row>
    <row r="244" spans="2:65" s="1" customFormat="1" ht="16.5" customHeight="1">
      <c r="B244" s="33"/>
      <c r="C244" s="163" t="s">
        <v>140</v>
      </c>
      <c r="D244" s="163" t="s">
        <v>201</v>
      </c>
      <c r="E244" s="164" t="s">
        <v>373</v>
      </c>
      <c r="F244" s="165" t="s">
        <v>374</v>
      </c>
      <c r="G244" s="166" t="s">
        <v>232</v>
      </c>
      <c r="H244" s="281">
        <v>5</v>
      </c>
      <c r="I244" s="168"/>
      <c r="J244" s="169">
        <f>ROUND(I244*H244,2)</f>
        <v>0</v>
      </c>
      <c r="K244" s="170"/>
      <c r="L244" s="33"/>
      <c r="M244" s="171" t="s">
        <v>1</v>
      </c>
      <c r="N244" s="137" t="s">
        <v>44</v>
      </c>
      <c r="P244" s="172">
        <f>O244*H244</f>
        <v>0</v>
      </c>
      <c r="Q244" s="172">
        <v>0</v>
      </c>
      <c r="R244" s="172">
        <f>Q244*H244</f>
        <v>0</v>
      </c>
      <c r="S244" s="172">
        <v>0</v>
      </c>
      <c r="T244" s="173">
        <f>S244*H244</f>
        <v>0</v>
      </c>
      <c r="AR244" s="174" t="s">
        <v>280</v>
      </c>
      <c r="AT244" s="174" t="s">
        <v>201</v>
      </c>
      <c r="AU244" s="174" t="s">
        <v>91</v>
      </c>
      <c r="AY244" s="16" t="s">
        <v>199</v>
      </c>
      <c r="BE244" s="102">
        <f>IF(N244="základná",J244,0)</f>
        <v>0</v>
      </c>
      <c r="BF244" s="102">
        <f>IF(N244="znížená",J244,0)</f>
        <v>0</v>
      </c>
      <c r="BG244" s="102">
        <f>IF(N244="zákl. prenesená",J244,0)</f>
        <v>0</v>
      </c>
      <c r="BH244" s="102">
        <f>IF(N244="zníž. prenesená",J244,0)</f>
        <v>0</v>
      </c>
      <c r="BI244" s="102">
        <f>IF(N244="nulová",J244,0)</f>
        <v>0</v>
      </c>
      <c r="BJ244" s="16" t="s">
        <v>91</v>
      </c>
      <c r="BK244" s="102">
        <f>ROUND(I244*H244,2)</f>
        <v>0</v>
      </c>
      <c r="BL244" s="16" t="s">
        <v>280</v>
      </c>
      <c r="BM244" s="174" t="s">
        <v>375</v>
      </c>
    </row>
    <row r="245" spans="2:65" s="12" customFormat="1" ht="11.25">
      <c r="B245" s="175"/>
      <c r="D245" s="176" t="s">
        <v>207</v>
      </c>
      <c r="E245" s="177" t="s">
        <v>1</v>
      </c>
      <c r="F245" s="178" t="s">
        <v>121</v>
      </c>
      <c r="H245" s="179">
        <v>5</v>
      </c>
      <c r="I245" s="180"/>
      <c r="L245" s="175"/>
      <c r="M245" s="181"/>
      <c r="T245" s="182"/>
      <c r="AT245" s="177" t="s">
        <v>207</v>
      </c>
      <c r="AU245" s="177" t="s">
        <v>91</v>
      </c>
      <c r="AV245" s="12" t="s">
        <v>91</v>
      </c>
      <c r="AW245" s="12" t="s">
        <v>33</v>
      </c>
      <c r="AX245" s="12" t="s">
        <v>85</v>
      </c>
      <c r="AY245" s="177" t="s">
        <v>199</v>
      </c>
    </row>
    <row r="246" spans="2:65" s="1" customFormat="1" ht="24.2" customHeight="1">
      <c r="B246" s="33"/>
      <c r="C246" s="163" t="s">
        <v>376</v>
      </c>
      <c r="D246" s="163" t="s">
        <v>201</v>
      </c>
      <c r="E246" s="164" t="s">
        <v>377</v>
      </c>
      <c r="F246" s="165" t="s">
        <v>378</v>
      </c>
      <c r="G246" s="166" t="s">
        <v>319</v>
      </c>
      <c r="H246" s="167"/>
      <c r="I246" s="168"/>
      <c r="J246" s="169">
        <f>ROUND(I246*H246,2)</f>
        <v>0</v>
      </c>
      <c r="K246" s="170"/>
      <c r="L246" s="33"/>
      <c r="M246" s="171" t="s">
        <v>1</v>
      </c>
      <c r="N246" s="137" t="s">
        <v>44</v>
      </c>
      <c r="P246" s="172">
        <f>O246*H246</f>
        <v>0</v>
      </c>
      <c r="Q246" s="172">
        <v>0</v>
      </c>
      <c r="R246" s="172">
        <f>Q246*H246</f>
        <v>0</v>
      </c>
      <c r="S246" s="172">
        <v>0</v>
      </c>
      <c r="T246" s="173">
        <f>S246*H246</f>
        <v>0</v>
      </c>
      <c r="AR246" s="174" t="s">
        <v>280</v>
      </c>
      <c r="AT246" s="174" t="s">
        <v>201</v>
      </c>
      <c r="AU246" s="174" t="s">
        <v>91</v>
      </c>
      <c r="AY246" s="16" t="s">
        <v>199</v>
      </c>
      <c r="BE246" s="102">
        <f>IF(N246="základná",J246,0)</f>
        <v>0</v>
      </c>
      <c r="BF246" s="102">
        <f>IF(N246="znížená",J246,0)</f>
        <v>0</v>
      </c>
      <c r="BG246" s="102">
        <f>IF(N246="zákl. prenesená",J246,0)</f>
        <v>0</v>
      </c>
      <c r="BH246" s="102">
        <f>IF(N246="zníž. prenesená",J246,0)</f>
        <v>0</v>
      </c>
      <c r="BI246" s="102">
        <f>IF(N246="nulová",J246,0)</f>
        <v>0</v>
      </c>
      <c r="BJ246" s="16" t="s">
        <v>91</v>
      </c>
      <c r="BK246" s="102">
        <f>ROUND(I246*H246,2)</f>
        <v>0</v>
      </c>
      <c r="BL246" s="16" t="s">
        <v>280</v>
      </c>
      <c r="BM246" s="174" t="s">
        <v>379</v>
      </c>
    </row>
    <row r="247" spans="2:65" s="11" customFormat="1" ht="22.9" customHeight="1">
      <c r="B247" s="152"/>
      <c r="D247" s="153" t="s">
        <v>77</v>
      </c>
      <c r="E247" s="161" t="s">
        <v>380</v>
      </c>
      <c r="F247" s="161" t="s">
        <v>381</v>
      </c>
      <c r="I247" s="155"/>
      <c r="J247" s="162">
        <f>BK247</f>
        <v>0</v>
      </c>
      <c r="L247" s="152"/>
      <c r="M247" s="156"/>
      <c r="P247" s="157">
        <f>SUM(P248:P266)</f>
        <v>0</v>
      </c>
      <c r="R247" s="157">
        <f>SUM(R248:R266)</f>
        <v>1.728E-2</v>
      </c>
      <c r="T247" s="158">
        <f>SUM(T248:T266)</f>
        <v>0.12436</v>
      </c>
      <c r="AR247" s="153" t="s">
        <v>91</v>
      </c>
      <c r="AT247" s="159" t="s">
        <v>77</v>
      </c>
      <c r="AU247" s="159" t="s">
        <v>85</v>
      </c>
      <c r="AY247" s="153" t="s">
        <v>199</v>
      </c>
      <c r="BK247" s="160">
        <f>SUM(BK248:BK266)</f>
        <v>0</v>
      </c>
    </row>
    <row r="248" spans="2:65" s="1" customFormat="1" ht="24.2" customHeight="1">
      <c r="B248" s="33"/>
      <c r="C248" s="163" t="s">
        <v>382</v>
      </c>
      <c r="D248" s="163" t="s">
        <v>201</v>
      </c>
      <c r="E248" s="164" t="s">
        <v>383</v>
      </c>
      <c r="F248" s="165" t="s">
        <v>384</v>
      </c>
      <c r="G248" s="166" t="s">
        <v>245</v>
      </c>
      <c r="H248" s="281">
        <v>20</v>
      </c>
      <c r="I248" s="168"/>
      <c r="J248" s="169">
        <f>ROUND(I248*H248,2)</f>
        <v>0</v>
      </c>
      <c r="K248" s="170"/>
      <c r="L248" s="33"/>
      <c r="M248" s="171" t="s">
        <v>1</v>
      </c>
      <c r="N248" s="137" t="s">
        <v>44</v>
      </c>
      <c r="P248" s="172">
        <f>O248*H248</f>
        <v>0</v>
      </c>
      <c r="Q248" s="172">
        <v>0</v>
      </c>
      <c r="R248" s="172">
        <f>Q248*H248</f>
        <v>0</v>
      </c>
      <c r="S248" s="172">
        <v>2.1299999999999999E-3</v>
      </c>
      <c r="T248" s="173">
        <f>S248*H248</f>
        <v>4.2599999999999999E-2</v>
      </c>
      <c r="AR248" s="174" t="s">
        <v>280</v>
      </c>
      <c r="AT248" s="174" t="s">
        <v>201</v>
      </c>
      <c r="AU248" s="174" t="s">
        <v>91</v>
      </c>
      <c r="AY248" s="16" t="s">
        <v>199</v>
      </c>
      <c r="BE248" s="102">
        <f>IF(N248="základná",J248,0)</f>
        <v>0</v>
      </c>
      <c r="BF248" s="102">
        <f>IF(N248="znížená",J248,0)</f>
        <v>0</v>
      </c>
      <c r="BG248" s="102">
        <f>IF(N248="zákl. prenesená",J248,0)</f>
        <v>0</v>
      </c>
      <c r="BH248" s="102">
        <f>IF(N248="zníž. prenesená",J248,0)</f>
        <v>0</v>
      </c>
      <c r="BI248" s="102">
        <f>IF(N248="nulová",J248,0)</f>
        <v>0</v>
      </c>
      <c r="BJ248" s="16" t="s">
        <v>91</v>
      </c>
      <c r="BK248" s="102">
        <f>ROUND(I248*H248,2)</f>
        <v>0</v>
      </c>
      <c r="BL248" s="16" t="s">
        <v>280</v>
      </c>
      <c r="BM248" s="174" t="s">
        <v>385</v>
      </c>
    </row>
    <row r="249" spans="2:65" s="12" customFormat="1" ht="11.25">
      <c r="B249" s="175"/>
      <c r="D249" s="176" t="s">
        <v>207</v>
      </c>
      <c r="E249" s="177" t="s">
        <v>1</v>
      </c>
      <c r="F249" s="178" t="s">
        <v>247</v>
      </c>
      <c r="H249" s="282">
        <v>20</v>
      </c>
      <c r="I249" s="180"/>
      <c r="L249" s="175"/>
      <c r="M249" s="181"/>
      <c r="T249" s="182"/>
      <c r="AT249" s="177" t="s">
        <v>207</v>
      </c>
      <c r="AU249" s="177" t="s">
        <v>91</v>
      </c>
      <c r="AV249" s="12" t="s">
        <v>91</v>
      </c>
      <c r="AW249" s="12" t="s">
        <v>33</v>
      </c>
      <c r="AX249" s="12" t="s">
        <v>78</v>
      </c>
      <c r="AY249" s="177" t="s">
        <v>199</v>
      </c>
    </row>
    <row r="250" spans="2:65" s="13" customFormat="1" ht="11.25">
      <c r="B250" s="183"/>
      <c r="D250" s="176" t="s">
        <v>207</v>
      </c>
      <c r="E250" s="184" t="s">
        <v>1</v>
      </c>
      <c r="F250" s="185" t="s">
        <v>229</v>
      </c>
      <c r="H250" s="284">
        <v>20</v>
      </c>
      <c r="I250" s="187"/>
      <c r="L250" s="183"/>
      <c r="M250" s="188"/>
      <c r="T250" s="189"/>
      <c r="AT250" s="184" t="s">
        <v>207</v>
      </c>
      <c r="AU250" s="184" t="s">
        <v>91</v>
      </c>
      <c r="AV250" s="13" t="s">
        <v>205</v>
      </c>
      <c r="AW250" s="13" t="s">
        <v>33</v>
      </c>
      <c r="AX250" s="13" t="s">
        <v>85</v>
      </c>
      <c r="AY250" s="184" t="s">
        <v>199</v>
      </c>
    </row>
    <row r="251" spans="2:65" s="1" customFormat="1" ht="24.2" customHeight="1">
      <c r="B251" s="33"/>
      <c r="C251" s="163" t="s">
        <v>386</v>
      </c>
      <c r="D251" s="163" t="s">
        <v>201</v>
      </c>
      <c r="E251" s="164" t="s">
        <v>387</v>
      </c>
      <c r="F251" s="165" t="s">
        <v>388</v>
      </c>
      <c r="G251" s="166" t="s">
        <v>245</v>
      </c>
      <c r="H251" s="281">
        <v>10</v>
      </c>
      <c r="I251" s="168"/>
      <c r="J251" s="169">
        <f>ROUND(I251*H251,2)</f>
        <v>0</v>
      </c>
      <c r="K251" s="170"/>
      <c r="L251" s="33"/>
      <c r="M251" s="171" t="s">
        <v>1</v>
      </c>
      <c r="N251" s="137" t="s">
        <v>44</v>
      </c>
      <c r="P251" s="172">
        <f>O251*H251</f>
        <v>0</v>
      </c>
      <c r="Q251" s="172">
        <v>3.8000000000000002E-4</v>
      </c>
      <c r="R251" s="172">
        <f>Q251*H251</f>
        <v>3.8000000000000004E-3</v>
      </c>
      <c r="S251" s="172">
        <v>0</v>
      </c>
      <c r="T251" s="173">
        <f>S251*H251</f>
        <v>0</v>
      </c>
      <c r="AR251" s="174" t="s">
        <v>280</v>
      </c>
      <c r="AT251" s="174" t="s">
        <v>201</v>
      </c>
      <c r="AU251" s="174" t="s">
        <v>91</v>
      </c>
      <c r="AY251" s="16" t="s">
        <v>199</v>
      </c>
      <c r="BE251" s="102">
        <f>IF(N251="základná",J251,0)</f>
        <v>0</v>
      </c>
      <c r="BF251" s="102">
        <f>IF(N251="znížená",J251,0)</f>
        <v>0</v>
      </c>
      <c r="BG251" s="102">
        <f>IF(N251="zákl. prenesená",J251,0)</f>
        <v>0</v>
      </c>
      <c r="BH251" s="102">
        <f>IF(N251="zníž. prenesená",J251,0)</f>
        <v>0</v>
      </c>
      <c r="BI251" s="102">
        <f>IF(N251="nulová",J251,0)</f>
        <v>0</v>
      </c>
      <c r="BJ251" s="16" t="s">
        <v>91</v>
      </c>
      <c r="BK251" s="102">
        <f>ROUND(I251*H251,2)</f>
        <v>0</v>
      </c>
      <c r="BL251" s="16" t="s">
        <v>280</v>
      </c>
      <c r="BM251" s="174" t="s">
        <v>389</v>
      </c>
    </row>
    <row r="252" spans="2:65" s="12" customFormat="1" ht="11.25">
      <c r="B252" s="175"/>
      <c r="D252" s="176" t="s">
        <v>207</v>
      </c>
      <c r="E252" s="177" t="s">
        <v>1</v>
      </c>
      <c r="F252" s="178" t="s">
        <v>332</v>
      </c>
      <c r="H252" s="282">
        <v>10</v>
      </c>
      <c r="I252" s="180"/>
      <c r="L252" s="175"/>
      <c r="M252" s="181"/>
      <c r="T252" s="182"/>
      <c r="AT252" s="177" t="s">
        <v>207</v>
      </c>
      <c r="AU252" s="177" t="s">
        <v>91</v>
      </c>
      <c r="AV252" s="12" t="s">
        <v>91</v>
      </c>
      <c r="AW252" s="12" t="s">
        <v>33</v>
      </c>
      <c r="AX252" s="12" t="s">
        <v>78</v>
      </c>
      <c r="AY252" s="177" t="s">
        <v>199</v>
      </c>
    </row>
    <row r="253" spans="2:65" s="13" customFormat="1" ht="11.25">
      <c r="B253" s="183"/>
      <c r="D253" s="176" t="s">
        <v>207</v>
      </c>
      <c r="E253" s="184" t="s">
        <v>134</v>
      </c>
      <c r="F253" s="185" t="s">
        <v>229</v>
      </c>
      <c r="H253" s="284">
        <v>10</v>
      </c>
      <c r="I253" s="187"/>
      <c r="L253" s="183"/>
      <c r="M253" s="188"/>
      <c r="T253" s="189"/>
      <c r="AT253" s="184" t="s">
        <v>207</v>
      </c>
      <c r="AU253" s="184" t="s">
        <v>91</v>
      </c>
      <c r="AV253" s="13" t="s">
        <v>205</v>
      </c>
      <c r="AW253" s="13" t="s">
        <v>33</v>
      </c>
      <c r="AX253" s="13" t="s">
        <v>85</v>
      </c>
      <c r="AY253" s="184" t="s">
        <v>199</v>
      </c>
    </row>
    <row r="254" spans="2:65" s="1" customFormat="1" ht="24.2" customHeight="1">
      <c r="B254" s="33"/>
      <c r="C254" s="163" t="s">
        <v>390</v>
      </c>
      <c r="D254" s="163" t="s">
        <v>201</v>
      </c>
      <c r="E254" s="164" t="s">
        <v>391</v>
      </c>
      <c r="F254" s="165" t="s">
        <v>392</v>
      </c>
      <c r="G254" s="166" t="s">
        <v>245</v>
      </c>
      <c r="H254" s="281">
        <v>10</v>
      </c>
      <c r="I254" s="168"/>
      <c r="J254" s="169">
        <f>ROUND(I254*H254,2)</f>
        <v>0</v>
      </c>
      <c r="K254" s="170"/>
      <c r="L254" s="33"/>
      <c r="M254" s="171" t="s">
        <v>1</v>
      </c>
      <c r="N254" s="137" t="s">
        <v>44</v>
      </c>
      <c r="P254" s="172">
        <f>O254*H254</f>
        <v>0</v>
      </c>
      <c r="Q254" s="172">
        <v>4.8999999999999998E-4</v>
      </c>
      <c r="R254" s="172">
        <f>Q254*H254</f>
        <v>4.8999999999999998E-3</v>
      </c>
      <c r="S254" s="172">
        <v>0</v>
      </c>
      <c r="T254" s="173">
        <f>S254*H254</f>
        <v>0</v>
      </c>
      <c r="AR254" s="174" t="s">
        <v>280</v>
      </c>
      <c r="AT254" s="174" t="s">
        <v>201</v>
      </c>
      <c r="AU254" s="174" t="s">
        <v>91</v>
      </c>
      <c r="AY254" s="16" t="s">
        <v>199</v>
      </c>
      <c r="BE254" s="102">
        <f>IF(N254="základná",J254,0)</f>
        <v>0</v>
      </c>
      <c r="BF254" s="102">
        <f>IF(N254="znížená",J254,0)</f>
        <v>0</v>
      </c>
      <c r="BG254" s="102">
        <f>IF(N254="zákl. prenesená",J254,0)</f>
        <v>0</v>
      </c>
      <c r="BH254" s="102">
        <f>IF(N254="zníž. prenesená",J254,0)</f>
        <v>0</v>
      </c>
      <c r="BI254" s="102">
        <f>IF(N254="nulová",J254,0)</f>
        <v>0</v>
      </c>
      <c r="BJ254" s="16" t="s">
        <v>91</v>
      </c>
      <c r="BK254" s="102">
        <f>ROUND(I254*H254,2)</f>
        <v>0</v>
      </c>
      <c r="BL254" s="16" t="s">
        <v>280</v>
      </c>
      <c r="BM254" s="174" t="s">
        <v>393</v>
      </c>
    </row>
    <row r="255" spans="2:65" s="12" customFormat="1" ht="11.25">
      <c r="B255" s="175"/>
      <c r="D255" s="176" t="s">
        <v>207</v>
      </c>
      <c r="E255" s="177" t="s">
        <v>1</v>
      </c>
      <c r="F255" s="178" t="s">
        <v>332</v>
      </c>
      <c r="H255" s="282">
        <v>10</v>
      </c>
      <c r="I255" s="180"/>
      <c r="L255" s="175"/>
      <c r="M255" s="181"/>
      <c r="T255" s="182"/>
      <c r="AT255" s="177" t="s">
        <v>207</v>
      </c>
      <c r="AU255" s="177" t="s">
        <v>91</v>
      </c>
      <c r="AV255" s="12" t="s">
        <v>91</v>
      </c>
      <c r="AW255" s="12" t="s">
        <v>33</v>
      </c>
      <c r="AX255" s="12" t="s">
        <v>78</v>
      </c>
      <c r="AY255" s="177" t="s">
        <v>199</v>
      </c>
    </row>
    <row r="256" spans="2:65" s="13" customFormat="1" ht="11.25">
      <c r="B256" s="183"/>
      <c r="D256" s="176" t="s">
        <v>207</v>
      </c>
      <c r="E256" s="184" t="s">
        <v>136</v>
      </c>
      <c r="F256" s="185" t="s">
        <v>229</v>
      </c>
      <c r="H256" s="284">
        <v>10</v>
      </c>
      <c r="I256" s="187"/>
      <c r="L256" s="183"/>
      <c r="M256" s="188"/>
      <c r="T256" s="189"/>
      <c r="AT256" s="184" t="s">
        <v>207</v>
      </c>
      <c r="AU256" s="184" t="s">
        <v>91</v>
      </c>
      <c r="AV256" s="13" t="s">
        <v>205</v>
      </c>
      <c r="AW256" s="13" t="s">
        <v>33</v>
      </c>
      <c r="AX256" s="13" t="s">
        <v>85</v>
      </c>
      <c r="AY256" s="184" t="s">
        <v>199</v>
      </c>
    </row>
    <row r="257" spans="2:65" s="1" customFormat="1" ht="33" customHeight="1">
      <c r="B257" s="33"/>
      <c r="C257" s="163" t="s">
        <v>394</v>
      </c>
      <c r="D257" s="163" t="s">
        <v>201</v>
      </c>
      <c r="E257" s="164" t="s">
        <v>395</v>
      </c>
      <c r="F257" s="165" t="s">
        <v>396</v>
      </c>
      <c r="G257" s="166" t="s">
        <v>232</v>
      </c>
      <c r="H257" s="281">
        <v>16</v>
      </c>
      <c r="I257" s="168"/>
      <c r="J257" s="169">
        <f>ROUND(I257*H257,2)</f>
        <v>0</v>
      </c>
      <c r="K257" s="170"/>
      <c r="L257" s="33"/>
      <c r="M257" s="171" t="s">
        <v>1</v>
      </c>
      <c r="N257" s="137" t="s">
        <v>44</v>
      </c>
      <c r="P257" s="172">
        <f>O257*H257</f>
        <v>0</v>
      </c>
      <c r="Q257" s="172">
        <v>0</v>
      </c>
      <c r="R257" s="172">
        <f>Q257*H257</f>
        <v>0</v>
      </c>
      <c r="S257" s="172">
        <v>5.11E-3</v>
      </c>
      <c r="T257" s="173">
        <f>S257*H257</f>
        <v>8.1759999999999999E-2</v>
      </c>
      <c r="AR257" s="174" t="s">
        <v>280</v>
      </c>
      <c r="AT257" s="174" t="s">
        <v>201</v>
      </c>
      <c r="AU257" s="174" t="s">
        <v>91</v>
      </c>
      <c r="AY257" s="16" t="s">
        <v>199</v>
      </c>
      <c r="BE257" s="102">
        <f>IF(N257="základná",J257,0)</f>
        <v>0</v>
      </c>
      <c r="BF257" s="102">
        <f>IF(N257="znížená",J257,0)</f>
        <v>0</v>
      </c>
      <c r="BG257" s="102">
        <f>IF(N257="zákl. prenesená",J257,0)</f>
        <v>0</v>
      </c>
      <c r="BH257" s="102">
        <f>IF(N257="zníž. prenesená",J257,0)</f>
        <v>0</v>
      </c>
      <c r="BI257" s="102">
        <f>IF(N257="nulová",J257,0)</f>
        <v>0</v>
      </c>
      <c r="BJ257" s="16" t="s">
        <v>91</v>
      </c>
      <c r="BK257" s="102">
        <f>ROUND(I257*H257,2)</f>
        <v>0</v>
      </c>
      <c r="BL257" s="16" t="s">
        <v>280</v>
      </c>
      <c r="BM257" s="174" t="s">
        <v>397</v>
      </c>
    </row>
    <row r="258" spans="2:65" s="12" customFormat="1" ht="11.25">
      <c r="B258" s="175"/>
      <c r="D258" s="176" t="s">
        <v>207</v>
      </c>
      <c r="E258" s="177" t="s">
        <v>1</v>
      </c>
      <c r="F258" s="178" t="s">
        <v>398</v>
      </c>
      <c r="H258" s="282">
        <v>16</v>
      </c>
      <c r="I258" s="180"/>
      <c r="L258" s="175"/>
      <c r="M258" s="181"/>
      <c r="T258" s="182"/>
      <c r="AT258" s="177" t="s">
        <v>207</v>
      </c>
      <c r="AU258" s="177" t="s">
        <v>91</v>
      </c>
      <c r="AV258" s="12" t="s">
        <v>91</v>
      </c>
      <c r="AW258" s="12" t="s">
        <v>33</v>
      </c>
      <c r="AX258" s="12" t="s">
        <v>78</v>
      </c>
      <c r="AY258" s="177" t="s">
        <v>199</v>
      </c>
    </row>
    <row r="259" spans="2:65" s="13" customFormat="1" ht="11.25">
      <c r="B259" s="183"/>
      <c r="D259" s="176" t="s">
        <v>207</v>
      </c>
      <c r="E259" s="184" t="s">
        <v>1</v>
      </c>
      <c r="F259" s="185" t="s">
        <v>229</v>
      </c>
      <c r="H259" s="284">
        <v>16</v>
      </c>
      <c r="I259" s="187"/>
      <c r="L259" s="183"/>
      <c r="M259" s="188"/>
      <c r="T259" s="189"/>
      <c r="AT259" s="184" t="s">
        <v>207</v>
      </c>
      <c r="AU259" s="184" t="s">
        <v>91</v>
      </c>
      <c r="AV259" s="13" t="s">
        <v>205</v>
      </c>
      <c r="AW259" s="13" t="s">
        <v>33</v>
      </c>
      <c r="AX259" s="13" t="s">
        <v>85</v>
      </c>
      <c r="AY259" s="184" t="s">
        <v>199</v>
      </c>
    </row>
    <row r="260" spans="2:65" s="1" customFormat="1" ht="16.5" customHeight="1">
      <c r="B260" s="33"/>
      <c r="C260" s="163" t="s">
        <v>399</v>
      </c>
      <c r="D260" s="163" t="s">
        <v>201</v>
      </c>
      <c r="E260" s="164" t="s">
        <v>400</v>
      </c>
      <c r="F260" s="165" t="s">
        <v>401</v>
      </c>
      <c r="G260" s="166" t="s">
        <v>232</v>
      </c>
      <c r="H260" s="281">
        <v>14</v>
      </c>
      <c r="I260" s="168"/>
      <c r="J260" s="169">
        <f>ROUND(I260*H260,2)</f>
        <v>0</v>
      </c>
      <c r="K260" s="170"/>
      <c r="L260" s="33"/>
      <c r="M260" s="171" t="s">
        <v>1</v>
      </c>
      <c r="N260" s="137" t="s">
        <v>44</v>
      </c>
      <c r="P260" s="172">
        <f>O260*H260</f>
        <v>0</v>
      </c>
      <c r="Q260" s="172">
        <v>1.0000000000000001E-5</v>
      </c>
      <c r="R260" s="172">
        <f>Q260*H260</f>
        <v>1.4000000000000001E-4</v>
      </c>
      <c r="S260" s="172">
        <v>0</v>
      </c>
      <c r="T260" s="173">
        <f>S260*H260</f>
        <v>0</v>
      </c>
      <c r="AR260" s="174" t="s">
        <v>280</v>
      </c>
      <c r="AT260" s="174" t="s">
        <v>201</v>
      </c>
      <c r="AU260" s="174" t="s">
        <v>91</v>
      </c>
      <c r="AY260" s="16" t="s">
        <v>199</v>
      </c>
      <c r="BE260" s="102">
        <f>IF(N260="základná",J260,0)</f>
        <v>0</v>
      </c>
      <c r="BF260" s="102">
        <f>IF(N260="znížená",J260,0)</f>
        <v>0</v>
      </c>
      <c r="BG260" s="102">
        <f>IF(N260="zákl. prenesená",J260,0)</f>
        <v>0</v>
      </c>
      <c r="BH260" s="102">
        <f>IF(N260="zníž. prenesená",J260,0)</f>
        <v>0</v>
      </c>
      <c r="BI260" s="102">
        <f>IF(N260="nulová",J260,0)</f>
        <v>0</v>
      </c>
      <c r="BJ260" s="16" t="s">
        <v>91</v>
      </c>
      <c r="BK260" s="102">
        <f>ROUND(I260*H260,2)</f>
        <v>0</v>
      </c>
      <c r="BL260" s="16" t="s">
        <v>280</v>
      </c>
      <c r="BM260" s="174" t="s">
        <v>402</v>
      </c>
    </row>
    <row r="261" spans="2:65" s="12" customFormat="1" ht="22.5">
      <c r="B261" s="175"/>
      <c r="D261" s="176" t="s">
        <v>207</v>
      </c>
      <c r="E261" s="177" t="s">
        <v>1</v>
      </c>
      <c r="F261" s="178" t="s">
        <v>403</v>
      </c>
      <c r="H261" s="282">
        <v>14</v>
      </c>
      <c r="I261" s="180"/>
      <c r="L261" s="175"/>
      <c r="M261" s="181"/>
      <c r="T261" s="182"/>
      <c r="AT261" s="177" t="s">
        <v>207</v>
      </c>
      <c r="AU261" s="177" t="s">
        <v>91</v>
      </c>
      <c r="AV261" s="12" t="s">
        <v>91</v>
      </c>
      <c r="AW261" s="12" t="s">
        <v>33</v>
      </c>
      <c r="AX261" s="12" t="s">
        <v>78</v>
      </c>
      <c r="AY261" s="177" t="s">
        <v>199</v>
      </c>
    </row>
    <row r="262" spans="2:65" s="13" customFormat="1" ht="11.25">
      <c r="B262" s="183"/>
      <c r="D262" s="176" t="s">
        <v>207</v>
      </c>
      <c r="E262" s="184" t="s">
        <v>1</v>
      </c>
      <c r="F262" s="185" t="s">
        <v>229</v>
      </c>
      <c r="H262" s="284">
        <v>14</v>
      </c>
      <c r="I262" s="187"/>
      <c r="L262" s="183"/>
      <c r="M262" s="188"/>
      <c r="T262" s="189"/>
      <c r="AT262" s="184" t="s">
        <v>207</v>
      </c>
      <c r="AU262" s="184" t="s">
        <v>91</v>
      </c>
      <c r="AV262" s="13" t="s">
        <v>205</v>
      </c>
      <c r="AW262" s="13" t="s">
        <v>33</v>
      </c>
      <c r="AX262" s="13" t="s">
        <v>85</v>
      </c>
      <c r="AY262" s="184" t="s">
        <v>199</v>
      </c>
    </row>
    <row r="263" spans="2:65" s="1" customFormat="1" ht="16.5" customHeight="1">
      <c r="B263" s="33"/>
      <c r="C263" s="196" t="s">
        <v>404</v>
      </c>
      <c r="D263" s="196" t="s">
        <v>343</v>
      </c>
      <c r="E263" s="197" t="s">
        <v>405</v>
      </c>
      <c r="F263" s="198" t="s">
        <v>406</v>
      </c>
      <c r="G263" s="199" t="s">
        <v>232</v>
      </c>
      <c r="H263" s="289">
        <v>14</v>
      </c>
      <c r="I263" s="200"/>
      <c r="J263" s="201">
        <f>ROUND(I263*H263,2)</f>
        <v>0</v>
      </c>
      <c r="K263" s="202"/>
      <c r="L263" s="203"/>
      <c r="M263" s="204" t="s">
        <v>1</v>
      </c>
      <c r="N263" s="205" t="s">
        <v>44</v>
      </c>
      <c r="P263" s="172">
        <f>O263*H263</f>
        <v>0</v>
      </c>
      <c r="Q263" s="172">
        <v>5.8E-4</v>
      </c>
      <c r="R263" s="172">
        <f>Q263*H263</f>
        <v>8.1200000000000005E-3</v>
      </c>
      <c r="S263" s="172">
        <v>0</v>
      </c>
      <c r="T263" s="173">
        <f>S263*H263</f>
        <v>0</v>
      </c>
      <c r="AR263" s="174" t="s">
        <v>346</v>
      </c>
      <c r="AT263" s="174" t="s">
        <v>343</v>
      </c>
      <c r="AU263" s="174" t="s">
        <v>91</v>
      </c>
      <c r="AY263" s="16" t="s">
        <v>199</v>
      </c>
      <c r="BE263" s="102">
        <f>IF(N263="základná",J263,0)</f>
        <v>0</v>
      </c>
      <c r="BF263" s="102">
        <f>IF(N263="znížená",J263,0)</f>
        <v>0</v>
      </c>
      <c r="BG263" s="102">
        <f>IF(N263="zákl. prenesená",J263,0)</f>
        <v>0</v>
      </c>
      <c r="BH263" s="102">
        <f>IF(N263="zníž. prenesená",J263,0)</f>
        <v>0</v>
      </c>
      <c r="BI263" s="102">
        <f>IF(N263="nulová",J263,0)</f>
        <v>0</v>
      </c>
      <c r="BJ263" s="16" t="s">
        <v>91</v>
      </c>
      <c r="BK263" s="102">
        <f>ROUND(I263*H263,2)</f>
        <v>0</v>
      </c>
      <c r="BL263" s="16" t="s">
        <v>280</v>
      </c>
      <c r="BM263" s="174" t="s">
        <v>407</v>
      </c>
    </row>
    <row r="264" spans="2:65" s="1" customFormat="1" ht="16.5" customHeight="1">
      <c r="B264" s="33"/>
      <c r="C264" s="163" t="s">
        <v>408</v>
      </c>
      <c r="D264" s="163" t="s">
        <v>201</v>
      </c>
      <c r="E264" s="164" t="s">
        <v>409</v>
      </c>
      <c r="F264" s="165" t="s">
        <v>410</v>
      </c>
      <c r="G264" s="166" t="s">
        <v>232</v>
      </c>
      <c r="H264" s="281">
        <v>1</v>
      </c>
      <c r="I264" s="168"/>
      <c r="J264" s="169">
        <f>ROUND(I264*H264,2)</f>
        <v>0</v>
      </c>
      <c r="K264" s="170"/>
      <c r="L264" s="33"/>
      <c r="M264" s="171" t="s">
        <v>1</v>
      </c>
      <c r="N264" s="137" t="s">
        <v>44</v>
      </c>
      <c r="P264" s="172">
        <f>O264*H264</f>
        <v>0</v>
      </c>
      <c r="Q264" s="172">
        <v>0</v>
      </c>
      <c r="R264" s="172">
        <f>Q264*H264</f>
        <v>0</v>
      </c>
      <c r="S264" s="172">
        <v>0</v>
      </c>
      <c r="T264" s="173">
        <f>S264*H264</f>
        <v>0</v>
      </c>
      <c r="AR264" s="174" t="s">
        <v>280</v>
      </c>
      <c r="AT264" s="174" t="s">
        <v>201</v>
      </c>
      <c r="AU264" s="174" t="s">
        <v>91</v>
      </c>
      <c r="AY264" s="16" t="s">
        <v>199</v>
      </c>
      <c r="BE264" s="102">
        <f>IF(N264="základná",J264,0)</f>
        <v>0</v>
      </c>
      <c r="BF264" s="102">
        <f>IF(N264="znížená",J264,0)</f>
        <v>0</v>
      </c>
      <c r="BG264" s="102">
        <f>IF(N264="zákl. prenesená",J264,0)</f>
        <v>0</v>
      </c>
      <c r="BH264" s="102">
        <f>IF(N264="zníž. prenesená",J264,0)</f>
        <v>0</v>
      </c>
      <c r="BI264" s="102">
        <f>IF(N264="nulová",J264,0)</f>
        <v>0</v>
      </c>
      <c r="BJ264" s="16" t="s">
        <v>91</v>
      </c>
      <c r="BK264" s="102">
        <f>ROUND(I264*H264,2)</f>
        <v>0</v>
      </c>
      <c r="BL264" s="16" t="s">
        <v>280</v>
      </c>
      <c r="BM264" s="174" t="s">
        <v>411</v>
      </c>
    </row>
    <row r="265" spans="2:65" s="1" customFormat="1" ht="16.5" customHeight="1">
      <c r="B265" s="33"/>
      <c r="C265" s="196" t="s">
        <v>412</v>
      </c>
      <c r="D265" s="196" t="s">
        <v>343</v>
      </c>
      <c r="E265" s="197" t="s">
        <v>413</v>
      </c>
      <c r="F265" s="198" t="s">
        <v>414</v>
      </c>
      <c r="G265" s="199" t="s">
        <v>232</v>
      </c>
      <c r="H265" s="289">
        <v>1</v>
      </c>
      <c r="I265" s="200"/>
      <c r="J265" s="201">
        <f>ROUND(I265*H265,2)</f>
        <v>0</v>
      </c>
      <c r="K265" s="202"/>
      <c r="L265" s="203"/>
      <c r="M265" s="204" t="s">
        <v>1</v>
      </c>
      <c r="N265" s="205" t="s">
        <v>44</v>
      </c>
      <c r="P265" s="172">
        <f>O265*H265</f>
        <v>0</v>
      </c>
      <c r="Q265" s="172">
        <v>3.2000000000000003E-4</v>
      </c>
      <c r="R265" s="172">
        <f>Q265*H265</f>
        <v>3.2000000000000003E-4</v>
      </c>
      <c r="S265" s="172">
        <v>0</v>
      </c>
      <c r="T265" s="173">
        <f>S265*H265</f>
        <v>0</v>
      </c>
      <c r="AR265" s="174" t="s">
        <v>346</v>
      </c>
      <c r="AT265" s="174" t="s">
        <v>343</v>
      </c>
      <c r="AU265" s="174" t="s">
        <v>91</v>
      </c>
      <c r="AY265" s="16" t="s">
        <v>199</v>
      </c>
      <c r="BE265" s="102">
        <f>IF(N265="základná",J265,0)</f>
        <v>0</v>
      </c>
      <c r="BF265" s="102">
        <f>IF(N265="znížená",J265,0)</f>
        <v>0</v>
      </c>
      <c r="BG265" s="102">
        <f>IF(N265="zákl. prenesená",J265,0)</f>
        <v>0</v>
      </c>
      <c r="BH265" s="102">
        <f>IF(N265="zníž. prenesená",J265,0)</f>
        <v>0</v>
      </c>
      <c r="BI265" s="102">
        <f>IF(N265="nulová",J265,0)</f>
        <v>0</v>
      </c>
      <c r="BJ265" s="16" t="s">
        <v>91</v>
      </c>
      <c r="BK265" s="102">
        <f>ROUND(I265*H265,2)</f>
        <v>0</v>
      </c>
      <c r="BL265" s="16" t="s">
        <v>280</v>
      </c>
      <c r="BM265" s="174" t="s">
        <v>415</v>
      </c>
    </row>
    <row r="266" spans="2:65" s="1" customFormat="1" ht="24.2" customHeight="1">
      <c r="B266" s="33"/>
      <c r="C266" s="163" t="s">
        <v>416</v>
      </c>
      <c r="D266" s="163" t="s">
        <v>201</v>
      </c>
      <c r="E266" s="164" t="s">
        <v>417</v>
      </c>
      <c r="F266" s="165" t="s">
        <v>418</v>
      </c>
      <c r="G266" s="166" t="s">
        <v>319</v>
      </c>
      <c r="H266" s="167"/>
      <c r="I266" s="168"/>
      <c r="J266" s="169">
        <f>ROUND(I266*H266,2)</f>
        <v>0</v>
      </c>
      <c r="K266" s="170"/>
      <c r="L266" s="33"/>
      <c r="M266" s="171" t="s">
        <v>1</v>
      </c>
      <c r="N266" s="137" t="s">
        <v>44</v>
      </c>
      <c r="P266" s="172">
        <f>O266*H266</f>
        <v>0</v>
      </c>
      <c r="Q266" s="172">
        <v>0</v>
      </c>
      <c r="R266" s="172">
        <f>Q266*H266</f>
        <v>0</v>
      </c>
      <c r="S266" s="172">
        <v>0</v>
      </c>
      <c r="T266" s="173">
        <f>S266*H266</f>
        <v>0</v>
      </c>
      <c r="AR266" s="174" t="s">
        <v>280</v>
      </c>
      <c r="AT266" s="174" t="s">
        <v>201</v>
      </c>
      <c r="AU266" s="174" t="s">
        <v>91</v>
      </c>
      <c r="AY266" s="16" t="s">
        <v>199</v>
      </c>
      <c r="BE266" s="102">
        <f>IF(N266="základná",J266,0)</f>
        <v>0</v>
      </c>
      <c r="BF266" s="102">
        <f>IF(N266="znížená",J266,0)</f>
        <v>0</v>
      </c>
      <c r="BG266" s="102">
        <f>IF(N266="zákl. prenesená",J266,0)</f>
        <v>0</v>
      </c>
      <c r="BH266" s="102">
        <f>IF(N266="zníž. prenesená",J266,0)</f>
        <v>0</v>
      </c>
      <c r="BI266" s="102">
        <f>IF(N266="nulová",J266,0)</f>
        <v>0</v>
      </c>
      <c r="BJ266" s="16" t="s">
        <v>91</v>
      </c>
      <c r="BK266" s="102">
        <f>ROUND(I266*H266,2)</f>
        <v>0</v>
      </c>
      <c r="BL266" s="16" t="s">
        <v>280</v>
      </c>
      <c r="BM266" s="174" t="s">
        <v>419</v>
      </c>
    </row>
    <row r="267" spans="2:65" s="11" customFormat="1" ht="22.9" customHeight="1">
      <c r="B267" s="152"/>
      <c r="D267" s="153" t="s">
        <v>77</v>
      </c>
      <c r="E267" s="161" t="s">
        <v>420</v>
      </c>
      <c r="F267" s="161" t="s">
        <v>421</v>
      </c>
      <c r="I267" s="155"/>
      <c r="J267" s="162">
        <f>BK267</f>
        <v>0</v>
      </c>
      <c r="L267" s="152"/>
      <c r="M267" s="156"/>
      <c r="P267" s="157">
        <f>SUM(P268:P345)</f>
        <v>0</v>
      </c>
      <c r="R267" s="157">
        <f>SUM(R268:R345)</f>
        <v>0.22799039999999998</v>
      </c>
      <c r="T267" s="158">
        <f>SUM(T268:T345)</f>
        <v>0.16283000000000003</v>
      </c>
      <c r="AR267" s="153" t="s">
        <v>91</v>
      </c>
      <c r="AT267" s="159" t="s">
        <v>77</v>
      </c>
      <c r="AU267" s="159" t="s">
        <v>85</v>
      </c>
      <c r="AY267" s="153" t="s">
        <v>199</v>
      </c>
      <c r="BK267" s="160">
        <f>SUM(BK268:BK345)</f>
        <v>0</v>
      </c>
    </row>
    <row r="268" spans="2:65" s="1" customFormat="1" ht="24.2" customHeight="1">
      <c r="B268" s="33"/>
      <c r="C268" s="163" t="s">
        <v>422</v>
      </c>
      <c r="D268" s="163" t="s">
        <v>201</v>
      </c>
      <c r="E268" s="164" t="s">
        <v>423</v>
      </c>
      <c r="F268" s="165" t="s">
        <v>424</v>
      </c>
      <c r="G268" s="166" t="s">
        <v>425</v>
      </c>
      <c r="H268" s="281">
        <v>2</v>
      </c>
      <c r="I268" s="168"/>
      <c r="J268" s="169">
        <f>ROUND(I268*H268,2)</f>
        <v>0</v>
      </c>
      <c r="K268" s="170"/>
      <c r="L268" s="33"/>
      <c r="M268" s="171" t="s">
        <v>1</v>
      </c>
      <c r="N268" s="137" t="s">
        <v>44</v>
      </c>
      <c r="P268" s="172">
        <f>O268*H268</f>
        <v>0</v>
      </c>
      <c r="Q268" s="172">
        <v>0</v>
      </c>
      <c r="R268" s="172">
        <f>Q268*H268</f>
        <v>0</v>
      </c>
      <c r="S268" s="172">
        <v>1.933E-2</v>
      </c>
      <c r="T268" s="173">
        <f>S268*H268</f>
        <v>3.866E-2</v>
      </c>
      <c r="AR268" s="174" t="s">
        <v>280</v>
      </c>
      <c r="AT268" s="174" t="s">
        <v>201</v>
      </c>
      <c r="AU268" s="174" t="s">
        <v>91</v>
      </c>
      <c r="AY268" s="16" t="s">
        <v>199</v>
      </c>
      <c r="BE268" s="102">
        <f>IF(N268="základná",J268,0)</f>
        <v>0</v>
      </c>
      <c r="BF268" s="102">
        <f>IF(N268="znížená",J268,0)</f>
        <v>0</v>
      </c>
      <c r="BG268" s="102">
        <f>IF(N268="zákl. prenesená",J268,0)</f>
        <v>0</v>
      </c>
      <c r="BH268" s="102">
        <f>IF(N268="zníž. prenesená",J268,0)</f>
        <v>0</v>
      </c>
      <c r="BI268" s="102">
        <f>IF(N268="nulová",J268,0)</f>
        <v>0</v>
      </c>
      <c r="BJ268" s="16" t="s">
        <v>91</v>
      </c>
      <c r="BK268" s="102">
        <f>ROUND(I268*H268,2)</f>
        <v>0</v>
      </c>
      <c r="BL268" s="16" t="s">
        <v>280</v>
      </c>
      <c r="BM268" s="174" t="s">
        <v>426</v>
      </c>
    </row>
    <row r="269" spans="2:65" s="12" customFormat="1" ht="11.25">
      <c r="B269" s="175"/>
      <c r="D269" s="176" t="s">
        <v>207</v>
      </c>
      <c r="E269" s="177" t="s">
        <v>1</v>
      </c>
      <c r="F269" s="178" t="s">
        <v>427</v>
      </c>
      <c r="H269" s="282">
        <v>2</v>
      </c>
      <c r="I269" s="180"/>
      <c r="L269" s="175"/>
      <c r="M269" s="181"/>
      <c r="T269" s="182"/>
      <c r="AT269" s="177" t="s">
        <v>207</v>
      </c>
      <c r="AU269" s="177" t="s">
        <v>91</v>
      </c>
      <c r="AV269" s="12" t="s">
        <v>91</v>
      </c>
      <c r="AW269" s="12" t="s">
        <v>33</v>
      </c>
      <c r="AX269" s="12" t="s">
        <v>78</v>
      </c>
      <c r="AY269" s="177" t="s">
        <v>199</v>
      </c>
    </row>
    <row r="270" spans="2:65" s="13" customFormat="1" ht="11.25">
      <c r="B270" s="183"/>
      <c r="D270" s="176" t="s">
        <v>207</v>
      </c>
      <c r="E270" s="184" t="s">
        <v>119</v>
      </c>
      <c r="F270" s="185" t="s">
        <v>229</v>
      </c>
      <c r="H270" s="284">
        <v>2</v>
      </c>
      <c r="I270" s="187"/>
      <c r="L270" s="183"/>
      <c r="M270" s="188"/>
      <c r="T270" s="189"/>
      <c r="AT270" s="184" t="s">
        <v>207</v>
      </c>
      <c r="AU270" s="184" t="s">
        <v>91</v>
      </c>
      <c r="AV270" s="13" t="s">
        <v>205</v>
      </c>
      <c r="AW270" s="13" t="s">
        <v>33</v>
      </c>
      <c r="AX270" s="13" t="s">
        <v>85</v>
      </c>
      <c r="AY270" s="184" t="s">
        <v>199</v>
      </c>
    </row>
    <row r="271" spans="2:65" s="1" customFormat="1" ht="24.2" customHeight="1">
      <c r="B271" s="33"/>
      <c r="C271" s="163" t="s">
        <v>428</v>
      </c>
      <c r="D271" s="163" t="s">
        <v>201</v>
      </c>
      <c r="E271" s="164" t="s">
        <v>429</v>
      </c>
      <c r="F271" s="165" t="s">
        <v>430</v>
      </c>
      <c r="G271" s="166" t="s">
        <v>232</v>
      </c>
      <c r="H271" s="281">
        <v>2</v>
      </c>
      <c r="I271" s="168"/>
      <c r="J271" s="169">
        <f>ROUND(I271*H271,2)</f>
        <v>0</v>
      </c>
      <c r="K271" s="170"/>
      <c r="L271" s="33"/>
      <c r="M271" s="171" t="s">
        <v>1</v>
      </c>
      <c r="N271" s="137" t="s">
        <v>44</v>
      </c>
      <c r="P271" s="172">
        <f>O271*H271</f>
        <v>0</v>
      </c>
      <c r="Q271" s="172">
        <v>4.1999999999999996E-6</v>
      </c>
      <c r="R271" s="172">
        <f>Q271*H271</f>
        <v>8.3999999999999992E-6</v>
      </c>
      <c r="S271" s="172">
        <v>0</v>
      </c>
      <c r="T271" s="173">
        <f>S271*H271</f>
        <v>0</v>
      </c>
      <c r="AR271" s="174" t="s">
        <v>280</v>
      </c>
      <c r="AT271" s="174" t="s">
        <v>201</v>
      </c>
      <c r="AU271" s="174" t="s">
        <v>91</v>
      </c>
      <c r="AY271" s="16" t="s">
        <v>199</v>
      </c>
      <c r="BE271" s="102">
        <f>IF(N271="základná",J271,0)</f>
        <v>0</v>
      </c>
      <c r="BF271" s="102">
        <f>IF(N271="znížená",J271,0)</f>
        <v>0</v>
      </c>
      <c r="BG271" s="102">
        <f>IF(N271="zákl. prenesená",J271,0)</f>
        <v>0</v>
      </c>
      <c r="BH271" s="102">
        <f>IF(N271="zníž. prenesená",J271,0)</f>
        <v>0</v>
      </c>
      <c r="BI271" s="102">
        <f>IF(N271="nulová",J271,0)</f>
        <v>0</v>
      </c>
      <c r="BJ271" s="16" t="s">
        <v>91</v>
      </c>
      <c r="BK271" s="102">
        <f>ROUND(I271*H271,2)</f>
        <v>0</v>
      </c>
      <c r="BL271" s="16" t="s">
        <v>280</v>
      </c>
      <c r="BM271" s="174" t="s">
        <v>431</v>
      </c>
    </row>
    <row r="272" spans="2:65" s="12" customFormat="1" ht="11.25">
      <c r="B272" s="175"/>
      <c r="D272" s="176" t="s">
        <v>207</v>
      </c>
      <c r="E272" s="177" t="s">
        <v>1</v>
      </c>
      <c r="F272" s="178" t="s">
        <v>119</v>
      </c>
      <c r="H272" s="282">
        <v>2</v>
      </c>
      <c r="I272" s="180"/>
      <c r="L272" s="175"/>
      <c r="M272" s="181"/>
      <c r="T272" s="182"/>
      <c r="AT272" s="177" t="s">
        <v>207</v>
      </c>
      <c r="AU272" s="177" t="s">
        <v>91</v>
      </c>
      <c r="AV272" s="12" t="s">
        <v>91</v>
      </c>
      <c r="AW272" s="12" t="s">
        <v>33</v>
      </c>
      <c r="AX272" s="12" t="s">
        <v>85</v>
      </c>
      <c r="AY272" s="177" t="s">
        <v>199</v>
      </c>
    </row>
    <row r="273" spans="2:65" s="1" customFormat="1" ht="16.5" customHeight="1">
      <c r="B273" s="33"/>
      <c r="C273" s="196" t="s">
        <v>432</v>
      </c>
      <c r="D273" s="196" t="s">
        <v>343</v>
      </c>
      <c r="E273" s="197" t="s">
        <v>433</v>
      </c>
      <c r="F273" s="198" t="s">
        <v>434</v>
      </c>
      <c r="G273" s="199" t="s">
        <v>232</v>
      </c>
      <c r="H273" s="289">
        <v>2</v>
      </c>
      <c r="I273" s="200"/>
      <c r="J273" s="201">
        <f>ROUND(I273*H273,2)</f>
        <v>0</v>
      </c>
      <c r="K273" s="202"/>
      <c r="L273" s="203"/>
      <c r="M273" s="204" t="s">
        <v>1</v>
      </c>
      <c r="N273" s="205" t="s">
        <v>44</v>
      </c>
      <c r="P273" s="172">
        <f>O273*H273</f>
        <v>0</v>
      </c>
      <c r="Q273" s="172">
        <v>1.2E-2</v>
      </c>
      <c r="R273" s="172">
        <f>Q273*H273</f>
        <v>2.4E-2</v>
      </c>
      <c r="S273" s="172">
        <v>0</v>
      </c>
      <c r="T273" s="173">
        <f>S273*H273</f>
        <v>0</v>
      </c>
      <c r="AR273" s="174" t="s">
        <v>346</v>
      </c>
      <c r="AT273" s="174" t="s">
        <v>343</v>
      </c>
      <c r="AU273" s="174" t="s">
        <v>91</v>
      </c>
      <c r="AY273" s="16" t="s">
        <v>199</v>
      </c>
      <c r="BE273" s="102">
        <f>IF(N273="základná",J273,0)</f>
        <v>0</v>
      </c>
      <c r="BF273" s="102">
        <f>IF(N273="znížená",J273,0)</f>
        <v>0</v>
      </c>
      <c r="BG273" s="102">
        <f>IF(N273="zákl. prenesená",J273,0)</f>
        <v>0</v>
      </c>
      <c r="BH273" s="102">
        <f>IF(N273="zníž. prenesená",J273,0)</f>
        <v>0</v>
      </c>
      <c r="BI273" s="102">
        <f>IF(N273="nulová",J273,0)</f>
        <v>0</v>
      </c>
      <c r="BJ273" s="16" t="s">
        <v>91</v>
      </c>
      <c r="BK273" s="102">
        <f>ROUND(I273*H273,2)</f>
        <v>0</v>
      </c>
      <c r="BL273" s="16" t="s">
        <v>280</v>
      </c>
      <c r="BM273" s="174" t="s">
        <v>435</v>
      </c>
    </row>
    <row r="274" spans="2:65" s="1" customFormat="1" ht="24.2" customHeight="1">
      <c r="B274" s="33"/>
      <c r="C274" s="163" t="s">
        <v>436</v>
      </c>
      <c r="D274" s="163" t="s">
        <v>201</v>
      </c>
      <c r="E274" s="164" t="s">
        <v>437</v>
      </c>
      <c r="F274" s="165" t="s">
        <v>438</v>
      </c>
      <c r="G274" s="166" t="s">
        <v>232</v>
      </c>
      <c r="H274" s="281">
        <v>2</v>
      </c>
      <c r="I274" s="168"/>
      <c r="J274" s="169">
        <f>ROUND(I274*H274,2)</f>
        <v>0</v>
      </c>
      <c r="K274" s="170"/>
      <c r="L274" s="33"/>
      <c r="M274" s="171" t="s">
        <v>1</v>
      </c>
      <c r="N274" s="137" t="s">
        <v>44</v>
      </c>
      <c r="P274" s="172">
        <f>O274*H274</f>
        <v>0</v>
      </c>
      <c r="Q274" s="172">
        <v>7.2999999999999996E-4</v>
      </c>
      <c r="R274" s="172">
        <f>Q274*H274</f>
        <v>1.4599999999999999E-3</v>
      </c>
      <c r="S274" s="172">
        <v>0</v>
      </c>
      <c r="T274" s="173">
        <f>S274*H274</f>
        <v>0</v>
      </c>
      <c r="AR274" s="174" t="s">
        <v>280</v>
      </c>
      <c r="AT274" s="174" t="s">
        <v>201</v>
      </c>
      <c r="AU274" s="174" t="s">
        <v>91</v>
      </c>
      <c r="AY274" s="16" t="s">
        <v>199</v>
      </c>
      <c r="BE274" s="102">
        <f>IF(N274="základná",J274,0)</f>
        <v>0</v>
      </c>
      <c r="BF274" s="102">
        <f>IF(N274="znížená",J274,0)</f>
        <v>0</v>
      </c>
      <c r="BG274" s="102">
        <f>IF(N274="zákl. prenesená",J274,0)</f>
        <v>0</v>
      </c>
      <c r="BH274" s="102">
        <f>IF(N274="zníž. prenesená",J274,0)</f>
        <v>0</v>
      </c>
      <c r="BI274" s="102">
        <f>IF(N274="nulová",J274,0)</f>
        <v>0</v>
      </c>
      <c r="BJ274" s="16" t="s">
        <v>91</v>
      </c>
      <c r="BK274" s="102">
        <f>ROUND(I274*H274,2)</f>
        <v>0</v>
      </c>
      <c r="BL274" s="16" t="s">
        <v>280</v>
      </c>
      <c r="BM274" s="174" t="s">
        <v>439</v>
      </c>
    </row>
    <row r="275" spans="2:65" s="12" customFormat="1" ht="11.25">
      <c r="B275" s="175"/>
      <c r="D275" s="176" t="s">
        <v>207</v>
      </c>
      <c r="E275" s="177" t="s">
        <v>1</v>
      </c>
      <c r="F275" s="178" t="s">
        <v>119</v>
      </c>
      <c r="H275" s="282">
        <v>2</v>
      </c>
      <c r="I275" s="180"/>
      <c r="L275" s="175"/>
      <c r="M275" s="181"/>
      <c r="T275" s="182"/>
      <c r="AT275" s="177" t="s">
        <v>207</v>
      </c>
      <c r="AU275" s="177" t="s">
        <v>91</v>
      </c>
      <c r="AV275" s="12" t="s">
        <v>91</v>
      </c>
      <c r="AW275" s="12" t="s">
        <v>33</v>
      </c>
      <c r="AX275" s="12" t="s">
        <v>85</v>
      </c>
      <c r="AY275" s="177" t="s">
        <v>199</v>
      </c>
    </row>
    <row r="276" spans="2:65" s="1" customFormat="1" ht="24.2" customHeight="1">
      <c r="B276" s="33"/>
      <c r="C276" s="196" t="s">
        <v>440</v>
      </c>
      <c r="D276" s="196" t="s">
        <v>343</v>
      </c>
      <c r="E276" s="197" t="s">
        <v>441</v>
      </c>
      <c r="F276" s="198" t="s">
        <v>442</v>
      </c>
      <c r="G276" s="199" t="s">
        <v>232</v>
      </c>
      <c r="H276" s="289">
        <v>2</v>
      </c>
      <c r="I276" s="200"/>
      <c r="J276" s="201">
        <f>ROUND(I276*H276,2)</f>
        <v>0</v>
      </c>
      <c r="K276" s="202"/>
      <c r="L276" s="203"/>
      <c r="M276" s="204" t="s">
        <v>1</v>
      </c>
      <c r="N276" s="205" t="s">
        <v>44</v>
      </c>
      <c r="P276" s="172">
        <f>O276*H276</f>
        <v>0</v>
      </c>
      <c r="Q276" s="172">
        <v>1.9300000000000001E-2</v>
      </c>
      <c r="R276" s="172">
        <f>Q276*H276</f>
        <v>3.8600000000000002E-2</v>
      </c>
      <c r="S276" s="172">
        <v>0</v>
      </c>
      <c r="T276" s="173">
        <f>S276*H276</f>
        <v>0</v>
      </c>
      <c r="AR276" s="174" t="s">
        <v>346</v>
      </c>
      <c r="AT276" s="174" t="s">
        <v>343</v>
      </c>
      <c r="AU276" s="174" t="s">
        <v>91</v>
      </c>
      <c r="AY276" s="16" t="s">
        <v>199</v>
      </c>
      <c r="BE276" s="102">
        <f>IF(N276="základná",J276,0)</f>
        <v>0</v>
      </c>
      <c r="BF276" s="102">
        <f>IF(N276="znížená",J276,0)</f>
        <v>0</v>
      </c>
      <c r="BG276" s="102">
        <f>IF(N276="zákl. prenesená",J276,0)</f>
        <v>0</v>
      </c>
      <c r="BH276" s="102">
        <f>IF(N276="zníž. prenesená",J276,0)</f>
        <v>0</v>
      </c>
      <c r="BI276" s="102">
        <f>IF(N276="nulová",J276,0)</f>
        <v>0</v>
      </c>
      <c r="BJ276" s="16" t="s">
        <v>91</v>
      </c>
      <c r="BK276" s="102">
        <f>ROUND(I276*H276,2)</f>
        <v>0</v>
      </c>
      <c r="BL276" s="16" t="s">
        <v>280</v>
      </c>
      <c r="BM276" s="174" t="s">
        <v>443</v>
      </c>
    </row>
    <row r="277" spans="2:65" s="1" customFormat="1" ht="24.2" customHeight="1">
      <c r="B277" s="33"/>
      <c r="C277" s="163" t="s">
        <v>444</v>
      </c>
      <c r="D277" s="163" t="s">
        <v>201</v>
      </c>
      <c r="E277" s="164" t="s">
        <v>445</v>
      </c>
      <c r="F277" s="165" t="s">
        <v>446</v>
      </c>
      <c r="G277" s="166" t="s">
        <v>425</v>
      </c>
      <c r="H277" s="281">
        <v>2</v>
      </c>
      <c r="I277" s="168"/>
      <c r="J277" s="169">
        <f>ROUND(I277*H277,2)</f>
        <v>0</v>
      </c>
      <c r="K277" s="170"/>
      <c r="L277" s="33"/>
      <c r="M277" s="171" t="s">
        <v>1</v>
      </c>
      <c r="N277" s="137" t="s">
        <v>44</v>
      </c>
      <c r="P277" s="172">
        <f>O277*H277</f>
        <v>0</v>
      </c>
      <c r="Q277" s="172">
        <v>0</v>
      </c>
      <c r="R277" s="172">
        <f>Q277*H277</f>
        <v>0</v>
      </c>
      <c r="S277" s="172">
        <v>1.72E-2</v>
      </c>
      <c r="T277" s="173">
        <f>S277*H277</f>
        <v>3.44E-2</v>
      </c>
      <c r="AR277" s="174" t="s">
        <v>280</v>
      </c>
      <c r="AT277" s="174" t="s">
        <v>201</v>
      </c>
      <c r="AU277" s="174" t="s">
        <v>91</v>
      </c>
      <c r="AY277" s="16" t="s">
        <v>199</v>
      </c>
      <c r="BE277" s="102">
        <f>IF(N277="základná",J277,0)</f>
        <v>0</v>
      </c>
      <c r="BF277" s="102">
        <f>IF(N277="znížená",J277,0)</f>
        <v>0</v>
      </c>
      <c r="BG277" s="102">
        <f>IF(N277="zákl. prenesená",J277,0)</f>
        <v>0</v>
      </c>
      <c r="BH277" s="102">
        <f>IF(N277="zníž. prenesená",J277,0)</f>
        <v>0</v>
      </c>
      <c r="BI277" s="102">
        <f>IF(N277="nulová",J277,0)</f>
        <v>0</v>
      </c>
      <c r="BJ277" s="16" t="s">
        <v>91</v>
      </c>
      <c r="BK277" s="102">
        <f>ROUND(I277*H277,2)</f>
        <v>0</v>
      </c>
      <c r="BL277" s="16" t="s">
        <v>280</v>
      </c>
      <c r="BM277" s="174" t="s">
        <v>447</v>
      </c>
    </row>
    <row r="278" spans="2:65" s="12" customFormat="1" ht="11.25">
      <c r="B278" s="175"/>
      <c r="D278" s="176" t="s">
        <v>207</v>
      </c>
      <c r="E278" s="177" t="s">
        <v>1</v>
      </c>
      <c r="F278" s="178" t="s">
        <v>427</v>
      </c>
      <c r="H278" s="282">
        <v>2</v>
      </c>
      <c r="I278" s="180"/>
      <c r="L278" s="175"/>
      <c r="M278" s="181"/>
      <c r="T278" s="182"/>
      <c r="AT278" s="177" t="s">
        <v>207</v>
      </c>
      <c r="AU278" s="177" t="s">
        <v>91</v>
      </c>
      <c r="AV278" s="12" t="s">
        <v>91</v>
      </c>
      <c r="AW278" s="12" t="s">
        <v>33</v>
      </c>
      <c r="AX278" s="12" t="s">
        <v>78</v>
      </c>
      <c r="AY278" s="177" t="s">
        <v>199</v>
      </c>
    </row>
    <row r="279" spans="2:65" s="13" customFormat="1" ht="11.25">
      <c r="B279" s="183"/>
      <c r="D279" s="176" t="s">
        <v>207</v>
      </c>
      <c r="E279" s="184" t="s">
        <v>117</v>
      </c>
      <c r="F279" s="185" t="s">
        <v>229</v>
      </c>
      <c r="H279" s="284">
        <v>2</v>
      </c>
      <c r="I279" s="187"/>
      <c r="L279" s="183"/>
      <c r="M279" s="188"/>
      <c r="T279" s="189"/>
      <c r="AT279" s="184" t="s">
        <v>207</v>
      </c>
      <c r="AU279" s="184" t="s">
        <v>91</v>
      </c>
      <c r="AV279" s="13" t="s">
        <v>205</v>
      </c>
      <c r="AW279" s="13" t="s">
        <v>33</v>
      </c>
      <c r="AX279" s="13" t="s">
        <v>85</v>
      </c>
      <c r="AY279" s="184" t="s">
        <v>199</v>
      </c>
    </row>
    <row r="280" spans="2:65" s="1" customFormat="1" ht="24.2" customHeight="1">
      <c r="B280" s="33"/>
      <c r="C280" s="163" t="s">
        <v>448</v>
      </c>
      <c r="D280" s="163" t="s">
        <v>201</v>
      </c>
      <c r="E280" s="164" t="s">
        <v>449</v>
      </c>
      <c r="F280" s="165" t="s">
        <v>450</v>
      </c>
      <c r="G280" s="166" t="s">
        <v>232</v>
      </c>
      <c r="H280" s="281">
        <v>2</v>
      </c>
      <c r="I280" s="168"/>
      <c r="J280" s="169">
        <f>ROUND(I280*H280,2)</f>
        <v>0</v>
      </c>
      <c r="K280" s="170"/>
      <c r="L280" s="33"/>
      <c r="M280" s="171" t="s">
        <v>1</v>
      </c>
      <c r="N280" s="137" t="s">
        <v>44</v>
      </c>
      <c r="P280" s="172">
        <f>O280*H280</f>
        <v>0</v>
      </c>
      <c r="Q280" s="172">
        <v>0</v>
      </c>
      <c r="R280" s="172">
        <f>Q280*H280</f>
        <v>0</v>
      </c>
      <c r="S280" s="172">
        <v>0</v>
      </c>
      <c r="T280" s="173">
        <f>S280*H280</f>
        <v>0</v>
      </c>
      <c r="AR280" s="174" t="s">
        <v>280</v>
      </c>
      <c r="AT280" s="174" t="s">
        <v>201</v>
      </c>
      <c r="AU280" s="174" t="s">
        <v>91</v>
      </c>
      <c r="AY280" s="16" t="s">
        <v>199</v>
      </c>
      <c r="BE280" s="102">
        <f>IF(N280="základná",J280,0)</f>
        <v>0</v>
      </c>
      <c r="BF280" s="102">
        <f>IF(N280="znížená",J280,0)</f>
        <v>0</v>
      </c>
      <c r="BG280" s="102">
        <f>IF(N280="zákl. prenesená",J280,0)</f>
        <v>0</v>
      </c>
      <c r="BH280" s="102">
        <f>IF(N280="zníž. prenesená",J280,0)</f>
        <v>0</v>
      </c>
      <c r="BI280" s="102">
        <f>IF(N280="nulová",J280,0)</f>
        <v>0</v>
      </c>
      <c r="BJ280" s="16" t="s">
        <v>91</v>
      </c>
      <c r="BK280" s="102">
        <f>ROUND(I280*H280,2)</f>
        <v>0</v>
      </c>
      <c r="BL280" s="16" t="s">
        <v>280</v>
      </c>
      <c r="BM280" s="174" t="s">
        <v>451</v>
      </c>
    </row>
    <row r="281" spans="2:65" s="12" customFormat="1" ht="11.25">
      <c r="B281" s="175"/>
      <c r="D281" s="176" t="s">
        <v>207</v>
      </c>
      <c r="E281" s="177" t="s">
        <v>1</v>
      </c>
      <c r="F281" s="178" t="s">
        <v>117</v>
      </c>
      <c r="H281" s="282">
        <v>2</v>
      </c>
      <c r="I281" s="180"/>
      <c r="L281" s="175"/>
      <c r="M281" s="181"/>
      <c r="T281" s="182"/>
      <c r="AT281" s="177" t="s">
        <v>207</v>
      </c>
      <c r="AU281" s="177" t="s">
        <v>91</v>
      </c>
      <c r="AV281" s="12" t="s">
        <v>91</v>
      </c>
      <c r="AW281" s="12" t="s">
        <v>33</v>
      </c>
      <c r="AX281" s="12" t="s">
        <v>85</v>
      </c>
      <c r="AY281" s="177" t="s">
        <v>199</v>
      </c>
    </row>
    <row r="282" spans="2:65" s="1" customFormat="1" ht="21.75" customHeight="1">
      <c r="B282" s="33"/>
      <c r="C282" s="196" t="s">
        <v>452</v>
      </c>
      <c r="D282" s="196" t="s">
        <v>343</v>
      </c>
      <c r="E282" s="197" t="s">
        <v>453</v>
      </c>
      <c r="F282" s="198" t="s">
        <v>454</v>
      </c>
      <c r="G282" s="199" t="s">
        <v>232</v>
      </c>
      <c r="H282" s="289">
        <v>2</v>
      </c>
      <c r="I282" s="200"/>
      <c r="J282" s="201">
        <f>ROUND(I282*H282,2)</f>
        <v>0</v>
      </c>
      <c r="K282" s="202"/>
      <c r="L282" s="203"/>
      <c r="M282" s="204" t="s">
        <v>1</v>
      </c>
      <c r="N282" s="205" t="s">
        <v>44</v>
      </c>
      <c r="P282" s="172">
        <f>O282*H282</f>
        <v>0</v>
      </c>
      <c r="Q282" s="172">
        <v>8.0000000000000004E-4</v>
      </c>
      <c r="R282" s="172">
        <f>Q282*H282</f>
        <v>1.6000000000000001E-3</v>
      </c>
      <c r="S282" s="172">
        <v>0</v>
      </c>
      <c r="T282" s="173">
        <f>S282*H282</f>
        <v>0</v>
      </c>
      <c r="AR282" s="174" t="s">
        <v>346</v>
      </c>
      <c r="AT282" s="174" t="s">
        <v>343</v>
      </c>
      <c r="AU282" s="174" t="s">
        <v>91</v>
      </c>
      <c r="AY282" s="16" t="s">
        <v>199</v>
      </c>
      <c r="BE282" s="102">
        <f>IF(N282="základná",J282,0)</f>
        <v>0</v>
      </c>
      <c r="BF282" s="102">
        <f>IF(N282="znížená",J282,0)</f>
        <v>0</v>
      </c>
      <c r="BG282" s="102">
        <f>IF(N282="zákl. prenesená",J282,0)</f>
        <v>0</v>
      </c>
      <c r="BH282" s="102">
        <f>IF(N282="zníž. prenesená",J282,0)</f>
        <v>0</v>
      </c>
      <c r="BI282" s="102">
        <f>IF(N282="nulová",J282,0)</f>
        <v>0</v>
      </c>
      <c r="BJ282" s="16" t="s">
        <v>91</v>
      </c>
      <c r="BK282" s="102">
        <f>ROUND(I282*H282,2)</f>
        <v>0</v>
      </c>
      <c r="BL282" s="16" t="s">
        <v>280</v>
      </c>
      <c r="BM282" s="174" t="s">
        <v>455</v>
      </c>
    </row>
    <row r="283" spans="2:65" s="1" customFormat="1" ht="16.5" customHeight="1">
      <c r="B283" s="33"/>
      <c r="C283" s="196" t="s">
        <v>456</v>
      </c>
      <c r="D283" s="196" t="s">
        <v>343</v>
      </c>
      <c r="E283" s="197" t="s">
        <v>457</v>
      </c>
      <c r="F283" s="198" t="s">
        <v>458</v>
      </c>
      <c r="G283" s="199" t="s">
        <v>232</v>
      </c>
      <c r="H283" s="289">
        <v>2</v>
      </c>
      <c r="I283" s="200"/>
      <c r="J283" s="201">
        <f>ROUND(I283*H283,2)</f>
        <v>0</v>
      </c>
      <c r="K283" s="202"/>
      <c r="L283" s="203"/>
      <c r="M283" s="204" t="s">
        <v>1</v>
      </c>
      <c r="N283" s="205" t="s">
        <v>44</v>
      </c>
      <c r="P283" s="172">
        <f>O283*H283</f>
        <v>0</v>
      </c>
      <c r="Q283" s="172">
        <v>0.02</v>
      </c>
      <c r="R283" s="172">
        <f>Q283*H283</f>
        <v>0.04</v>
      </c>
      <c r="S283" s="172">
        <v>0</v>
      </c>
      <c r="T283" s="173">
        <f>S283*H283</f>
        <v>0</v>
      </c>
      <c r="AR283" s="174" t="s">
        <v>346</v>
      </c>
      <c r="AT283" s="174" t="s">
        <v>343</v>
      </c>
      <c r="AU283" s="174" t="s">
        <v>91</v>
      </c>
      <c r="AY283" s="16" t="s">
        <v>199</v>
      </c>
      <c r="BE283" s="102">
        <f>IF(N283="základná",J283,0)</f>
        <v>0</v>
      </c>
      <c r="BF283" s="102">
        <f>IF(N283="znížená",J283,0)</f>
        <v>0</v>
      </c>
      <c r="BG283" s="102">
        <f>IF(N283="zákl. prenesená",J283,0)</f>
        <v>0</v>
      </c>
      <c r="BH283" s="102">
        <f>IF(N283="zníž. prenesená",J283,0)</f>
        <v>0</v>
      </c>
      <c r="BI283" s="102">
        <f>IF(N283="nulová",J283,0)</f>
        <v>0</v>
      </c>
      <c r="BJ283" s="16" t="s">
        <v>91</v>
      </c>
      <c r="BK283" s="102">
        <f>ROUND(I283*H283,2)</f>
        <v>0</v>
      </c>
      <c r="BL283" s="16" t="s">
        <v>280</v>
      </c>
      <c r="BM283" s="174" t="s">
        <v>459</v>
      </c>
    </row>
    <row r="284" spans="2:65" s="1" customFormat="1" ht="24.2" customHeight="1">
      <c r="B284" s="33"/>
      <c r="C284" s="163" t="s">
        <v>460</v>
      </c>
      <c r="D284" s="163" t="s">
        <v>201</v>
      </c>
      <c r="E284" s="164" t="s">
        <v>461</v>
      </c>
      <c r="F284" s="165" t="s">
        <v>462</v>
      </c>
      <c r="G284" s="166" t="s">
        <v>425</v>
      </c>
      <c r="H284" s="281">
        <v>3</v>
      </c>
      <c r="I284" s="168"/>
      <c r="J284" s="169">
        <f>ROUND(I284*H284,2)</f>
        <v>0</v>
      </c>
      <c r="K284" s="170"/>
      <c r="L284" s="33"/>
      <c r="M284" s="171" t="s">
        <v>1</v>
      </c>
      <c r="N284" s="137" t="s">
        <v>44</v>
      </c>
      <c r="P284" s="172">
        <f>O284*H284</f>
        <v>0</v>
      </c>
      <c r="Q284" s="172">
        <v>0</v>
      </c>
      <c r="R284" s="172">
        <f>Q284*H284</f>
        <v>0</v>
      </c>
      <c r="S284" s="172">
        <v>1.9460000000000002E-2</v>
      </c>
      <c r="T284" s="173">
        <f>S284*H284</f>
        <v>5.8380000000000001E-2</v>
      </c>
      <c r="AR284" s="174" t="s">
        <v>280</v>
      </c>
      <c r="AT284" s="174" t="s">
        <v>201</v>
      </c>
      <c r="AU284" s="174" t="s">
        <v>91</v>
      </c>
      <c r="AY284" s="16" t="s">
        <v>199</v>
      </c>
      <c r="BE284" s="102">
        <f>IF(N284="základná",J284,0)</f>
        <v>0</v>
      </c>
      <c r="BF284" s="102">
        <f>IF(N284="znížená",J284,0)</f>
        <v>0</v>
      </c>
      <c r="BG284" s="102">
        <f>IF(N284="zákl. prenesená",J284,0)</f>
        <v>0</v>
      </c>
      <c r="BH284" s="102">
        <f>IF(N284="zníž. prenesená",J284,0)</f>
        <v>0</v>
      </c>
      <c r="BI284" s="102">
        <f>IF(N284="nulová",J284,0)</f>
        <v>0</v>
      </c>
      <c r="BJ284" s="16" t="s">
        <v>91</v>
      </c>
      <c r="BK284" s="102">
        <f>ROUND(I284*H284,2)</f>
        <v>0</v>
      </c>
      <c r="BL284" s="16" t="s">
        <v>280</v>
      </c>
      <c r="BM284" s="174" t="s">
        <v>463</v>
      </c>
    </row>
    <row r="285" spans="2:65" s="12" customFormat="1" ht="11.25">
      <c r="B285" s="175"/>
      <c r="D285" s="176" t="s">
        <v>207</v>
      </c>
      <c r="E285" s="177" t="s">
        <v>1</v>
      </c>
      <c r="F285" s="178" t="s">
        <v>464</v>
      </c>
      <c r="H285" s="179">
        <v>1</v>
      </c>
      <c r="I285" s="180"/>
      <c r="L285" s="175"/>
      <c r="M285" s="181"/>
      <c r="T285" s="182"/>
      <c r="AT285" s="177" t="s">
        <v>207</v>
      </c>
      <c r="AU285" s="177" t="s">
        <v>91</v>
      </c>
      <c r="AV285" s="12" t="s">
        <v>91</v>
      </c>
      <c r="AW285" s="12" t="s">
        <v>33</v>
      </c>
      <c r="AX285" s="12" t="s">
        <v>78</v>
      </c>
      <c r="AY285" s="177" t="s">
        <v>199</v>
      </c>
    </row>
    <row r="286" spans="2:65" s="12" customFormat="1" ht="11.25">
      <c r="B286" s="175"/>
      <c r="D286" s="176" t="s">
        <v>207</v>
      </c>
      <c r="E286" s="177" t="s">
        <v>1</v>
      </c>
      <c r="F286" s="178" t="s">
        <v>465</v>
      </c>
      <c r="H286" s="179">
        <v>2</v>
      </c>
      <c r="I286" s="180"/>
      <c r="L286" s="175"/>
      <c r="M286" s="181"/>
      <c r="T286" s="182"/>
      <c r="AT286" s="177" t="s">
        <v>207</v>
      </c>
      <c r="AU286" s="177" t="s">
        <v>91</v>
      </c>
      <c r="AV286" s="12" t="s">
        <v>91</v>
      </c>
      <c r="AW286" s="12" t="s">
        <v>33</v>
      </c>
      <c r="AX286" s="12" t="s">
        <v>78</v>
      </c>
      <c r="AY286" s="177" t="s">
        <v>199</v>
      </c>
    </row>
    <row r="287" spans="2:65" s="13" customFormat="1" ht="11.25">
      <c r="B287" s="183"/>
      <c r="D287" s="176" t="s">
        <v>207</v>
      </c>
      <c r="E287" s="184" t="s">
        <v>113</v>
      </c>
      <c r="F287" s="185" t="s">
        <v>229</v>
      </c>
      <c r="H287" s="186">
        <v>3</v>
      </c>
      <c r="I287" s="187"/>
      <c r="L287" s="183"/>
      <c r="M287" s="188"/>
      <c r="T287" s="189"/>
      <c r="AT287" s="184" t="s">
        <v>207</v>
      </c>
      <c r="AU287" s="184" t="s">
        <v>91</v>
      </c>
      <c r="AV287" s="13" t="s">
        <v>205</v>
      </c>
      <c r="AW287" s="13" t="s">
        <v>33</v>
      </c>
      <c r="AX287" s="13" t="s">
        <v>85</v>
      </c>
      <c r="AY287" s="184" t="s">
        <v>199</v>
      </c>
    </row>
    <row r="288" spans="2:65" s="1" customFormat="1" ht="24.2" customHeight="1">
      <c r="B288" s="33"/>
      <c r="C288" s="163" t="s">
        <v>466</v>
      </c>
      <c r="D288" s="163" t="s">
        <v>201</v>
      </c>
      <c r="E288" s="164" t="s">
        <v>467</v>
      </c>
      <c r="F288" s="165" t="s">
        <v>468</v>
      </c>
      <c r="G288" s="166" t="s">
        <v>232</v>
      </c>
      <c r="H288" s="281">
        <v>3</v>
      </c>
      <c r="I288" s="168"/>
      <c r="J288" s="169">
        <f>ROUND(I288*H288,2)</f>
        <v>0</v>
      </c>
      <c r="K288" s="170"/>
      <c r="L288" s="33"/>
      <c r="M288" s="171" t="s">
        <v>1</v>
      </c>
      <c r="N288" s="137" t="s">
        <v>44</v>
      </c>
      <c r="P288" s="172">
        <f>O288*H288</f>
        <v>0</v>
      </c>
      <c r="Q288" s="172">
        <v>2.3E-3</v>
      </c>
      <c r="R288" s="172">
        <f>Q288*H288</f>
        <v>6.8999999999999999E-3</v>
      </c>
      <c r="S288" s="172">
        <v>0</v>
      </c>
      <c r="T288" s="173">
        <f>S288*H288</f>
        <v>0</v>
      </c>
      <c r="AR288" s="174" t="s">
        <v>280</v>
      </c>
      <c r="AT288" s="174" t="s">
        <v>201</v>
      </c>
      <c r="AU288" s="174" t="s">
        <v>91</v>
      </c>
      <c r="AY288" s="16" t="s">
        <v>199</v>
      </c>
      <c r="BE288" s="102">
        <f>IF(N288="základná",J288,0)</f>
        <v>0</v>
      </c>
      <c r="BF288" s="102">
        <f>IF(N288="znížená",J288,0)</f>
        <v>0</v>
      </c>
      <c r="BG288" s="102">
        <f>IF(N288="zákl. prenesená",J288,0)</f>
        <v>0</v>
      </c>
      <c r="BH288" s="102">
        <f>IF(N288="zníž. prenesená",J288,0)</f>
        <v>0</v>
      </c>
      <c r="BI288" s="102">
        <f>IF(N288="nulová",J288,0)</f>
        <v>0</v>
      </c>
      <c r="BJ288" s="16" t="s">
        <v>91</v>
      </c>
      <c r="BK288" s="102">
        <f>ROUND(I288*H288,2)</f>
        <v>0</v>
      </c>
      <c r="BL288" s="16" t="s">
        <v>280</v>
      </c>
      <c r="BM288" s="174" t="s">
        <v>469</v>
      </c>
    </row>
    <row r="289" spans="2:65" s="12" customFormat="1" ht="11.25">
      <c r="B289" s="175"/>
      <c r="D289" s="176" t="s">
        <v>207</v>
      </c>
      <c r="E289" s="177" t="s">
        <v>1</v>
      </c>
      <c r="F289" s="178" t="s">
        <v>113</v>
      </c>
      <c r="H289" s="282">
        <v>3</v>
      </c>
      <c r="I289" s="180"/>
      <c r="L289" s="175"/>
      <c r="M289" s="181"/>
      <c r="T289" s="182"/>
      <c r="AT289" s="177" t="s">
        <v>207</v>
      </c>
      <c r="AU289" s="177" t="s">
        <v>91</v>
      </c>
      <c r="AV289" s="12" t="s">
        <v>91</v>
      </c>
      <c r="AW289" s="12" t="s">
        <v>33</v>
      </c>
      <c r="AX289" s="12" t="s">
        <v>78</v>
      </c>
      <c r="AY289" s="177" t="s">
        <v>199</v>
      </c>
    </row>
    <row r="290" spans="2:65" s="13" customFormat="1" ht="11.25">
      <c r="B290" s="183"/>
      <c r="D290" s="176" t="s">
        <v>207</v>
      </c>
      <c r="E290" s="184" t="s">
        <v>1</v>
      </c>
      <c r="F290" s="185" t="s">
        <v>229</v>
      </c>
      <c r="H290" s="284">
        <v>3</v>
      </c>
      <c r="I290" s="187"/>
      <c r="L290" s="183"/>
      <c r="M290" s="188"/>
      <c r="T290" s="189"/>
      <c r="AT290" s="184" t="s">
        <v>207</v>
      </c>
      <c r="AU290" s="184" t="s">
        <v>91</v>
      </c>
      <c r="AV290" s="13" t="s">
        <v>205</v>
      </c>
      <c r="AW290" s="13" t="s">
        <v>33</v>
      </c>
      <c r="AX290" s="13" t="s">
        <v>85</v>
      </c>
      <c r="AY290" s="184" t="s">
        <v>199</v>
      </c>
    </row>
    <row r="291" spans="2:65" s="1" customFormat="1" ht="16.5" customHeight="1">
      <c r="B291" s="33"/>
      <c r="C291" s="196" t="s">
        <v>470</v>
      </c>
      <c r="D291" s="196" t="s">
        <v>343</v>
      </c>
      <c r="E291" s="197" t="s">
        <v>471</v>
      </c>
      <c r="F291" s="198" t="s">
        <v>472</v>
      </c>
      <c r="G291" s="199" t="s">
        <v>232</v>
      </c>
      <c r="H291" s="289">
        <v>3</v>
      </c>
      <c r="I291" s="200"/>
      <c r="J291" s="201">
        <f>ROUND(I291*H291,2)</f>
        <v>0</v>
      </c>
      <c r="K291" s="202"/>
      <c r="L291" s="203"/>
      <c r="M291" s="204" t="s">
        <v>1</v>
      </c>
      <c r="N291" s="205" t="s">
        <v>44</v>
      </c>
      <c r="P291" s="172">
        <f>O291*H291</f>
        <v>0</v>
      </c>
      <c r="Q291" s="172">
        <v>1.41E-2</v>
      </c>
      <c r="R291" s="172">
        <f>Q291*H291</f>
        <v>4.2299999999999997E-2</v>
      </c>
      <c r="S291" s="172">
        <v>0</v>
      </c>
      <c r="T291" s="173">
        <f>S291*H291</f>
        <v>0</v>
      </c>
      <c r="AR291" s="174" t="s">
        <v>346</v>
      </c>
      <c r="AT291" s="174" t="s">
        <v>343</v>
      </c>
      <c r="AU291" s="174" t="s">
        <v>91</v>
      </c>
      <c r="AY291" s="16" t="s">
        <v>199</v>
      </c>
      <c r="BE291" s="102">
        <f>IF(N291="základná",J291,0)</f>
        <v>0</v>
      </c>
      <c r="BF291" s="102">
        <f>IF(N291="znížená",J291,0)</f>
        <v>0</v>
      </c>
      <c r="BG291" s="102">
        <f>IF(N291="zákl. prenesená",J291,0)</f>
        <v>0</v>
      </c>
      <c r="BH291" s="102">
        <f>IF(N291="zníž. prenesená",J291,0)</f>
        <v>0</v>
      </c>
      <c r="BI291" s="102">
        <f>IF(N291="nulová",J291,0)</f>
        <v>0</v>
      </c>
      <c r="BJ291" s="16" t="s">
        <v>91</v>
      </c>
      <c r="BK291" s="102">
        <f>ROUND(I291*H291,2)</f>
        <v>0</v>
      </c>
      <c r="BL291" s="16" t="s">
        <v>280</v>
      </c>
      <c r="BM291" s="174" t="s">
        <v>473</v>
      </c>
    </row>
    <row r="292" spans="2:65" s="1" customFormat="1" ht="16.5" customHeight="1">
      <c r="B292" s="33"/>
      <c r="C292" s="163" t="s">
        <v>474</v>
      </c>
      <c r="D292" s="163" t="s">
        <v>201</v>
      </c>
      <c r="E292" s="164" t="s">
        <v>475</v>
      </c>
      <c r="F292" s="165" t="s">
        <v>476</v>
      </c>
      <c r="G292" s="166" t="s">
        <v>232</v>
      </c>
      <c r="H292" s="281">
        <v>2</v>
      </c>
      <c r="I292" s="168"/>
      <c r="J292" s="169">
        <f>ROUND(I292*H292,2)</f>
        <v>0</v>
      </c>
      <c r="K292" s="170"/>
      <c r="L292" s="33"/>
      <c r="M292" s="171" t="s">
        <v>1</v>
      </c>
      <c r="N292" s="137" t="s">
        <v>44</v>
      </c>
      <c r="P292" s="172">
        <f>O292*H292</f>
        <v>0</v>
      </c>
      <c r="Q292" s="172">
        <v>0</v>
      </c>
      <c r="R292" s="172">
        <f>Q292*H292</f>
        <v>0</v>
      </c>
      <c r="S292" s="172">
        <v>0</v>
      </c>
      <c r="T292" s="173">
        <f>S292*H292</f>
        <v>0</v>
      </c>
      <c r="AR292" s="174" t="s">
        <v>280</v>
      </c>
      <c r="AT292" s="174" t="s">
        <v>201</v>
      </c>
      <c r="AU292" s="174" t="s">
        <v>91</v>
      </c>
      <c r="AY292" s="16" t="s">
        <v>199</v>
      </c>
      <c r="BE292" s="102">
        <f>IF(N292="základná",J292,0)</f>
        <v>0</v>
      </c>
      <c r="BF292" s="102">
        <f>IF(N292="znížená",J292,0)</f>
        <v>0</v>
      </c>
      <c r="BG292" s="102">
        <f>IF(N292="zákl. prenesená",J292,0)</f>
        <v>0</v>
      </c>
      <c r="BH292" s="102">
        <f>IF(N292="zníž. prenesená",J292,0)</f>
        <v>0</v>
      </c>
      <c r="BI292" s="102">
        <f>IF(N292="nulová",J292,0)</f>
        <v>0</v>
      </c>
      <c r="BJ292" s="16" t="s">
        <v>91</v>
      </c>
      <c r="BK292" s="102">
        <f>ROUND(I292*H292,2)</f>
        <v>0</v>
      </c>
      <c r="BL292" s="16" t="s">
        <v>280</v>
      </c>
      <c r="BM292" s="174" t="s">
        <v>477</v>
      </c>
    </row>
    <row r="293" spans="2:65" s="12" customFormat="1" ht="11.25">
      <c r="B293" s="175"/>
      <c r="D293" s="176" t="s">
        <v>207</v>
      </c>
      <c r="E293" s="177" t="s">
        <v>1</v>
      </c>
      <c r="F293" s="178" t="s">
        <v>119</v>
      </c>
      <c r="H293" s="282">
        <v>2</v>
      </c>
      <c r="I293" s="180"/>
      <c r="L293" s="175"/>
      <c r="M293" s="181"/>
      <c r="T293" s="182"/>
      <c r="AT293" s="177" t="s">
        <v>207</v>
      </c>
      <c r="AU293" s="177" t="s">
        <v>91</v>
      </c>
      <c r="AV293" s="12" t="s">
        <v>91</v>
      </c>
      <c r="AW293" s="12" t="s">
        <v>33</v>
      </c>
      <c r="AX293" s="12" t="s">
        <v>85</v>
      </c>
      <c r="AY293" s="177" t="s">
        <v>199</v>
      </c>
    </row>
    <row r="294" spans="2:65" s="1" customFormat="1" ht="16.5" customHeight="1">
      <c r="B294" s="33"/>
      <c r="C294" s="196" t="s">
        <v>478</v>
      </c>
      <c r="D294" s="196" t="s">
        <v>343</v>
      </c>
      <c r="E294" s="197" t="s">
        <v>479</v>
      </c>
      <c r="F294" s="198" t="s">
        <v>480</v>
      </c>
      <c r="G294" s="199" t="s">
        <v>232</v>
      </c>
      <c r="H294" s="289">
        <v>2</v>
      </c>
      <c r="I294" s="200"/>
      <c r="J294" s="201">
        <f>ROUND(I294*H294,2)</f>
        <v>0</v>
      </c>
      <c r="K294" s="202"/>
      <c r="L294" s="203"/>
      <c r="M294" s="204" t="s">
        <v>1</v>
      </c>
      <c r="N294" s="205" t="s">
        <v>44</v>
      </c>
      <c r="P294" s="172">
        <f>O294*H294</f>
        <v>0</v>
      </c>
      <c r="Q294" s="172">
        <v>2E-3</v>
      </c>
      <c r="R294" s="172">
        <f>Q294*H294</f>
        <v>4.0000000000000001E-3</v>
      </c>
      <c r="S294" s="172">
        <v>0</v>
      </c>
      <c r="T294" s="173">
        <f>S294*H294</f>
        <v>0</v>
      </c>
      <c r="AR294" s="174" t="s">
        <v>346</v>
      </c>
      <c r="AT294" s="174" t="s">
        <v>343</v>
      </c>
      <c r="AU294" s="174" t="s">
        <v>91</v>
      </c>
      <c r="AY294" s="16" t="s">
        <v>199</v>
      </c>
      <c r="BE294" s="102">
        <f>IF(N294="základná",J294,0)</f>
        <v>0</v>
      </c>
      <c r="BF294" s="102">
        <f>IF(N294="znížená",J294,0)</f>
        <v>0</v>
      </c>
      <c r="BG294" s="102">
        <f>IF(N294="zákl. prenesená",J294,0)</f>
        <v>0</v>
      </c>
      <c r="BH294" s="102">
        <f>IF(N294="zníž. prenesená",J294,0)</f>
        <v>0</v>
      </c>
      <c r="BI294" s="102">
        <f>IF(N294="nulová",J294,0)</f>
        <v>0</v>
      </c>
      <c r="BJ294" s="16" t="s">
        <v>91</v>
      </c>
      <c r="BK294" s="102">
        <f>ROUND(I294*H294,2)</f>
        <v>0</v>
      </c>
      <c r="BL294" s="16" t="s">
        <v>280</v>
      </c>
      <c r="BM294" s="174" t="s">
        <v>481</v>
      </c>
    </row>
    <row r="295" spans="2:65" s="1" customFormat="1" ht="24.2" customHeight="1">
      <c r="B295" s="33"/>
      <c r="C295" s="163" t="s">
        <v>482</v>
      </c>
      <c r="D295" s="163" t="s">
        <v>201</v>
      </c>
      <c r="E295" s="164" t="s">
        <v>483</v>
      </c>
      <c r="F295" s="165" t="s">
        <v>484</v>
      </c>
      <c r="G295" s="166" t="s">
        <v>232</v>
      </c>
      <c r="H295" s="281">
        <v>8</v>
      </c>
      <c r="I295" s="168"/>
      <c r="J295" s="169">
        <f>ROUND(I295*H295,2)</f>
        <v>0</v>
      </c>
      <c r="K295" s="170"/>
      <c r="L295" s="33"/>
      <c r="M295" s="171" t="s">
        <v>1</v>
      </c>
      <c r="N295" s="137" t="s">
        <v>44</v>
      </c>
      <c r="P295" s="172">
        <f>O295*H295</f>
        <v>0</v>
      </c>
      <c r="Q295" s="172">
        <v>0</v>
      </c>
      <c r="R295" s="172">
        <f>Q295*H295</f>
        <v>0</v>
      </c>
      <c r="S295" s="172">
        <v>0</v>
      </c>
      <c r="T295" s="173">
        <f>S295*H295</f>
        <v>0</v>
      </c>
      <c r="AR295" s="174" t="s">
        <v>280</v>
      </c>
      <c r="AT295" s="174" t="s">
        <v>201</v>
      </c>
      <c r="AU295" s="174" t="s">
        <v>91</v>
      </c>
      <c r="AY295" s="16" t="s">
        <v>199</v>
      </c>
      <c r="BE295" s="102">
        <f>IF(N295="základná",J295,0)</f>
        <v>0</v>
      </c>
      <c r="BF295" s="102">
        <f>IF(N295="znížená",J295,0)</f>
        <v>0</v>
      </c>
      <c r="BG295" s="102">
        <f>IF(N295="zákl. prenesená",J295,0)</f>
        <v>0</v>
      </c>
      <c r="BH295" s="102">
        <f>IF(N295="zníž. prenesená",J295,0)</f>
        <v>0</v>
      </c>
      <c r="BI295" s="102">
        <f>IF(N295="nulová",J295,0)</f>
        <v>0</v>
      </c>
      <c r="BJ295" s="16" t="s">
        <v>91</v>
      </c>
      <c r="BK295" s="102">
        <f>ROUND(I295*H295,2)</f>
        <v>0</v>
      </c>
      <c r="BL295" s="16" t="s">
        <v>280</v>
      </c>
      <c r="BM295" s="174" t="s">
        <v>485</v>
      </c>
    </row>
    <row r="296" spans="2:65" s="12" customFormat="1" ht="11.25">
      <c r="B296" s="175"/>
      <c r="D296" s="176" t="s">
        <v>207</v>
      </c>
      <c r="E296" s="177" t="s">
        <v>1</v>
      </c>
      <c r="F296" s="178" t="s">
        <v>486</v>
      </c>
      <c r="H296" s="282">
        <v>8</v>
      </c>
      <c r="I296" s="180"/>
      <c r="L296" s="175"/>
      <c r="M296" s="181"/>
      <c r="T296" s="182"/>
      <c r="AT296" s="177" t="s">
        <v>207</v>
      </c>
      <c r="AU296" s="177" t="s">
        <v>91</v>
      </c>
      <c r="AV296" s="12" t="s">
        <v>91</v>
      </c>
      <c r="AW296" s="12" t="s">
        <v>33</v>
      </c>
      <c r="AX296" s="12" t="s">
        <v>78</v>
      </c>
      <c r="AY296" s="177" t="s">
        <v>199</v>
      </c>
    </row>
    <row r="297" spans="2:65" s="13" customFormat="1" ht="11.25">
      <c r="B297" s="183"/>
      <c r="D297" s="176" t="s">
        <v>207</v>
      </c>
      <c r="E297" s="184" t="s">
        <v>1</v>
      </c>
      <c r="F297" s="185" t="s">
        <v>229</v>
      </c>
      <c r="H297" s="284">
        <v>8</v>
      </c>
      <c r="I297" s="187"/>
      <c r="L297" s="183"/>
      <c r="M297" s="188"/>
      <c r="T297" s="189"/>
      <c r="AT297" s="184" t="s">
        <v>207</v>
      </c>
      <c r="AU297" s="184" t="s">
        <v>91</v>
      </c>
      <c r="AV297" s="13" t="s">
        <v>205</v>
      </c>
      <c r="AW297" s="13" t="s">
        <v>33</v>
      </c>
      <c r="AX297" s="13" t="s">
        <v>85</v>
      </c>
      <c r="AY297" s="184" t="s">
        <v>199</v>
      </c>
    </row>
    <row r="298" spans="2:65" s="1" customFormat="1" ht="16.5" customHeight="1">
      <c r="B298" s="33"/>
      <c r="C298" s="196" t="s">
        <v>487</v>
      </c>
      <c r="D298" s="196" t="s">
        <v>343</v>
      </c>
      <c r="E298" s="197" t="s">
        <v>488</v>
      </c>
      <c r="F298" s="198" t="s">
        <v>489</v>
      </c>
      <c r="G298" s="199" t="s">
        <v>232</v>
      </c>
      <c r="H298" s="289">
        <v>2</v>
      </c>
      <c r="I298" s="200"/>
      <c r="J298" s="201">
        <f>ROUND(I298*H298,2)</f>
        <v>0</v>
      </c>
      <c r="K298" s="202"/>
      <c r="L298" s="203"/>
      <c r="M298" s="204" t="s">
        <v>1</v>
      </c>
      <c r="N298" s="205" t="s">
        <v>44</v>
      </c>
      <c r="P298" s="172">
        <f>O298*H298</f>
        <v>0</v>
      </c>
      <c r="Q298" s="172">
        <v>5.0000000000000001E-4</v>
      </c>
      <c r="R298" s="172">
        <f>Q298*H298</f>
        <v>1E-3</v>
      </c>
      <c r="S298" s="172">
        <v>0</v>
      </c>
      <c r="T298" s="173">
        <f>S298*H298</f>
        <v>0</v>
      </c>
      <c r="AR298" s="174" t="s">
        <v>346</v>
      </c>
      <c r="AT298" s="174" t="s">
        <v>343</v>
      </c>
      <c r="AU298" s="174" t="s">
        <v>91</v>
      </c>
      <c r="AY298" s="16" t="s">
        <v>199</v>
      </c>
      <c r="BE298" s="102">
        <f>IF(N298="základná",J298,0)</f>
        <v>0</v>
      </c>
      <c r="BF298" s="102">
        <f>IF(N298="znížená",J298,0)</f>
        <v>0</v>
      </c>
      <c r="BG298" s="102">
        <f>IF(N298="zákl. prenesená",J298,0)</f>
        <v>0</v>
      </c>
      <c r="BH298" s="102">
        <f>IF(N298="zníž. prenesená",J298,0)</f>
        <v>0</v>
      </c>
      <c r="BI298" s="102">
        <f>IF(N298="nulová",J298,0)</f>
        <v>0</v>
      </c>
      <c r="BJ298" s="16" t="s">
        <v>91</v>
      </c>
      <c r="BK298" s="102">
        <f>ROUND(I298*H298,2)</f>
        <v>0</v>
      </c>
      <c r="BL298" s="16" t="s">
        <v>280</v>
      </c>
      <c r="BM298" s="174" t="s">
        <v>490</v>
      </c>
    </row>
    <row r="299" spans="2:65" s="12" customFormat="1" ht="11.25">
      <c r="B299" s="175"/>
      <c r="D299" s="176" t="s">
        <v>207</v>
      </c>
      <c r="E299" s="177" t="s">
        <v>1</v>
      </c>
      <c r="F299" s="178" t="s">
        <v>119</v>
      </c>
      <c r="H299" s="282">
        <v>2</v>
      </c>
      <c r="I299" s="180"/>
      <c r="L299" s="175"/>
      <c r="M299" s="181"/>
      <c r="T299" s="182"/>
      <c r="AT299" s="177" t="s">
        <v>207</v>
      </c>
      <c r="AU299" s="177" t="s">
        <v>91</v>
      </c>
      <c r="AV299" s="12" t="s">
        <v>91</v>
      </c>
      <c r="AW299" s="12" t="s">
        <v>33</v>
      </c>
      <c r="AX299" s="12" t="s">
        <v>85</v>
      </c>
      <c r="AY299" s="177" t="s">
        <v>199</v>
      </c>
    </row>
    <row r="300" spans="2:65" s="1" customFormat="1" ht="16.5" customHeight="1">
      <c r="B300" s="33"/>
      <c r="C300" s="196" t="s">
        <v>491</v>
      </c>
      <c r="D300" s="196" t="s">
        <v>343</v>
      </c>
      <c r="E300" s="197" t="s">
        <v>492</v>
      </c>
      <c r="F300" s="198" t="s">
        <v>493</v>
      </c>
      <c r="G300" s="199" t="s">
        <v>232</v>
      </c>
      <c r="H300" s="289">
        <v>3</v>
      </c>
      <c r="I300" s="200"/>
      <c r="J300" s="201">
        <f>ROUND(I300*H300,2)</f>
        <v>0</v>
      </c>
      <c r="K300" s="202"/>
      <c r="L300" s="203"/>
      <c r="M300" s="204" t="s">
        <v>1</v>
      </c>
      <c r="N300" s="205" t="s">
        <v>44</v>
      </c>
      <c r="P300" s="172">
        <f>O300*H300</f>
        <v>0</v>
      </c>
      <c r="Q300" s="172">
        <v>5.0000000000000001E-4</v>
      </c>
      <c r="R300" s="172">
        <f>Q300*H300</f>
        <v>1.5E-3</v>
      </c>
      <c r="S300" s="172">
        <v>0</v>
      </c>
      <c r="T300" s="173">
        <f>S300*H300</f>
        <v>0</v>
      </c>
      <c r="AR300" s="174" t="s">
        <v>346</v>
      </c>
      <c r="AT300" s="174" t="s">
        <v>343</v>
      </c>
      <c r="AU300" s="174" t="s">
        <v>91</v>
      </c>
      <c r="AY300" s="16" t="s">
        <v>199</v>
      </c>
      <c r="BE300" s="102">
        <f>IF(N300="základná",J300,0)</f>
        <v>0</v>
      </c>
      <c r="BF300" s="102">
        <f>IF(N300="znížená",J300,0)</f>
        <v>0</v>
      </c>
      <c r="BG300" s="102">
        <f>IF(N300="zákl. prenesená",J300,0)</f>
        <v>0</v>
      </c>
      <c r="BH300" s="102">
        <f>IF(N300="zníž. prenesená",J300,0)</f>
        <v>0</v>
      </c>
      <c r="BI300" s="102">
        <f>IF(N300="nulová",J300,0)</f>
        <v>0</v>
      </c>
      <c r="BJ300" s="16" t="s">
        <v>91</v>
      </c>
      <c r="BK300" s="102">
        <f>ROUND(I300*H300,2)</f>
        <v>0</v>
      </c>
      <c r="BL300" s="16" t="s">
        <v>280</v>
      </c>
      <c r="BM300" s="174" t="s">
        <v>494</v>
      </c>
    </row>
    <row r="301" spans="2:65" s="12" customFormat="1" ht="11.25">
      <c r="B301" s="175"/>
      <c r="D301" s="176" t="s">
        <v>207</v>
      </c>
      <c r="E301" s="177" t="s">
        <v>1</v>
      </c>
      <c r="F301" s="178" t="s">
        <v>113</v>
      </c>
      <c r="H301" s="282">
        <v>3</v>
      </c>
      <c r="I301" s="180"/>
      <c r="L301" s="175"/>
      <c r="M301" s="181"/>
      <c r="T301" s="182"/>
      <c r="AT301" s="177" t="s">
        <v>207</v>
      </c>
      <c r="AU301" s="177" t="s">
        <v>91</v>
      </c>
      <c r="AV301" s="12" t="s">
        <v>91</v>
      </c>
      <c r="AW301" s="12" t="s">
        <v>33</v>
      </c>
      <c r="AX301" s="12" t="s">
        <v>85</v>
      </c>
      <c r="AY301" s="177" t="s">
        <v>199</v>
      </c>
    </row>
    <row r="302" spans="2:65" s="1" customFormat="1" ht="16.5" customHeight="1">
      <c r="B302" s="33"/>
      <c r="C302" s="196" t="s">
        <v>495</v>
      </c>
      <c r="D302" s="196" t="s">
        <v>343</v>
      </c>
      <c r="E302" s="197" t="s">
        <v>496</v>
      </c>
      <c r="F302" s="198" t="s">
        <v>497</v>
      </c>
      <c r="G302" s="199" t="s">
        <v>232</v>
      </c>
      <c r="H302" s="289">
        <v>3</v>
      </c>
      <c r="I302" s="200"/>
      <c r="J302" s="201">
        <f>ROUND(I302*H302,2)</f>
        <v>0</v>
      </c>
      <c r="K302" s="202"/>
      <c r="L302" s="203"/>
      <c r="M302" s="204" t="s">
        <v>1</v>
      </c>
      <c r="N302" s="205" t="s">
        <v>44</v>
      </c>
      <c r="P302" s="172">
        <f>O302*H302</f>
        <v>0</v>
      </c>
      <c r="Q302" s="172">
        <v>1E-4</v>
      </c>
      <c r="R302" s="172">
        <f>Q302*H302</f>
        <v>3.0000000000000003E-4</v>
      </c>
      <c r="S302" s="172">
        <v>0</v>
      </c>
      <c r="T302" s="173">
        <f>S302*H302</f>
        <v>0</v>
      </c>
      <c r="AR302" s="174" t="s">
        <v>346</v>
      </c>
      <c r="AT302" s="174" t="s">
        <v>343</v>
      </c>
      <c r="AU302" s="174" t="s">
        <v>91</v>
      </c>
      <c r="AY302" s="16" t="s">
        <v>199</v>
      </c>
      <c r="BE302" s="102">
        <f>IF(N302="základná",J302,0)</f>
        <v>0</v>
      </c>
      <c r="BF302" s="102">
        <f>IF(N302="znížená",J302,0)</f>
        <v>0</v>
      </c>
      <c r="BG302" s="102">
        <f>IF(N302="zákl. prenesená",J302,0)</f>
        <v>0</v>
      </c>
      <c r="BH302" s="102">
        <f>IF(N302="zníž. prenesená",J302,0)</f>
        <v>0</v>
      </c>
      <c r="BI302" s="102">
        <f>IF(N302="nulová",J302,0)</f>
        <v>0</v>
      </c>
      <c r="BJ302" s="16" t="s">
        <v>91</v>
      </c>
      <c r="BK302" s="102">
        <f>ROUND(I302*H302,2)</f>
        <v>0</v>
      </c>
      <c r="BL302" s="16" t="s">
        <v>280</v>
      </c>
      <c r="BM302" s="174" t="s">
        <v>498</v>
      </c>
    </row>
    <row r="303" spans="2:65" s="12" customFormat="1" ht="11.25">
      <c r="B303" s="175"/>
      <c r="D303" s="176" t="s">
        <v>207</v>
      </c>
      <c r="E303" s="177" t="s">
        <v>1</v>
      </c>
      <c r="F303" s="178" t="s">
        <v>113</v>
      </c>
      <c r="H303" s="282">
        <v>3</v>
      </c>
      <c r="I303" s="180"/>
      <c r="L303" s="175"/>
      <c r="M303" s="181"/>
      <c r="T303" s="182"/>
      <c r="AT303" s="177" t="s">
        <v>207</v>
      </c>
      <c r="AU303" s="177" t="s">
        <v>91</v>
      </c>
      <c r="AV303" s="12" t="s">
        <v>91</v>
      </c>
      <c r="AW303" s="12" t="s">
        <v>33</v>
      </c>
      <c r="AX303" s="12" t="s">
        <v>85</v>
      </c>
      <c r="AY303" s="177" t="s">
        <v>199</v>
      </c>
    </row>
    <row r="304" spans="2:65" s="1" customFormat="1" ht="21.75" customHeight="1">
      <c r="B304" s="33"/>
      <c r="C304" s="163" t="s">
        <v>499</v>
      </c>
      <c r="D304" s="163" t="s">
        <v>201</v>
      </c>
      <c r="E304" s="164" t="s">
        <v>500</v>
      </c>
      <c r="F304" s="165" t="s">
        <v>501</v>
      </c>
      <c r="G304" s="166" t="s">
        <v>232</v>
      </c>
      <c r="H304" s="281">
        <v>3</v>
      </c>
      <c r="I304" s="168"/>
      <c r="J304" s="169">
        <f>ROUND(I304*H304,2)</f>
        <v>0</v>
      </c>
      <c r="K304" s="170"/>
      <c r="L304" s="33"/>
      <c r="M304" s="171" t="s">
        <v>1</v>
      </c>
      <c r="N304" s="137" t="s">
        <v>44</v>
      </c>
      <c r="P304" s="172">
        <f>O304*H304</f>
        <v>0</v>
      </c>
      <c r="Q304" s="172">
        <v>1.64E-4</v>
      </c>
      <c r="R304" s="172">
        <f>Q304*H304</f>
        <v>4.9200000000000003E-4</v>
      </c>
      <c r="S304" s="172">
        <v>0</v>
      </c>
      <c r="T304" s="173">
        <f>S304*H304</f>
        <v>0</v>
      </c>
      <c r="AR304" s="174" t="s">
        <v>280</v>
      </c>
      <c r="AT304" s="174" t="s">
        <v>201</v>
      </c>
      <c r="AU304" s="174" t="s">
        <v>91</v>
      </c>
      <c r="AY304" s="16" t="s">
        <v>199</v>
      </c>
      <c r="BE304" s="102">
        <f>IF(N304="základná",J304,0)</f>
        <v>0</v>
      </c>
      <c r="BF304" s="102">
        <f>IF(N304="znížená",J304,0)</f>
        <v>0</v>
      </c>
      <c r="BG304" s="102">
        <f>IF(N304="zákl. prenesená",J304,0)</f>
        <v>0</v>
      </c>
      <c r="BH304" s="102">
        <f>IF(N304="zníž. prenesená",J304,0)</f>
        <v>0</v>
      </c>
      <c r="BI304" s="102">
        <f>IF(N304="nulová",J304,0)</f>
        <v>0</v>
      </c>
      <c r="BJ304" s="16" t="s">
        <v>91</v>
      </c>
      <c r="BK304" s="102">
        <f>ROUND(I304*H304,2)</f>
        <v>0</v>
      </c>
      <c r="BL304" s="16" t="s">
        <v>280</v>
      </c>
      <c r="BM304" s="174" t="s">
        <v>502</v>
      </c>
    </row>
    <row r="305" spans="2:65" s="12" customFormat="1" ht="11.25">
      <c r="B305" s="175"/>
      <c r="D305" s="176" t="s">
        <v>207</v>
      </c>
      <c r="E305" s="177" t="s">
        <v>1</v>
      </c>
      <c r="F305" s="178" t="s">
        <v>113</v>
      </c>
      <c r="H305" s="282">
        <v>3</v>
      </c>
      <c r="I305" s="180"/>
      <c r="L305" s="175"/>
      <c r="M305" s="181"/>
      <c r="T305" s="182"/>
      <c r="AT305" s="177" t="s">
        <v>207</v>
      </c>
      <c r="AU305" s="177" t="s">
        <v>91</v>
      </c>
      <c r="AV305" s="12" t="s">
        <v>91</v>
      </c>
      <c r="AW305" s="12" t="s">
        <v>33</v>
      </c>
      <c r="AX305" s="12" t="s">
        <v>85</v>
      </c>
      <c r="AY305" s="177" t="s">
        <v>199</v>
      </c>
    </row>
    <row r="306" spans="2:65" s="1" customFormat="1" ht="24.2" customHeight="1">
      <c r="B306" s="33"/>
      <c r="C306" s="196" t="s">
        <v>503</v>
      </c>
      <c r="D306" s="196" t="s">
        <v>343</v>
      </c>
      <c r="E306" s="197" t="s">
        <v>504</v>
      </c>
      <c r="F306" s="198" t="s">
        <v>505</v>
      </c>
      <c r="G306" s="199" t="s">
        <v>232</v>
      </c>
      <c r="H306" s="289">
        <v>3</v>
      </c>
      <c r="I306" s="200"/>
      <c r="J306" s="201">
        <f>ROUND(I306*H306,2)</f>
        <v>0</v>
      </c>
      <c r="K306" s="202"/>
      <c r="L306" s="203"/>
      <c r="M306" s="204" t="s">
        <v>1</v>
      </c>
      <c r="N306" s="205" t="s">
        <v>44</v>
      </c>
      <c r="P306" s="172">
        <f>O306*H306</f>
        <v>0</v>
      </c>
      <c r="Q306" s="172">
        <v>1.4400000000000001E-3</v>
      </c>
      <c r="R306" s="172">
        <f>Q306*H306</f>
        <v>4.3200000000000001E-3</v>
      </c>
      <c r="S306" s="172">
        <v>0</v>
      </c>
      <c r="T306" s="173">
        <f>S306*H306</f>
        <v>0</v>
      </c>
      <c r="AR306" s="174" t="s">
        <v>346</v>
      </c>
      <c r="AT306" s="174" t="s">
        <v>343</v>
      </c>
      <c r="AU306" s="174" t="s">
        <v>91</v>
      </c>
      <c r="AY306" s="16" t="s">
        <v>199</v>
      </c>
      <c r="BE306" s="102">
        <f>IF(N306="základná",J306,0)</f>
        <v>0</v>
      </c>
      <c r="BF306" s="102">
        <f>IF(N306="znížená",J306,0)</f>
        <v>0</v>
      </c>
      <c r="BG306" s="102">
        <f>IF(N306="zákl. prenesená",J306,0)</f>
        <v>0</v>
      </c>
      <c r="BH306" s="102">
        <f>IF(N306="zníž. prenesená",J306,0)</f>
        <v>0</v>
      </c>
      <c r="BI306" s="102">
        <f>IF(N306="nulová",J306,0)</f>
        <v>0</v>
      </c>
      <c r="BJ306" s="16" t="s">
        <v>91</v>
      </c>
      <c r="BK306" s="102">
        <f>ROUND(I306*H306,2)</f>
        <v>0</v>
      </c>
      <c r="BL306" s="16" t="s">
        <v>280</v>
      </c>
      <c r="BM306" s="174" t="s">
        <v>506</v>
      </c>
    </row>
    <row r="307" spans="2:65" s="1" customFormat="1" ht="16.5" customHeight="1">
      <c r="B307" s="33"/>
      <c r="C307" s="163" t="s">
        <v>507</v>
      </c>
      <c r="D307" s="163" t="s">
        <v>201</v>
      </c>
      <c r="E307" s="164" t="s">
        <v>508</v>
      </c>
      <c r="F307" s="165" t="s">
        <v>509</v>
      </c>
      <c r="G307" s="166" t="s">
        <v>425</v>
      </c>
      <c r="H307" s="281">
        <v>1</v>
      </c>
      <c r="I307" s="168"/>
      <c r="J307" s="169">
        <f>ROUND(I307*H307,2)</f>
        <v>0</v>
      </c>
      <c r="K307" s="170"/>
      <c r="L307" s="33"/>
      <c r="M307" s="171" t="s">
        <v>1</v>
      </c>
      <c r="N307" s="137" t="s">
        <v>44</v>
      </c>
      <c r="P307" s="172">
        <f>O307*H307</f>
        <v>0</v>
      </c>
      <c r="Q307" s="172">
        <v>0</v>
      </c>
      <c r="R307" s="172">
        <f>Q307*H307</f>
        <v>0</v>
      </c>
      <c r="S307" s="172">
        <v>1.086E-2</v>
      </c>
      <c r="T307" s="173">
        <f>S307*H307</f>
        <v>1.086E-2</v>
      </c>
      <c r="AR307" s="174" t="s">
        <v>280</v>
      </c>
      <c r="AT307" s="174" t="s">
        <v>201</v>
      </c>
      <c r="AU307" s="174" t="s">
        <v>91</v>
      </c>
      <c r="AY307" s="16" t="s">
        <v>199</v>
      </c>
      <c r="BE307" s="102">
        <f>IF(N307="základná",J307,0)</f>
        <v>0</v>
      </c>
      <c r="BF307" s="102">
        <f>IF(N307="znížená",J307,0)</f>
        <v>0</v>
      </c>
      <c r="BG307" s="102">
        <f>IF(N307="zákl. prenesená",J307,0)</f>
        <v>0</v>
      </c>
      <c r="BH307" s="102">
        <f>IF(N307="zníž. prenesená",J307,0)</f>
        <v>0</v>
      </c>
      <c r="BI307" s="102">
        <f>IF(N307="nulová",J307,0)</f>
        <v>0</v>
      </c>
      <c r="BJ307" s="16" t="s">
        <v>91</v>
      </c>
      <c r="BK307" s="102">
        <f>ROUND(I307*H307,2)</f>
        <v>0</v>
      </c>
      <c r="BL307" s="16" t="s">
        <v>280</v>
      </c>
      <c r="BM307" s="174" t="s">
        <v>510</v>
      </c>
    </row>
    <row r="308" spans="2:65" s="12" customFormat="1" ht="11.25">
      <c r="B308" s="175"/>
      <c r="D308" s="176" t="s">
        <v>207</v>
      </c>
      <c r="E308" s="177" t="s">
        <v>1</v>
      </c>
      <c r="F308" s="178" t="s">
        <v>85</v>
      </c>
      <c r="H308" s="282">
        <v>1</v>
      </c>
      <c r="I308" s="180"/>
      <c r="L308" s="175"/>
      <c r="M308" s="181"/>
      <c r="T308" s="182"/>
      <c r="AT308" s="177" t="s">
        <v>207</v>
      </c>
      <c r="AU308" s="177" t="s">
        <v>91</v>
      </c>
      <c r="AV308" s="12" t="s">
        <v>91</v>
      </c>
      <c r="AW308" s="12" t="s">
        <v>33</v>
      </c>
      <c r="AX308" s="12" t="s">
        <v>78</v>
      </c>
      <c r="AY308" s="177" t="s">
        <v>199</v>
      </c>
    </row>
    <row r="309" spans="2:65" s="13" customFormat="1" ht="11.25">
      <c r="B309" s="183"/>
      <c r="D309" s="176" t="s">
        <v>207</v>
      </c>
      <c r="E309" s="184" t="s">
        <v>115</v>
      </c>
      <c r="F309" s="185" t="s">
        <v>229</v>
      </c>
      <c r="H309" s="284">
        <v>1</v>
      </c>
      <c r="I309" s="187"/>
      <c r="L309" s="183"/>
      <c r="M309" s="188"/>
      <c r="T309" s="189"/>
      <c r="AT309" s="184" t="s">
        <v>207</v>
      </c>
      <c r="AU309" s="184" t="s">
        <v>91</v>
      </c>
      <c r="AV309" s="13" t="s">
        <v>205</v>
      </c>
      <c r="AW309" s="13" t="s">
        <v>33</v>
      </c>
      <c r="AX309" s="13" t="s">
        <v>85</v>
      </c>
      <c r="AY309" s="184" t="s">
        <v>199</v>
      </c>
    </row>
    <row r="310" spans="2:65" s="1" customFormat="1" ht="37.9" customHeight="1">
      <c r="B310" s="33"/>
      <c r="C310" s="163" t="s">
        <v>511</v>
      </c>
      <c r="D310" s="163" t="s">
        <v>201</v>
      </c>
      <c r="E310" s="164" t="s">
        <v>512</v>
      </c>
      <c r="F310" s="165" t="s">
        <v>513</v>
      </c>
      <c r="G310" s="166" t="s">
        <v>266</v>
      </c>
      <c r="H310" s="281">
        <v>0.16300000000000001</v>
      </c>
      <c r="I310" s="168"/>
      <c r="J310" s="169">
        <f>ROUND(I310*H310,2)</f>
        <v>0</v>
      </c>
      <c r="K310" s="170"/>
      <c r="L310" s="33"/>
      <c r="M310" s="171" t="s">
        <v>1</v>
      </c>
      <c r="N310" s="137" t="s">
        <v>44</v>
      </c>
      <c r="P310" s="172">
        <f>O310*H310</f>
        <v>0</v>
      </c>
      <c r="Q310" s="172">
        <v>0</v>
      </c>
      <c r="R310" s="172">
        <f>Q310*H310</f>
        <v>0</v>
      </c>
      <c r="S310" s="172">
        <v>0</v>
      </c>
      <c r="T310" s="173">
        <f>S310*H310</f>
        <v>0</v>
      </c>
      <c r="AR310" s="174" t="s">
        <v>280</v>
      </c>
      <c r="AT310" s="174" t="s">
        <v>201</v>
      </c>
      <c r="AU310" s="174" t="s">
        <v>91</v>
      </c>
      <c r="AY310" s="16" t="s">
        <v>199</v>
      </c>
      <c r="BE310" s="102">
        <f>IF(N310="základná",J310,0)</f>
        <v>0</v>
      </c>
      <c r="BF310" s="102">
        <f>IF(N310="znížená",J310,0)</f>
        <v>0</v>
      </c>
      <c r="BG310" s="102">
        <f>IF(N310="zákl. prenesená",J310,0)</f>
        <v>0</v>
      </c>
      <c r="BH310" s="102">
        <f>IF(N310="zníž. prenesená",J310,0)</f>
        <v>0</v>
      </c>
      <c r="BI310" s="102">
        <f>IF(N310="nulová",J310,0)</f>
        <v>0</v>
      </c>
      <c r="BJ310" s="16" t="s">
        <v>91</v>
      </c>
      <c r="BK310" s="102">
        <f>ROUND(I310*H310,2)</f>
        <v>0</v>
      </c>
      <c r="BL310" s="16" t="s">
        <v>280</v>
      </c>
      <c r="BM310" s="174" t="s">
        <v>514</v>
      </c>
    </row>
    <row r="311" spans="2:65" s="1" customFormat="1" ht="16.5" customHeight="1">
      <c r="B311" s="33"/>
      <c r="C311" s="163" t="s">
        <v>515</v>
      </c>
      <c r="D311" s="163" t="s">
        <v>201</v>
      </c>
      <c r="E311" s="164" t="s">
        <v>516</v>
      </c>
      <c r="F311" s="165" t="s">
        <v>517</v>
      </c>
      <c r="G311" s="166" t="s">
        <v>232</v>
      </c>
      <c r="H311" s="281">
        <v>2</v>
      </c>
      <c r="I311" s="168"/>
      <c r="J311" s="169">
        <f>ROUND(I311*H311,2)</f>
        <v>0</v>
      </c>
      <c r="K311" s="170"/>
      <c r="L311" s="33"/>
      <c r="M311" s="171" t="s">
        <v>1</v>
      </c>
      <c r="N311" s="137" t="s">
        <v>44</v>
      </c>
      <c r="P311" s="172">
        <f>O311*H311</f>
        <v>0</v>
      </c>
      <c r="Q311" s="172">
        <v>8.0000000000000007E-5</v>
      </c>
      <c r="R311" s="172">
        <f>Q311*H311</f>
        <v>1.6000000000000001E-4</v>
      </c>
      <c r="S311" s="172">
        <v>0</v>
      </c>
      <c r="T311" s="173">
        <f>S311*H311</f>
        <v>0</v>
      </c>
      <c r="AR311" s="174" t="s">
        <v>280</v>
      </c>
      <c r="AT311" s="174" t="s">
        <v>201</v>
      </c>
      <c r="AU311" s="174" t="s">
        <v>91</v>
      </c>
      <c r="AY311" s="16" t="s">
        <v>199</v>
      </c>
      <c r="BE311" s="102">
        <f>IF(N311="základná",J311,0)</f>
        <v>0</v>
      </c>
      <c r="BF311" s="102">
        <f>IF(N311="znížená",J311,0)</f>
        <v>0</v>
      </c>
      <c r="BG311" s="102">
        <f>IF(N311="zákl. prenesená",J311,0)</f>
        <v>0</v>
      </c>
      <c r="BH311" s="102">
        <f>IF(N311="zníž. prenesená",J311,0)</f>
        <v>0</v>
      </c>
      <c r="BI311" s="102">
        <f>IF(N311="nulová",J311,0)</f>
        <v>0</v>
      </c>
      <c r="BJ311" s="16" t="s">
        <v>91</v>
      </c>
      <c r="BK311" s="102">
        <f>ROUND(I311*H311,2)</f>
        <v>0</v>
      </c>
      <c r="BL311" s="16" t="s">
        <v>280</v>
      </c>
      <c r="BM311" s="174" t="s">
        <v>518</v>
      </c>
    </row>
    <row r="312" spans="2:65" s="12" customFormat="1" ht="11.25">
      <c r="B312" s="175"/>
      <c r="D312" s="176" t="s">
        <v>207</v>
      </c>
      <c r="E312" s="177" t="s">
        <v>1</v>
      </c>
      <c r="F312" s="178" t="s">
        <v>91</v>
      </c>
      <c r="H312" s="179">
        <v>2</v>
      </c>
      <c r="I312" s="180"/>
      <c r="L312" s="175"/>
      <c r="M312" s="181"/>
      <c r="T312" s="182"/>
      <c r="AT312" s="177" t="s">
        <v>207</v>
      </c>
      <c r="AU312" s="177" t="s">
        <v>91</v>
      </c>
      <c r="AV312" s="12" t="s">
        <v>91</v>
      </c>
      <c r="AW312" s="12" t="s">
        <v>33</v>
      </c>
      <c r="AX312" s="12" t="s">
        <v>78</v>
      </c>
      <c r="AY312" s="177" t="s">
        <v>199</v>
      </c>
    </row>
    <row r="313" spans="2:65" s="13" customFormat="1" ht="11.25">
      <c r="B313" s="183"/>
      <c r="D313" s="176" t="s">
        <v>207</v>
      </c>
      <c r="E313" s="184" t="s">
        <v>131</v>
      </c>
      <c r="F313" s="185" t="s">
        <v>229</v>
      </c>
      <c r="H313" s="186">
        <v>2</v>
      </c>
      <c r="I313" s="187"/>
      <c r="L313" s="183"/>
      <c r="M313" s="188"/>
      <c r="T313" s="189"/>
      <c r="AT313" s="184" t="s">
        <v>207</v>
      </c>
      <c r="AU313" s="184" t="s">
        <v>91</v>
      </c>
      <c r="AV313" s="13" t="s">
        <v>205</v>
      </c>
      <c r="AW313" s="13" t="s">
        <v>33</v>
      </c>
      <c r="AX313" s="13" t="s">
        <v>85</v>
      </c>
      <c r="AY313" s="184" t="s">
        <v>199</v>
      </c>
    </row>
    <row r="314" spans="2:65" s="1" customFormat="1" ht="24.2" customHeight="1">
      <c r="B314" s="33"/>
      <c r="C314" s="196" t="s">
        <v>519</v>
      </c>
      <c r="D314" s="196" t="s">
        <v>343</v>
      </c>
      <c r="E314" s="197" t="s">
        <v>520</v>
      </c>
      <c r="F314" s="198" t="s">
        <v>521</v>
      </c>
      <c r="G314" s="199" t="s">
        <v>232</v>
      </c>
      <c r="H314" s="289">
        <v>2</v>
      </c>
      <c r="I314" s="200"/>
      <c r="J314" s="201">
        <f>ROUND(I314*H314,2)</f>
        <v>0</v>
      </c>
      <c r="K314" s="202"/>
      <c r="L314" s="203"/>
      <c r="M314" s="204" t="s">
        <v>1</v>
      </c>
      <c r="N314" s="205" t="s">
        <v>44</v>
      </c>
      <c r="P314" s="172">
        <f>O314*H314</f>
        <v>0</v>
      </c>
      <c r="Q314" s="172">
        <v>2.1000000000000001E-4</v>
      </c>
      <c r="R314" s="172">
        <f>Q314*H314</f>
        <v>4.2000000000000002E-4</v>
      </c>
      <c r="S314" s="172">
        <v>0</v>
      </c>
      <c r="T314" s="173">
        <f>S314*H314</f>
        <v>0</v>
      </c>
      <c r="AR314" s="174" t="s">
        <v>346</v>
      </c>
      <c r="AT314" s="174" t="s">
        <v>343</v>
      </c>
      <c r="AU314" s="174" t="s">
        <v>91</v>
      </c>
      <c r="AY314" s="16" t="s">
        <v>199</v>
      </c>
      <c r="BE314" s="102">
        <f>IF(N314="základná",J314,0)</f>
        <v>0</v>
      </c>
      <c r="BF314" s="102">
        <f>IF(N314="znížená",J314,0)</f>
        <v>0</v>
      </c>
      <c r="BG314" s="102">
        <f>IF(N314="zákl. prenesená",J314,0)</f>
        <v>0</v>
      </c>
      <c r="BH314" s="102">
        <f>IF(N314="zníž. prenesená",J314,0)</f>
        <v>0</v>
      </c>
      <c r="BI314" s="102">
        <f>IF(N314="nulová",J314,0)</f>
        <v>0</v>
      </c>
      <c r="BJ314" s="16" t="s">
        <v>91</v>
      </c>
      <c r="BK314" s="102">
        <f>ROUND(I314*H314,2)</f>
        <v>0</v>
      </c>
      <c r="BL314" s="16" t="s">
        <v>280</v>
      </c>
      <c r="BM314" s="174" t="s">
        <v>522</v>
      </c>
    </row>
    <row r="315" spans="2:65" s="1" customFormat="1" ht="16.5" customHeight="1">
      <c r="B315" s="33"/>
      <c r="C315" s="163" t="s">
        <v>523</v>
      </c>
      <c r="D315" s="163" t="s">
        <v>201</v>
      </c>
      <c r="E315" s="164" t="s">
        <v>524</v>
      </c>
      <c r="F315" s="165" t="s">
        <v>525</v>
      </c>
      <c r="G315" s="166" t="s">
        <v>232</v>
      </c>
      <c r="H315" s="281">
        <v>14</v>
      </c>
      <c r="I315" s="168"/>
      <c r="J315" s="169">
        <f>ROUND(I315*H315,2)</f>
        <v>0</v>
      </c>
      <c r="K315" s="170"/>
      <c r="L315" s="33"/>
      <c r="M315" s="171" t="s">
        <v>1</v>
      </c>
      <c r="N315" s="137" t="s">
        <v>44</v>
      </c>
      <c r="P315" s="172">
        <f>O315*H315</f>
        <v>0</v>
      </c>
      <c r="Q315" s="172">
        <v>8.0000000000000007E-5</v>
      </c>
      <c r="R315" s="172">
        <f>Q315*H315</f>
        <v>1.1200000000000001E-3</v>
      </c>
      <c r="S315" s="172">
        <v>0</v>
      </c>
      <c r="T315" s="173">
        <f>S315*H315</f>
        <v>0</v>
      </c>
      <c r="AR315" s="174" t="s">
        <v>280</v>
      </c>
      <c r="AT315" s="174" t="s">
        <v>201</v>
      </c>
      <c r="AU315" s="174" t="s">
        <v>91</v>
      </c>
      <c r="AY315" s="16" t="s">
        <v>199</v>
      </c>
      <c r="BE315" s="102">
        <f>IF(N315="základná",J315,0)</f>
        <v>0</v>
      </c>
      <c r="BF315" s="102">
        <f>IF(N315="znížená",J315,0)</f>
        <v>0</v>
      </c>
      <c r="BG315" s="102">
        <f>IF(N315="zákl. prenesená",J315,0)</f>
        <v>0</v>
      </c>
      <c r="BH315" s="102">
        <f>IF(N315="zníž. prenesená",J315,0)</f>
        <v>0</v>
      </c>
      <c r="BI315" s="102">
        <f>IF(N315="nulová",J315,0)</f>
        <v>0</v>
      </c>
      <c r="BJ315" s="16" t="s">
        <v>91</v>
      </c>
      <c r="BK315" s="102">
        <f>ROUND(I315*H315,2)</f>
        <v>0</v>
      </c>
      <c r="BL315" s="16" t="s">
        <v>280</v>
      </c>
      <c r="BM315" s="174" t="s">
        <v>526</v>
      </c>
    </row>
    <row r="316" spans="2:65" s="12" customFormat="1" ht="22.5">
      <c r="B316" s="175"/>
      <c r="D316" s="176" t="s">
        <v>207</v>
      </c>
      <c r="E316" s="177" t="s">
        <v>1</v>
      </c>
      <c r="F316" s="178" t="s">
        <v>403</v>
      </c>
      <c r="H316" s="282">
        <v>14</v>
      </c>
      <c r="I316" s="180"/>
      <c r="L316" s="175"/>
      <c r="M316" s="181"/>
      <c r="T316" s="182"/>
      <c r="AT316" s="177" t="s">
        <v>207</v>
      </c>
      <c r="AU316" s="177" t="s">
        <v>91</v>
      </c>
      <c r="AV316" s="12" t="s">
        <v>91</v>
      </c>
      <c r="AW316" s="12" t="s">
        <v>33</v>
      </c>
      <c r="AX316" s="12" t="s">
        <v>78</v>
      </c>
      <c r="AY316" s="177" t="s">
        <v>199</v>
      </c>
    </row>
    <row r="317" spans="2:65" s="13" customFormat="1" ht="11.25">
      <c r="B317" s="183"/>
      <c r="D317" s="176" t="s">
        <v>207</v>
      </c>
      <c r="E317" s="184" t="s">
        <v>132</v>
      </c>
      <c r="F317" s="185" t="s">
        <v>229</v>
      </c>
      <c r="H317" s="284">
        <v>14</v>
      </c>
      <c r="I317" s="187"/>
      <c r="L317" s="183"/>
      <c r="M317" s="188"/>
      <c r="T317" s="189"/>
      <c r="AT317" s="184" t="s">
        <v>207</v>
      </c>
      <c r="AU317" s="184" t="s">
        <v>91</v>
      </c>
      <c r="AV317" s="13" t="s">
        <v>205</v>
      </c>
      <c r="AW317" s="13" t="s">
        <v>33</v>
      </c>
      <c r="AX317" s="13" t="s">
        <v>85</v>
      </c>
      <c r="AY317" s="184" t="s">
        <v>199</v>
      </c>
    </row>
    <row r="318" spans="2:65" s="1" customFormat="1" ht="24.2" customHeight="1">
      <c r="B318" s="33"/>
      <c r="C318" s="196" t="s">
        <v>527</v>
      </c>
      <c r="D318" s="196" t="s">
        <v>343</v>
      </c>
      <c r="E318" s="197" t="s">
        <v>528</v>
      </c>
      <c r="F318" s="198" t="s">
        <v>529</v>
      </c>
      <c r="G318" s="199" t="s">
        <v>232</v>
      </c>
      <c r="H318" s="289">
        <v>14</v>
      </c>
      <c r="I318" s="200"/>
      <c r="J318" s="201">
        <f>ROUND(I318*H318,2)</f>
        <v>0</v>
      </c>
      <c r="K318" s="202"/>
      <c r="L318" s="203"/>
      <c r="M318" s="204" t="s">
        <v>1</v>
      </c>
      <c r="N318" s="205" t="s">
        <v>44</v>
      </c>
      <c r="P318" s="172">
        <f>O318*H318</f>
        <v>0</v>
      </c>
      <c r="Q318" s="172">
        <v>3.5999999999999999E-3</v>
      </c>
      <c r="R318" s="172">
        <f>Q318*H318</f>
        <v>5.04E-2</v>
      </c>
      <c r="S318" s="172">
        <v>0</v>
      </c>
      <c r="T318" s="173">
        <f>S318*H318</f>
        <v>0</v>
      </c>
      <c r="AR318" s="174" t="s">
        <v>346</v>
      </c>
      <c r="AT318" s="174" t="s">
        <v>343</v>
      </c>
      <c r="AU318" s="174" t="s">
        <v>91</v>
      </c>
      <c r="AY318" s="16" t="s">
        <v>199</v>
      </c>
      <c r="BE318" s="102">
        <f>IF(N318="základná",J318,0)</f>
        <v>0</v>
      </c>
      <c r="BF318" s="102">
        <f>IF(N318="znížená",J318,0)</f>
        <v>0</v>
      </c>
      <c r="BG318" s="102">
        <f>IF(N318="zákl. prenesená",J318,0)</f>
        <v>0</v>
      </c>
      <c r="BH318" s="102">
        <f>IF(N318="zníž. prenesená",J318,0)</f>
        <v>0</v>
      </c>
      <c r="BI318" s="102">
        <f>IF(N318="nulová",J318,0)</f>
        <v>0</v>
      </c>
      <c r="BJ318" s="16" t="s">
        <v>91</v>
      </c>
      <c r="BK318" s="102">
        <f>ROUND(I318*H318,2)</f>
        <v>0</v>
      </c>
      <c r="BL318" s="16" t="s">
        <v>280</v>
      </c>
      <c r="BM318" s="174" t="s">
        <v>530</v>
      </c>
    </row>
    <row r="319" spans="2:65" s="1" customFormat="1" ht="21.75" customHeight="1">
      <c r="B319" s="33"/>
      <c r="C319" s="163" t="s">
        <v>531</v>
      </c>
      <c r="D319" s="163" t="s">
        <v>201</v>
      </c>
      <c r="E319" s="164" t="s">
        <v>532</v>
      </c>
      <c r="F319" s="165" t="s">
        <v>533</v>
      </c>
      <c r="G319" s="166" t="s">
        <v>425</v>
      </c>
      <c r="H319" s="281">
        <v>3</v>
      </c>
      <c r="I319" s="168"/>
      <c r="J319" s="169">
        <f>ROUND(I319*H319,2)</f>
        <v>0</v>
      </c>
      <c r="K319" s="170"/>
      <c r="L319" s="33"/>
      <c r="M319" s="171" t="s">
        <v>1</v>
      </c>
      <c r="N319" s="137" t="s">
        <v>44</v>
      </c>
      <c r="P319" s="172">
        <f>O319*H319</f>
        <v>0</v>
      </c>
      <c r="Q319" s="172">
        <v>0</v>
      </c>
      <c r="R319" s="172">
        <f>Q319*H319</f>
        <v>0</v>
      </c>
      <c r="S319" s="172">
        <v>8.5999999999999998E-4</v>
      </c>
      <c r="T319" s="173">
        <f>S319*H319</f>
        <v>2.5799999999999998E-3</v>
      </c>
      <c r="AR319" s="174" t="s">
        <v>280</v>
      </c>
      <c r="AT319" s="174" t="s">
        <v>201</v>
      </c>
      <c r="AU319" s="174" t="s">
        <v>91</v>
      </c>
      <c r="AY319" s="16" t="s">
        <v>199</v>
      </c>
      <c r="BE319" s="102">
        <f>IF(N319="základná",J319,0)</f>
        <v>0</v>
      </c>
      <c r="BF319" s="102">
        <f>IF(N319="znížená",J319,0)</f>
        <v>0</v>
      </c>
      <c r="BG319" s="102">
        <f>IF(N319="zákl. prenesená",J319,0)</f>
        <v>0</v>
      </c>
      <c r="BH319" s="102">
        <f>IF(N319="zníž. prenesená",J319,0)</f>
        <v>0</v>
      </c>
      <c r="BI319" s="102">
        <f>IF(N319="nulová",J319,0)</f>
        <v>0</v>
      </c>
      <c r="BJ319" s="16" t="s">
        <v>91</v>
      </c>
      <c r="BK319" s="102">
        <f>ROUND(I319*H319,2)</f>
        <v>0</v>
      </c>
      <c r="BL319" s="16" t="s">
        <v>280</v>
      </c>
      <c r="BM319" s="174" t="s">
        <v>534</v>
      </c>
    </row>
    <row r="320" spans="2:65" s="12" customFormat="1" ht="11.25">
      <c r="B320" s="175"/>
      <c r="D320" s="176" t="s">
        <v>207</v>
      </c>
      <c r="E320" s="177" t="s">
        <v>1</v>
      </c>
      <c r="F320" s="178" t="s">
        <v>113</v>
      </c>
      <c r="H320" s="282">
        <v>3</v>
      </c>
      <c r="I320" s="180"/>
      <c r="L320" s="175"/>
      <c r="M320" s="181"/>
      <c r="T320" s="182"/>
      <c r="AT320" s="177" t="s">
        <v>207</v>
      </c>
      <c r="AU320" s="177" t="s">
        <v>91</v>
      </c>
      <c r="AV320" s="12" t="s">
        <v>91</v>
      </c>
      <c r="AW320" s="12" t="s">
        <v>33</v>
      </c>
      <c r="AX320" s="12" t="s">
        <v>78</v>
      </c>
      <c r="AY320" s="177" t="s">
        <v>199</v>
      </c>
    </row>
    <row r="321" spans="2:65" s="13" customFormat="1" ht="11.25">
      <c r="B321" s="183"/>
      <c r="D321" s="176" t="s">
        <v>207</v>
      </c>
      <c r="E321" s="184" t="s">
        <v>1</v>
      </c>
      <c r="F321" s="185" t="s">
        <v>229</v>
      </c>
      <c r="H321" s="284">
        <v>3</v>
      </c>
      <c r="I321" s="187"/>
      <c r="L321" s="183"/>
      <c r="M321" s="188"/>
      <c r="T321" s="189"/>
      <c r="AT321" s="184" t="s">
        <v>207</v>
      </c>
      <c r="AU321" s="184" t="s">
        <v>91</v>
      </c>
      <c r="AV321" s="13" t="s">
        <v>205</v>
      </c>
      <c r="AW321" s="13" t="s">
        <v>33</v>
      </c>
      <c r="AX321" s="13" t="s">
        <v>85</v>
      </c>
      <c r="AY321" s="184" t="s">
        <v>199</v>
      </c>
    </row>
    <row r="322" spans="2:65" s="1" customFormat="1" ht="33" customHeight="1">
      <c r="B322" s="33"/>
      <c r="C322" s="163" t="s">
        <v>535</v>
      </c>
      <c r="D322" s="163" t="s">
        <v>201</v>
      </c>
      <c r="E322" s="164" t="s">
        <v>536</v>
      </c>
      <c r="F322" s="165" t="s">
        <v>537</v>
      </c>
      <c r="G322" s="166" t="s">
        <v>232</v>
      </c>
      <c r="H322" s="281">
        <v>3</v>
      </c>
      <c r="I322" s="168"/>
      <c r="J322" s="169">
        <f>ROUND(I322*H322,2)</f>
        <v>0</v>
      </c>
      <c r="K322" s="170"/>
      <c r="L322" s="33"/>
      <c r="M322" s="171" t="s">
        <v>1</v>
      </c>
      <c r="N322" s="137" t="s">
        <v>44</v>
      </c>
      <c r="P322" s="172">
        <f>O322*H322</f>
        <v>0</v>
      </c>
      <c r="Q322" s="172">
        <v>1E-4</v>
      </c>
      <c r="R322" s="172">
        <f>Q322*H322</f>
        <v>3.0000000000000003E-4</v>
      </c>
      <c r="S322" s="172">
        <v>0</v>
      </c>
      <c r="T322" s="173">
        <f>S322*H322</f>
        <v>0</v>
      </c>
      <c r="AR322" s="174" t="s">
        <v>280</v>
      </c>
      <c r="AT322" s="174" t="s">
        <v>201</v>
      </c>
      <c r="AU322" s="174" t="s">
        <v>91</v>
      </c>
      <c r="AY322" s="16" t="s">
        <v>199</v>
      </c>
      <c r="BE322" s="102">
        <f>IF(N322="základná",J322,0)</f>
        <v>0</v>
      </c>
      <c r="BF322" s="102">
        <f>IF(N322="znížená",J322,0)</f>
        <v>0</v>
      </c>
      <c r="BG322" s="102">
        <f>IF(N322="zákl. prenesená",J322,0)</f>
        <v>0</v>
      </c>
      <c r="BH322" s="102">
        <f>IF(N322="zníž. prenesená",J322,0)</f>
        <v>0</v>
      </c>
      <c r="BI322" s="102">
        <f>IF(N322="nulová",J322,0)</f>
        <v>0</v>
      </c>
      <c r="BJ322" s="16" t="s">
        <v>91</v>
      </c>
      <c r="BK322" s="102">
        <f>ROUND(I322*H322,2)</f>
        <v>0</v>
      </c>
      <c r="BL322" s="16" t="s">
        <v>280</v>
      </c>
      <c r="BM322" s="174" t="s">
        <v>538</v>
      </c>
    </row>
    <row r="323" spans="2:65" s="12" customFormat="1" ht="11.25">
      <c r="B323" s="175"/>
      <c r="D323" s="176" t="s">
        <v>207</v>
      </c>
      <c r="E323" s="177" t="s">
        <v>1</v>
      </c>
      <c r="F323" s="178" t="s">
        <v>113</v>
      </c>
      <c r="H323" s="282">
        <v>3</v>
      </c>
      <c r="I323" s="180"/>
      <c r="L323" s="175"/>
      <c r="M323" s="181"/>
      <c r="T323" s="182"/>
      <c r="AT323" s="177" t="s">
        <v>207</v>
      </c>
      <c r="AU323" s="177" t="s">
        <v>91</v>
      </c>
      <c r="AV323" s="12" t="s">
        <v>91</v>
      </c>
      <c r="AW323" s="12" t="s">
        <v>33</v>
      </c>
      <c r="AX323" s="12" t="s">
        <v>78</v>
      </c>
      <c r="AY323" s="177" t="s">
        <v>199</v>
      </c>
    </row>
    <row r="324" spans="2:65" s="13" customFormat="1" ht="11.25">
      <c r="B324" s="183"/>
      <c r="D324" s="176" t="s">
        <v>207</v>
      </c>
      <c r="E324" s="184" t="s">
        <v>1</v>
      </c>
      <c r="F324" s="185" t="s">
        <v>229</v>
      </c>
      <c r="H324" s="284">
        <v>3</v>
      </c>
      <c r="I324" s="187"/>
      <c r="L324" s="183"/>
      <c r="M324" s="188"/>
      <c r="T324" s="189"/>
      <c r="AT324" s="184" t="s">
        <v>207</v>
      </c>
      <c r="AU324" s="184" t="s">
        <v>91</v>
      </c>
      <c r="AV324" s="13" t="s">
        <v>205</v>
      </c>
      <c r="AW324" s="13" t="s">
        <v>33</v>
      </c>
      <c r="AX324" s="13" t="s">
        <v>85</v>
      </c>
      <c r="AY324" s="184" t="s">
        <v>199</v>
      </c>
    </row>
    <row r="325" spans="2:65" s="1" customFormat="1" ht="16.5" customHeight="1">
      <c r="B325" s="33"/>
      <c r="C325" s="196" t="s">
        <v>539</v>
      </c>
      <c r="D325" s="196" t="s">
        <v>343</v>
      </c>
      <c r="E325" s="197" t="s">
        <v>540</v>
      </c>
      <c r="F325" s="198" t="s">
        <v>541</v>
      </c>
      <c r="G325" s="199" t="s">
        <v>232</v>
      </c>
      <c r="H325" s="289">
        <v>3</v>
      </c>
      <c r="I325" s="200"/>
      <c r="J325" s="201">
        <f>ROUND(I325*H325,2)</f>
        <v>0</v>
      </c>
      <c r="K325" s="202"/>
      <c r="L325" s="203"/>
      <c r="M325" s="204" t="s">
        <v>1</v>
      </c>
      <c r="N325" s="205" t="s">
        <v>44</v>
      </c>
      <c r="P325" s="172">
        <f>O325*H325</f>
        <v>0</v>
      </c>
      <c r="Q325" s="172">
        <v>2E-3</v>
      </c>
      <c r="R325" s="172">
        <f>Q325*H325</f>
        <v>6.0000000000000001E-3</v>
      </c>
      <c r="S325" s="172">
        <v>0</v>
      </c>
      <c r="T325" s="173">
        <f>S325*H325</f>
        <v>0</v>
      </c>
      <c r="AR325" s="174" t="s">
        <v>346</v>
      </c>
      <c r="AT325" s="174" t="s">
        <v>343</v>
      </c>
      <c r="AU325" s="174" t="s">
        <v>91</v>
      </c>
      <c r="AY325" s="16" t="s">
        <v>199</v>
      </c>
      <c r="BE325" s="102">
        <f>IF(N325="základná",J325,0)</f>
        <v>0</v>
      </c>
      <c r="BF325" s="102">
        <f>IF(N325="znížená",J325,0)</f>
        <v>0</v>
      </c>
      <c r="BG325" s="102">
        <f>IF(N325="zákl. prenesená",J325,0)</f>
        <v>0</v>
      </c>
      <c r="BH325" s="102">
        <f>IF(N325="zníž. prenesená",J325,0)</f>
        <v>0</v>
      </c>
      <c r="BI325" s="102">
        <f>IF(N325="nulová",J325,0)</f>
        <v>0</v>
      </c>
      <c r="BJ325" s="16" t="s">
        <v>91</v>
      </c>
      <c r="BK325" s="102">
        <f>ROUND(I325*H325,2)</f>
        <v>0</v>
      </c>
      <c r="BL325" s="16" t="s">
        <v>280</v>
      </c>
      <c r="BM325" s="174" t="s">
        <v>542</v>
      </c>
    </row>
    <row r="326" spans="2:65" s="1" customFormat="1" ht="24.2" customHeight="1">
      <c r="B326" s="33"/>
      <c r="C326" s="163" t="s">
        <v>543</v>
      </c>
      <c r="D326" s="163" t="s">
        <v>201</v>
      </c>
      <c r="E326" s="164" t="s">
        <v>544</v>
      </c>
      <c r="F326" s="165" t="s">
        <v>545</v>
      </c>
      <c r="G326" s="166" t="s">
        <v>232</v>
      </c>
      <c r="H326" s="281">
        <v>2</v>
      </c>
      <c r="I326" s="168"/>
      <c r="J326" s="169">
        <f>ROUND(I326*H326,2)</f>
        <v>0</v>
      </c>
      <c r="K326" s="170"/>
      <c r="L326" s="33"/>
      <c r="M326" s="171" t="s">
        <v>1</v>
      </c>
      <c r="N326" s="137" t="s">
        <v>44</v>
      </c>
      <c r="P326" s="172">
        <f>O326*H326</f>
        <v>0</v>
      </c>
      <c r="Q326" s="172">
        <v>0</v>
      </c>
      <c r="R326" s="172">
        <f>Q326*H326</f>
        <v>0</v>
      </c>
      <c r="S326" s="172">
        <v>2.2499999999999998E-3</v>
      </c>
      <c r="T326" s="173">
        <f>S326*H326</f>
        <v>4.4999999999999997E-3</v>
      </c>
      <c r="AR326" s="174" t="s">
        <v>280</v>
      </c>
      <c r="AT326" s="174" t="s">
        <v>201</v>
      </c>
      <c r="AU326" s="174" t="s">
        <v>91</v>
      </c>
      <c r="AY326" s="16" t="s">
        <v>199</v>
      </c>
      <c r="BE326" s="102">
        <f>IF(N326="základná",J326,0)</f>
        <v>0</v>
      </c>
      <c r="BF326" s="102">
        <f>IF(N326="znížená",J326,0)</f>
        <v>0</v>
      </c>
      <c r="BG326" s="102">
        <f>IF(N326="zákl. prenesená",J326,0)</f>
        <v>0</v>
      </c>
      <c r="BH326" s="102">
        <f>IF(N326="zníž. prenesená",J326,0)</f>
        <v>0</v>
      </c>
      <c r="BI326" s="102">
        <f>IF(N326="nulová",J326,0)</f>
        <v>0</v>
      </c>
      <c r="BJ326" s="16" t="s">
        <v>91</v>
      </c>
      <c r="BK326" s="102">
        <f>ROUND(I326*H326,2)</f>
        <v>0</v>
      </c>
      <c r="BL326" s="16" t="s">
        <v>280</v>
      </c>
      <c r="BM326" s="174" t="s">
        <v>546</v>
      </c>
    </row>
    <row r="327" spans="2:65" s="12" customFormat="1" ht="11.25">
      <c r="B327" s="175"/>
      <c r="D327" s="176" t="s">
        <v>207</v>
      </c>
      <c r="E327" s="177" t="s">
        <v>1</v>
      </c>
      <c r="F327" s="178" t="s">
        <v>465</v>
      </c>
      <c r="H327" s="282">
        <v>2</v>
      </c>
      <c r="I327" s="180"/>
      <c r="L327" s="175"/>
      <c r="M327" s="181"/>
      <c r="T327" s="182"/>
      <c r="AT327" s="177" t="s">
        <v>207</v>
      </c>
      <c r="AU327" s="177" t="s">
        <v>91</v>
      </c>
      <c r="AV327" s="12" t="s">
        <v>91</v>
      </c>
      <c r="AW327" s="12" t="s">
        <v>33</v>
      </c>
      <c r="AX327" s="12" t="s">
        <v>78</v>
      </c>
      <c r="AY327" s="177" t="s">
        <v>199</v>
      </c>
    </row>
    <row r="328" spans="2:65" s="13" customFormat="1" ht="11.25">
      <c r="B328" s="183"/>
      <c r="D328" s="176" t="s">
        <v>207</v>
      </c>
      <c r="E328" s="184" t="s">
        <v>124</v>
      </c>
      <c r="F328" s="185" t="s">
        <v>229</v>
      </c>
      <c r="H328" s="284">
        <v>2</v>
      </c>
      <c r="I328" s="187"/>
      <c r="L328" s="183"/>
      <c r="M328" s="188"/>
      <c r="T328" s="189"/>
      <c r="AT328" s="184" t="s">
        <v>207</v>
      </c>
      <c r="AU328" s="184" t="s">
        <v>91</v>
      </c>
      <c r="AV328" s="13" t="s">
        <v>205</v>
      </c>
      <c r="AW328" s="13" t="s">
        <v>33</v>
      </c>
      <c r="AX328" s="13" t="s">
        <v>85</v>
      </c>
      <c r="AY328" s="184" t="s">
        <v>199</v>
      </c>
    </row>
    <row r="329" spans="2:65" s="1" customFormat="1" ht="24.2" customHeight="1">
      <c r="B329" s="33"/>
      <c r="C329" s="163" t="s">
        <v>547</v>
      </c>
      <c r="D329" s="163" t="s">
        <v>201</v>
      </c>
      <c r="E329" s="164" t="s">
        <v>548</v>
      </c>
      <c r="F329" s="165" t="s">
        <v>549</v>
      </c>
      <c r="G329" s="166" t="s">
        <v>232</v>
      </c>
      <c r="H329" s="281">
        <v>2</v>
      </c>
      <c r="I329" s="168"/>
      <c r="J329" s="169">
        <f>ROUND(I329*H329,2)</f>
        <v>0</v>
      </c>
      <c r="K329" s="170"/>
      <c r="L329" s="33"/>
      <c r="M329" s="171" t="s">
        <v>1</v>
      </c>
      <c r="N329" s="137" t="s">
        <v>44</v>
      </c>
      <c r="P329" s="172">
        <f>O329*H329</f>
        <v>0</v>
      </c>
      <c r="Q329" s="172">
        <v>0</v>
      </c>
      <c r="R329" s="172">
        <f>Q329*H329</f>
        <v>0</v>
      </c>
      <c r="S329" s="172">
        <v>1.1299999999999999E-3</v>
      </c>
      <c r="T329" s="173">
        <f>S329*H329</f>
        <v>2.2599999999999999E-3</v>
      </c>
      <c r="AR329" s="174" t="s">
        <v>280</v>
      </c>
      <c r="AT329" s="174" t="s">
        <v>201</v>
      </c>
      <c r="AU329" s="174" t="s">
        <v>91</v>
      </c>
      <c r="AY329" s="16" t="s">
        <v>199</v>
      </c>
      <c r="BE329" s="102">
        <f>IF(N329="základná",J329,0)</f>
        <v>0</v>
      </c>
      <c r="BF329" s="102">
        <f>IF(N329="znížená",J329,0)</f>
        <v>0</v>
      </c>
      <c r="BG329" s="102">
        <f>IF(N329="zákl. prenesená",J329,0)</f>
        <v>0</v>
      </c>
      <c r="BH329" s="102">
        <f>IF(N329="zníž. prenesená",J329,0)</f>
        <v>0</v>
      </c>
      <c r="BI329" s="102">
        <f>IF(N329="nulová",J329,0)</f>
        <v>0</v>
      </c>
      <c r="BJ329" s="16" t="s">
        <v>91</v>
      </c>
      <c r="BK329" s="102">
        <f>ROUND(I329*H329,2)</f>
        <v>0</v>
      </c>
      <c r="BL329" s="16" t="s">
        <v>280</v>
      </c>
      <c r="BM329" s="174" t="s">
        <v>550</v>
      </c>
    </row>
    <row r="330" spans="2:65" s="12" customFormat="1" ht="11.25">
      <c r="B330" s="175"/>
      <c r="D330" s="176" t="s">
        <v>207</v>
      </c>
      <c r="E330" s="177" t="s">
        <v>1</v>
      </c>
      <c r="F330" s="178" t="s">
        <v>124</v>
      </c>
      <c r="H330" s="282">
        <v>2</v>
      </c>
      <c r="I330" s="180"/>
      <c r="L330" s="175"/>
      <c r="M330" s="181"/>
      <c r="T330" s="182"/>
      <c r="AT330" s="177" t="s">
        <v>207</v>
      </c>
      <c r="AU330" s="177" t="s">
        <v>91</v>
      </c>
      <c r="AV330" s="12" t="s">
        <v>91</v>
      </c>
      <c r="AW330" s="12" t="s">
        <v>33</v>
      </c>
      <c r="AX330" s="12" t="s">
        <v>78</v>
      </c>
      <c r="AY330" s="177" t="s">
        <v>199</v>
      </c>
    </row>
    <row r="331" spans="2:65" s="13" customFormat="1" ht="11.25">
      <c r="B331" s="183"/>
      <c r="D331" s="176" t="s">
        <v>207</v>
      </c>
      <c r="E331" s="184" t="s">
        <v>1</v>
      </c>
      <c r="F331" s="185" t="s">
        <v>229</v>
      </c>
      <c r="H331" s="284">
        <v>2</v>
      </c>
      <c r="I331" s="187"/>
      <c r="L331" s="183"/>
      <c r="M331" s="188"/>
      <c r="T331" s="189"/>
      <c r="AT331" s="184" t="s">
        <v>207</v>
      </c>
      <c r="AU331" s="184" t="s">
        <v>91</v>
      </c>
      <c r="AV331" s="13" t="s">
        <v>205</v>
      </c>
      <c r="AW331" s="13" t="s">
        <v>33</v>
      </c>
      <c r="AX331" s="13" t="s">
        <v>85</v>
      </c>
      <c r="AY331" s="184" t="s">
        <v>199</v>
      </c>
    </row>
    <row r="332" spans="2:65" s="1" customFormat="1" ht="37.9" customHeight="1">
      <c r="B332" s="33"/>
      <c r="C332" s="163" t="s">
        <v>551</v>
      </c>
      <c r="D332" s="163" t="s">
        <v>201</v>
      </c>
      <c r="E332" s="164" t="s">
        <v>552</v>
      </c>
      <c r="F332" s="165" t="s">
        <v>553</v>
      </c>
      <c r="G332" s="166" t="s">
        <v>232</v>
      </c>
      <c r="H332" s="281">
        <v>3</v>
      </c>
      <c r="I332" s="168"/>
      <c r="J332" s="169">
        <f>ROUND(I332*H332,2)</f>
        <v>0</v>
      </c>
      <c r="K332" s="170"/>
      <c r="L332" s="33"/>
      <c r="M332" s="171" t="s">
        <v>1</v>
      </c>
      <c r="N332" s="137" t="s">
        <v>44</v>
      </c>
      <c r="P332" s="172">
        <f>O332*H332</f>
        <v>0</v>
      </c>
      <c r="Q332" s="172">
        <v>0</v>
      </c>
      <c r="R332" s="172">
        <f>Q332*H332</f>
        <v>0</v>
      </c>
      <c r="S332" s="172">
        <v>8.4999999999999995E-4</v>
      </c>
      <c r="T332" s="173">
        <f>S332*H332</f>
        <v>2.5499999999999997E-3</v>
      </c>
      <c r="AR332" s="174" t="s">
        <v>280</v>
      </c>
      <c r="AT332" s="174" t="s">
        <v>201</v>
      </c>
      <c r="AU332" s="174" t="s">
        <v>91</v>
      </c>
      <c r="AY332" s="16" t="s">
        <v>199</v>
      </c>
      <c r="BE332" s="102">
        <f>IF(N332="základná",J332,0)</f>
        <v>0</v>
      </c>
      <c r="BF332" s="102">
        <f>IF(N332="znížená",J332,0)</f>
        <v>0</v>
      </c>
      <c r="BG332" s="102">
        <f>IF(N332="zákl. prenesená",J332,0)</f>
        <v>0</v>
      </c>
      <c r="BH332" s="102">
        <f>IF(N332="zníž. prenesená",J332,0)</f>
        <v>0</v>
      </c>
      <c r="BI332" s="102">
        <f>IF(N332="nulová",J332,0)</f>
        <v>0</v>
      </c>
      <c r="BJ332" s="16" t="s">
        <v>91</v>
      </c>
      <c r="BK332" s="102">
        <f>ROUND(I332*H332,2)</f>
        <v>0</v>
      </c>
      <c r="BL332" s="16" t="s">
        <v>280</v>
      </c>
      <c r="BM332" s="174" t="s">
        <v>554</v>
      </c>
    </row>
    <row r="333" spans="2:65" s="12" customFormat="1" ht="11.25">
      <c r="B333" s="175"/>
      <c r="D333" s="176" t="s">
        <v>207</v>
      </c>
      <c r="E333" s="177" t="s">
        <v>1</v>
      </c>
      <c r="F333" s="178" t="s">
        <v>113</v>
      </c>
      <c r="H333" s="282">
        <v>3</v>
      </c>
      <c r="I333" s="180"/>
      <c r="L333" s="175"/>
      <c r="M333" s="181"/>
      <c r="T333" s="182"/>
      <c r="AT333" s="177" t="s">
        <v>207</v>
      </c>
      <c r="AU333" s="177" t="s">
        <v>91</v>
      </c>
      <c r="AV333" s="12" t="s">
        <v>91</v>
      </c>
      <c r="AW333" s="12" t="s">
        <v>33</v>
      </c>
      <c r="AX333" s="12" t="s">
        <v>85</v>
      </c>
      <c r="AY333" s="177" t="s">
        <v>199</v>
      </c>
    </row>
    <row r="334" spans="2:65" s="1" customFormat="1" ht="24.2" customHeight="1">
      <c r="B334" s="33"/>
      <c r="C334" s="163" t="s">
        <v>555</v>
      </c>
      <c r="D334" s="163" t="s">
        <v>201</v>
      </c>
      <c r="E334" s="164" t="s">
        <v>556</v>
      </c>
      <c r="F334" s="165" t="s">
        <v>557</v>
      </c>
      <c r="G334" s="166" t="s">
        <v>232</v>
      </c>
      <c r="H334" s="281">
        <v>2</v>
      </c>
      <c r="I334" s="168"/>
      <c r="J334" s="169">
        <f>ROUND(I334*H334,2)</f>
        <v>0</v>
      </c>
      <c r="K334" s="170"/>
      <c r="L334" s="33"/>
      <c r="M334" s="171" t="s">
        <v>1</v>
      </c>
      <c r="N334" s="137" t="s">
        <v>44</v>
      </c>
      <c r="P334" s="172">
        <f>O334*H334</f>
        <v>0</v>
      </c>
      <c r="Q334" s="172">
        <v>0</v>
      </c>
      <c r="R334" s="172">
        <f>Q334*H334</f>
        <v>0</v>
      </c>
      <c r="S334" s="172">
        <v>1.2199999999999999E-3</v>
      </c>
      <c r="T334" s="173">
        <f>S334*H334</f>
        <v>2.4399999999999999E-3</v>
      </c>
      <c r="AR334" s="174" t="s">
        <v>280</v>
      </c>
      <c r="AT334" s="174" t="s">
        <v>201</v>
      </c>
      <c r="AU334" s="174" t="s">
        <v>91</v>
      </c>
      <c r="AY334" s="16" t="s">
        <v>199</v>
      </c>
      <c r="BE334" s="102">
        <f>IF(N334="základná",J334,0)</f>
        <v>0</v>
      </c>
      <c r="BF334" s="102">
        <f>IF(N334="znížená",J334,0)</f>
        <v>0</v>
      </c>
      <c r="BG334" s="102">
        <f>IF(N334="zákl. prenesená",J334,0)</f>
        <v>0</v>
      </c>
      <c r="BH334" s="102">
        <f>IF(N334="zníž. prenesená",J334,0)</f>
        <v>0</v>
      </c>
      <c r="BI334" s="102">
        <f>IF(N334="nulová",J334,0)</f>
        <v>0</v>
      </c>
      <c r="BJ334" s="16" t="s">
        <v>91</v>
      </c>
      <c r="BK334" s="102">
        <f>ROUND(I334*H334,2)</f>
        <v>0</v>
      </c>
      <c r="BL334" s="16" t="s">
        <v>280</v>
      </c>
      <c r="BM334" s="174" t="s">
        <v>558</v>
      </c>
    </row>
    <row r="335" spans="2:65" s="12" customFormat="1" ht="11.25">
      <c r="B335" s="175"/>
      <c r="D335" s="176" t="s">
        <v>207</v>
      </c>
      <c r="E335" s="177" t="s">
        <v>1</v>
      </c>
      <c r="F335" s="178" t="s">
        <v>124</v>
      </c>
      <c r="H335" s="282">
        <v>2</v>
      </c>
      <c r="I335" s="180"/>
      <c r="L335" s="175"/>
      <c r="M335" s="181"/>
      <c r="T335" s="182"/>
      <c r="AT335" s="177" t="s">
        <v>207</v>
      </c>
      <c r="AU335" s="177" t="s">
        <v>91</v>
      </c>
      <c r="AV335" s="12" t="s">
        <v>91</v>
      </c>
      <c r="AW335" s="12" t="s">
        <v>33</v>
      </c>
      <c r="AX335" s="12" t="s">
        <v>85</v>
      </c>
      <c r="AY335" s="177" t="s">
        <v>199</v>
      </c>
    </row>
    <row r="336" spans="2:65" s="1" customFormat="1" ht="24.2" customHeight="1">
      <c r="B336" s="33"/>
      <c r="C336" s="163" t="s">
        <v>559</v>
      </c>
      <c r="D336" s="163" t="s">
        <v>201</v>
      </c>
      <c r="E336" s="164" t="s">
        <v>560</v>
      </c>
      <c r="F336" s="165" t="s">
        <v>561</v>
      </c>
      <c r="G336" s="166" t="s">
        <v>232</v>
      </c>
      <c r="H336" s="281">
        <v>1</v>
      </c>
      <c r="I336" s="168"/>
      <c r="J336" s="169">
        <f>ROUND(I336*H336,2)</f>
        <v>0</v>
      </c>
      <c r="K336" s="170"/>
      <c r="L336" s="33"/>
      <c r="M336" s="171" t="s">
        <v>1</v>
      </c>
      <c r="N336" s="137" t="s">
        <v>44</v>
      </c>
      <c r="P336" s="172">
        <f>O336*H336</f>
        <v>0</v>
      </c>
      <c r="Q336" s="172">
        <v>0</v>
      </c>
      <c r="R336" s="172">
        <f>Q336*H336</f>
        <v>0</v>
      </c>
      <c r="S336" s="172">
        <v>0</v>
      </c>
      <c r="T336" s="173">
        <f>S336*H336</f>
        <v>0</v>
      </c>
      <c r="AR336" s="174" t="s">
        <v>280</v>
      </c>
      <c r="AT336" s="174" t="s">
        <v>201</v>
      </c>
      <c r="AU336" s="174" t="s">
        <v>91</v>
      </c>
      <c r="AY336" s="16" t="s">
        <v>199</v>
      </c>
      <c r="BE336" s="102">
        <f>IF(N336="základná",J336,0)</f>
        <v>0</v>
      </c>
      <c r="BF336" s="102">
        <f>IF(N336="znížená",J336,0)</f>
        <v>0</v>
      </c>
      <c r="BG336" s="102">
        <f>IF(N336="zákl. prenesená",J336,0)</f>
        <v>0</v>
      </c>
      <c r="BH336" s="102">
        <f>IF(N336="zníž. prenesená",J336,0)</f>
        <v>0</v>
      </c>
      <c r="BI336" s="102">
        <f>IF(N336="nulová",J336,0)</f>
        <v>0</v>
      </c>
      <c r="BJ336" s="16" t="s">
        <v>91</v>
      </c>
      <c r="BK336" s="102">
        <f>ROUND(I336*H336,2)</f>
        <v>0</v>
      </c>
      <c r="BL336" s="16" t="s">
        <v>280</v>
      </c>
      <c r="BM336" s="174" t="s">
        <v>562</v>
      </c>
    </row>
    <row r="337" spans="2:65" s="1" customFormat="1" ht="24.2" customHeight="1">
      <c r="B337" s="33"/>
      <c r="C337" s="196" t="s">
        <v>563</v>
      </c>
      <c r="D337" s="196" t="s">
        <v>343</v>
      </c>
      <c r="E337" s="197" t="s">
        <v>564</v>
      </c>
      <c r="F337" s="198" t="s">
        <v>565</v>
      </c>
      <c r="G337" s="199" t="s">
        <v>232</v>
      </c>
      <c r="H337" s="289">
        <v>1</v>
      </c>
      <c r="I337" s="200"/>
      <c r="J337" s="201">
        <f>ROUND(I337*H337,2)</f>
        <v>0</v>
      </c>
      <c r="K337" s="202"/>
      <c r="L337" s="203"/>
      <c r="M337" s="204" t="s">
        <v>1</v>
      </c>
      <c r="N337" s="205" t="s">
        <v>44</v>
      </c>
      <c r="P337" s="172">
        <f>O337*H337</f>
        <v>0</v>
      </c>
      <c r="Q337" s="172">
        <v>2.9999999999999997E-4</v>
      </c>
      <c r="R337" s="172">
        <f>Q337*H337</f>
        <v>2.9999999999999997E-4</v>
      </c>
      <c r="S337" s="172">
        <v>0</v>
      </c>
      <c r="T337" s="173">
        <f>S337*H337</f>
        <v>0</v>
      </c>
      <c r="AR337" s="174" t="s">
        <v>346</v>
      </c>
      <c r="AT337" s="174" t="s">
        <v>343</v>
      </c>
      <c r="AU337" s="174" t="s">
        <v>91</v>
      </c>
      <c r="AY337" s="16" t="s">
        <v>199</v>
      </c>
      <c r="BE337" s="102">
        <f>IF(N337="základná",J337,0)</f>
        <v>0</v>
      </c>
      <c r="BF337" s="102">
        <f>IF(N337="znížená",J337,0)</f>
        <v>0</v>
      </c>
      <c r="BG337" s="102">
        <f>IF(N337="zákl. prenesená",J337,0)</f>
        <v>0</v>
      </c>
      <c r="BH337" s="102">
        <f>IF(N337="zníž. prenesená",J337,0)</f>
        <v>0</v>
      </c>
      <c r="BI337" s="102">
        <f>IF(N337="nulová",J337,0)</f>
        <v>0</v>
      </c>
      <c r="BJ337" s="16" t="s">
        <v>91</v>
      </c>
      <c r="BK337" s="102">
        <f>ROUND(I337*H337,2)</f>
        <v>0</v>
      </c>
      <c r="BL337" s="16" t="s">
        <v>280</v>
      </c>
      <c r="BM337" s="174" t="s">
        <v>566</v>
      </c>
    </row>
    <row r="338" spans="2:65" s="1" customFormat="1" ht="24.2" customHeight="1">
      <c r="B338" s="33"/>
      <c r="C338" s="163" t="s">
        <v>567</v>
      </c>
      <c r="D338" s="163" t="s">
        <v>201</v>
      </c>
      <c r="E338" s="164" t="s">
        <v>568</v>
      </c>
      <c r="F338" s="165" t="s">
        <v>569</v>
      </c>
      <c r="G338" s="166" t="s">
        <v>232</v>
      </c>
      <c r="H338" s="281">
        <v>1</v>
      </c>
      <c r="I338" s="168"/>
      <c r="J338" s="169">
        <f>ROUND(I338*H338,2)</f>
        <v>0</v>
      </c>
      <c r="K338" s="170"/>
      <c r="L338" s="33"/>
      <c r="M338" s="171" t="s">
        <v>1</v>
      </c>
      <c r="N338" s="137" t="s">
        <v>44</v>
      </c>
      <c r="P338" s="172">
        <f>O338*H338</f>
        <v>0</v>
      </c>
      <c r="Q338" s="172">
        <v>1.0000000000000001E-5</v>
      </c>
      <c r="R338" s="172">
        <f>Q338*H338</f>
        <v>1.0000000000000001E-5</v>
      </c>
      <c r="S338" s="172">
        <v>0</v>
      </c>
      <c r="T338" s="173">
        <f>S338*H338</f>
        <v>0</v>
      </c>
      <c r="AR338" s="174" t="s">
        <v>280</v>
      </c>
      <c r="AT338" s="174" t="s">
        <v>201</v>
      </c>
      <c r="AU338" s="174" t="s">
        <v>91</v>
      </c>
      <c r="AY338" s="16" t="s">
        <v>199</v>
      </c>
      <c r="BE338" s="102">
        <f>IF(N338="základná",J338,0)</f>
        <v>0</v>
      </c>
      <c r="BF338" s="102">
        <f>IF(N338="znížená",J338,0)</f>
        <v>0</v>
      </c>
      <c r="BG338" s="102">
        <f>IF(N338="zákl. prenesená",J338,0)</f>
        <v>0</v>
      </c>
      <c r="BH338" s="102">
        <f>IF(N338="zníž. prenesená",J338,0)</f>
        <v>0</v>
      </c>
      <c r="BI338" s="102">
        <f>IF(N338="nulová",J338,0)</f>
        <v>0</v>
      </c>
      <c r="BJ338" s="16" t="s">
        <v>91</v>
      </c>
      <c r="BK338" s="102">
        <f>ROUND(I338*H338,2)</f>
        <v>0</v>
      </c>
      <c r="BL338" s="16" t="s">
        <v>280</v>
      </c>
      <c r="BM338" s="174" t="s">
        <v>570</v>
      </c>
    </row>
    <row r="339" spans="2:65" s="12" customFormat="1" ht="11.25">
      <c r="B339" s="175"/>
      <c r="D339" s="176" t="s">
        <v>207</v>
      </c>
      <c r="E339" s="177" t="s">
        <v>1</v>
      </c>
      <c r="F339" s="178" t="s">
        <v>115</v>
      </c>
      <c r="H339" s="282">
        <v>1</v>
      </c>
      <c r="I339" s="180"/>
      <c r="L339" s="175"/>
      <c r="M339" s="181"/>
      <c r="T339" s="182"/>
      <c r="AT339" s="177" t="s">
        <v>207</v>
      </c>
      <c r="AU339" s="177" t="s">
        <v>91</v>
      </c>
      <c r="AV339" s="12" t="s">
        <v>91</v>
      </c>
      <c r="AW339" s="12" t="s">
        <v>33</v>
      </c>
      <c r="AX339" s="12" t="s">
        <v>78</v>
      </c>
      <c r="AY339" s="177" t="s">
        <v>199</v>
      </c>
    </row>
    <row r="340" spans="2:65" s="13" customFormat="1" ht="11.25">
      <c r="B340" s="183"/>
      <c r="D340" s="176" t="s">
        <v>207</v>
      </c>
      <c r="E340" s="184" t="s">
        <v>1</v>
      </c>
      <c r="F340" s="185" t="s">
        <v>229</v>
      </c>
      <c r="H340" s="284">
        <v>1</v>
      </c>
      <c r="I340" s="187"/>
      <c r="L340" s="183"/>
      <c r="M340" s="188"/>
      <c r="T340" s="189"/>
      <c r="AT340" s="184" t="s">
        <v>207</v>
      </c>
      <c r="AU340" s="184" t="s">
        <v>91</v>
      </c>
      <c r="AV340" s="13" t="s">
        <v>205</v>
      </c>
      <c r="AW340" s="13" t="s">
        <v>33</v>
      </c>
      <c r="AX340" s="13" t="s">
        <v>85</v>
      </c>
      <c r="AY340" s="184" t="s">
        <v>199</v>
      </c>
    </row>
    <row r="341" spans="2:65" s="1" customFormat="1" ht="24.2" customHeight="1">
      <c r="B341" s="33"/>
      <c r="C341" s="196" t="s">
        <v>571</v>
      </c>
      <c r="D341" s="196" t="s">
        <v>343</v>
      </c>
      <c r="E341" s="197" t="s">
        <v>572</v>
      </c>
      <c r="F341" s="198" t="s">
        <v>573</v>
      </c>
      <c r="G341" s="199" t="s">
        <v>232</v>
      </c>
      <c r="H341" s="289">
        <v>1</v>
      </c>
      <c r="I341" s="200"/>
      <c r="J341" s="201">
        <f>ROUND(I341*H341,2)</f>
        <v>0</v>
      </c>
      <c r="K341" s="202"/>
      <c r="L341" s="203"/>
      <c r="M341" s="204" t="s">
        <v>1</v>
      </c>
      <c r="N341" s="205" t="s">
        <v>44</v>
      </c>
      <c r="P341" s="172">
        <f>O341*H341</f>
        <v>0</v>
      </c>
      <c r="Q341" s="172">
        <v>2.8E-3</v>
      </c>
      <c r="R341" s="172">
        <f>Q341*H341</f>
        <v>2.8E-3</v>
      </c>
      <c r="S341" s="172">
        <v>0</v>
      </c>
      <c r="T341" s="173">
        <f>S341*H341</f>
        <v>0</v>
      </c>
      <c r="AR341" s="174" t="s">
        <v>346</v>
      </c>
      <c r="AT341" s="174" t="s">
        <v>343</v>
      </c>
      <c r="AU341" s="174" t="s">
        <v>91</v>
      </c>
      <c r="AY341" s="16" t="s">
        <v>199</v>
      </c>
      <c r="BE341" s="102">
        <f>IF(N341="základná",J341,0)</f>
        <v>0</v>
      </c>
      <c r="BF341" s="102">
        <f>IF(N341="znížená",J341,0)</f>
        <v>0</v>
      </c>
      <c r="BG341" s="102">
        <f>IF(N341="zákl. prenesená",J341,0)</f>
        <v>0</v>
      </c>
      <c r="BH341" s="102">
        <f>IF(N341="zníž. prenesená",J341,0)</f>
        <v>0</v>
      </c>
      <c r="BI341" s="102">
        <f>IF(N341="nulová",J341,0)</f>
        <v>0</v>
      </c>
      <c r="BJ341" s="16" t="s">
        <v>91</v>
      </c>
      <c r="BK341" s="102">
        <f>ROUND(I341*H341,2)</f>
        <v>0</v>
      </c>
      <c r="BL341" s="16" t="s">
        <v>280</v>
      </c>
      <c r="BM341" s="174" t="s">
        <v>574</v>
      </c>
    </row>
    <row r="342" spans="2:65" s="1" customFormat="1" ht="24.2" customHeight="1">
      <c r="B342" s="33"/>
      <c r="C342" s="163" t="s">
        <v>575</v>
      </c>
      <c r="D342" s="163" t="s">
        <v>201</v>
      </c>
      <c r="E342" s="164" t="s">
        <v>576</v>
      </c>
      <c r="F342" s="165" t="s">
        <v>577</v>
      </c>
      <c r="G342" s="166" t="s">
        <v>232</v>
      </c>
      <c r="H342" s="281">
        <v>5</v>
      </c>
      <c r="I342" s="168"/>
      <c r="J342" s="169">
        <f>ROUND(I342*H342,2)</f>
        <v>0</v>
      </c>
      <c r="K342" s="170"/>
      <c r="L342" s="33"/>
      <c r="M342" s="171" t="s">
        <v>1</v>
      </c>
      <c r="N342" s="137" t="s">
        <v>44</v>
      </c>
      <c r="P342" s="172">
        <f>O342*H342</f>
        <v>0</v>
      </c>
      <c r="Q342" s="172">
        <v>0</v>
      </c>
      <c r="R342" s="172">
        <f>Q342*H342</f>
        <v>0</v>
      </c>
      <c r="S342" s="172">
        <v>1.24E-3</v>
      </c>
      <c r="T342" s="173">
        <f>S342*H342</f>
        <v>6.1999999999999998E-3</v>
      </c>
      <c r="AR342" s="174" t="s">
        <v>280</v>
      </c>
      <c r="AT342" s="174" t="s">
        <v>201</v>
      </c>
      <c r="AU342" s="174" t="s">
        <v>91</v>
      </c>
      <c r="AY342" s="16" t="s">
        <v>199</v>
      </c>
      <c r="BE342" s="102">
        <f>IF(N342="základná",J342,0)</f>
        <v>0</v>
      </c>
      <c r="BF342" s="102">
        <f>IF(N342="znížená",J342,0)</f>
        <v>0</v>
      </c>
      <c r="BG342" s="102">
        <f>IF(N342="zákl. prenesená",J342,0)</f>
        <v>0</v>
      </c>
      <c r="BH342" s="102">
        <f>IF(N342="zníž. prenesená",J342,0)</f>
        <v>0</v>
      </c>
      <c r="BI342" s="102">
        <f>IF(N342="nulová",J342,0)</f>
        <v>0</v>
      </c>
      <c r="BJ342" s="16" t="s">
        <v>91</v>
      </c>
      <c r="BK342" s="102">
        <f>ROUND(I342*H342,2)</f>
        <v>0</v>
      </c>
      <c r="BL342" s="16" t="s">
        <v>280</v>
      </c>
      <c r="BM342" s="174" t="s">
        <v>578</v>
      </c>
    </row>
    <row r="343" spans="2:65" s="12" customFormat="1" ht="11.25">
      <c r="B343" s="175"/>
      <c r="D343" s="176" t="s">
        <v>207</v>
      </c>
      <c r="E343" s="177" t="s">
        <v>1</v>
      </c>
      <c r="F343" s="178" t="s">
        <v>579</v>
      </c>
      <c r="H343" s="179">
        <v>5</v>
      </c>
      <c r="I343" s="180"/>
      <c r="L343" s="175"/>
      <c r="M343" s="181"/>
      <c r="T343" s="182"/>
      <c r="AT343" s="177" t="s">
        <v>207</v>
      </c>
      <c r="AU343" s="177" t="s">
        <v>91</v>
      </c>
      <c r="AV343" s="12" t="s">
        <v>91</v>
      </c>
      <c r="AW343" s="12" t="s">
        <v>33</v>
      </c>
      <c r="AX343" s="12" t="s">
        <v>78</v>
      </c>
      <c r="AY343" s="177" t="s">
        <v>199</v>
      </c>
    </row>
    <row r="344" spans="2:65" s="13" customFormat="1" ht="11.25">
      <c r="B344" s="183"/>
      <c r="D344" s="176" t="s">
        <v>207</v>
      </c>
      <c r="E344" s="184" t="s">
        <v>1</v>
      </c>
      <c r="F344" s="185" t="s">
        <v>229</v>
      </c>
      <c r="H344" s="186">
        <v>5</v>
      </c>
      <c r="I344" s="187"/>
      <c r="L344" s="183"/>
      <c r="M344" s="188"/>
      <c r="T344" s="189"/>
      <c r="AT344" s="184" t="s">
        <v>207</v>
      </c>
      <c r="AU344" s="184" t="s">
        <v>91</v>
      </c>
      <c r="AV344" s="13" t="s">
        <v>205</v>
      </c>
      <c r="AW344" s="13" t="s">
        <v>33</v>
      </c>
      <c r="AX344" s="13" t="s">
        <v>85</v>
      </c>
      <c r="AY344" s="184" t="s">
        <v>199</v>
      </c>
    </row>
    <row r="345" spans="2:65" s="1" customFormat="1" ht="24.2" customHeight="1">
      <c r="B345" s="33"/>
      <c r="C345" s="163" t="s">
        <v>580</v>
      </c>
      <c r="D345" s="163" t="s">
        <v>201</v>
      </c>
      <c r="E345" s="164" t="s">
        <v>581</v>
      </c>
      <c r="F345" s="165" t="s">
        <v>582</v>
      </c>
      <c r="G345" s="166" t="s">
        <v>319</v>
      </c>
      <c r="H345" s="167"/>
      <c r="I345" s="168"/>
      <c r="J345" s="169">
        <f>ROUND(I345*H345,2)</f>
        <v>0</v>
      </c>
      <c r="K345" s="170"/>
      <c r="L345" s="33"/>
      <c r="M345" s="171" t="s">
        <v>1</v>
      </c>
      <c r="N345" s="137" t="s">
        <v>44</v>
      </c>
      <c r="P345" s="172">
        <f>O345*H345</f>
        <v>0</v>
      </c>
      <c r="Q345" s="172">
        <v>0</v>
      </c>
      <c r="R345" s="172">
        <f>Q345*H345</f>
        <v>0</v>
      </c>
      <c r="S345" s="172">
        <v>0</v>
      </c>
      <c r="T345" s="173">
        <f>S345*H345</f>
        <v>0</v>
      </c>
      <c r="AR345" s="174" t="s">
        <v>280</v>
      </c>
      <c r="AT345" s="174" t="s">
        <v>201</v>
      </c>
      <c r="AU345" s="174" t="s">
        <v>91</v>
      </c>
      <c r="AY345" s="16" t="s">
        <v>199</v>
      </c>
      <c r="BE345" s="102">
        <f>IF(N345="základná",J345,0)</f>
        <v>0</v>
      </c>
      <c r="BF345" s="102">
        <f>IF(N345="znížená",J345,0)</f>
        <v>0</v>
      </c>
      <c r="BG345" s="102">
        <f>IF(N345="zákl. prenesená",J345,0)</f>
        <v>0</v>
      </c>
      <c r="BH345" s="102">
        <f>IF(N345="zníž. prenesená",J345,0)</f>
        <v>0</v>
      </c>
      <c r="BI345" s="102">
        <f>IF(N345="nulová",J345,0)</f>
        <v>0</v>
      </c>
      <c r="BJ345" s="16" t="s">
        <v>91</v>
      </c>
      <c r="BK345" s="102">
        <f>ROUND(I345*H345,2)</f>
        <v>0</v>
      </c>
      <c r="BL345" s="16" t="s">
        <v>280</v>
      </c>
      <c r="BM345" s="174" t="s">
        <v>583</v>
      </c>
    </row>
    <row r="346" spans="2:65" s="11" customFormat="1" ht="22.9" customHeight="1">
      <c r="B346" s="152"/>
      <c r="D346" s="153" t="s">
        <v>77</v>
      </c>
      <c r="E346" s="161" t="s">
        <v>584</v>
      </c>
      <c r="F346" s="161" t="s">
        <v>585</v>
      </c>
      <c r="I346" s="155"/>
      <c r="J346" s="162">
        <f>BK346</f>
        <v>0</v>
      </c>
      <c r="L346" s="152"/>
      <c r="M346" s="156"/>
      <c r="P346" s="157">
        <f>SUM(P347:P351)</f>
        <v>0</v>
      </c>
      <c r="R346" s="157">
        <f>SUM(R347:R351)</f>
        <v>1.1000000000000001E-3</v>
      </c>
      <c r="T346" s="158">
        <f>SUM(T347:T351)</f>
        <v>0</v>
      </c>
      <c r="AR346" s="153" t="s">
        <v>91</v>
      </c>
      <c r="AT346" s="159" t="s">
        <v>77</v>
      </c>
      <c r="AU346" s="159" t="s">
        <v>85</v>
      </c>
      <c r="AY346" s="153" t="s">
        <v>199</v>
      </c>
      <c r="BK346" s="160">
        <f>SUM(BK347:BK351)</f>
        <v>0</v>
      </c>
    </row>
    <row r="347" spans="2:65" s="1" customFormat="1" ht="33" customHeight="1">
      <c r="B347" s="33"/>
      <c r="C347" s="163" t="s">
        <v>586</v>
      </c>
      <c r="D347" s="163" t="s">
        <v>201</v>
      </c>
      <c r="E347" s="164" t="s">
        <v>587</v>
      </c>
      <c r="F347" s="165" t="s">
        <v>588</v>
      </c>
      <c r="G347" s="166" t="s">
        <v>232</v>
      </c>
      <c r="H347" s="281">
        <v>2</v>
      </c>
      <c r="I347" s="168"/>
      <c r="J347" s="169">
        <f>ROUND(I347*H347,2)</f>
        <v>0</v>
      </c>
      <c r="K347" s="170"/>
      <c r="L347" s="33"/>
      <c r="M347" s="171" t="s">
        <v>1</v>
      </c>
      <c r="N347" s="137" t="s">
        <v>44</v>
      </c>
      <c r="P347" s="172">
        <f>O347*H347</f>
        <v>0</v>
      </c>
      <c r="Q347" s="172">
        <v>6.9999999999999994E-5</v>
      </c>
      <c r="R347" s="172">
        <f>Q347*H347</f>
        <v>1.3999999999999999E-4</v>
      </c>
      <c r="S347" s="172">
        <v>0</v>
      </c>
      <c r="T347" s="173">
        <f>S347*H347</f>
        <v>0</v>
      </c>
      <c r="AR347" s="174" t="s">
        <v>280</v>
      </c>
      <c r="AT347" s="174" t="s">
        <v>201</v>
      </c>
      <c r="AU347" s="174" t="s">
        <v>91</v>
      </c>
      <c r="AY347" s="16" t="s">
        <v>199</v>
      </c>
      <c r="BE347" s="102">
        <f>IF(N347="základná",J347,0)</f>
        <v>0</v>
      </c>
      <c r="BF347" s="102">
        <f>IF(N347="znížená",J347,0)</f>
        <v>0</v>
      </c>
      <c r="BG347" s="102">
        <f>IF(N347="zákl. prenesená",J347,0)</f>
        <v>0</v>
      </c>
      <c r="BH347" s="102">
        <f>IF(N347="zníž. prenesená",J347,0)</f>
        <v>0</v>
      </c>
      <c r="BI347" s="102">
        <f>IF(N347="nulová",J347,0)</f>
        <v>0</v>
      </c>
      <c r="BJ347" s="16" t="s">
        <v>91</v>
      </c>
      <c r="BK347" s="102">
        <f>ROUND(I347*H347,2)</f>
        <v>0</v>
      </c>
      <c r="BL347" s="16" t="s">
        <v>280</v>
      </c>
      <c r="BM347" s="174" t="s">
        <v>589</v>
      </c>
    </row>
    <row r="348" spans="2:65" s="12" customFormat="1" ht="11.25">
      <c r="B348" s="175"/>
      <c r="D348" s="176" t="s">
        <v>207</v>
      </c>
      <c r="E348" s="177" t="s">
        <v>1</v>
      </c>
      <c r="F348" s="178" t="s">
        <v>91</v>
      </c>
      <c r="H348" s="282">
        <v>2</v>
      </c>
      <c r="I348" s="180"/>
      <c r="L348" s="175"/>
      <c r="M348" s="181"/>
      <c r="T348" s="182"/>
      <c r="AT348" s="177" t="s">
        <v>207</v>
      </c>
      <c r="AU348" s="177" t="s">
        <v>91</v>
      </c>
      <c r="AV348" s="12" t="s">
        <v>91</v>
      </c>
      <c r="AW348" s="12" t="s">
        <v>33</v>
      </c>
      <c r="AX348" s="12" t="s">
        <v>78</v>
      </c>
      <c r="AY348" s="177" t="s">
        <v>199</v>
      </c>
    </row>
    <row r="349" spans="2:65" s="13" customFormat="1" ht="11.25">
      <c r="B349" s="183"/>
      <c r="D349" s="176" t="s">
        <v>207</v>
      </c>
      <c r="E349" s="184" t="s">
        <v>130</v>
      </c>
      <c r="F349" s="185" t="s">
        <v>229</v>
      </c>
      <c r="H349" s="284">
        <v>2</v>
      </c>
      <c r="I349" s="187"/>
      <c r="L349" s="183"/>
      <c r="M349" s="188"/>
      <c r="T349" s="189"/>
      <c r="AT349" s="184" t="s">
        <v>207</v>
      </c>
      <c r="AU349" s="184" t="s">
        <v>91</v>
      </c>
      <c r="AV349" s="13" t="s">
        <v>205</v>
      </c>
      <c r="AW349" s="13" t="s">
        <v>33</v>
      </c>
      <c r="AX349" s="13" t="s">
        <v>85</v>
      </c>
      <c r="AY349" s="184" t="s">
        <v>199</v>
      </c>
    </row>
    <row r="350" spans="2:65" s="1" customFormat="1" ht="24.2" customHeight="1">
      <c r="B350" s="33"/>
      <c r="C350" s="196" t="s">
        <v>590</v>
      </c>
      <c r="D350" s="196" t="s">
        <v>343</v>
      </c>
      <c r="E350" s="197" t="s">
        <v>591</v>
      </c>
      <c r="F350" s="198" t="s">
        <v>592</v>
      </c>
      <c r="G350" s="199" t="s">
        <v>232</v>
      </c>
      <c r="H350" s="289">
        <v>2</v>
      </c>
      <c r="I350" s="200"/>
      <c r="J350" s="201">
        <f>ROUND(I350*H350,2)</f>
        <v>0</v>
      </c>
      <c r="K350" s="202"/>
      <c r="L350" s="203"/>
      <c r="M350" s="204" t="s">
        <v>1</v>
      </c>
      <c r="N350" s="205" t="s">
        <v>44</v>
      </c>
      <c r="P350" s="172">
        <f>O350*H350</f>
        <v>0</v>
      </c>
      <c r="Q350" s="172">
        <v>4.8000000000000001E-4</v>
      </c>
      <c r="R350" s="172">
        <f>Q350*H350</f>
        <v>9.6000000000000002E-4</v>
      </c>
      <c r="S350" s="172">
        <v>0</v>
      </c>
      <c r="T350" s="173">
        <f>S350*H350</f>
        <v>0</v>
      </c>
      <c r="AR350" s="174" t="s">
        <v>346</v>
      </c>
      <c r="AT350" s="174" t="s">
        <v>343</v>
      </c>
      <c r="AU350" s="174" t="s">
        <v>91</v>
      </c>
      <c r="AY350" s="16" t="s">
        <v>199</v>
      </c>
      <c r="BE350" s="102">
        <f>IF(N350="základná",J350,0)</f>
        <v>0</v>
      </c>
      <c r="BF350" s="102">
        <f>IF(N350="znížená",J350,0)</f>
        <v>0</v>
      </c>
      <c r="BG350" s="102">
        <f>IF(N350="zákl. prenesená",J350,0)</f>
        <v>0</v>
      </c>
      <c r="BH350" s="102">
        <f>IF(N350="zníž. prenesená",J350,0)</f>
        <v>0</v>
      </c>
      <c r="BI350" s="102">
        <f>IF(N350="nulová",J350,0)</f>
        <v>0</v>
      </c>
      <c r="BJ350" s="16" t="s">
        <v>91</v>
      </c>
      <c r="BK350" s="102">
        <f>ROUND(I350*H350,2)</f>
        <v>0</v>
      </c>
      <c r="BL350" s="16" t="s">
        <v>280</v>
      </c>
      <c r="BM350" s="174" t="s">
        <v>593</v>
      </c>
    </row>
    <row r="351" spans="2:65" s="1" customFormat="1" ht="24.2" customHeight="1">
      <c r="B351" s="33"/>
      <c r="C351" s="163" t="s">
        <v>594</v>
      </c>
      <c r="D351" s="163" t="s">
        <v>201</v>
      </c>
      <c r="E351" s="164" t="s">
        <v>595</v>
      </c>
      <c r="F351" s="165" t="s">
        <v>596</v>
      </c>
      <c r="G351" s="166" t="s">
        <v>319</v>
      </c>
      <c r="H351" s="167"/>
      <c r="I351" s="168"/>
      <c r="J351" s="169">
        <f>ROUND(I351*H351,2)</f>
        <v>0</v>
      </c>
      <c r="K351" s="170"/>
      <c r="L351" s="33"/>
      <c r="M351" s="171" t="s">
        <v>1</v>
      </c>
      <c r="N351" s="137" t="s">
        <v>44</v>
      </c>
      <c r="P351" s="172">
        <f>O351*H351</f>
        <v>0</v>
      </c>
      <c r="Q351" s="172">
        <v>0</v>
      </c>
      <c r="R351" s="172">
        <f>Q351*H351</f>
        <v>0</v>
      </c>
      <c r="S351" s="172">
        <v>0</v>
      </c>
      <c r="T351" s="173">
        <f>S351*H351</f>
        <v>0</v>
      </c>
      <c r="AR351" s="174" t="s">
        <v>280</v>
      </c>
      <c r="AT351" s="174" t="s">
        <v>201</v>
      </c>
      <c r="AU351" s="174" t="s">
        <v>91</v>
      </c>
      <c r="AY351" s="16" t="s">
        <v>199</v>
      </c>
      <c r="BE351" s="102">
        <f>IF(N351="základná",J351,0)</f>
        <v>0</v>
      </c>
      <c r="BF351" s="102">
        <f>IF(N351="znížená",J351,0)</f>
        <v>0</v>
      </c>
      <c r="BG351" s="102">
        <f>IF(N351="zákl. prenesená",J351,0)</f>
        <v>0</v>
      </c>
      <c r="BH351" s="102">
        <f>IF(N351="zníž. prenesená",J351,0)</f>
        <v>0</v>
      </c>
      <c r="BI351" s="102">
        <f>IF(N351="nulová",J351,0)</f>
        <v>0</v>
      </c>
      <c r="BJ351" s="16" t="s">
        <v>91</v>
      </c>
      <c r="BK351" s="102">
        <f>ROUND(I351*H351,2)</f>
        <v>0</v>
      </c>
      <c r="BL351" s="16" t="s">
        <v>280</v>
      </c>
      <c r="BM351" s="174" t="s">
        <v>597</v>
      </c>
    </row>
    <row r="352" spans="2:65" s="11" customFormat="1" ht="22.9" customHeight="1">
      <c r="B352" s="152"/>
      <c r="D352" s="153" t="s">
        <v>77</v>
      </c>
      <c r="E352" s="161" t="s">
        <v>598</v>
      </c>
      <c r="F352" s="161" t="s">
        <v>599</v>
      </c>
      <c r="I352" s="155"/>
      <c r="J352" s="162">
        <f>BK352</f>
        <v>0</v>
      </c>
      <c r="L352" s="152"/>
      <c r="M352" s="156"/>
      <c r="P352" s="157">
        <f>SUM(P353:P364)</f>
        <v>0</v>
      </c>
      <c r="R352" s="157">
        <f>SUM(R353:R364)</f>
        <v>3.32E-3</v>
      </c>
      <c r="T352" s="158">
        <f>SUM(T353:T364)</f>
        <v>2.4E-2</v>
      </c>
      <c r="AR352" s="153" t="s">
        <v>91</v>
      </c>
      <c r="AT352" s="159" t="s">
        <v>77</v>
      </c>
      <c r="AU352" s="159" t="s">
        <v>85</v>
      </c>
      <c r="AY352" s="153" t="s">
        <v>199</v>
      </c>
      <c r="BK352" s="160">
        <f>SUM(BK353:BK364)</f>
        <v>0</v>
      </c>
    </row>
    <row r="353" spans="2:65" s="1" customFormat="1" ht="16.5" customHeight="1">
      <c r="B353" s="33"/>
      <c r="C353" s="163" t="s">
        <v>600</v>
      </c>
      <c r="D353" s="163" t="s">
        <v>201</v>
      </c>
      <c r="E353" s="164" t="s">
        <v>601</v>
      </c>
      <c r="F353" s="165" t="s">
        <v>602</v>
      </c>
      <c r="G353" s="166" t="s">
        <v>232</v>
      </c>
      <c r="H353" s="281">
        <v>2</v>
      </c>
      <c r="I353" s="168"/>
      <c r="J353" s="169">
        <f>ROUND(I353*H353,2)</f>
        <v>0</v>
      </c>
      <c r="K353" s="170"/>
      <c r="L353" s="33"/>
      <c r="M353" s="171" t="s">
        <v>1</v>
      </c>
      <c r="N353" s="137" t="s">
        <v>44</v>
      </c>
      <c r="P353" s="172">
        <f>O353*H353</f>
        <v>0</v>
      </c>
      <c r="Q353" s="172">
        <v>2.0000000000000002E-5</v>
      </c>
      <c r="R353" s="172">
        <f>Q353*H353</f>
        <v>4.0000000000000003E-5</v>
      </c>
      <c r="S353" s="172">
        <v>1.2E-2</v>
      </c>
      <c r="T353" s="173">
        <f>S353*H353</f>
        <v>2.4E-2</v>
      </c>
      <c r="AR353" s="174" t="s">
        <v>280</v>
      </c>
      <c r="AT353" s="174" t="s">
        <v>201</v>
      </c>
      <c r="AU353" s="174" t="s">
        <v>91</v>
      </c>
      <c r="AY353" s="16" t="s">
        <v>199</v>
      </c>
      <c r="BE353" s="102">
        <f>IF(N353="základná",J353,0)</f>
        <v>0</v>
      </c>
      <c r="BF353" s="102">
        <f>IF(N353="znížená",J353,0)</f>
        <v>0</v>
      </c>
      <c r="BG353" s="102">
        <f>IF(N353="zákl. prenesená",J353,0)</f>
        <v>0</v>
      </c>
      <c r="BH353" s="102">
        <f>IF(N353="zníž. prenesená",J353,0)</f>
        <v>0</v>
      </c>
      <c r="BI353" s="102">
        <f>IF(N353="nulová",J353,0)</f>
        <v>0</v>
      </c>
      <c r="BJ353" s="16" t="s">
        <v>91</v>
      </c>
      <c r="BK353" s="102">
        <f>ROUND(I353*H353,2)</f>
        <v>0</v>
      </c>
      <c r="BL353" s="16" t="s">
        <v>280</v>
      </c>
      <c r="BM353" s="174" t="s">
        <v>603</v>
      </c>
    </row>
    <row r="354" spans="2:65" s="12" customFormat="1" ht="11.25">
      <c r="B354" s="175"/>
      <c r="D354" s="176" t="s">
        <v>207</v>
      </c>
      <c r="E354" s="177" t="s">
        <v>1</v>
      </c>
      <c r="F354" s="178" t="s">
        <v>130</v>
      </c>
      <c r="H354" s="282">
        <v>2</v>
      </c>
      <c r="I354" s="180"/>
      <c r="L354" s="175"/>
      <c r="M354" s="181"/>
      <c r="T354" s="182"/>
      <c r="AT354" s="177" t="s">
        <v>207</v>
      </c>
      <c r="AU354" s="177" t="s">
        <v>91</v>
      </c>
      <c r="AV354" s="12" t="s">
        <v>91</v>
      </c>
      <c r="AW354" s="12" t="s">
        <v>33</v>
      </c>
      <c r="AX354" s="12" t="s">
        <v>78</v>
      </c>
      <c r="AY354" s="177" t="s">
        <v>199</v>
      </c>
    </row>
    <row r="355" spans="2:65" s="13" customFormat="1" ht="11.25">
      <c r="B355" s="183"/>
      <c r="D355" s="176" t="s">
        <v>207</v>
      </c>
      <c r="E355" s="184" t="s">
        <v>1</v>
      </c>
      <c r="F355" s="185" t="s">
        <v>229</v>
      </c>
      <c r="H355" s="284">
        <v>2</v>
      </c>
      <c r="I355" s="187"/>
      <c r="L355" s="183"/>
      <c r="M355" s="188"/>
      <c r="T355" s="189"/>
      <c r="AT355" s="184" t="s">
        <v>207</v>
      </c>
      <c r="AU355" s="184" t="s">
        <v>91</v>
      </c>
      <c r="AV355" s="13" t="s">
        <v>205</v>
      </c>
      <c r="AW355" s="13" t="s">
        <v>33</v>
      </c>
      <c r="AX355" s="13" t="s">
        <v>85</v>
      </c>
      <c r="AY355" s="184" t="s">
        <v>199</v>
      </c>
    </row>
    <row r="356" spans="2:65" s="1" customFormat="1" ht="24.2" customHeight="1">
      <c r="B356" s="33"/>
      <c r="C356" s="163" t="s">
        <v>604</v>
      </c>
      <c r="D356" s="163" t="s">
        <v>201</v>
      </c>
      <c r="E356" s="164" t="s">
        <v>605</v>
      </c>
      <c r="F356" s="165" t="s">
        <v>606</v>
      </c>
      <c r="G356" s="166" t="s">
        <v>232</v>
      </c>
      <c r="H356" s="281">
        <v>2</v>
      </c>
      <c r="I356" s="168"/>
      <c r="J356" s="169">
        <f>ROUND(I356*H356,2)</f>
        <v>0</v>
      </c>
      <c r="K356" s="170"/>
      <c r="L356" s="33"/>
      <c r="M356" s="171" t="s">
        <v>1</v>
      </c>
      <c r="N356" s="137" t="s">
        <v>44</v>
      </c>
      <c r="P356" s="172">
        <f>O356*H356</f>
        <v>0</v>
      </c>
      <c r="Q356" s="172">
        <v>1.4999999999999999E-4</v>
      </c>
      <c r="R356" s="172">
        <f>Q356*H356</f>
        <v>2.9999999999999997E-4</v>
      </c>
      <c r="S356" s="172">
        <v>0</v>
      </c>
      <c r="T356" s="173">
        <f>S356*H356</f>
        <v>0</v>
      </c>
      <c r="AR356" s="174" t="s">
        <v>280</v>
      </c>
      <c r="AT356" s="174" t="s">
        <v>201</v>
      </c>
      <c r="AU356" s="174" t="s">
        <v>91</v>
      </c>
      <c r="AY356" s="16" t="s">
        <v>199</v>
      </c>
      <c r="BE356" s="102">
        <f>IF(N356="základná",J356,0)</f>
        <v>0</v>
      </c>
      <c r="BF356" s="102">
        <f>IF(N356="znížená",J356,0)</f>
        <v>0</v>
      </c>
      <c r="BG356" s="102">
        <f>IF(N356="zákl. prenesená",J356,0)</f>
        <v>0</v>
      </c>
      <c r="BH356" s="102">
        <f>IF(N356="zníž. prenesená",J356,0)</f>
        <v>0</v>
      </c>
      <c r="BI356" s="102">
        <f>IF(N356="nulová",J356,0)</f>
        <v>0</v>
      </c>
      <c r="BJ356" s="16" t="s">
        <v>91</v>
      </c>
      <c r="BK356" s="102">
        <f>ROUND(I356*H356,2)</f>
        <v>0</v>
      </c>
      <c r="BL356" s="16" t="s">
        <v>280</v>
      </c>
      <c r="BM356" s="174" t="s">
        <v>607</v>
      </c>
    </row>
    <row r="357" spans="2:65" s="12" customFormat="1" ht="11.25">
      <c r="B357" s="175"/>
      <c r="D357" s="176" t="s">
        <v>207</v>
      </c>
      <c r="E357" s="177" t="s">
        <v>1</v>
      </c>
      <c r="F357" s="178" t="s">
        <v>130</v>
      </c>
      <c r="H357" s="282">
        <v>2</v>
      </c>
      <c r="I357" s="180"/>
      <c r="L357" s="175"/>
      <c r="M357" s="181"/>
      <c r="T357" s="182"/>
      <c r="AT357" s="177" t="s">
        <v>207</v>
      </c>
      <c r="AU357" s="177" t="s">
        <v>91</v>
      </c>
      <c r="AV357" s="12" t="s">
        <v>91</v>
      </c>
      <c r="AW357" s="12" t="s">
        <v>33</v>
      </c>
      <c r="AX357" s="12" t="s">
        <v>78</v>
      </c>
      <c r="AY357" s="177" t="s">
        <v>199</v>
      </c>
    </row>
    <row r="358" spans="2:65" s="13" customFormat="1" ht="11.25">
      <c r="B358" s="183"/>
      <c r="D358" s="176" t="s">
        <v>207</v>
      </c>
      <c r="E358" s="184" t="s">
        <v>1</v>
      </c>
      <c r="F358" s="185" t="s">
        <v>229</v>
      </c>
      <c r="H358" s="284">
        <v>2</v>
      </c>
      <c r="I358" s="187"/>
      <c r="L358" s="183"/>
      <c r="M358" s="188"/>
      <c r="T358" s="189"/>
      <c r="AT358" s="184" t="s">
        <v>207</v>
      </c>
      <c r="AU358" s="184" t="s">
        <v>91</v>
      </c>
      <c r="AV358" s="13" t="s">
        <v>205</v>
      </c>
      <c r="AW358" s="13" t="s">
        <v>33</v>
      </c>
      <c r="AX358" s="13" t="s">
        <v>85</v>
      </c>
      <c r="AY358" s="184" t="s">
        <v>199</v>
      </c>
    </row>
    <row r="359" spans="2:65" s="1" customFormat="1" ht="24.2" customHeight="1">
      <c r="B359" s="33"/>
      <c r="C359" s="163" t="s">
        <v>608</v>
      </c>
      <c r="D359" s="163" t="s">
        <v>201</v>
      </c>
      <c r="E359" s="164" t="s">
        <v>609</v>
      </c>
      <c r="F359" s="165" t="s">
        <v>610</v>
      </c>
      <c r="G359" s="166" t="s">
        <v>232</v>
      </c>
      <c r="H359" s="281">
        <v>2</v>
      </c>
      <c r="I359" s="168"/>
      <c r="J359" s="169">
        <f>ROUND(I359*H359,2)</f>
        <v>0</v>
      </c>
      <c r="K359" s="170"/>
      <c r="L359" s="33"/>
      <c r="M359" s="171" t="s">
        <v>1</v>
      </c>
      <c r="N359" s="137" t="s">
        <v>44</v>
      </c>
      <c r="P359" s="172">
        <f>O359*H359</f>
        <v>0</v>
      </c>
      <c r="Q359" s="172">
        <v>0</v>
      </c>
      <c r="R359" s="172">
        <f>Q359*H359</f>
        <v>0</v>
      </c>
      <c r="S359" s="172">
        <v>0</v>
      </c>
      <c r="T359" s="173">
        <f>S359*H359</f>
        <v>0</v>
      </c>
      <c r="AR359" s="174" t="s">
        <v>280</v>
      </c>
      <c r="AT359" s="174" t="s">
        <v>201</v>
      </c>
      <c r="AU359" s="174" t="s">
        <v>91</v>
      </c>
      <c r="AY359" s="16" t="s">
        <v>199</v>
      </c>
      <c r="BE359" s="102">
        <f>IF(N359="základná",J359,0)</f>
        <v>0</v>
      </c>
      <c r="BF359" s="102">
        <f>IF(N359="znížená",J359,0)</f>
        <v>0</v>
      </c>
      <c r="BG359" s="102">
        <f>IF(N359="zákl. prenesená",J359,0)</f>
        <v>0</v>
      </c>
      <c r="BH359" s="102">
        <f>IF(N359="zníž. prenesená",J359,0)</f>
        <v>0</v>
      </c>
      <c r="BI359" s="102">
        <f>IF(N359="nulová",J359,0)</f>
        <v>0</v>
      </c>
      <c r="BJ359" s="16" t="s">
        <v>91</v>
      </c>
      <c r="BK359" s="102">
        <f>ROUND(I359*H359,2)</f>
        <v>0</v>
      </c>
      <c r="BL359" s="16" t="s">
        <v>280</v>
      </c>
      <c r="BM359" s="174" t="s">
        <v>611</v>
      </c>
    </row>
    <row r="360" spans="2:65" s="12" customFormat="1" ht="11.25">
      <c r="B360" s="175"/>
      <c r="D360" s="176" t="s">
        <v>207</v>
      </c>
      <c r="E360" s="177" t="s">
        <v>1</v>
      </c>
      <c r="F360" s="178" t="s">
        <v>91</v>
      </c>
      <c r="H360" s="282">
        <v>2</v>
      </c>
      <c r="I360" s="180"/>
      <c r="L360" s="175"/>
      <c r="M360" s="181"/>
      <c r="T360" s="182"/>
      <c r="AT360" s="177" t="s">
        <v>207</v>
      </c>
      <c r="AU360" s="177" t="s">
        <v>91</v>
      </c>
      <c r="AV360" s="12" t="s">
        <v>91</v>
      </c>
      <c r="AW360" s="12" t="s">
        <v>33</v>
      </c>
      <c r="AX360" s="12" t="s">
        <v>85</v>
      </c>
      <c r="AY360" s="177" t="s">
        <v>199</v>
      </c>
    </row>
    <row r="361" spans="2:65" s="1" customFormat="1" ht="33" customHeight="1">
      <c r="B361" s="33"/>
      <c r="C361" s="196" t="s">
        <v>612</v>
      </c>
      <c r="D361" s="196" t="s">
        <v>343</v>
      </c>
      <c r="E361" s="197" t="s">
        <v>613</v>
      </c>
      <c r="F361" s="198" t="s">
        <v>614</v>
      </c>
      <c r="G361" s="199" t="s">
        <v>232</v>
      </c>
      <c r="H361" s="289">
        <v>2</v>
      </c>
      <c r="I361" s="200"/>
      <c r="J361" s="201">
        <f>ROUND(I361*H361,2)</f>
        <v>0</v>
      </c>
      <c r="K361" s="202"/>
      <c r="L361" s="203"/>
      <c r="M361" s="204" t="s">
        <v>1</v>
      </c>
      <c r="N361" s="205" t="s">
        <v>44</v>
      </c>
      <c r="P361" s="172">
        <f>O361*H361</f>
        <v>0</v>
      </c>
      <c r="Q361" s="172">
        <v>1E-3</v>
      </c>
      <c r="R361" s="172">
        <f>Q361*H361</f>
        <v>2E-3</v>
      </c>
      <c r="S361" s="172">
        <v>0</v>
      </c>
      <c r="T361" s="173">
        <f>S361*H361</f>
        <v>0</v>
      </c>
      <c r="AR361" s="174" t="s">
        <v>346</v>
      </c>
      <c r="AT361" s="174" t="s">
        <v>343</v>
      </c>
      <c r="AU361" s="174" t="s">
        <v>91</v>
      </c>
      <c r="AY361" s="16" t="s">
        <v>199</v>
      </c>
      <c r="BE361" s="102">
        <f>IF(N361="základná",J361,0)</f>
        <v>0</v>
      </c>
      <c r="BF361" s="102">
        <f>IF(N361="znížená",J361,0)</f>
        <v>0</v>
      </c>
      <c r="BG361" s="102">
        <f>IF(N361="zákl. prenesená",J361,0)</f>
        <v>0</v>
      </c>
      <c r="BH361" s="102">
        <f>IF(N361="zníž. prenesená",J361,0)</f>
        <v>0</v>
      </c>
      <c r="BI361" s="102">
        <f>IF(N361="nulová",J361,0)</f>
        <v>0</v>
      </c>
      <c r="BJ361" s="16" t="s">
        <v>91</v>
      </c>
      <c r="BK361" s="102">
        <f>ROUND(I361*H361,2)</f>
        <v>0</v>
      </c>
      <c r="BL361" s="16" t="s">
        <v>280</v>
      </c>
      <c r="BM361" s="174" t="s">
        <v>615</v>
      </c>
    </row>
    <row r="362" spans="2:65" s="1" customFormat="1" ht="24.2" customHeight="1">
      <c r="B362" s="33"/>
      <c r="C362" s="163" t="s">
        <v>616</v>
      </c>
      <c r="D362" s="163" t="s">
        <v>201</v>
      </c>
      <c r="E362" s="164" t="s">
        <v>617</v>
      </c>
      <c r="F362" s="165" t="s">
        <v>618</v>
      </c>
      <c r="G362" s="166" t="s">
        <v>232</v>
      </c>
      <c r="H362" s="281">
        <v>2</v>
      </c>
      <c r="I362" s="168"/>
      <c r="J362" s="169">
        <f>ROUND(I362*H362,2)</f>
        <v>0</v>
      </c>
      <c r="K362" s="170"/>
      <c r="L362" s="33"/>
      <c r="M362" s="171" t="s">
        <v>1</v>
      </c>
      <c r="N362" s="137" t="s">
        <v>44</v>
      </c>
      <c r="P362" s="172">
        <f>O362*H362</f>
        <v>0</v>
      </c>
      <c r="Q362" s="172">
        <v>4.8999999999999998E-4</v>
      </c>
      <c r="R362" s="172">
        <f>Q362*H362</f>
        <v>9.7999999999999997E-4</v>
      </c>
      <c r="S362" s="172">
        <v>0</v>
      </c>
      <c r="T362" s="173">
        <f>S362*H362</f>
        <v>0</v>
      </c>
      <c r="AR362" s="174" t="s">
        <v>280</v>
      </c>
      <c r="AT362" s="174" t="s">
        <v>201</v>
      </c>
      <c r="AU362" s="174" t="s">
        <v>91</v>
      </c>
      <c r="AY362" s="16" t="s">
        <v>199</v>
      </c>
      <c r="BE362" s="102">
        <f>IF(N362="základná",J362,0)</f>
        <v>0</v>
      </c>
      <c r="BF362" s="102">
        <f>IF(N362="znížená",J362,0)</f>
        <v>0</v>
      </c>
      <c r="BG362" s="102">
        <f>IF(N362="zákl. prenesená",J362,0)</f>
        <v>0</v>
      </c>
      <c r="BH362" s="102">
        <f>IF(N362="zníž. prenesená",J362,0)</f>
        <v>0</v>
      </c>
      <c r="BI362" s="102">
        <f>IF(N362="nulová",J362,0)</f>
        <v>0</v>
      </c>
      <c r="BJ362" s="16" t="s">
        <v>91</v>
      </c>
      <c r="BK362" s="102">
        <f>ROUND(I362*H362,2)</f>
        <v>0</v>
      </c>
      <c r="BL362" s="16" t="s">
        <v>280</v>
      </c>
      <c r="BM362" s="174" t="s">
        <v>619</v>
      </c>
    </row>
    <row r="363" spans="2:65" s="12" customFormat="1" ht="11.25">
      <c r="B363" s="175"/>
      <c r="D363" s="176" t="s">
        <v>207</v>
      </c>
      <c r="E363" s="177" t="s">
        <v>1</v>
      </c>
      <c r="F363" s="178" t="s">
        <v>130</v>
      </c>
      <c r="H363" s="179">
        <v>2</v>
      </c>
      <c r="I363" s="180"/>
      <c r="L363" s="175"/>
      <c r="M363" s="181"/>
      <c r="T363" s="182"/>
      <c r="AT363" s="177" t="s">
        <v>207</v>
      </c>
      <c r="AU363" s="177" t="s">
        <v>91</v>
      </c>
      <c r="AV363" s="12" t="s">
        <v>91</v>
      </c>
      <c r="AW363" s="12" t="s">
        <v>33</v>
      </c>
      <c r="AX363" s="12" t="s">
        <v>85</v>
      </c>
      <c r="AY363" s="177" t="s">
        <v>199</v>
      </c>
    </row>
    <row r="364" spans="2:65" s="1" customFormat="1" ht="21.75" customHeight="1">
      <c r="B364" s="33"/>
      <c r="C364" s="163" t="s">
        <v>620</v>
      </c>
      <c r="D364" s="163" t="s">
        <v>201</v>
      </c>
      <c r="E364" s="164" t="s">
        <v>621</v>
      </c>
      <c r="F364" s="165" t="s">
        <v>622</v>
      </c>
      <c r="G364" s="166" t="s">
        <v>319</v>
      </c>
      <c r="H364" s="167"/>
      <c r="I364" s="168"/>
      <c r="J364" s="169">
        <f>ROUND(I364*H364,2)</f>
        <v>0</v>
      </c>
      <c r="K364" s="170"/>
      <c r="L364" s="33"/>
      <c r="M364" s="171" t="s">
        <v>1</v>
      </c>
      <c r="N364" s="137" t="s">
        <v>44</v>
      </c>
      <c r="P364" s="172">
        <f>O364*H364</f>
        <v>0</v>
      </c>
      <c r="Q364" s="172">
        <v>0</v>
      </c>
      <c r="R364" s="172">
        <f>Q364*H364</f>
        <v>0</v>
      </c>
      <c r="S364" s="172">
        <v>0</v>
      </c>
      <c r="T364" s="173">
        <f>S364*H364</f>
        <v>0</v>
      </c>
      <c r="AR364" s="174" t="s">
        <v>280</v>
      </c>
      <c r="AT364" s="174" t="s">
        <v>201</v>
      </c>
      <c r="AU364" s="174" t="s">
        <v>91</v>
      </c>
      <c r="AY364" s="16" t="s">
        <v>199</v>
      </c>
      <c r="BE364" s="102">
        <f>IF(N364="základná",J364,0)</f>
        <v>0</v>
      </c>
      <c r="BF364" s="102">
        <f>IF(N364="znížená",J364,0)</f>
        <v>0</v>
      </c>
      <c r="BG364" s="102">
        <f>IF(N364="zákl. prenesená",J364,0)</f>
        <v>0</v>
      </c>
      <c r="BH364" s="102">
        <f>IF(N364="zníž. prenesená",J364,0)</f>
        <v>0</v>
      </c>
      <c r="BI364" s="102">
        <f>IF(N364="nulová",J364,0)</f>
        <v>0</v>
      </c>
      <c r="BJ364" s="16" t="s">
        <v>91</v>
      </c>
      <c r="BK364" s="102">
        <f>ROUND(I364*H364,2)</f>
        <v>0</v>
      </c>
      <c r="BL364" s="16" t="s">
        <v>280</v>
      </c>
      <c r="BM364" s="174" t="s">
        <v>623</v>
      </c>
    </row>
    <row r="365" spans="2:65" s="11" customFormat="1" ht="22.9" customHeight="1">
      <c r="B365" s="152"/>
      <c r="D365" s="153" t="s">
        <v>77</v>
      </c>
      <c r="E365" s="161" t="s">
        <v>624</v>
      </c>
      <c r="F365" s="161" t="s">
        <v>625</v>
      </c>
      <c r="I365" s="155"/>
      <c r="J365" s="162">
        <f>BK365</f>
        <v>0</v>
      </c>
      <c r="L365" s="152"/>
      <c r="M365" s="156"/>
      <c r="P365" s="157">
        <f>SUM(P366:P376)</f>
        <v>0</v>
      </c>
      <c r="R365" s="157">
        <f>SUM(R366:R376)</f>
        <v>0.17760000000000001</v>
      </c>
      <c r="T365" s="158">
        <f>SUM(T366:T376)</f>
        <v>9.35E-2</v>
      </c>
      <c r="AR365" s="153" t="s">
        <v>91</v>
      </c>
      <c r="AT365" s="159" t="s">
        <v>77</v>
      </c>
      <c r="AU365" s="159" t="s">
        <v>85</v>
      </c>
      <c r="AY365" s="153" t="s">
        <v>199</v>
      </c>
      <c r="BK365" s="160">
        <f>SUM(BK366:BK376)</f>
        <v>0</v>
      </c>
    </row>
    <row r="366" spans="2:65" s="1" customFormat="1" ht="21.75" customHeight="1">
      <c r="B366" s="33"/>
      <c r="C366" s="163" t="s">
        <v>626</v>
      </c>
      <c r="D366" s="163" t="s">
        <v>201</v>
      </c>
      <c r="E366" s="164" t="s">
        <v>627</v>
      </c>
      <c r="F366" s="165" t="s">
        <v>628</v>
      </c>
      <c r="G366" s="166" t="s">
        <v>204</v>
      </c>
      <c r="H366" s="281">
        <v>2</v>
      </c>
      <c r="I366" s="168"/>
      <c r="J366" s="169">
        <f>ROUND(I366*H366,2)</f>
        <v>0</v>
      </c>
      <c r="K366" s="170"/>
      <c r="L366" s="33"/>
      <c r="M366" s="171" t="s">
        <v>1</v>
      </c>
      <c r="N366" s="137" t="s">
        <v>44</v>
      </c>
      <c r="P366" s="172">
        <f>O366*H366</f>
        <v>0</v>
      </c>
      <c r="Q366" s="172">
        <v>0</v>
      </c>
      <c r="R366" s="172">
        <f>Q366*H366</f>
        <v>0</v>
      </c>
      <c r="S366" s="172">
        <v>0</v>
      </c>
      <c r="T366" s="173">
        <f>S366*H366</f>
        <v>0</v>
      </c>
      <c r="AR366" s="174" t="s">
        <v>280</v>
      </c>
      <c r="AT366" s="174" t="s">
        <v>201</v>
      </c>
      <c r="AU366" s="174" t="s">
        <v>91</v>
      </c>
      <c r="AY366" s="16" t="s">
        <v>199</v>
      </c>
      <c r="BE366" s="102">
        <f>IF(N366="základná",J366,0)</f>
        <v>0</v>
      </c>
      <c r="BF366" s="102">
        <f>IF(N366="znížená",J366,0)</f>
        <v>0</v>
      </c>
      <c r="BG366" s="102">
        <f>IF(N366="zákl. prenesená",J366,0)</f>
        <v>0</v>
      </c>
      <c r="BH366" s="102">
        <f>IF(N366="zníž. prenesená",J366,0)</f>
        <v>0</v>
      </c>
      <c r="BI366" s="102">
        <f>IF(N366="nulová",J366,0)</f>
        <v>0</v>
      </c>
      <c r="BJ366" s="16" t="s">
        <v>91</v>
      </c>
      <c r="BK366" s="102">
        <f>ROUND(I366*H366,2)</f>
        <v>0</v>
      </c>
      <c r="BL366" s="16" t="s">
        <v>280</v>
      </c>
      <c r="BM366" s="174" t="s">
        <v>629</v>
      </c>
    </row>
    <row r="367" spans="2:65" s="12" customFormat="1" ht="11.25">
      <c r="B367" s="175"/>
      <c r="D367" s="176" t="s">
        <v>207</v>
      </c>
      <c r="E367" s="177" t="s">
        <v>1</v>
      </c>
      <c r="F367" s="178" t="s">
        <v>130</v>
      </c>
      <c r="H367" s="282">
        <v>2</v>
      </c>
      <c r="I367" s="180"/>
      <c r="L367" s="175"/>
      <c r="M367" s="181"/>
      <c r="T367" s="182"/>
      <c r="AT367" s="177" t="s">
        <v>207</v>
      </c>
      <c r="AU367" s="177" t="s">
        <v>91</v>
      </c>
      <c r="AV367" s="12" t="s">
        <v>91</v>
      </c>
      <c r="AW367" s="12" t="s">
        <v>33</v>
      </c>
      <c r="AX367" s="12" t="s">
        <v>85</v>
      </c>
      <c r="AY367" s="177" t="s">
        <v>199</v>
      </c>
    </row>
    <row r="368" spans="2:65" s="1" customFormat="1" ht="24.2" customHeight="1">
      <c r="B368" s="33"/>
      <c r="C368" s="163" t="s">
        <v>630</v>
      </c>
      <c r="D368" s="163" t="s">
        <v>201</v>
      </c>
      <c r="E368" s="164" t="s">
        <v>631</v>
      </c>
      <c r="F368" s="165" t="s">
        <v>632</v>
      </c>
      <c r="G368" s="166" t="s">
        <v>204</v>
      </c>
      <c r="H368" s="281">
        <v>2</v>
      </c>
      <c r="I368" s="168"/>
      <c r="J368" s="169">
        <f>ROUND(I368*H368,2)</f>
        <v>0</v>
      </c>
      <c r="K368" s="170"/>
      <c r="L368" s="33"/>
      <c r="M368" s="171" t="s">
        <v>1</v>
      </c>
      <c r="N368" s="137" t="s">
        <v>44</v>
      </c>
      <c r="P368" s="172">
        <f>O368*H368</f>
        <v>0</v>
      </c>
      <c r="Q368" s="172">
        <v>0</v>
      </c>
      <c r="R368" s="172">
        <f>Q368*H368</f>
        <v>0</v>
      </c>
      <c r="S368" s="172">
        <v>0</v>
      </c>
      <c r="T368" s="173">
        <f>S368*H368</f>
        <v>0</v>
      </c>
      <c r="AR368" s="174" t="s">
        <v>280</v>
      </c>
      <c r="AT368" s="174" t="s">
        <v>201</v>
      </c>
      <c r="AU368" s="174" t="s">
        <v>91</v>
      </c>
      <c r="AY368" s="16" t="s">
        <v>199</v>
      </c>
      <c r="BE368" s="102">
        <f>IF(N368="základná",J368,0)</f>
        <v>0</v>
      </c>
      <c r="BF368" s="102">
        <f>IF(N368="znížená",J368,0)</f>
        <v>0</v>
      </c>
      <c r="BG368" s="102">
        <f>IF(N368="zákl. prenesená",J368,0)</f>
        <v>0</v>
      </c>
      <c r="BH368" s="102">
        <f>IF(N368="zníž. prenesená",J368,0)</f>
        <v>0</v>
      </c>
      <c r="BI368" s="102">
        <f>IF(N368="nulová",J368,0)</f>
        <v>0</v>
      </c>
      <c r="BJ368" s="16" t="s">
        <v>91</v>
      </c>
      <c r="BK368" s="102">
        <f>ROUND(I368*H368,2)</f>
        <v>0</v>
      </c>
      <c r="BL368" s="16" t="s">
        <v>280</v>
      </c>
      <c r="BM368" s="174" t="s">
        <v>633</v>
      </c>
    </row>
    <row r="369" spans="2:65" s="12" customFormat="1" ht="11.25">
      <c r="B369" s="175"/>
      <c r="D369" s="176" t="s">
        <v>207</v>
      </c>
      <c r="E369" s="177" t="s">
        <v>1</v>
      </c>
      <c r="F369" s="178" t="s">
        <v>130</v>
      </c>
      <c r="H369" s="282">
        <v>2</v>
      </c>
      <c r="I369" s="180"/>
      <c r="L369" s="175"/>
      <c r="M369" s="181"/>
      <c r="T369" s="182"/>
      <c r="AT369" s="177" t="s">
        <v>207</v>
      </c>
      <c r="AU369" s="177" t="s">
        <v>91</v>
      </c>
      <c r="AV369" s="12" t="s">
        <v>91</v>
      </c>
      <c r="AW369" s="12" t="s">
        <v>33</v>
      </c>
      <c r="AX369" s="12" t="s">
        <v>78</v>
      </c>
      <c r="AY369" s="177" t="s">
        <v>199</v>
      </c>
    </row>
    <row r="370" spans="2:65" s="13" customFormat="1" ht="11.25">
      <c r="B370" s="183"/>
      <c r="D370" s="176" t="s">
        <v>207</v>
      </c>
      <c r="E370" s="184" t="s">
        <v>1</v>
      </c>
      <c r="F370" s="185" t="s">
        <v>229</v>
      </c>
      <c r="H370" s="284">
        <v>2</v>
      </c>
      <c r="I370" s="187"/>
      <c r="L370" s="183"/>
      <c r="M370" s="188"/>
      <c r="T370" s="189"/>
      <c r="AT370" s="184" t="s">
        <v>207</v>
      </c>
      <c r="AU370" s="184" t="s">
        <v>91</v>
      </c>
      <c r="AV370" s="13" t="s">
        <v>205</v>
      </c>
      <c r="AW370" s="13" t="s">
        <v>33</v>
      </c>
      <c r="AX370" s="13" t="s">
        <v>85</v>
      </c>
      <c r="AY370" s="184" t="s">
        <v>199</v>
      </c>
    </row>
    <row r="371" spans="2:65" s="1" customFormat="1" ht="37.9" customHeight="1">
      <c r="B371" s="33"/>
      <c r="C371" s="163" t="s">
        <v>634</v>
      </c>
      <c r="D371" s="163" t="s">
        <v>201</v>
      </c>
      <c r="E371" s="164" t="s">
        <v>635</v>
      </c>
      <c r="F371" s="165" t="s">
        <v>636</v>
      </c>
      <c r="G371" s="166" t="s">
        <v>232</v>
      </c>
      <c r="H371" s="281">
        <v>2</v>
      </c>
      <c r="I371" s="168"/>
      <c r="J371" s="169">
        <f>ROUND(I371*H371,2)</f>
        <v>0</v>
      </c>
      <c r="K371" s="170"/>
      <c r="L371" s="33"/>
      <c r="M371" s="171" t="s">
        <v>1</v>
      </c>
      <c r="N371" s="137" t="s">
        <v>44</v>
      </c>
      <c r="P371" s="172">
        <f>O371*H371</f>
        <v>0</v>
      </c>
      <c r="Q371" s="172">
        <v>8.0000000000000007E-5</v>
      </c>
      <c r="R371" s="172">
        <f>Q371*H371</f>
        <v>1.6000000000000001E-4</v>
      </c>
      <c r="S371" s="172">
        <v>4.675E-2</v>
      </c>
      <c r="T371" s="173">
        <f>S371*H371</f>
        <v>9.35E-2</v>
      </c>
      <c r="AR371" s="174" t="s">
        <v>280</v>
      </c>
      <c r="AT371" s="174" t="s">
        <v>201</v>
      </c>
      <c r="AU371" s="174" t="s">
        <v>91</v>
      </c>
      <c r="AY371" s="16" t="s">
        <v>199</v>
      </c>
      <c r="BE371" s="102">
        <f>IF(N371="základná",J371,0)</f>
        <v>0</v>
      </c>
      <c r="BF371" s="102">
        <f>IF(N371="znížená",J371,0)</f>
        <v>0</v>
      </c>
      <c r="BG371" s="102">
        <f>IF(N371="zákl. prenesená",J371,0)</f>
        <v>0</v>
      </c>
      <c r="BH371" s="102">
        <f>IF(N371="zníž. prenesená",J371,0)</f>
        <v>0</v>
      </c>
      <c r="BI371" s="102">
        <f>IF(N371="nulová",J371,0)</f>
        <v>0</v>
      </c>
      <c r="BJ371" s="16" t="s">
        <v>91</v>
      </c>
      <c r="BK371" s="102">
        <f>ROUND(I371*H371,2)</f>
        <v>0</v>
      </c>
      <c r="BL371" s="16" t="s">
        <v>280</v>
      </c>
      <c r="BM371" s="174" t="s">
        <v>637</v>
      </c>
    </row>
    <row r="372" spans="2:65" s="12" customFormat="1" ht="11.25">
      <c r="B372" s="175"/>
      <c r="D372" s="176" t="s">
        <v>207</v>
      </c>
      <c r="E372" s="177" t="s">
        <v>1</v>
      </c>
      <c r="F372" s="178" t="s">
        <v>130</v>
      </c>
      <c r="H372" s="282">
        <v>2</v>
      </c>
      <c r="I372" s="180"/>
      <c r="L372" s="175"/>
      <c r="M372" s="181"/>
      <c r="T372" s="182"/>
      <c r="AT372" s="177" t="s">
        <v>207</v>
      </c>
      <c r="AU372" s="177" t="s">
        <v>91</v>
      </c>
      <c r="AV372" s="12" t="s">
        <v>91</v>
      </c>
      <c r="AW372" s="12" t="s">
        <v>33</v>
      </c>
      <c r="AX372" s="12" t="s">
        <v>85</v>
      </c>
      <c r="AY372" s="177" t="s">
        <v>199</v>
      </c>
    </row>
    <row r="373" spans="2:65" s="1" customFormat="1" ht="33" customHeight="1">
      <c r="B373" s="33"/>
      <c r="C373" s="163" t="s">
        <v>638</v>
      </c>
      <c r="D373" s="163" t="s">
        <v>201</v>
      </c>
      <c r="E373" s="164" t="s">
        <v>639</v>
      </c>
      <c r="F373" s="165" t="s">
        <v>640</v>
      </c>
      <c r="G373" s="166" t="s">
        <v>232</v>
      </c>
      <c r="H373" s="281">
        <v>2</v>
      </c>
      <c r="I373" s="168"/>
      <c r="J373" s="169">
        <f>ROUND(I373*H373,2)</f>
        <v>0</v>
      </c>
      <c r="K373" s="170"/>
      <c r="L373" s="33"/>
      <c r="M373" s="171" t="s">
        <v>1</v>
      </c>
      <c r="N373" s="137" t="s">
        <v>44</v>
      </c>
      <c r="P373" s="172">
        <f>O373*H373</f>
        <v>0</v>
      </c>
      <c r="Q373" s="172">
        <v>3.0000000000000001E-5</v>
      </c>
      <c r="R373" s="172">
        <f>Q373*H373</f>
        <v>6.0000000000000002E-5</v>
      </c>
      <c r="S373" s="172">
        <v>0</v>
      </c>
      <c r="T373" s="173">
        <f>S373*H373</f>
        <v>0</v>
      </c>
      <c r="AR373" s="174" t="s">
        <v>280</v>
      </c>
      <c r="AT373" s="174" t="s">
        <v>201</v>
      </c>
      <c r="AU373" s="174" t="s">
        <v>91</v>
      </c>
      <c r="AY373" s="16" t="s">
        <v>199</v>
      </c>
      <c r="BE373" s="102">
        <f>IF(N373="základná",J373,0)</f>
        <v>0</v>
      </c>
      <c r="BF373" s="102">
        <f>IF(N373="znížená",J373,0)</f>
        <v>0</v>
      </c>
      <c r="BG373" s="102">
        <f>IF(N373="zákl. prenesená",J373,0)</f>
        <v>0</v>
      </c>
      <c r="BH373" s="102">
        <f>IF(N373="zníž. prenesená",J373,0)</f>
        <v>0</v>
      </c>
      <c r="BI373" s="102">
        <f>IF(N373="nulová",J373,0)</f>
        <v>0</v>
      </c>
      <c r="BJ373" s="16" t="s">
        <v>91</v>
      </c>
      <c r="BK373" s="102">
        <f>ROUND(I373*H373,2)</f>
        <v>0</v>
      </c>
      <c r="BL373" s="16" t="s">
        <v>280</v>
      </c>
      <c r="BM373" s="174" t="s">
        <v>641</v>
      </c>
    </row>
    <row r="374" spans="2:65" s="12" customFormat="1" ht="11.25">
      <c r="B374" s="175"/>
      <c r="D374" s="176" t="s">
        <v>207</v>
      </c>
      <c r="E374" s="177" t="s">
        <v>1</v>
      </c>
      <c r="F374" s="178" t="s">
        <v>130</v>
      </c>
      <c r="H374" s="282">
        <v>2</v>
      </c>
      <c r="I374" s="180"/>
      <c r="L374" s="175"/>
      <c r="M374" s="181"/>
      <c r="T374" s="182"/>
      <c r="AT374" s="177" t="s">
        <v>207</v>
      </c>
      <c r="AU374" s="177" t="s">
        <v>91</v>
      </c>
      <c r="AV374" s="12" t="s">
        <v>91</v>
      </c>
      <c r="AW374" s="12" t="s">
        <v>33</v>
      </c>
      <c r="AX374" s="12" t="s">
        <v>85</v>
      </c>
      <c r="AY374" s="177" t="s">
        <v>199</v>
      </c>
    </row>
    <row r="375" spans="2:65" s="1" customFormat="1" ht="37.9" customHeight="1">
      <c r="B375" s="33"/>
      <c r="C375" s="196" t="s">
        <v>642</v>
      </c>
      <c r="D375" s="196" t="s">
        <v>343</v>
      </c>
      <c r="E375" s="197" t="s">
        <v>643</v>
      </c>
      <c r="F375" s="198" t="s">
        <v>644</v>
      </c>
      <c r="G375" s="199" t="s">
        <v>232</v>
      </c>
      <c r="H375" s="289">
        <v>2</v>
      </c>
      <c r="I375" s="200"/>
      <c r="J375" s="201">
        <f>ROUND(I375*H375,2)</f>
        <v>0</v>
      </c>
      <c r="K375" s="202"/>
      <c r="L375" s="203"/>
      <c r="M375" s="204" t="s">
        <v>1</v>
      </c>
      <c r="N375" s="205" t="s">
        <v>44</v>
      </c>
      <c r="P375" s="172">
        <f>O375*H375</f>
        <v>0</v>
      </c>
      <c r="Q375" s="172">
        <v>8.8690000000000005E-2</v>
      </c>
      <c r="R375" s="172">
        <f>Q375*H375</f>
        <v>0.17738000000000001</v>
      </c>
      <c r="S375" s="172">
        <v>0</v>
      </c>
      <c r="T375" s="173">
        <f>S375*H375</f>
        <v>0</v>
      </c>
      <c r="AR375" s="174" t="s">
        <v>346</v>
      </c>
      <c r="AT375" s="174" t="s">
        <v>343</v>
      </c>
      <c r="AU375" s="174" t="s">
        <v>91</v>
      </c>
      <c r="AY375" s="16" t="s">
        <v>199</v>
      </c>
      <c r="BE375" s="102">
        <f>IF(N375="základná",J375,0)</f>
        <v>0</v>
      </c>
      <c r="BF375" s="102">
        <f>IF(N375="znížená",J375,0)</f>
        <v>0</v>
      </c>
      <c r="BG375" s="102">
        <f>IF(N375="zákl. prenesená",J375,0)</f>
        <v>0</v>
      </c>
      <c r="BH375" s="102">
        <f>IF(N375="zníž. prenesená",J375,0)</f>
        <v>0</v>
      </c>
      <c r="BI375" s="102">
        <f>IF(N375="nulová",J375,0)</f>
        <v>0</v>
      </c>
      <c r="BJ375" s="16" t="s">
        <v>91</v>
      </c>
      <c r="BK375" s="102">
        <f>ROUND(I375*H375,2)</f>
        <v>0</v>
      </c>
      <c r="BL375" s="16" t="s">
        <v>280</v>
      </c>
      <c r="BM375" s="174" t="s">
        <v>645</v>
      </c>
    </row>
    <row r="376" spans="2:65" s="1" customFormat="1" ht="24.2" customHeight="1">
      <c r="B376" s="33"/>
      <c r="C376" s="163" t="s">
        <v>297</v>
      </c>
      <c r="D376" s="163" t="s">
        <v>201</v>
      </c>
      <c r="E376" s="164" t="s">
        <v>646</v>
      </c>
      <c r="F376" s="165" t="s">
        <v>647</v>
      </c>
      <c r="G376" s="166" t="s">
        <v>319</v>
      </c>
      <c r="H376" s="167"/>
      <c r="I376" s="168"/>
      <c r="J376" s="169">
        <f>ROUND(I376*H376,2)</f>
        <v>0</v>
      </c>
      <c r="K376" s="170"/>
      <c r="L376" s="33"/>
      <c r="M376" s="171" t="s">
        <v>1</v>
      </c>
      <c r="N376" s="137" t="s">
        <v>44</v>
      </c>
      <c r="P376" s="172">
        <f>O376*H376</f>
        <v>0</v>
      </c>
      <c r="Q376" s="172">
        <v>0</v>
      </c>
      <c r="R376" s="172">
        <f>Q376*H376</f>
        <v>0</v>
      </c>
      <c r="S376" s="172">
        <v>0</v>
      </c>
      <c r="T376" s="173">
        <f>S376*H376</f>
        <v>0</v>
      </c>
      <c r="AR376" s="174" t="s">
        <v>280</v>
      </c>
      <c r="AT376" s="174" t="s">
        <v>201</v>
      </c>
      <c r="AU376" s="174" t="s">
        <v>91</v>
      </c>
      <c r="AY376" s="16" t="s">
        <v>199</v>
      </c>
      <c r="BE376" s="102">
        <f>IF(N376="základná",J376,0)</f>
        <v>0</v>
      </c>
      <c r="BF376" s="102">
        <f>IF(N376="znížená",J376,0)</f>
        <v>0</v>
      </c>
      <c r="BG376" s="102">
        <f>IF(N376="zákl. prenesená",J376,0)</f>
        <v>0</v>
      </c>
      <c r="BH376" s="102">
        <f>IF(N376="zníž. prenesená",J376,0)</f>
        <v>0</v>
      </c>
      <c r="BI376" s="102">
        <f>IF(N376="nulová",J376,0)</f>
        <v>0</v>
      </c>
      <c r="BJ376" s="16" t="s">
        <v>91</v>
      </c>
      <c r="BK376" s="102">
        <f>ROUND(I376*H376,2)</f>
        <v>0</v>
      </c>
      <c r="BL376" s="16" t="s">
        <v>280</v>
      </c>
      <c r="BM376" s="174" t="s">
        <v>648</v>
      </c>
    </row>
    <row r="377" spans="2:65" s="11" customFormat="1" ht="22.9" customHeight="1">
      <c r="B377" s="152"/>
      <c r="D377" s="153" t="s">
        <v>77</v>
      </c>
      <c r="E377" s="161" t="s">
        <v>649</v>
      </c>
      <c r="F377" s="161" t="s">
        <v>650</v>
      </c>
      <c r="I377" s="155"/>
      <c r="J377" s="162">
        <f>BK377</f>
        <v>0</v>
      </c>
      <c r="L377" s="152"/>
      <c r="M377" s="156"/>
      <c r="P377" s="157">
        <f>SUM(P378:P381)</f>
        <v>0</v>
      </c>
      <c r="R377" s="157">
        <f>SUM(R378:R381)</f>
        <v>0.17794260000000001</v>
      </c>
      <c r="T377" s="158">
        <f>SUM(T378:T381)</f>
        <v>0</v>
      </c>
      <c r="AR377" s="153" t="s">
        <v>91</v>
      </c>
      <c r="AT377" s="159" t="s">
        <v>77</v>
      </c>
      <c r="AU377" s="159" t="s">
        <v>85</v>
      </c>
      <c r="AY377" s="153" t="s">
        <v>199</v>
      </c>
      <c r="BK377" s="160">
        <f>SUM(BK378:BK381)</f>
        <v>0</v>
      </c>
    </row>
    <row r="378" spans="2:65" s="1" customFormat="1" ht="44.25" customHeight="1">
      <c r="B378" s="33"/>
      <c r="C378" s="163" t="s">
        <v>651</v>
      </c>
      <c r="D378" s="163" t="s">
        <v>201</v>
      </c>
      <c r="E378" s="164" t="s">
        <v>652</v>
      </c>
      <c r="F378" s="165" t="s">
        <v>653</v>
      </c>
      <c r="G378" s="166" t="s">
        <v>204</v>
      </c>
      <c r="H378" s="281">
        <v>20.812000000000001</v>
      </c>
      <c r="I378" s="168"/>
      <c r="J378" s="169">
        <f>ROUND(I378*H378,2)</f>
        <v>0</v>
      </c>
      <c r="K378" s="170"/>
      <c r="L378" s="33"/>
      <c r="M378" s="171" t="s">
        <v>1</v>
      </c>
      <c r="N378" s="137" t="s">
        <v>44</v>
      </c>
      <c r="P378" s="172">
        <f>O378*H378</f>
        <v>0</v>
      </c>
      <c r="Q378" s="172">
        <v>8.5500000000000003E-3</v>
      </c>
      <c r="R378" s="172">
        <f>Q378*H378</f>
        <v>0.17794260000000001</v>
      </c>
      <c r="S378" s="172">
        <v>0</v>
      </c>
      <c r="T378" s="173">
        <f>S378*H378</f>
        <v>0</v>
      </c>
      <c r="AR378" s="174" t="s">
        <v>280</v>
      </c>
      <c r="AT378" s="174" t="s">
        <v>201</v>
      </c>
      <c r="AU378" s="174" t="s">
        <v>91</v>
      </c>
      <c r="AY378" s="16" t="s">
        <v>199</v>
      </c>
      <c r="BE378" s="102">
        <f>IF(N378="základná",J378,0)</f>
        <v>0</v>
      </c>
      <c r="BF378" s="102">
        <f>IF(N378="znížená",J378,0)</f>
        <v>0</v>
      </c>
      <c r="BG378" s="102">
        <f>IF(N378="zákl. prenesená",J378,0)</f>
        <v>0</v>
      </c>
      <c r="BH378" s="102">
        <f>IF(N378="zníž. prenesená",J378,0)</f>
        <v>0</v>
      </c>
      <c r="BI378" s="102">
        <f>IF(N378="nulová",J378,0)</f>
        <v>0</v>
      </c>
      <c r="BJ378" s="16" t="s">
        <v>91</v>
      </c>
      <c r="BK378" s="102">
        <f>ROUND(I378*H378,2)</f>
        <v>0</v>
      </c>
      <c r="BL378" s="16" t="s">
        <v>280</v>
      </c>
      <c r="BM378" s="174" t="s">
        <v>654</v>
      </c>
    </row>
    <row r="379" spans="2:65" s="12" customFormat="1" ht="11.25">
      <c r="B379" s="175"/>
      <c r="D379" s="176" t="s">
        <v>207</v>
      </c>
      <c r="E379" s="177" t="s">
        <v>1</v>
      </c>
      <c r="F379" s="178" t="s">
        <v>110</v>
      </c>
      <c r="H379" s="179">
        <v>20.812000000000001</v>
      </c>
      <c r="I379" s="180"/>
      <c r="L379" s="175"/>
      <c r="M379" s="181"/>
      <c r="T379" s="182"/>
      <c r="AT379" s="177" t="s">
        <v>207</v>
      </c>
      <c r="AU379" s="177" t="s">
        <v>91</v>
      </c>
      <c r="AV379" s="12" t="s">
        <v>91</v>
      </c>
      <c r="AW379" s="12" t="s">
        <v>33</v>
      </c>
      <c r="AX379" s="12" t="s">
        <v>78</v>
      </c>
      <c r="AY379" s="177" t="s">
        <v>199</v>
      </c>
    </row>
    <row r="380" spans="2:65" s="13" customFormat="1" ht="11.25">
      <c r="B380" s="183"/>
      <c r="D380" s="176" t="s">
        <v>207</v>
      </c>
      <c r="E380" s="184" t="s">
        <v>107</v>
      </c>
      <c r="F380" s="185" t="s">
        <v>229</v>
      </c>
      <c r="H380" s="186">
        <v>20.812000000000001</v>
      </c>
      <c r="I380" s="187"/>
      <c r="L380" s="183"/>
      <c r="M380" s="188"/>
      <c r="T380" s="189"/>
      <c r="AT380" s="184" t="s">
        <v>207</v>
      </c>
      <c r="AU380" s="184" t="s">
        <v>91</v>
      </c>
      <c r="AV380" s="13" t="s">
        <v>205</v>
      </c>
      <c r="AW380" s="13" t="s">
        <v>33</v>
      </c>
      <c r="AX380" s="13" t="s">
        <v>85</v>
      </c>
      <c r="AY380" s="184" t="s">
        <v>199</v>
      </c>
    </row>
    <row r="381" spans="2:65" s="1" customFormat="1" ht="21.75" customHeight="1">
      <c r="B381" s="33"/>
      <c r="C381" s="163" t="s">
        <v>655</v>
      </c>
      <c r="D381" s="163" t="s">
        <v>201</v>
      </c>
      <c r="E381" s="164" t="s">
        <v>656</v>
      </c>
      <c r="F381" s="165" t="s">
        <v>657</v>
      </c>
      <c r="G381" s="166" t="s">
        <v>319</v>
      </c>
      <c r="H381" s="167"/>
      <c r="I381" s="168"/>
      <c r="J381" s="169">
        <f>ROUND(I381*H381,2)</f>
        <v>0</v>
      </c>
      <c r="K381" s="170"/>
      <c r="L381" s="33"/>
      <c r="M381" s="171" t="s">
        <v>1</v>
      </c>
      <c r="N381" s="137" t="s">
        <v>44</v>
      </c>
      <c r="P381" s="172">
        <f>O381*H381</f>
        <v>0</v>
      </c>
      <c r="Q381" s="172">
        <v>0</v>
      </c>
      <c r="R381" s="172">
        <f>Q381*H381</f>
        <v>0</v>
      </c>
      <c r="S381" s="172">
        <v>0</v>
      </c>
      <c r="T381" s="173">
        <f>S381*H381</f>
        <v>0</v>
      </c>
      <c r="AR381" s="174" t="s">
        <v>280</v>
      </c>
      <c r="AT381" s="174" t="s">
        <v>201</v>
      </c>
      <c r="AU381" s="174" t="s">
        <v>91</v>
      </c>
      <c r="AY381" s="16" t="s">
        <v>199</v>
      </c>
      <c r="BE381" s="102">
        <f>IF(N381="základná",J381,0)</f>
        <v>0</v>
      </c>
      <c r="BF381" s="102">
        <f>IF(N381="znížená",J381,0)</f>
        <v>0</v>
      </c>
      <c r="BG381" s="102">
        <f>IF(N381="zákl. prenesená",J381,0)</f>
        <v>0</v>
      </c>
      <c r="BH381" s="102">
        <f>IF(N381="zníž. prenesená",J381,0)</f>
        <v>0</v>
      </c>
      <c r="BI381" s="102">
        <f>IF(N381="nulová",J381,0)</f>
        <v>0</v>
      </c>
      <c r="BJ381" s="16" t="s">
        <v>91</v>
      </c>
      <c r="BK381" s="102">
        <f>ROUND(I381*H381,2)</f>
        <v>0</v>
      </c>
      <c r="BL381" s="16" t="s">
        <v>280</v>
      </c>
      <c r="BM381" s="174" t="s">
        <v>658</v>
      </c>
    </row>
    <row r="382" spans="2:65" s="11" customFormat="1" ht="22.9" customHeight="1">
      <c r="B382" s="152"/>
      <c r="D382" s="153" t="s">
        <v>77</v>
      </c>
      <c r="E382" s="161" t="s">
        <v>659</v>
      </c>
      <c r="F382" s="161" t="s">
        <v>660</v>
      </c>
      <c r="I382" s="155"/>
      <c r="J382" s="162">
        <f>BK382</f>
        <v>0</v>
      </c>
      <c r="L382" s="152"/>
      <c r="M382" s="156"/>
      <c r="P382" s="157">
        <f>SUM(P383:P387)</f>
        <v>0</v>
      </c>
      <c r="R382" s="157">
        <f>SUM(R383:R387)</f>
        <v>0.13</v>
      </c>
      <c r="T382" s="158">
        <f>SUM(T383:T387)</f>
        <v>0</v>
      </c>
      <c r="AR382" s="153" t="s">
        <v>91</v>
      </c>
      <c r="AT382" s="159" t="s">
        <v>77</v>
      </c>
      <c r="AU382" s="159" t="s">
        <v>85</v>
      </c>
      <c r="AY382" s="153" t="s">
        <v>199</v>
      </c>
      <c r="BK382" s="160">
        <f>SUM(BK383:BK387)</f>
        <v>0</v>
      </c>
    </row>
    <row r="383" spans="2:65" s="1" customFormat="1" ht="33" customHeight="1">
      <c r="B383" s="33"/>
      <c r="C383" s="163" t="s">
        <v>661</v>
      </c>
      <c r="D383" s="163" t="s">
        <v>201</v>
      </c>
      <c r="E383" s="164" t="s">
        <v>662</v>
      </c>
      <c r="F383" s="165" t="s">
        <v>663</v>
      </c>
      <c r="G383" s="166" t="s">
        <v>232</v>
      </c>
      <c r="H383" s="281">
        <v>5</v>
      </c>
      <c r="I383" s="168"/>
      <c r="J383" s="169">
        <f>ROUND(I383*H383,2)</f>
        <v>0</v>
      </c>
      <c r="K383" s="170"/>
      <c r="L383" s="33"/>
      <c r="M383" s="171" t="s">
        <v>1</v>
      </c>
      <c r="N383" s="137" t="s">
        <v>44</v>
      </c>
      <c r="P383" s="172">
        <f>O383*H383</f>
        <v>0</v>
      </c>
      <c r="Q383" s="172">
        <v>0</v>
      </c>
      <c r="R383" s="172">
        <f>Q383*H383</f>
        <v>0</v>
      </c>
      <c r="S383" s="172">
        <v>0</v>
      </c>
      <c r="T383" s="173">
        <f>S383*H383</f>
        <v>0</v>
      </c>
      <c r="AR383" s="174" t="s">
        <v>280</v>
      </c>
      <c r="AT383" s="174" t="s">
        <v>201</v>
      </c>
      <c r="AU383" s="174" t="s">
        <v>91</v>
      </c>
      <c r="AY383" s="16" t="s">
        <v>199</v>
      </c>
      <c r="BE383" s="102">
        <f>IF(N383="základná",J383,0)</f>
        <v>0</v>
      </c>
      <c r="BF383" s="102">
        <f>IF(N383="znížená",J383,0)</f>
        <v>0</v>
      </c>
      <c r="BG383" s="102">
        <f>IF(N383="zákl. prenesená",J383,0)</f>
        <v>0</v>
      </c>
      <c r="BH383" s="102">
        <f>IF(N383="zníž. prenesená",J383,0)</f>
        <v>0</v>
      </c>
      <c r="BI383" s="102">
        <f>IF(N383="nulová",J383,0)</f>
        <v>0</v>
      </c>
      <c r="BJ383" s="16" t="s">
        <v>91</v>
      </c>
      <c r="BK383" s="102">
        <f>ROUND(I383*H383,2)</f>
        <v>0</v>
      </c>
      <c r="BL383" s="16" t="s">
        <v>280</v>
      </c>
      <c r="BM383" s="174" t="s">
        <v>664</v>
      </c>
    </row>
    <row r="384" spans="2:65" s="12" customFormat="1" ht="11.25">
      <c r="B384" s="175"/>
      <c r="D384" s="176" t="s">
        <v>207</v>
      </c>
      <c r="E384" s="177" t="s">
        <v>1</v>
      </c>
      <c r="F384" s="178" t="s">
        <v>127</v>
      </c>
      <c r="H384" s="282">
        <v>5</v>
      </c>
      <c r="I384" s="180"/>
      <c r="L384" s="175"/>
      <c r="M384" s="181"/>
      <c r="T384" s="182"/>
      <c r="AT384" s="177" t="s">
        <v>207</v>
      </c>
      <c r="AU384" s="177" t="s">
        <v>91</v>
      </c>
      <c r="AV384" s="12" t="s">
        <v>91</v>
      </c>
      <c r="AW384" s="12" t="s">
        <v>33</v>
      </c>
      <c r="AX384" s="12" t="s">
        <v>85</v>
      </c>
      <c r="AY384" s="177" t="s">
        <v>199</v>
      </c>
    </row>
    <row r="385" spans="2:65" s="1" customFormat="1" ht="24.2" customHeight="1">
      <c r="B385" s="33"/>
      <c r="C385" s="196" t="s">
        <v>665</v>
      </c>
      <c r="D385" s="196" t="s">
        <v>343</v>
      </c>
      <c r="E385" s="197" t="s">
        <v>666</v>
      </c>
      <c r="F385" s="198" t="s">
        <v>667</v>
      </c>
      <c r="G385" s="199" t="s">
        <v>232</v>
      </c>
      <c r="H385" s="289">
        <v>5</v>
      </c>
      <c r="I385" s="200"/>
      <c r="J385" s="201">
        <f>ROUND(I385*H385,2)</f>
        <v>0</v>
      </c>
      <c r="K385" s="202"/>
      <c r="L385" s="203"/>
      <c r="M385" s="204" t="s">
        <v>1</v>
      </c>
      <c r="N385" s="205" t="s">
        <v>44</v>
      </c>
      <c r="P385" s="172">
        <f>O385*H385</f>
        <v>0</v>
      </c>
      <c r="Q385" s="172">
        <v>1E-3</v>
      </c>
      <c r="R385" s="172">
        <f>Q385*H385</f>
        <v>5.0000000000000001E-3</v>
      </c>
      <c r="S385" s="172">
        <v>0</v>
      </c>
      <c r="T385" s="173">
        <f>S385*H385</f>
        <v>0</v>
      </c>
      <c r="AR385" s="174" t="s">
        <v>346</v>
      </c>
      <c r="AT385" s="174" t="s">
        <v>343</v>
      </c>
      <c r="AU385" s="174" t="s">
        <v>91</v>
      </c>
      <c r="AY385" s="16" t="s">
        <v>199</v>
      </c>
      <c r="BE385" s="102">
        <f>IF(N385="základná",J385,0)</f>
        <v>0</v>
      </c>
      <c r="BF385" s="102">
        <f>IF(N385="znížená",J385,0)</f>
        <v>0</v>
      </c>
      <c r="BG385" s="102">
        <f>IF(N385="zákl. prenesená",J385,0)</f>
        <v>0</v>
      </c>
      <c r="BH385" s="102">
        <f>IF(N385="zníž. prenesená",J385,0)</f>
        <v>0</v>
      </c>
      <c r="BI385" s="102">
        <f>IF(N385="nulová",J385,0)</f>
        <v>0</v>
      </c>
      <c r="BJ385" s="16" t="s">
        <v>91</v>
      </c>
      <c r="BK385" s="102">
        <f>ROUND(I385*H385,2)</f>
        <v>0</v>
      </c>
      <c r="BL385" s="16" t="s">
        <v>280</v>
      </c>
      <c r="BM385" s="174" t="s">
        <v>668</v>
      </c>
    </row>
    <row r="386" spans="2:65" s="1" customFormat="1" ht="24.2" customHeight="1">
      <c r="B386" s="33"/>
      <c r="C386" s="196" t="s">
        <v>669</v>
      </c>
      <c r="D386" s="196" t="s">
        <v>343</v>
      </c>
      <c r="E386" s="197" t="s">
        <v>670</v>
      </c>
      <c r="F386" s="198" t="s">
        <v>671</v>
      </c>
      <c r="G386" s="199" t="s">
        <v>232</v>
      </c>
      <c r="H386" s="289">
        <v>5</v>
      </c>
      <c r="I386" s="200"/>
      <c r="J386" s="201">
        <f>ROUND(I386*H386,2)</f>
        <v>0</v>
      </c>
      <c r="K386" s="202"/>
      <c r="L386" s="203"/>
      <c r="M386" s="204" t="s">
        <v>1</v>
      </c>
      <c r="N386" s="205" t="s">
        <v>44</v>
      </c>
      <c r="P386" s="172">
        <f>O386*H386</f>
        <v>0</v>
      </c>
      <c r="Q386" s="172">
        <v>2.5000000000000001E-2</v>
      </c>
      <c r="R386" s="172">
        <f>Q386*H386</f>
        <v>0.125</v>
      </c>
      <c r="S386" s="172">
        <v>0</v>
      </c>
      <c r="T386" s="173">
        <f>S386*H386</f>
        <v>0</v>
      </c>
      <c r="AR386" s="174" t="s">
        <v>346</v>
      </c>
      <c r="AT386" s="174" t="s">
        <v>343</v>
      </c>
      <c r="AU386" s="174" t="s">
        <v>91</v>
      </c>
      <c r="AY386" s="16" t="s">
        <v>199</v>
      </c>
      <c r="BE386" s="102">
        <f>IF(N386="základná",J386,0)</f>
        <v>0</v>
      </c>
      <c r="BF386" s="102">
        <f>IF(N386="znížená",J386,0)</f>
        <v>0</v>
      </c>
      <c r="BG386" s="102">
        <f>IF(N386="zákl. prenesená",J386,0)</f>
        <v>0</v>
      </c>
      <c r="BH386" s="102">
        <f>IF(N386="zníž. prenesená",J386,0)</f>
        <v>0</v>
      </c>
      <c r="BI386" s="102">
        <f>IF(N386="nulová",J386,0)</f>
        <v>0</v>
      </c>
      <c r="BJ386" s="16" t="s">
        <v>91</v>
      </c>
      <c r="BK386" s="102">
        <f>ROUND(I386*H386,2)</f>
        <v>0</v>
      </c>
      <c r="BL386" s="16" t="s">
        <v>280</v>
      </c>
      <c r="BM386" s="174" t="s">
        <v>672</v>
      </c>
    </row>
    <row r="387" spans="2:65" s="1" customFormat="1" ht="24.2" customHeight="1">
      <c r="B387" s="33"/>
      <c r="C387" s="163" t="s">
        <v>673</v>
      </c>
      <c r="D387" s="163" t="s">
        <v>201</v>
      </c>
      <c r="E387" s="164" t="s">
        <v>674</v>
      </c>
      <c r="F387" s="165" t="s">
        <v>675</v>
      </c>
      <c r="G387" s="166" t="s">
        <v>319</v>
      </c>
      <c r="H387" s="167"/>
      <c r="I387" s="168"/>
      <c r="J387" s="169">
        <f>ROUND(I387*H387,2)</f>
        <v>0</v>
      </c>
      <c r="K387" s="170"/>
      <c r="L387" s="33"/>
      <c r="M387" s="171" t="s">
        <v>1</v>
      </c>
      <c r="N387" s="137" t="s">
        <v>44</v>
      </c>
      <c r="P387" s="172">
        <f>O387*H387</f>
        <v>0</v>
      </c>
      <c r="Q387" s="172">
        <v>0</v>
      </c>
      <c r="R387" s="172">
        <f>Q387*H387</f>
        <v>0</v>
      </c>
      <c r="S387" s="172">
        <v>0</v>
      </c>
      <c r="T387" s="173">
        <f>S387*H387</f>
        <v>0</v>
      </c>
      <c r="AR387" s="174" t="s">
        <v>280</v>
      </c>
      <c r="AT387" s="174" t="s">
        <v>201</v>
      </c>
      <c r="AU387" s="174" t="s">
        <v>91</v>
      </c>
      <c r="AY387" s="16" t="s">
        <v>199</v>
      </c>
      <c r="BE387" s="102">
        <f>IF(N387="základná",J387,0)</f>
        <v>0</v>
      </c>
      <c r="BF387" s="102">
        <f>IF(N387="znížená",J387,0)</f>
        <v>0</v>
      </c>
      <c r="BG387" s="102">
        <f>IF(N387="zákl. prenesená",J387,0)</f>
        <v>0</v>
      </c>
      <c r="BH387" s="102">
        <f>IF(N387="zníž. prenesená",J387,0)</f>
        <v>0</v>
      </c>
      <c r="BI387" s="102">
        <f>IF(N387="nulová",J387,0)</f>
        <v>0</v>
      </c>
      <c r="BJ387" s="16" t="s">
        <v>91</v>
      </c>
      <c r="BK387" s="102">
        <f>ROUND(I387*H387,2)</f>
        <v>0</v>
      </c>
      <c r="BL387" s="16" t="s">
        <v>280</v>
      </c>
      <c r="BM387" s="174" t="s">
        <v>676</v>
      </c>
    </row>
    <row r="388" spans="2:65" s="11" customFormat="1" ht="22.9" customHeight="1">
      <c r="B388" s="152"/>
      <c r="D388" s="153" t="s">
        <v>77</v>
      </c>
      <c r="E388" s="161" t="s">
        <v>677</v>
      </c>
      <c r="F388" s="161" t="s">
        <v>678</v>
      </c>
      <c r="I388" s="155"/>
      <c r="J388" s="162">
        <f>BK388</f>
        <v>0</v>
      </c>
      <c r="L388" s="152"/>
      <c r="M388" s="156"/>
      <c r="P388" s="157">
        <f>SUM(P389:P399)</f>
        <v>0</v>
      </c>
      <c r="R388" s="157">
        <f>SUM(R389:R399)</f>
        <v>5.6600000000000001E-3</v>
      </c>
      <c r="T388" s="158">
        <f>SUM(T389:T399)</f>
        <v>4.1999999999999997E-3</v>
      </c>
      <c r="AR388" s="153" t="s">
        <v>91</v>
      </c>
      <c r="AT388" s="159" t="s">
        <v>77</v>
      </c>
      <c r="AU388" s="159" t="s">
        <v>85</v>
      </c>
      <c r="AY388" s="153" t="s">
        <v>199</v>
      </c>
      <c r="BK388" s="160">
        <f>SUM(BK389:BK399)</f>
        <v>0</v>
      </c>
    </row>
    <row r="389" spans="2:65" s="1" customFormat="1" ht="24.2" customHeight="1">
      <c r="B389" s="33"/>
      <c r="C389" s="163" t="s">
        <v>679</v>
      </c>
      <c r="D389" s="163" t="s">
        <v>201</v>
      </c>
      <c r="E389" s="164" t="s">
        <v>680</v>
      </c>
      <c r="F389" s="165" t="s">
        <v>681</v>
      </c>
      <c r="G389" s="166" t="s">
        <v>232</v>
      </c>
      <c r="H389" s="281">
        <v>2</v>
      </c>
      <c r="I389" s="168"/>
      <c r="J389" s="169">
        <f>ROUND(I389*H389,2)</f>
        <v>0</v>
      </c>
      <c r="K389" s="170"/>
      <c r="L389" s="33"/>
      <c r="M389" s="171" t="s">
        <v>1</v>
      </c>
      <c r="N389" s="137" t="s">
        <v>44</v>
      </c>
      <c r="P389" s="172">
        <f>O389*H389</f>
        <v>0</v>
      </c>
      <c r="Q389" s="172">
        <v>0</v>
      </c>
      <c r="R389" s="172">
        <f>Q389*H389</f>
        <v>0</v>
      </c>
      <c r="S389" s="172">
        <v>0</v>
      </c>
      <c r="T389" s="173">
        <f>S389*H389</f>
        <v>0</v>
      </c>
      <c r="AR389" s="174" t="s">
        <v>280</v>
      </c>
      <c r="AT389" s="174" t="s">
        <v>201</v>
      </c>
      <c r="AU389" s="174" t="s">
        <v>91</v>
      </c>
      <c r="AY389" s="16" t="s">
        <v>199</v>
      </c>
      <c r="BE389" s="102">
        <f>IF(N389="základná",J389,0)</f>
        <v>0</v>
      </c>
      <c r="BF389" s="102">
        <f>IF(N389="znížená",J389,0)</f>
        <v>0</v>
      </c>
      <c r="BG389" s="102">
        <f>IF(N389="zákl. prenesená",J389,0)</f>
        <v>0</v>
      </c>
      <c r="BH389" s="102">
        <f>IF(N389="zníž. prenesená",J389,0)</f>
        <v>0</v>
      </c>
      <c r="BI389" s="102">
        <f>IF(N389="nulová",J389,0)</f>
        <v>0</v>
      </c>
      <c r="BJ389" s="16" t="s">
        <v>91</v>
      </c>
      <c r="BK389" s="102">
        <f>ROUND(I389*H389,2)</f>
        <v>0</v>
      </c>
      <c r="BL389" s="16" t="s">
        <v>280</v>
      </c>
      <c r="BM389" s="174" t="s">
        <v>682</v>
      </c>
    </row>
    <row r="390" spans="2:65" s="1" customFormat="1" ht="24.2" customHeight="1">
      <c r="B390" s="33"/>
      <c r="C390" s="196" t="s">
        <v>683</v>
      </c>
      <c r="D390" s="196" t="s">
        <v>343</v>
      </c>
      <c r="E390" s="197" t="s">
        <v>684</v>
      </c>
      <c r="F390" s="198" t="s">
        <v>685</v>
      </c>
      <c r="G390" s="199" t="s">
        <v>232</v>
      </c>
      <c r="H390" s="289">
        <v>2</v>
      </c>
      <c r="I390" s="200"/>
      <c r="J390" s="201">
        <f>ROUND(I390*H390,2)</f>
        <v>0</v>
      </c>
      <c r="K390" s="202"/>
      <c r="L390" s="203"/>
      <c r="M390" s="204" t="s">
        <v>1</v>
      </c>
      <c r="N390" s="205" t="s">
        <v>44</v>
      </c>
      <c r="P390" s="172">
        <f>O390*H390</f>
        <v>0</v>
      </c>
      <c r="Q390" s="172">
        <v>1.4400000000000001E-3</v>
      </c>
      <c r="R390" s="172">
        <f>Q390*H390</f>
        <v>2.8800000000000002E-3</v>
      </c>
      <c r="S390" s="172">
        <v>0</v>
      </c>
      <c r="T390" s="173">
        <f>S390*H390</f>
        <v>0</v>
      </c>
      <c r="AR390" s="174" t="s">
        <v>346</v>
      </c>
      <c r="AT390" s="174" t="s">
        <v>343</v>
      </c>
      <c r="AU390" s="174" t="s">
        <v>91</v>
      </c>
      <c r="AY390" s="16" t="s">
        <v>199</v>
      </c>
      <c r="BE390" s="102">
        <f>IF(N390="základná",J390,0)</f>
        <v>0</v>
      </c>
      <c r="BF390" s="102">
        <f>IF(N390="znížená",J390,0)</f>
        <v>0</v>
      </c>
      <c r="BG390" s="102">
        <f>IF(N390="zákl. prenesená",J390,0)</f>
        <v>0</v>
      </c>
      <c r="BH390" s="102">
        <f>IF(N390="zníž. prenesená",J390,0)</f>
        <v>0</v>
      </c>
      <c r="BI390" s="102">
        <f>IF(N390="nulová",J390,0)</f>
        <v>0</v>
      </c>
      <c r="BJ390" s="16" t="s">
        <v>91</v>
      </c>
      <c r="BK390" s="102">
        <f>ROUND(I390*H390,2)</f>
        <v>0</v>
      </c>
      <c r="BL390" s="16" t="s">
        <v>280</v>
      </c>
      <c r="BM390" s="174" t="s">
        <v>686</v>
      </c>
    </row>
    <row r="391" spans="2:65" s="1" customFormat="1" ht="24.2" customHeight="1">
      <c r="B391" s="33"/>
      <c r="C391" s="163" t="s">
        <v>687</v>
      </c>
      <c r="D391" s="163" t="s">
        <v>201</v>
      </c>
      <c r="E391" s="164" t="s">
        <v>688</v>
      </c>
      <c r="F391" s="165" t="s">
        <v>689</v>
      </c>
      <c r="G391" s="166" t="s">
        <v>245</v>
      </c>
      <c r="H391" s="281">
        <v>8.8000000000000007</v>
      </c>
      <c r="I391" s="168"/>
      <c r="J391" s="169">
        <f>ROUND(I391*H391,2)</f>
        <v>0</v>
      </c>
      <c r="K391" s="170"/>
      <c r="L391" s="33"/>
      <c r="M391" s="171" t="s">
        <v>1</v>
      </c>
      <c r="N391" s="137" t="s">
        <v>44</v>
      </c>
      <c r="P391" s="172">
        <f>O391*H391</f>
        <v>0</v>
      </c>
      <c r="Q391" s="172">
        <v>0</v>
      </c>
      <c r="R391" s="172">
        <f>Q391*H391</f>
        <v>0</v>
      </c>
      <c r="S391" s="172">
        <v>0</v>
      </c>
      <c r="T391" s="173">
        <f>S391*H391</f>
        <v>0</v>
      </c>
      <c r="AR391" s="174" t="s">
        <v>280</v>
      </c>
      <c r="AT391" s="174" t="s">
        <v>201</v>
      </c>
      <c r="AU391" s="174" t="s">
        <v>91</v>
      </c>
      <c r="AY391" s="16" t="s">
        <v>199</v>
      </c>
      <c r="BE391" s="102">
        <f>IF(N391="základná",J391,0)</f>
        <v>0</v>
      </c>
      <c r="BF391" s="102">
        <f>IF(N391="znížená",J391,0)</f>
        <v>0</v>
      </c>
      <c r="BG391" s="102">
        <f>IF(N391="zákl. prenesená",J391,0)</f>
        <v>0</v>
      </c>
      <c r="BH391" s="102">
        <f>IF(N391="zníž. prenesená",J391,0)</f>
        <v>0</v>
      </c>
      <c r="BI391" s="102">
        <f>IF(N391="nulová",J391,0)</f>
        <v>0</v>
      </c>
      <c r="BJ391" s="16" t="s">
        <v>91</v>
      </c>
      <c r="BK391" s="102">
        <f>ROUND(I391*H391,2)</f>
        <v>0</v>
      </c>
      <c r="BL391" s="16" t="s">
        <v>280</v>
      </c>
      <c r="BM391" s="174" t="s">
        <v>690</v>
      </c>
    </row>
    <row r="392" spans="2:65" s="12" customFormat="1" ht="11.25">
      <c r="B392" s="175"/>
      <c r="D392" s="176" t="s">
        <v>207</v>
      </c>
      <c r="E392" s="177" t="s">
        <v>1</v>
      </c>
      <c r="F392" s="178" t="s">
        <v>691</v>
      </c>
      <c r="H392" s="282">
        <v>8.8000000000000007</v>
      </c>
      <c r="I392" s="180"/>
      <c r="L392" s="175"/>
      <c r="M392" s="181"/>
      <c r="T392" s="182"/>
      <c r="AT392" s="177" t="s">
        <v>207</v>
      </c>
      <c r="AU392" s="177" t="s">
        <v>91</v>
      </c>
      <c r="AV392" s="12" t="s">
        <v>91</v>
      </c>
      <c r="AW392" s="12" t="s">
        <v>33</v>
      </c>
      <c r="AX392" s="12" t="s">
        <v>78</v>
      </c>
      <c r="AY392" s="177" t="s">
        <v>199</v>
      </c>
    </row>
    <row r="393" spans="2:65" s="13" customFormat="1" ht="11.25">
      <c r="B393" s="183"/>
      <c r="D393" s="176" t="s">
        <v>207</v>
      </c>
      <c r="E393" s="184" t="s">
        <v>1</v>
      </c>
      <c r="F393" s="185" t="s">
        <v>229</v>
      </c>
      <c r="H393" s="284">
        <v>8.8000000000000007</v>
      </c>
      <c r="I393" s="187"/>
      <c r="L393" s="183"/>
      <c r="M393" s="188"/>
      <c r="T393" s="189"/>
      <c r="AT393" s="184" t="s">
        <v>207</v>
      </c>
      <c r="AU393" s="184" t="s">
        <v>91</v>
      </c>
      <c r="AV393" s="13" t="s">
        <v>205</v>
      </c>
      <c r="AW393" s="13" t="s">
        <v>33</v>
      </c>
      <c r="AX393" s="13" t="s">
        <v>85</v>
      </c>
      <c r="AY393" s="184" t="s">
        <v>199</v>
      </c>
    </row>
    <row r="394" spans="2:65" s="1" customFormat="1" ht="24.2" customHeight="1">
      <c r="B394" s="33"/>
      <c r="C394" s="196" t="s">
        <v>692</v>
      </c>
      <c r="D394" s="196" t="s">
        <v>343</v>
      </c>
      <c r="E394" s="197" t="s">
        <v>693</v>
      </c>
      <c r="F394" s="198" t="s">
        <v>694</v>
      </c>
      <c r="G394" s="199" t="s">
        <v>245</v>
      </c>
      <c r="H394" s="289">
        <v>8.8000000000000007</v>
      </c>
      <c r="I394" s="200"/>
      <c r="J394" s="201">
        <f>ROUND(I394*H394,2)</f>
        <v>0</v>
      </c>
      <c r="K394" s="202"/>
      <c r="L394" s="203"/>
      <c r="M394" s="204" t="s">
        <v>1</v>
      </c>
      <c r="N394" s="205" t="s">
        <v>44</v>
      </c>
      <c r="P394" s="172">
        <f>O394*H394</f>
        <v>0</v>
      </c>
      <c r="Q394" s="172">
        <v>1E-4</v>
      </c>
      <c r="R394" s="172">
        <f>Q394*H394</f>
        <v>8.8000000000000014E-4</v>
      </c>
      <c r="S394" s="172">
        <v>0</v>
      </c>
      <c r="T394" s="173">
        <f>S394*H394</f>
        <v>0</v>
      </c>
      <c r="AR394" s="174" t="s">
        <v>346</v>
      </c>
      <c r="AT394" s="174" t="s">
        <v>343</v>
      </c>
      <c r="AU394" s="174" t="s">
        <v>91</v>
      </c>
      <c r="AY394" s="16" t="s">
        <v>199</v>
      </c>
      <c r="BE394" s="102">
        <f>IF(N394="základná",J394,0)</f>
        <v>0</v>
      </c>
      <c r="BF394" s="102">
        <f>IF(N394="znížená",J394,0)</f>
        <v>0</v>
      </c>
      <c r="BG394" s="102">
        <f>IF(N394="zákl. prenesená",J394,0)</f>
        <v>0</v>
      </c>
      <c r="BH394" s="102">
        <f>IF(N394="zníž. prenesená",J394,0)</f>
        <v>0</v>
      </c>
      <c r="BI394" s="102">
        <f>IF(N394="nulová",J394,0)</f>
        <v>0</v>
      </c>
      <c r="BJ394" s="16" t="s">
        <v>91</v>
      </c>
      <c r="BK394" s="102">
        <f>ROUND(I394*H394,2)</f>
        <v>0</v>
      </c>
      <c r="BL394" s="16" t="s">
        <v>280</v>
      </c>
      <c r="BM394" s="174" t="s">
        <v>695</v>
      </c>
    </row>
    <row r="395" spans="2:65" s="1" customFormat="1" ht="24.2" customHeight="1">
      <c r="B395" s="33"/>
      <c r="C395" s="163" t="s">
        <v>696</v>
      </c>
      <c r="D395" s="163" t="s">
        <v>201</v>
      </c>
      <c r="E395" s="164" t="s">
        <v>697</v>
      </c>
      <c r="F395" s="165" t="s">
        <v>698</v>
      </c>
      <c r="G395" s="166" t="s">
        <v>232</v>
      </c>
      <c r="H395" s="281">
        <v>2</v>
      </c>
      <c r="I395" s="168"/>
      <c r="J395" s="169">
        <f>ROUND(I395*H395,2)</f>
        <v>0</v>
      </c>
      <c r="K395" s="170"/>
      <c r="L395" s="33"/>
      <c r="M395" s="171" t="s">
        <v>1</v>
      </c>
      <c r="N395" s="137" t="s">
        <v>44</v>
      </c>
      <c r="P395" s="172">
        <f>O395*H395</f>
        <v>0</v>
      </c>
      <c r="Q395" s="172">
        <v>0</v>
      </c>
      <c r="R395" s="172">
        <f>Q395*H395</f>
        <v>0</v>
      </c>
      <c r="S395" s="172">
        <v>0</v>
      </c>
      <c r="T395" s="173">
        <f>S395*H395</f>
        <v>0</v>
      </c>
      <c r="AR395" s="174" t="s">
        <v>280</v>
      </c>
      <c r="AT395" s="174" t="s">
        <v>201</v>
      </c>
      <c r="AU395" s="174" t="s">
        <v>91</v>
      </c>
      <c r="AY395" s="16" t="s">
        <v>199</v>
      </c>
      <c r="BE395" s="102">
        <f>IF(N395="základná",J395,0)</f>
        <v>0</v>
      </c>
      <c r="BF395" s="102">
        <f>IF(N395="znížená",J395,0)</f>
        <v>0</v>
      </c>
      <c r="BG395" s="102">
        <f>IF(N395="zákl. prenesená",J395,0)</f>
        <v>0</v>
      </c>
      <c r="BH395" s="102">
        <f>IF(N395="zníž. prenesená",J395,0)</f>
        <v>0</v>
      </c>
      <c r="BI395" s="102">
        <f>IF(N395="nulová",J395,0)</f>
        <v>0</v>
      </c>
      <c r="BJ395" s="16" t="s">
        <v>91</v>
      </c>
      <c r="BK395" s="102">
        <f>ROUND(I395*H395,2)</f>
        <v>0</v>
      </c>
      <c r="BL395" s="16" t="s">
        <v>280</v>
      </c>
      <c r="BM395" s="174" t="s">
        <v>699</v>
      </c>
    </row>
    <row r="396" spans="2:65" s="12" customFormat="1" ht="11.25">
      <c r="B396" s="175"/>
      <c r="D396" s="176" t="s">
        <v>207</v>
      </c>
      <c r="E396" s="177" t="s">
        <v>1</v>
      </c>
      <c r="F396" s="178" t="s">
        <v>124</v>
      </c>
      <c r="H396" s="282">
        <v>2</v>
      </c>
      <c r="I396" s="180"/>
      <c r="L396" s="175"/>
      <c r="M396" s="181"/>
      <c r="T396" s="182"/>
      <c r="AT396" s="177" t="s">
        <v>207</v>
      </c>
      <c r="AU396" s="177" t="s">
        <v>91</v>
      </c>
      <c r="AV396" s="12" t="s">
        <v>91</v>
      </c>
      <c r="AW396" s="12" t="s">
        <v>33</v>
      </c>
      <c r="AX396" s="12" t="s">
        <v>85</v>
      </c>
      <c r="AY396" s="177" t="s">
        <v>199</v>
      </c>
    </row>
    <row r="397" spans="2:65" s="1" customFormat="1" ht="37.9" customHeight="1">
      <c r="B397" s="33"/>
      <c r="C397" s="196" t="s">
        <v>700</v>
      </c>
      <c r="D397" s="196" t="s">
        <v>343</v>
      </c>
      <c r="E397" s="197" t="s">
        <v>701</v>
      </c>
      <c r="F397" s="198" t="s">
        <v>702</v>
      </c>
      <c r="G397" s="199" t="s">
        <v>232</v>
      </c>
      <c r="H397" s="289">
        <v>2</v>
      </c>
      <c r="I397" s="200"/>
      <c r="J397" s="201">
        <f>ROUND(I397*H397,2)</f>
        <v>0</v>
      </c>
      <c r="K397" s="202"/>
      <c r="L397" s="203"/>
      <c r="M397" s="204" t="s">
        <v>1</v>
      </c>
      <c r="N397" s="205" t="s">
        <v>44</v>
      </c>
      <c r="P397" s="172">
        <f>O397*H397</f>
        <v>0</v>
      </c>
      <c r="Q397" s="172">
        <v>9.5E-4</v>
      </c>
      <c r="R397" s="172">
        <f>Q397*H397</f>
        <v>1.9E-3</v>
      </c>
      <c r="S397" s="172">
        <v>0</v>
      </c>
      <c r="T397" s="173">
        <f>S397*H397</f>
        <v>0</v>
      </c>
      <c r="AR397" s="174" t="s">
        <v>346</v>
      </c>
      <c r="AT397" s="174" t="s">
        <v>343</v>
      </c>
      <c r="AU397" s="174" t="s">
        <v>91</v>
      </c>
      <c r="AY397" s="16" t="s">
        <v>199</v>
      </c>
      <c r="BE397" s="102">
        <f>IF(N397="základná",J397,0)</f>
        <v>0</v>
      </c>
      <c r="BF397" s="102">
        <f>IF(N397="znížená",J397,0)</f>
        <v>0</v>
      </c>
      <c r="BG397" s="102">
        <f>IF(N397="zákl. prenesená",J397,0)</f>
        <v>0</v>
      </c>
      <c r="BH397" s="102">
        <f>IF(N397="zníž. prenesená",J397,0)</f>
        <v>0</v>
      </c>
      <c r="BI397" s="102">
        <f>IF(N397="nulová",J397,0)</f>
        <v>0</v>
      </c>
      <c r="BJ397" s="16" t="s">
        <v>91</v>
      </c>
      <c r="BK397" s="102">
        <f>ROUND(I397*H397,2)</f>
        <v>0</v>
      </c>
      <c r="BL397" s="16" t="s">
        <v>280</v>
      </c>
      <c r="BM397" s="174" t="s">
        <v>703</v>
      </c>
    </row>
    <row r="398" spans="2:65" s="1" customFormat="1" ht="24.2" customHeight="1">
      <c r="B398" s="33"/>
      <c r="C398" s="163" t="s">
        <v>704</v>
      </c>
      <c r="D398" s="163" t="s">
        <v>201</v>
      </c>
      <c r="E398" s="164" t="s">
        <v>705</v>
      </c>
      <c r="F398" s="165" t="s">
        <v>706</v>
      </c>
      <c r="G398" s="166" t="s">
        <v>232</v>
      </c>
      <c r="H398" s="281">
        <v>1</v>
      </c>
      <c r="I398" s="168"/>
      <c r="J398" s="169">
        <f>ROUND(I398*H398,2)</f>
        <v>0</v>
      </c>
      <c r="K398" s="170"/>
      <c r="L398" s="33"/>
      <c r="M398" s="171" t="s">
        <v>1</v>
      </c>
      <c r="N398" s="137" t="s">
        <v>44</v>
      </c>
      <c r="P398" s="172">
        <f>O398*H398</f>
        <v>0</v>
      </c>
      <c r="Q398" s="172">
        <v>0</v>
      </c>
      <c r="R398" s="172">
        <f>Q398*H398</f>
        <v>0</v>
      </c>
      <c r="S398" s="172">
        <v>4.1999999999999997E-3</v>
      </c>
      <c r="T398" s="173">
        <f>S398*H398</f>
        <v>4.1999999999999997E-3</v>
      </c>
      <c r="AR398" s="174" t="s">
        <v>280</v>
      </c>
      <c r="AT398" s="174" t="s">
        <v>201</v>
      </c>
      <c r="AU398" s="174" t="s">
        <v>91</v>
      </c>
      <c r="AY398" s="16" t="s">
        <v>199</v>
      </c>
      <c r="BE398" s="102">
        <f>IF(N398="základná",J398,0)</f>
        <v>0</v>
      </c>
      <c r="BF398" s="102">
        <f>IF(N398="znížená",J398,0)</f>
        <v>0</v>
      </c>
      <c r="BG398" s="102">
        <f>IF(N398="zákl. prenesená",J398,0)</f>
        <v>0</v>
      </c>
      <c r="BH398" s="102">
        <f>IF(N398="zníž. prenesená",J398,0)</f>
        <v>0</v>
      </c>
      <c r="BI398" s="102">
        <f>IF(N398="nulová",J398,0)</f>
        <v>0</v>
      </c>
      <c r="BJ398" s="16" t="s">
        <v>91</v>
      </c>
      <c r="BK398" s="102">
        <f>ROUND(I398*H398,2)</f>
        <v>0</v>
      </c>
      <c r="BL398" s="16" t="s">
        <v>280</v>
      </c>
      <c r="BM398" s="174" t="s">
        <v>707</v>
      </c>
    </row>
    <row r="399" spans="2:65" s="1" customFormat="1" ht="24.2" customHeight="1">
      <c r="B399" s="33"/>
      <c r="C399" s="163" t="s">
        <v>708</v>
      </c>
      <c r="D399" s="163" t="s">
        <v>201</v>
      </c>
      <c r="E399" s="164" t="s">
        <v>709</v>
      </c>
      <c r="F399" s="165" t="s">
        <v>710</v>
      </c>
      <c r="G399" s="166" t="s">
        <v>319</v>
      </c>
      <c r="H399" s="167"/>
      <c r="I399" s="168"/>
      <c r="J399" s="169">
        <f>ROUND(I399*H399,2)</f>
        <v>0</v>
      </c>
      <c r="K399" s="170"/>
      <c r="L399" s="33"/>
      <c r="M399" s="171" t="s">
        <v>1</v>
      </c>
      <c r="N399" s="137" t="s">
        <v>44</v>
      </c>
      <c r="P399" s="172">
        <f>O399*H399</f>
        <v>0</v>
      </c>
      <c r="Q399" s="172">
        <v>0</v>
      </c>
      <c r="R399" s="172">
        <f>Q399*H399</f>
        <v>0</v>
      </c>
      <c r="S399" s="172">
        <v>0</v>
      </c>
      <c r="T399" s="173">
        <f>S399*H399</f>
        <v>0</v>
      </c>
      <c r="AR399" s="174" t="s">
        <v>280</v>
      </c>
      <c r="AT399" s="174" t="s">
        <v>201</v>
      </c>
      <c r="AU399" s="174" t="s">
        <v>91</v>
      </c>
      <c r="AY399" s="16" t="s">
        <v>199</v>
      </c>
      <c r="BE399" s="102">
        <f>IF(N399="základná",J399,0)</f>
        <v>0</v>
      </c>
      <c r="BF399" s="102">
        <f>IF(N399="znížená",J399,0)</f>
        <v>0</v>
      </c>
      <c r="BG399" s="102">
        <f>IF(N399="zákl. prenesená",J399,0)</f>
        <v>0</v>
      </c>
      <c r="BH399" s="102">
        <f>IF(N399="zníž. prenesená",J399,0)</f>
        <v>0</v>
      </c>
      <c r="BI399" s="102">
        <f>IF(N399="nulová",J399,0)</f>
        <v>0</v>
      </c>
      <c r="BJ399" s="16" t="s">
        <v>91</v>
      </c>
      <c r="BK399" s="102">
        <f>ROUND(I399*H399,2)</f>
        <v>0</v>
      </c>
      <c r="BL399" s="16" t="s">
        <v>280</v>
      </c>
      <c r="BM399" s="174" t="s">
        <v>711</v>
      </c>
    </row>
    <row r="400" spans="2:65" s="11" customFormat="1" ht="22.9" customHeight="1">
      <c r="B400" s="152"/>
      <c r="D400" s="153" t="s">
        <v>77</v>
      </c>
      <c r="E400" s="161" t="s">
        <v>712</v>
      </c>
      <c r="F400" s="161" t="s">
        <v>713</v>
      </c>
      <c r="I400" s="155"/>
      <c r="J400" s="162">
        <f>BK400</f>
        <v>0</v>
      </c>
      <c r="L400" s="152"/>
      <c r="M400" s="156"/>
      <c r="P400" s="157">
        <f>SUM(P401:P413)</f>
        <v>0</v>
      </c>
      <c r="R400" s="157">
        <f>SUM(R401:R413)</f>
        <v>0.72917536400000005</v>
      </c>
      <c r="T400" s="158">
        <f>SUM(T401:T413)</f>
        <v>0</v>
      </c>
      <c r="AR400" s="153" t="s">
        <v>91</v>
      </c>
      <c r="AT400" s="159" t="s">
        <v>77</v>
      </c>
      <c r="AU400" s="159" t="s">
        <v>85</v>
      </c>
      <c r="AY400" s="153" t="s">
        <v>199</v>
      </c>
      <c r="BK400" s="160">
        <f>SUM(BK401:BK413)</f>
        <v>0</v>
      </c>
    </row>
    <row r="401" spans="2:65" s="1" customFormat="1" ht="37.9" customHeight="1">
      <c r="B401" s="33"/>
      <c r="C401" s="163" t="s">
        <v>714</v>
      </c>
      <c r="D401" s="163" t="s">
        <v>201</v>
      </c>
      <c r="E401" s="164" t="s">
        <v>715</v>
      </c>
      <c r="F401" s="165" t="s">
        <v>716</v>
      </c>
      <c r="G401" s="166" t="s">
        <v>204</v>
      </c>
      <c r="H401" s="281">
        <v>20.812000000000001</v>
      </c>
      <c r="I401" s="168"/>
      <c r="J401" s="169">
        <f>ROUND(I401*H401,2)</f>
        <v>0</v>
      </c>
      <c r="K401" s="170"/>
      <c r="L401" s="33"/>
      <c r="M401" s="171" t="s">
        <v>1</v>
      </c>
      <c r="N401" s="137" t="s">
        <v>44</v>
      </c>
      <c r="P401" s="172">
        <f>O401*H401</f>
        <v>0</v>
      </c>
      <c r="Q401" s="172">
        <v>3.0669999999999998E-3</v>
      </c>
      <c r="R401" s="172">
        <f>Q401*H401</f>
        <v>6.3830404000000007E-2</v>
      </c>
      <c r="S401" s="172">
        <v>0</v>
      </c>
      <c r="T401" s="173">
        <f>S401*H401</f>
        <v>0</v>
      </c>
      <c r="AR401" s="174" t="s">
        <v>280</v>
      </c>
      <c r="AT401" s="174" t="s">
        <v>201</v>
      </c>
      <c r="AU401" s="174" t="s">
        <v>91</v>
      </c>
      <c r="AY401" s="16" t="s">
        <v>199</v>
      </c>
      <c r="BE401" s="102">
        <f>IF(N401="základná",J401,0)</f>
        <v>0</v>
      </c>
      <c r="BF401" s="102">
        <f>IF(N401="znížená",J401,0)</f>
        <v>0</v>
      </c>
      <c r="BG401" s="102">
        <f>IF(N401="zákl. prenesená",J401,0)</f>
        <v>0</v>
      </c>
      <c r="BH401" s="102">
        <f>IF(N401="zníž. prenesená",J401,0)</f>
        <v>0</v>
      </c>
      <c r="BI401" s="102">
        <f>IF(N401="nulová",J401,0)</f>
        <v>0</v>
      </c>
      <c r="BJ401" s="16" t="s">
        <v>91</v>
      </c>
      <c r="BK401" s="102">
        <f>ROUND(I401*H401,2)</f>
        <v>0</v>
      </c>
      <c r="BL401" s="16" t="s">
        <v>280</v>
      </c>
      <c r="BM401" s="174" t="s">
        <v>717</v>
      </c>
    </row>
    <row r="402" spans="2:65" s="12" customFormat="1" ht="11.25">
      <c r="B402" s="175"/>
      <c r="D402" s="176" t="s">
        <v>207</v>
      </c>
      <c r="E402" s="177" t="s">
        <v>1</v>
      </c>
      <c r="F402" s="178" t="s">
        <v>110</v>
      </c>
      <c r="H402" s="282">
        <v>20.812000000000001</v>
      </c>
      <c r="I402" s="180"/>
      <c r="L402" s="175"/>
      <c r="M402" s="181"/>
      <c r="T402" s="182"/>
      <c r="AT402" s="177" t="s">
        <v>207</v>
      </c>
      <c r="AU402" s="177" t="s">
        <v>91</v>
      </c>
      <c r="AV402" s="12" t="s">
        <v>91</v>
      </c>
      <c r="AW402" s="12" t="s">
        <v>33</v>
      </c>
      <c r="AX402" s="12" t="s">
        <v>85</v>
      </c>
      <c r="AY402" s="177" t="s">
        <v>199</v>
      </c>
    </row>
    <row r="403" spans="2:65" s="1" customFormat="1" ht="24.2" customHeight="1">
      <c r="B403" s="33"/>
      <c r="C403" s="196" t="s">
        <v>718</v>
      </c>
      <c r="D403" s="196" t="s">
        <v>343</v>
      </c>
      <c r="E403" s="197" t="s">
        <v>719</v>
      </c>
      <c r="F403" s="198" t="s">
        <v>720</v>
      </c>
      <c r="G403" s="199" t="s">
        <v>204</v>
      </c>
      <c r="H403" s="289">
        <v>22.061</v>
      </c>
      <c r="I403" s="200"/>
      <c r="J403" s="201">
        <f>ROUND(I403*H403,2)</f>
        <v>0</v>
      </c>
      <c r="K403" s="202"/>
      <c r="L403" s="203"/>
      <c r="M403" s="204" t="s">
        <v>1</v>
      </c>
      <c r="N403" s="205" t="s">
        <v>44</v>
      </c>
      <c r="P403" s="172">
        <f>O403*H403</f>
        <v>0</v>
      </c>
      <c r="Q403" s="172">
        <v>2.1899999999999999E-2</v>
      </c>
      <c r="R403" s="172">
        <f>Q403*H403</f>
        <v>0.48313590000000001</v>
      </c>
      <c r="S403" s="172">
        <v>0</v>
      </c>
      <c r="T403" s="173">
        <f>S403*H403</f>
        <v>0</v>
      </c>
      <c r="AR403" s="174" t="s">
        <v>346</v>
      </c>
      <c r="AT403" s="174" t="s">
        <v>343</v>
      </c>
      <c r="AU403" s="174" t="s">
        <v>91</v>
      </c>
      <c r="AY403" s="16" t="s">
        <v>199</v>
      </c>
      <c r="BE403" s="102">
        <f>IF(N403="základná",J403,0)</f>
        <v>0</v>
      </c>
      <c r="BF403" s="102">
        <f>IF(N403="znížená",J403,0)</f>
        <v>0</v>
      </c>
      <c r="BG403" s="102">
        <f>IF(N403="zákl. prenesená",J403,0)</f>
        <v>0</v>
      </c>
      <c r="BH403" s="102">
        <f>IF(N403="zníž. prenesená",J403,0)</f>
        <v>0</v>
      </c>
      <c r="BI403" s="102">
        <f>IF(N403="nulová",J403,0)</f>
        <v>0</v>
      </c>
      <c r="BJ403" s="16" t="s">
        <v>91</v>
      </c>
      <c r="BK403" s="102">
        <f>ROUND(I403*H403,2)</f>
        <v>0</v>
      </c>
      <c r="BL403" s="16" t="s">
        <v>280</v>
      </c>
      <c r="BM403" s="174" t="s">
        <v>721</v>
      </c>
    </row>
    <row r="404" spans="2:65" s="12" customFormat="1" ht="11.25">
      <c r="B404" s="175"/>
      <c r="D404" s="176" t="s">
        <v>207</v>
      </c>
      <c r="F404" s="178" t="s">
        <v>722</v>
      </c>
      <c r="H404" s="282">
        <v>22.061</v>
      </c>
      <c r="I404" s="180"/>
      <c r="L404" s="175"/>
      <c r="M404" s="181"/>
      <c r="T404" s="182"/>
      <c r="AT404" s="177" t="s">
        <v>207</v>
      </c>
      <c r="AU404" s="177" t="s">
        <v>91</v>
      </c>
      <c r="AV404" s="12" t="s">
        <v>91</v>
      </c>
      <c r="AW404" s="12" t="s">
        <v>4</v>
      </c>
      <c r="AX404" s="12" t="s">
        <v>85</v>
      </c>
      <c r="AY404" s="177" t="s">
        <v>199</v>
      </c>
    </row>
    <row r="405" spans="2:65" s="1" customFormat="1" ht="16.5" customHeight="1">
      <c r="B405" s="33"/>
      <c r="C405" s="163" t="s">
        <v>723</v>
      </c>
      <c r="D405" s="163" t="s">
        <v>201</v>
      </c>
      <c r="E405" s="164" t="s">
        <v>724</v>
      </c>
      <c r="F405" s="165" t="s">
        <v>725</v>
      </c>
      <c r="G405" s="166" t="s">
        <v>204</v>
      </c>
      <c r="H405" s="281">
        <v>20.812000000000001</v>
      </c>
      <c r="I405" s="168"/>
      <c r="J405" s="169">
        <f>ROUND(I405*H405,2)</f>
        <v>0</v>
      </c>
      <c r="K405" s="170"/>
      <c r="L405" s="33"/>
      <c r="M405" s="171" t="s">
        <v>1</v>
      </c>
      <c r="N405" s="137" t="s">
        <v>44</v>
      </c>
      <c r="P405" s="172">
        <f>O405*H405</f>
        <v>0</v>
      </c>
      <c r="Q405" s="172">
        <v>0</v>
      </c>
      <c r="R405" s="172">
        <f>Q405*H405</f>
        <v>0</v>
      </c>
      <c r="S405" s="172">
        <v>0</v>
      </c>
      <c r="T405" s="173">
        <f>S405*H405</f>
        <v>0</v>
      </c>
      <c r="AR405" s="174" t="s">
        <v>280</v>
      </c>
      <c r="AT405" s="174" t="s">
        <v>201</v>
      </c>
      <c r="AU405" s="174" t="s">
        <v>91</v>
      </c>
      <c r="AY405" s="16" t="s">
        <v>199</v>
      </c>
      <c r="BE405" s="102">
        <f>IF(N405="základná",J405,0)</f>
        <v>0</v>
      </c>
      <c r="BF405" s="102">
        <f>IF(N405="znížená",J405,0)</f>
        <v>0</v>
      </c>
      <c r="BG405" s="102">
        <f>IF(N405="zákl. prenesená",J405,0)</f>
        <v>0</v>
      </c>
      <c r="BH405" s="102">
        <f>IF(N405="zníž. prenesená",J405,0)</f>
        <v>0</v>
      </c>
      <c r="BI405" s="102">
        <f>IF(N405="nulová",J405,0)</f>
        <v>0</v>
      </c>
      <c r="BJ405" s="16" t="s">
        <v>91</v>
      </c>
      <c r="BK405" s="102">
        <f>ROUND(I405*H405,2)</f>
        <v>0</v>
      </c>
      <c r="BL405" s="16" t="s">
        <v>280</v>
      </c>
      <c r="BM405" s="174" t="s">
        <v>726</v>
      </c>
    </row>
    <row r="406" spans="2:65" s="12" customFormat="1" ht="11.25">
      <c r="B406" s="175"/>
      <c r="D406" s="176" t="s">
        <v>207</v>
      </c>
      <c r="E406" s="177" t="s">
        <v>1</v>
      </c>
      <c r="F406" s="178" t="s">
        <v>110</v>
      </c>
      <c r="H406" s="282">
        <v>20.812000000000001</v>
      </c>
      <c r="I406" s="180"/>
      <c r="L406" s="175"/>
      <c r="M406" s="181"/>
      <c r="T406" s="182"/>
      <c r="AT406" s="177" t="s">
        <v>207</v>
      </c>
      <c r="AU406" s="177" t="s">
        <v>91</v>
      </c>
      <c r="AV406" s="12" t="s">
        <v>91</v>
      </c>
      <c r="AW406" s="12" t="s">
        <v>33</v>
      </c>
      <c r="AX406" s="12" t="s">
        <v>85</v>
      </c>
      <c r="AY406" s="177" t="s">
        <v>199</v>
      </c>
    </row>
    <row r="407" spans="2:65" s="1" customFormat="1" ht="16.5" customHeight="1">
      <c r="B407" s="33"/>
      <c r="C407" s="163" t="s">
        <v>727</v>
      </c>
      <c r="D407" s="163" t="s">
        <v>201</v>
      </c>
      <c r="E407" s="164" t="s">
        <v>728</v>
      </c>
      <c r="F407" s="165" t="s">
        <v>729</v>
      </c>
      <c r="G407" s="166" t="s">
        <v>204</v>
      </c>
      <c r="H407" s="281">
        <v>20.812000000000001</v>
      </c>
      <c r="I407" s="168"/>
      <c r="J407" s="169">
        <f>ROUND(I407*H407,2)</f>
        <v>0</v>
      </c>
      <c r="K407" s="170"/>
      <c r="L407" s="33"/>
      <c r="M407" s="171" t="s">
        <v>1</v>
      </c>
      <c r="N407" s="137" t="s">
        <v>44</v>
      </c>
      <c r="P407" s="172">
        <f>O407*H407</f>
        <v>0</v>
      </c>
      <c r="Q407" s="172">
        <v>8.5000000000000006E-5</v>
      </c>
      <c r="R407" s="172">
        <f>Q407*H407</f>
        <v>1.7690200000000003E-3</v>
      </c>
      <c r="S407" s="172">
        <v>0</v>
      </c>
      <c r="T407" s="173">
        <f>S407*H407</f>
        <v>0</v>
      </c>
      <c r="AR407" s="174" t="s">
        <v>280</v>
      </c>
      <c r="AT407" s="174" t="s">
        <v>201</v>
      </c>
      <c r="AU407" s="174" t="s">
        <v>91</v>
      </c>
      <c r="AY407" s="16" t="s">
        <v>199</v>
      </c>
      <c r="BE407" s="102">
        <f>IF(N407="základná",J407,0)</f>
        <v>0</v>
      </c>
      <c r="BF407" s="102">
        <f>IF(N407="znížená",J407,0)</f>
        <v>0</v>
      </c>
      <c r="BG407" s="102">
        <f>IF(N407="zákl. prenesená",J407,0)</f>
        <v>0</v>
      </c>
      <c r="BH407" s="102">
        <f>IF(N407="zníž. prenesená",J407,0)</f>
        <v>0</v>
      </c>
      <c r="BI407" s="102">
        <f>IF(N407="nulová",J407,0)</f>
        <v>0</v>
      </c>
      <c r="BJ407" s="16" t="s">
        <v>91</v>
      </c>
      <c r="BK407" s="102">
        <f>ROUND(I407*H407,2)</f>
        <v>0</v>
      </c>
      <c r="BL407" s="16" t="s">
        <v>280</v>
      </c>
      <c r="BM407" s="174" t="s">
        <v>730</v>
      </c>
    </row>
    <row r="408" spans="2:65" s="12" customFormat="1" ht="11.25">
      <c r="B408" s="175"/>
      <c r="D408" s="176" t="s">
        <v>207</v>
      </c>
      <c r="E408" s="177" t="s">
        <v>1</v>
      </c>
      <c r="F408" s="178" t="s">
        <v>110</v>
      </c>
      <c r="H408" s="282">
        <v>20.812000000000001</v>
      </c>
      <c r="I408" s="180"/>
      <c r="L408" s="175"/>
      <c r="M408" s="181"/>
      <c r="T408" s="182"/>
      <c r="AT408" s="177" t="s">
        <v>207</v>
      </c>
      <c r="AU408" s="177" t="s">
        <v>91</v>
      </c>
      <c r="AV408" s="12" t="s">
        <v>91</v>
      </c>
      <c r="AW408" s="12" t="s">
        <v>33</v>
      </c>
      <c r="AX408" s="12" t="s">
        <v>85</v>
      </c>
      <c r="AY408" s="177" t="s">
        <v>199</v>
      </c>
    </row>
    <row r="409" spans="2:65" s="1" customFormat="1" ht="24.2" customHeight="1">
      <c r="B409" s="33"/>
      <c r="C409" s="163" t="s">
        <v>731</v>
      </c>
      <c r="D409" s="163" t="s">
        <v>201</v>
      </c>
      <c r="E409" s="164" t="s">
        <v>732</v>
      </c>
      <c r="F409" s="165" t="s">
        <v>733</v>
      </c>
      <c r="G409" s="166" t="s">
        <v>204</v>
      </c>
      <c r="H409" s="281">
        <v>20.812000000000001</v>
      </c>
      <c r="I409" s="168"/>
      <c r="J409" s="169">
        <f>ROUND(I409*H409,2)</f>
        <v>0</v>
      </c>
      <c r="K409" s="170"/>
      <c r="L409" s="33"/>
      <c r="M409" s="171" t="s">
        <v>1</v>
      </c>
      <c r="N409" s="137" t="s">
        <v>44</v>
      </c>
      <c r="P409" s="172">
        <f>O409*H409</f>
        <v>0</v>
      </c>
      <c r="Q409" s="172">
        <v>8.6700000000000006E-3</v>
      </c>
      <c r="R409" s="172">
        <f>Q409*H409</f>
        <v>0.18044004000000002</v>
      </c>
      <c r="S409" s="172">
        <v>0</v>
      </c>
      <c r="T409" s="173">
        <f>S409*H409</f>
        <v>0</v>
      </c>
      <c r="AR409" s="174" t="s">
        <v>280</v>
      </c>
      <c r="AT409" s="174" t="s">
        <v>201</v>
      </c>
      <c r="AU409" s="174" t="s">
        <v>91</v>
      </c>
      <c r="AY409" s="16" t="s">
        <v>199</v>
      </c>
      <c r="BE409" s="102">
        <f>IF(N409="základná",J409,0)</f>
        <v>0</v>
      </c>
      <c r="BF409" s="102">
        <f>IF(N409="znížená",J409,0)</f>
        <v>0</v>
      </c>
      <c r="BG409" s="102">
        <f>IF(N409="zákl. prenesená",J409,0)</f>
        <v>0</v>
      </c>
      <c r="BH409" s="102">
        <f>IF(N409="zníž. prenesená",J409,0)</f>
        <v>0</v>
      </c>
      <c r="BI409" s="102">
        <f>IF(N409="nulová",J409,0)</f>
        <v>0</v>
      </c>
      <c r="BJ409" s="16" t="s">
        <v>91</v>
      </c>
      <c r="BK409" s="102">
        <f>ROUND(I409*H409,2)</f>
        <v>0</v>
      </c>
      <c r="BL409" s="16" t="s">
        <v>280</v>
      </c>
      <c r="BM409" s="174" t="s">
        <v>734</v>
      </c>
    </row>
    <row r="410" spans="2:65" s="12" customFormat="1" ht="11.25">
      <c r="B410" s="175"/>
      <c r="D410" s="176" t="s">
        <v>207</v>
      </c>
      <c r="E410" s="177" t="s">
        <v>1</v>
      </c>
      <c r="F410" s="178" t="s">
        <v>110</v>
      </c>
      <c r="H410" s="282">
        <v>20.812000000000001</v>
      </c>
      <c r="I410" s="180"/>
      <c r="L410" s="175"/>
      <c r="M410" s="181"/>
      <c r="T410" s="182"/>
      <c r="AT410" s="177" t="s">
        <v>207</v>
      </c>
      <c r="AU410" s="177" t="s">
        <v>91</v>
      </c>
      <c r="AV410" s="12" t="s">
        <v>91</v>
      </c>
      <c r="AW410" s="12" t="s">
        <v>33</v>
      </c>
      <c r="AX410" s="12" t="s">
        <v>85</v>
      </c>
      <c r="AY410" s="177" t="s">
        <v>199</v>
      </c>
    </row>
    <row r="411" spans="2:65" s="1" customFormat="1" ht="24.2" customHeight="1">
      <c r="B411" s="33"/>
      <c r="C411" s="163" t="s">
        <v>735</v>
      </c>
      <c r="D411" s="163" t="s">
        <v>201</v>
      </c>
      <c r="E411" s="164" t="s">
        <v>736</v>
      </c>
      <c r="F411" s="165" t="s">
        <v>737</v>
      </c>
      <c r="G411" s="166" t="s">
        <v>204</v>
      </c>
      <c r="H411" s="281">
        <v>20.812000000000001</v>
      </c>
      <c r="I411" s="168"/>
      <c r="J411" s="169">
        <f>ROUND(I411*H411,2)</f>
        <v>0</v>
      </c>
      <c r="K411" s="170"/>
      <c r="L411" s="33"/>
      <c r="M411" s="171" t="s">
        <v>1</v>
      </c>
      <c r="N411" s="137" t="s">
        <v>44</v>
      </c>
      <c r="P411" s="172">
        <f>O411*H411</f>
        <v>0</v>
      </c>
      <c r="Q411" s="172">
        <v>0</v>
      </c>
      <c r="R411" s="172">
        <f>Q411*H411</f>
        <v>0</v>
      </c>
      <c r="S411" s="172">
        <v>0</v>
      </c>
      <c r="T411" s="173">
        <f>S411*H411</f>
        <v>0</v>
      </c>
      <c r="AR411" s="174" t="s">
        <v>280</v>
      </c>
      <c r="AT411" s="174" t="s">
        <v>201</v>
      </c>
      <c r="AU411" s="174" t="s">
        <v>91</v>
      </c>
      <c r="AY411" s="16" t="s">
        <v>199</v>
      </c>
      <c r="BE411" s="102">
        <f>IF(N411="základná",J411,0)</f>
        <v>0</v>
      </c>
      <c r="BF411" s="102">
        <f>IF(N411="znížená",J411,0)</f>
        <v>0</v>
      </c>
      <c r="BG411" s="102">
        <f>IF(N411="zákl. prenesená",J411,0)</f>
        <v>0</v>
      </c>
      <c r="BH411" s="102">
        <f>IF(N411="zníž. prenesená",J411,0)</f>
        <v>0</v>
      </c>
      <c r="BI411" s="102">
        <f>IF(N411="nulová",J411,0)</f>
        <v>0</v>
      </c>
      <c r="BJ411" s="16" t="s">
        <v>91</v>
      </c>
      <c r="BK411" s="102">
        <f>ROUND(I411*H411,2)</f>
        <v>0</v>
      </c>
      <c r="BL411" s="16" t="s">
        <v>280</v>
      </c>
      <c r="BM411" s="174" t="s">
        <v>738</v>
      </c>
    </row>
    <row r="412" spans="2:65" s="12" customFormat="1" ht="11.25">
      <c r="B412" s="175"/>
      <c r="D412" s="176" t="s">
        <v>207</v>
      </c>
      <c r="E412" s="177" t="s">
        <v>1</v>
      </c>
      <c r="F412" s="178" t="s">
        <v>110</v>
      </c>
      <c r="H412" s="179">
        <v>20.812000000000001</v>
      </c>
      <c r="I412" s="180"/>
      <c r="L412" s="175"/>
      <c r="M412" s="181"/>
      <c r="T412" s="182"/>
      <c r="AT412" s="177" t="s">
        <v>207</v>
      </c>
      <c r="AU412" s="177" t="s">
        <v>91</v>
      </c>
      <c r="AV412" s="12" t="s">
        <v>91</v>
      </c>
      <c r="AW412" s="12" t="s">
        <v>33</v>
      </c>
      <c r="AX412" s="12" t="s">
        <v>85</v>
      </c>
      <c r="AY412" s="177" t="s">
        <v>199</v>
      </c>
    </row>
    <row r="413" spans="2:65" s="1" customFormat="1" ht="24.2" customHeight="1">
      <c r="B413" s="33"/>
      <c r="C413" s="163" t="s">
        <v>739</v>
      </c>
      <c r="D413" s="163" t="s">
        <v>201</v>
      </c>
      <c r="E413" s="164" t="s">
        <v>740</v>
      </c>
      <c r="F413" s="165" t="s">
        <v>741</v>
      </c>
      <c r="G413" s="166" t="s">
        <v>319</v>
      </c>
      <c r="H413" s="167"/>
      <c r="I413" s="168"/>
      <c r="J413" s="169">
        <f>ROUND(I413*H413,2)</f>
        <v>0</v>
      </c>
      <c r="K413" s="170"/>
      <c r="L413" s="33"/>
      <c r="M413" s="171" t="s">
        <v>1</v>
      </c>
      <c r="N413" s="137" t="s">
        <v>44</v>
      </c>
      <c r="P413" s="172">
        <f>O413*H413</f>
        <v>0</v>
      </c>
      <c r="Q413" s="172">
        <v>0</v>
      </c>
      <c r="R413" s="172">
        <f>Q413*H413</f>
        <v>0</v>
      </c>
      <c r="S413" s="172">
        <v>0</v>
      </c>
      <c r="T413" s="173">
        <f>S413*H413</f>
        <v>0</v>
      </c>
      <c r="AR413" s="174" t="s">
        <v>280</v>
      </c>
      <c r="AT413" s="174" t="s">
        <v>201</v>
      </c>
      <c r="AU413" s="174" t="s">
        <v>91</v>
      </c>
      <c r="AY413" s="16" t="s">
        <v>199</v>
      </c>
      <c r="BE413" s="102">
        <f>IF(N413="základná",J413,0)</f>
        <v>0</v>
      </c>
      <c r="BF413" s="102">
        <f>IF(N413="znížená",J413,0)</f>
        <v>0</v>
      </c>
      <c r="BG413" s="102">
        <f>IF(N413="zákl. prenesená",J413,0)</f>
        <v>0</v>
      </c>
      <c r="BH413" s="102">
        <f>IF(N413="zníž. prenesená",J413,0)</f>
        <v>0</v>
      </c>
      <c r="BI413" s="102">
        <f>IF(N413="nulová",J413,0)</f>
        <v>0</v>
      </c>
      <c r="BJ413" s="16" t="s">
        <v>91</v>
      </c>
      <c r="BK413" s="102">
        <f>ROUND(I413*H413,2)</f>
        <v>0</v>
      </c>
      <c r="BL413" s="16" t="s">
        <v>280</v>
      </c>
      <c r="BM413" s="174" t="s">
        <v>742</v>
      </c>
    </row>
    <row r="414" spans="2:65" s="11" customFormat="1" ht="22.9" customHeight="1">
      <c r="B414" s="152"/>
      <c r="D414" s="153" t="s">
        <v>77</v>
      </c>
      <c r="E414" s="161" t="s">
        <v>743</v>
      </c>
      <c r="F414" s="161" t="s">
        <v>744</v>
      </c>
      <c r="I414" s="155"/>
      <c r="J414" s="162">
        <f>BK414</f>
        <v>0</v>
      </c>
      <c r="L414" s="152"/>
      <c r="M414" s="156"/>
      <c r="P414" s="157">
        <f>SUM(P415:P421)</f>
        <v>0</v>
      </c>
      <c r="R414" s="157">
        <f>SUM(R415:R421)</f>
        <v>6.3054202599999991</v>
      </c>
      <c r="T414" s="158">
        <f>SUM(T415:T421)</f>
        <v>0</v>
      </c>
      <c r="AR414" s="153" t="s">
        <v>91</v>
      </c>
      <c r="AT414" s="159" t="s">
        <v>77</v>
      </c>
      <c r="AU414" s="159" t="s">
        <v>85</v>
      </c>
      <c r="AY414" s="153" t="s">
        <v>199</v>
      </c>
      <c r="BK414" s="160">
        <f>SUM(BK415:BK421)</f>
        <v>0</v>
      </c>
    </row>
    <row r="415" spans="2:65" s="1" customFormat="1" ht="33" customHeight="1">
      <c r="B415" s="33"/>
      <c r="C415" s="163" t="s">
        <v>745</v>
      </c>
      <c r="D415" s="163" t="s">
        <v>201</v>
      </c>
      <c r="E415" s="164" t="s">
        <v>746</v>
      </c>
      <c r="F415" s="165" t="s">
        <v>747</v>
      </c>
      <c r="G415" s="166" t="s">
        <v>204</v>
      </c>
      <c r="H415" s="281">
        <v>83.47</v>
      </c>
      <c r="I415" s="168"/>
      <c r="J415" s="169">
        <f>ROUND(I415*H415,2)</f>
        <v>0</v>
      </c>
      <c r="K415" s="170"/>
      <c r="L415" s="33"/>
      <c r="M415" s="171" t="s">
        <v>1</v>
      </c>
      <c r="N415" s="137" t="s">
        <v>44</v>
      </c>
      <c r="P415" s="172">
        <f>O415*H415</f>
        <v>0</v>
      </c>
      <c r="Q415" s="172">
        <v>5.5825E-2</v>
      </c>
      <c r="R415" s="172">
        <f>Q415*H415</f>
        <v>4.6597127499999997</v>
      </c>
      <c r="S415" s="172">
        <v>0</v>
      </c>
      <c r="T415" s="173">
        <f>S415*H415</f>
        <v>0</v>
      </c>
      <c r="AR415" s="174" t="s">
        <v>280</v>
      </c>
      <c r="AT415" s="174" t="s">
        <v>201</v>
      </c>
      <c r="AU415" s="174" t="s">
        <v>91</v>
      </c>
      <c r="AY415" s="16" t="s">
        <v>199</v>
      </c>
      <c r="BE415" s="102">
        <f>IF(N415="základná",J415,0)</f>
        <v>0</v>
      </c>
      <c r="BF415" s="102">
        <f>IF(N415="znížená",J415,0)</f>
        <v>0</v>
      </c>
      <c r="BG415" s="102">
        <f>IF(N415="zákl. prenesená",J415,0)</f>
        <v>0</v>
      </c>
      <c r="BH415" s="102">
        <f>IF(N415="zníž. prenesená",J415,0)</f>
        <v>0</v>
      </c>
      <c r="BI415" s="102">
        <f>IF(N415="nulová",J415,0)</f>
        <v>0</v>
      </c>
      <c r="BJ415" s="16" t="s">
        <v>91</v>
      </c>
      <c r="BK415" s="102">
        <f>ROUND(I415*H415,2)</f>
        <v>0</v>
      </c>
      <c r="BL415" s="16" t="s">
        <v>280</v>
      </c>
      <c r="BM415" s="174" t="s">
        <v>748</v>
      </c>
    </row>
    <row r="416" spans="2:65" s="12" customFormat="1" ht="11.25">
      <c r="B416" s="175"/>
      <c r="D416" s="176" t="s">
        <v>207</v>
      </c>
      <c r="E416" s="177" t="s">
        <v>1</v>
      </c>
      <c r="F416" s="178" t="s">
        <v>105</v>
      </c>
      <c r="H416" s="282">
        <v>83.47</v>
      </c>
      <c r="I416" s="180"/>
      <c r="L416" s="175"/>
      <c r="M416" s="181"/>
      <c r="T416" s="182"/>
      <c r="AT416" s="177" t="s">
        <v>207</v>
      </c>
      <c r="AU416" s="177" t="s">
        <v>91</v>
      </c>
      <c r="AV416" s="12" t="s">
        <v>91</v>
      </c>
      <c r="AW416" s="12" t="s">
        <v>33</v>
      </c>
      <c r="AX416" s="12" t="s">
        <v>85</v>
      </c>
      <c r="AY416" s="177" t="s">
        <v>199</v>
      </c>
    </row>
    <row r="417" spans="2:65" s="1" customFormat="1" ht="16.5" customHeight="1">
      <c r="B417" s="33"/>
      <c r="C417" s="196" t="s">
        <v>749</v>
      </c>
      <c r="D417" s="196" t="s">
        <v>343</v>
      </c>
      <c r="E417" s="197" t="s">
        <v>750</v>
      </c>
      <c r="F417" s="198" t="s">
        <v>751</v>
      </c>
      <c r="G417" s="199" t="s">
        <v>204</v>
      </c>
      <c r="H417" s="289">
        <v>88.477999999999994</v>
      </c>
      <c r="I417" s="200"/>
      <c r="J417" s="201">
        <f>ROUND(I417*H417,2)</f>
        <v>0</v>
      </c>
      <c r="K417" s="202"/>
      <c r="L417" s="203"/>
      <c r="M417" s="204" t="s">
        <v>1</v>
      </c>
      <c r="N417" s="205" t="s">
        <v>44</v>
      </c>
      <c r="P417" s="172">
        <f>O417*H417</f>
        <v>0</v>
      </c>
      <c r="Q417" s="172">
        <v>1.8519999999999998E-2</v>
      </c>
      <c r="R417" s="172">
        <f>Q417*H417</f>
        <v>1.6386125599999997</v>
      </c>
      <c r="S417" s="172">
        <v>0</v>
      </c>
      <c r="T417" s="173">
        <f>S417*H417</f>
        <v>0</v>
      </c>
      <c r="AR417" s="174" t="s">
        <v>346</v>
      </c>
      <c r="AT417" s="174" t="s">
        <v>343</v>
      </c>
      <c r="AU417" s="174" t="s">
        <v>91</v>
      </c>
      <c r="AY417" s="16" t="s">
        <v>199</v>
      </c>
      <c r="BE417" s="102">
        <f>IF(N417="základná",J417,0)</f>
        <v>0</v>
      </c>
      <c r="BF417" s="102">
        <f>IF(N417="znížená",J417,0)</f>
        <v>0</v>
      </c>
      <c r="BG417" s="102">
        <f>IF(N417="zákl. prenesená",J417,0)</f>
        <v>0</v>
      </c>
      <c r="BH417" s="102">
        <f>IF(N417="zníž. prenesená",J417,0)</f>
        <v>0</v>
      </c>
      <c r="BI417" s="102">
        <f>IF(N417="nulová",J417,0)</f>
        <v>0</v>
      </c>
      <c r="BJ417" s="16" t="s">
        <v>91</v>
      </c>
      <c r="BK417" s="102">
        <f>ROUND(I417*H417,2)</f>
        <v>0</v>
      </c>
      <c r="BL417" s="16" t="s">
        <v>280</v>
      </c>
      <c r="BM417" s="174" t="s">
        <v>752</v>
      </c>
    </row>
    <row r="418" spans="2:65" s="12" customFormat="1" ht="11.25">
      <c r="B418" s="175"/>
      <c r="D418" s="176" t="s">
        <v>207</v>
      </c>
      <c r="F418" s="178" t="s">
        <v>753</v>
      </c>
      <c r="H418" s="282">
        <v>88.477999999999994</v>
      </c>
      <c r="I418" s="180"/>
      <c r="L418" s="175"/>
      <c r="M418" s="181"/>
      <c r="T418" s="182"/>
      <c r="AT418" s="177" t="s">
        <v>207</v>
      </c>
      <c r="AU418" s="177" t="s">
        <v>91</v>
      </c>
      <c r="AV418" s="12" t="s">
        <v>91</v>
      </c>
      <c r="AW418" s="12" t="s">
        <v>4</v>
      </c>
      <c r="AX418" s="12" t="s">
        <v>85</v>
      </c>
      <c r="AY418" s="177" t="s">
        <v>199</v>
      </c>
    </row>
    <row r="419" spans="2:65" s="1" customFormat="1" ht="16.5" customHeight="1">
      <c r="B419" s="33"/>
      <c r="C419" s="163" t="s">
        <v>754</v>
      </c>
      <c r="D419" s="163" t="s">
        <v>201</v>
      </c>
      <c r="E419" s="164" t="s">
        <v>755</v>
      </c>
      <c r="F419" s="165" t="s">
        <v>756</v>
      </c>
      <c r="G419" s="166" t="s">
        <v>204</v>
      </c>
      <c r="H419" s="281">
        <v>83.47</v>
      </c>
      <c r="I419" s="168"/>
      <c r="J419" s="169">
        <f>ROUND(I419*H419,2)</f>
        <v>0</v>
      </c>
      <c r="K419" s="170"/>
      <c r="L419" s="33"/>
      <c r="M419" s="171" t="s">
        <v>1</v>
      </c>
      <c r="N419" s="137" t="s">
        <v>44</v>
      </c>
      <c r="P419" s="172">
        <f>O419*H419</f>
        <v>0</v>
      </c>
      <c r="Q419" s="172">
        <v>8.5000000000000006E-5</v>
      </c>
      <c r="R419" s="172">
        <f>Q419*H419</f>
        <v>7.09495E-3</v>
      </c>
      <c r="S419" s="172">
        <v>0</v>
      </c>
      <c r="T419" s="173">
        <f>S419*H419</f>
        <v>0</v>
      </c>
      <c r="AR419" s="174" t="s">
        <v>280</v>
      </c>
      <c r="AT419" s="174" t="s">
        <v>201</v>
      </c>
      <c r="AU419" s="174" t="s">
        <v>91</v>
      </c>
      <c r="AY419" s="16" t="s">
        <v>199</v>
      </c>
      <c r="BE419" s="102">
        <f>IF(N419="základná",J419,0)</f>
        <v>0</v>
      </c>
      <c r="BF419" s="102">
        <f>IF(N419="znížená",J419,0)</f>
        <v>0</v>
      </c>
      <c r="BG419" s="102">
        <f>IF(N419="zákl. prenesená",J419,0)</f>
        <v>0</v>
      </c>
      <c r="BH419" s="102">
        <f>IF(N419="zníž. prenesená",J419,0)</f>
        <v>0</v>
      </c>
      <c r="BI419" s="102">
        <f>IF(N419="nulová",J419,0)</f>
        <v>0</v>
      </c>
      <c r="BJ419" s="16" t="s">
        <v>91</v>
      </c>
      <c r="BK419" s="102">
        <f>ROUND(I419*H419,2)</f>
        <v>0</v>
      </c>
      <c r="BL419" s="16" t="s">
        <v>280</v>
      </c>
      <c r="BM419" s="174" t="s">
        <v>757</v>
      </c>
    </row>
    <row r="420" spans="2:65" s="12" customFormat="1" ht="11.25">
      <c r="B420" s="175"/>
      <c r="D420" s="176" t="s">
        <v>207</v>
      </c>
      <c r="E420" s="177" t="s">
        <v>1</v>
      </c>
      <c r="F420" s="178" t="s">
        <v>105</v>
      </c>
      <c r="H420" s="179">
        <v>83.47</v>
      </c>
      <c r="I420" s="180"/>
      <c r="L420" s="175"/>
      <c r="M420" s="181"/>
      <c r="T420" s="182"/>
      <c r="AT420" s="177" t="s">
        <v>207</v>
      </c>
      <c r="AU420" s="177" t="s">
        <v>91</v>
      </c>
      <c r="AV420" s="12" t="s">
        <v>91</v>
      </c>
      <c r="AW420" s="12" t="s">
        <v>33</v>
      </c>
      <c r="AX420" s="12" t="s">
        <v>85</v>
      </c>
      <c r="AY420" s="177" t="s">
        <v>199</v>
      </c>
    </row>
    <row r="421" spans="2:65" s="1" customFormat="1" ht="24.2" customHeight="1">
      <c r="B421" s="33"/>
      <c r="C421" s="163" t="s">
        <v>758</v>
      </c>
      <c r="D421" s="163" t="s">
        <v>201</v>
      </c>
      <c r="E421" s="164" t="s">
        <v>759</v>
      </c>
      <c r="F421" s="165" t="s">
        <v>760</v>
      </c>
      <c r="G421" s="166" t="s">
        <v>319</v>
      </c>
      <c r="H421" s="167"/>
      <c r="I421" s="168"/>
      <c r="J421" s="169">
        <f>ROUND(I421*H421,2)</f>
        <v>0</v>
      </c>
      <c r="K421" s="170"/>
      <c r="L421" s="33"/>
      <c r="M421" s="171" t="s">
        <v>1</v>
      </c>
      <c r="N421" s="137" t="s">
        <v>44</v>
      </c>
      <c r="P421" s="172">
        <f>O421*H421</f>
        <v>0</v>
      </c>
      <c r="Q421" s="172">
        <v>0</v>
      </c>
      <c r="R421" s="172">
        <f>Q421*H421</f>
        <v>0</v>
      </c>
      <c r="S421" s="172">
        <v>0</v>
      </c>
      <c r="T421" s="173">
        <f>S421*H421</f>
        <v>0</v>
      </c>
      <c r="AR421" s="174" t="s">
        <v>280</v>
      </c>
      <c r="AT421" s="174" t="s">
        <v>201</v>
      </c>
      <c r="AU421" s="174" t="s">
        <v>91</v>
      </c>
      <c r="AY421" s="16" t="s">
        <v>199</v>
      </c>
      <c r="BE421" s="102">
        <f>IF(N421="základná",J421,0)</f>
        <v>0</v>
      </c>
      <c r="BF421" s="102">
        <f>IF(N421="znížená",J421,0)</f>
        <v>0</v>
      </c>
      <c r="BG421" s="102">
        <f>IF(N421="zákl. prenesená",J421,0)</f>
        <v>0</v>
      </c>
      <c r="BH421" s="102">
        <f>IF(N421="zníž. prenesená",J421,0)</f>
        <v>0</v>
      </c>
      <c r="BI421" s="102">
        <f>IF(N421="nulová",J421,0)</f>
        <v>0</v>
      </c>
      <c r="BJ421" s="16" t="s">
        <v>91</v>
      </c>
      <c r="BK421" s="102">
        <f>ROUND(I421*H421,2)</f>
        <v>0</v>
      </c>
      <c r="BL421" s="16" t="s">
        <v>280</v>
      </c>
      <c r="BM421" s="174" t="s">
        <v>761</v>
      </c>
    </row>
    <row r="422" spans="2:65" s="11" customFormat="1" ht="22.9" customHeight="1">
      <c r="B422" s="152"/>
      <c r="D422" s="153" t="s">
        <v>77</v>
      </c>
      <c r="E422" s="161" t="s">
        <v>762</v>
      </c>
      <c r="F422" s="161" t="s">
        <v>763</v>
      </c>
      <c r="I422" s="155"/>
      <c r="J422" s="162">
        <f>BK422</f>
        <v>0</v>
      </c>
      <c r="L422" s="152"/>
      <c r="M422" s="156"/>
      <c r="P422" s="157">
        <f>SUM(P423:P432)</f>
        <v>0</v>
      </c>
      <c r="R422" s="157">
        <f>SUM(R423:R432)</f>
        <v>4.3317547999999996E-3</v>
      </c>
      <c r="T422" s="158">
        <f>SUM(T423:T432)</f>
        <v>0</v>
      </c>
      <c r="AR422" s="153" t="s">
        <v>91</v>
      </c>
      <c r="AT422" s="159" t="s">
        <v>77</v>
      </c>
      <c r="AU422" s="159" t="s">
        <v>85</v>
      </c>
      <c r="AY422" s="153" t="s">
        <v>199</v>
      </c>
      <c r="BK422" s="160">
        <f>SUM(BK423:BK432)</f>
        <v>0</v>
      </c>
    </row>
    <row r="423" spans="2:65" s="1" customFormat="1" ht="33" customHeight="1">
      <c r="B423" s="33"/>
      <c r="C423" s="163" t="s">
        <v>764</v>
      </c>
      <c r="D423" s="163" t="s">
        <v>201</v>
      </c>
      <c r="E423" s="164" t="s">
        <v>765</v>
      </c>
      <c r="F423" s="165" t="s">
        <v>766</v>
      </c>
      <c r="G423" s="166" t="s">
        <v>245</v>
      </c>
      <c r="H423" s="281">
        <v>25.094999999999999</v>
      </c>
      <c r="I423" s="168"/>
      <c r="J423" s="169">
        <f>ROUND(I423*H423,2)</f>
        <v>0</v>
      </c>
      <c r="K423" s="170"/>
      <c r="L423" s="33"/>
      <c r="M423" s="171" t="s">
        <v>1</v>
      </c>
      <c r="N423" s="137" t="s">
        <v>44</v>
      </c>
      <c r="P423" s="172">
        <f>O423*H423</f>
        <v>0</v>
      </c>
      <c r="Q423" s="172">
        <v>0</v>
      </c>
      <c r="R423" s="172">
        <f>Q423*H423</f>
        <v>0</v>
      </c>
      <c r="S423" s="172">
        <v>0</v>
      </c>
      <c r="T423" s="173">
        <f>S423*H423</f>
        <v>0</v>
      </c>
      <c r="AR423" s="174" t="s">
        <v>280</v>
      </c>
      <c r="AT423" s="174" t="s">
        <v>201</v>
      </c>
      <c r="AU423" s="174" t="s">
        <v>91</v>
      </c>
      <c r="AY423" s="16" t="s">
        <v>199</v>
      </c>
      <c r="BE423" s="102">
        <f>IF(N423="základná",J423,0)</f>
        <v>0</v>
      </c>
      <c r="BF423" s="102">
        <f>IF(N423="znížená",J423,0)</f>
        <v>0</v>
      </c>
      <c r="BG423" s="102">
        <f>IF(N423="zákl. prenesená",J423,0)</f>
        <v>0</v>
      </c>
      <c r="BH423" s="102">
        <f>IF(N423="zníž. prenesená",J423,0)</f>
        <v>0</v>
      </c>
      <c r="BI423" s="102">
        <f>IF(N423="nulová",J423,0)</f>
        <v>0</v>
      </c>
      <c r="BJ423" s="16" t="s">
        <v>91</v>
      </c>
      <c r="BK423" s="102">
        <f>ROUND(I423*H423,2)</f>
        <v>0</v>
      </c>
      <c r="BL423" s="16" t="s">
        <v>280</v>
      </c>
      <c r="BM423" s="174" t="s">
        <v>767</v>
      </c>
    </row>
    <row r="424" spans="2:65" s="12" customFormat="1" ht="11.25">
      <c r="B424" s="175"/>
      <c r="D424" s="176" t="s">
        <v>207</v>
      </c>
      <c r="E424" s="177" t="s">
        <v>1</v>
      </c>
      <c r="F424" s="178" t="s">
        <v>768</v>
      </c>
      <c r="H424" s="282">
        <v>10.164</v>
      </c>
      <c r="I424" s="180"/>
      <c r="L424" s="175"/>
      <c r="M424" s="181"/>
      <c r="T424" s="182"/>
      <c r="AT424" s="177" t="s">
        <v>207</v>
      </c>
      <c r="AU424" s="177" t="s">
        <v>91</v>
      </c>
      <c r="AV424" s="12" t="s">
        <v>91</v>
      </c>
      <c r="AW424" s="12" t="s">
        <v>33</v>
      </c>
      <c r="AX424" s="12" t="s">
        <v>78</v>
      </c>
      <c r="AY424" s="177" t="s">
        <v>199</v>
      </c>
    </row>
    <row r="425" spans="2:65" s="12" customFormat="1" ht="11.25">
      <c r="B425" s="175"/>
      <c r="D425" s="176" t="s">
        <v>207</v>
      </c>
      <c r="E425" s="177" t="s">
        <v>1</v>
      </c>
      <c r="F425" s="178" t="s">
        <v>769</v>
      </c>
      <c r="H425" s="282">
        <v>14.930999999999999</v>
      </c>
      <c r="I425" s="180"/>
      <c r="L425" s="175"/>
      <c r="M425" s="181"/>
      <c r="T425" s="182"/>
      <c r="AT425" s="177" t="s">
        <v>207</v>
      </c>
      <c r="AU425" s="177" t="s">
        <v>91</v>
      </c>
      <c r="AV425" s="12" t="s">
        <v>91</v>
      </c>
      <c r="AW425" s="12" t="s">
        <v>33</v>
      </c>
      <c r="AX425" s="12" t="s">
        <v>78</v>
      </c>
      <c r="AY425" s="177" t="s">
        <v>199</v>
      </c>
    </row>
    <row r="426" spans="2:65" s="13" customFormat="1" ht="11.25">
      <c r="B426" s="183"/>
      <c r="D426" s="176" t="s">
        <v>207</v>
      </c>
      <c r="E426" s="184" t="s">
        <v>128</v>
      </c>
      <c r="F426" s="185" t="s">
        <v>229</v>
      </c>
      <c r="H426" s="284">
        <v>25.094999999999999</v>
      </c>
      <c r="I426" s="187"/>
      <c r="L426" s="183"/>
      <c r="M426" s="188"/>
      <c r="T426" s="189"/>
      <c r="AT426" s="184" t="s">
        <v>207</v>
      </c>
      <c r="AU426" s="184" t="s">
        <v>91</v>
      </c>
      <c r="AV426" s="13" t="s">
        <v>205</v>
      </c>
      <c r="AW426" s="13" t="s">
        <v>33</v>
      </c>
      <c r="AX426" s="13" t="s">
        <v>85</v>
      </c>
      <c r="AY426" s="184" t="s">
        <v>199</v>
      </c>
    </row>
    <row r="427" spans="2:65" s="1" customFormat="1" ht="24.2" customHeight="1">
      <c r="B427" s="33"/>
      <c r="C427" s="163" t="s">
        <v>770</v>
      </c>
      <c r="D427" s="163" t="s">
        <v>201</v>
      </c>
      <c r="E427" s="164" t="s">
        <v>771</v>
      </c>
      <c r="F427" s="165" t="s">
        <v>772</v>
      </c>
      <c r="G427" s="166" t="s">
        <v>245</v>
      </c>
      <c r="H427" s="281">
        <v>25.094999999999999</v>
      </c>
      <c r="I427" s="168"/>
      <c r="J427" s="169">
        <f>ROUND(I427*H427,2)</f>
        <v>0</v>
      </c>
      <c r="K427" s="170"/>
      <c r="L427" s="33"/>
      <c r="M427" s="171" t="s">
        <v>1</v>
      </c>
      <c r="N427" s="137" t="s">
        <v>44</v>
      </c>
      <c r="P427" s="172">
        <f>O427*H427</f>
        <v>0</v>
      </c>
      <c r="Q427" s="172">
        <v>1.6584E-4</v>
      </c>
      <c r="R427" s="172">
        <f>Q427*H427</f>
        <v>4.1617547999999996E-3</v>
      </c>
      <c r="S427" s="172">
        <v>0</v>
      </c>
      <c r="T427" s="173">
        <f>S427*H427</f>
        <v>0</v>
      </c>
      <c r="AR427" s="174" t="s">
        <v>280</v>
      </c>
      <c r="AT427" s="174" t="s">
        <v>201</v>
      </c>
      <c r="AU427" s="174" t="s">
        <v>91</v>
      </c>
      <c r="AY427" s="16" t="s">
        <v>199</v>
      </c>
      <c r="BE427" s="102">
        <f>IF(N427="základná",J427,0)</f>
        <v>0</v>
      </c>
      <c r="BF427" s="102">
        <f>IF(N427="znížená",J427,0)</f>
        <v>0</v>
      </c>
      <c r="BG427" s="102">
        <f>IF(N427="zákl. prenesená",J427,0)</f>
        <v>0</v>
      </c>
      <c r="BH427" s="102">
        <f>IF(N427="zníž. prenesená",J427,0)</f>
        <v>0</v>
      </c>
      <c r="BI427" s="102">
        <f>IF(N427="nulová",J427,0)</f>
        <v>0</v>
      </c>
      <c r="BJ427" s="16" t="s">
        <v>91</v>
      </c>
      <c r="BK427" s="102">
        <f>ROUND(I427*H427,2)</f>
        <v>0</v>
      </c>
      <c r="BL427" s="16" t="s">
        <v>280</v>
      </c>
      <c r="BM427" s="174" t="s">
        <v>773</v>
      </c>
    </row>
    <row r="428" spans="2:65" s="12" customFormat="1" ht="11.25">
      <c r="B428" s="175"/>
      <c r="D428" s="176" t="s">
        <v>207</v>
      </c>
      <c r="E428" s="177" t="s">
        <v>1</v>
      </c>
      <c r="F428" s="178" t="s">
        <v>128</v>
      </c>
      <c r="H428" s="282">
        <v>25.094999999999999</v>
      </c>
      <c r="I428" s="180"/>
      <c r="L428" s="175"/>
      <c r="M428" s="181"/>
      <c r="T428" s="182"/>
      <c r="AT428" s="177" t="s">
        <v>207</v>
      </c>
      <c r="AU428" s="177" t="s">
        <v>91</v>
      </c>
      <c r="AV428" s="12" t="s">
        <v>91</v>
      </c>
      <c r="AW428" s="12" t="s">
        <v>33</v>
      </c>
      <c r="AX428" s="12" t="s">
        <v>78</v>
      </c>
      <c r="AY428" s="177" t="s">
        <v>199</v>
      </c>
    </row>
    <row r="429" spans="2:65" s="13" customFormat="1" ht="11.25">
      <c r="B429" s="183"/>
      <c r="D429" s="176" t="s">
        <v>207</v>
      </c>
      <c r="E429" s="184" t="s">
        <v>1</v>
      </c>
      <c r="F429" s="185" t="s">
        <v>229</v>
      </c>
      <c r="H429" s="284">
        <v>25.094999999999999</v>
      </c>
      <c r="I429" s="187"/>
      <c r="L429" s="183"/>
      <c r="M429" s="188"/>
      <c r="T429" s="189"/>
      <c r="AT429" s="184" t="s">
        <v>207</v>
      </c>
      <c r="AU429" s="184" t="s">
        <v>91</v>
      </c>
      <c r="AV429" s="13" t="s">
        <v>205</v>
      </c>
      <c r="AW429" s="13" t="s">
        <v>33</v>
      </c>
      <c r="AX429" s="13" t="s">
        <v>85</v>
      </c>
      <c r="AY429" s="184" t="s">
        <v>199</v>
      </c>
    </row>
    <row r="430" spans="2:65" s="1" customFormat="1" ht="24.2" customHeight="1">
      <c r="B430" s="33"/>
      <c r="C430" s="163" t="s">
        <v>774</v>
      </c>
      <c r="D430" s="163" t="s">
        <v>201</v>
      </c>
      <c r="E430" s="164" t="s">
        <v>775</v>
      </c>
      <c r="F430" s="165" t="s">
        <v>776</v>
      </c>
      <c r="G430" s="166" t="s">
        <v>245</v>
      </c>
      <c r="H430" s="281">
        <v>1</v>
      </c>
      <c r="I430" s="168"/>
      <c r="J430" s="169">
        <f>ROUND(I430*H430,2)</f>
        <v>0</v>
      </c>
      <c r="K430" s="170"/>
      <c r="L430" s="33"/>
      <c r="M430" s="171" t="s">
        <v>1</v>
      </c>
      <c r="N430" s="137" t="s">
        <v>44</v>
      </c>
      <c r="P430" s="172">
        <f>O430*H430</f>
        <v>0</v>
      </c>
      <c r="Q430" s="172">
        <v>1.7000000000000001E-4</v>
      </c>
      <c r="R430" s="172">
        <f>Q430*H430</f>
        <v>1.7000000000000001E-4</v>
      </c>
      <c r="S430" s="172">
        <v>0</v>
      </c>
      <c r="T430" s="173">
        <f>S430*H430</f>
        <v>0</v>
      </c>
      <c r="AR430" s="174" t="s">
        <v>280</v>
      </c>
      <c r="AT430" s="174" t="s">
        <v>201</v>
      </c>
      <c r="AU430" s="174" t="s">
        <v>91</v>
      </c>
      <c r="AY430" s="16" t="s">
        <v>199</v>
      </c>
      <c r="BE430" s="102">
        <f>IF(N430="základná",J430,0)</f>
        <v>0</v>
      </c>
      <c r="BF430" s="102">
        <f>IF(N430="znížená",J430,0)</f>
        <v>0</v>
      </c>
      <c r="BG430" s="102">
        <f>IF(N430="zákl. prenesená",J430,0)</f>
        <v>0</v>
      </c>
      <c r="BH430" s="102">
        <f>IF(N430="zníž. prenesená",J430,0)</f>
        <v>0</v>
      </c>
      <c r="BI430" s="102">
        <f>IF(N430="nulová",J430,0)</f>
        <v>0</v>
      </c>
      <c r="BJ430" s="16" t="s">
        <v>91</v>
      </c>
      <c r="BK430" s="102">
        <f>ROUND(I430*H430,2)</f>
        <v>0</v>
      </c>
      <c r="BL430" s="16" t="s">
        <v>280</v>
      </c>
      <c r="BM430" s="174" t="s">
        <v>777</v>
      </c>
    </row>
    <row r="431" spans="2:65" s="12" customFormat="1" ht="11.25">
      <c r="B431" s="175"/>
      <c r="D431" s="176" t="s">
        <v>207</v>
      </c>
      <c r="E431" s="177" t="s">
        <v>1</v>
      </c>
      <c r="F431" s="178" t="s">
        <v>778</v>
      </c>
      <c r="H431" s="282">
        <v>1</v>
      </c>
      <c r="I431" s="180"/>
      <c r="L431" s="175"/>
      <c r="M431" s="181"/>
      <c r="T431" s="182"/>
      <c r="AT431" s="177" t="s">
        <v>207</v>
      </c>
      <c r="AU431" s="177" t="s">
        <v>91</v>
      </c>
      <c r="AV431" s="12" t="s">
        <v>91</v>
      </c>
      <c r="AW431" s="12" t="s">
        <v>33</v>
      </c>
      <c r="AX431" s="12" t="s">
        <v>78</v>
      </c>
      <c r="AY431" s="177" t="s">
        <v>199</v>
      </c>
    </row>
    <row r="432" spans="2:65" s="13" customFormat="1" ht="11.25">
      <c r="B432" s="183"/>
      <c r="D432" s="176" t="s">
        <v>207</v>
      </c>
      <c r="E432" s="184" t="s">
        <v>1</v>
      </c>
      <c r="F432" s="185" t="s">
        <v>229</v>
      </c>
      <c r="H432" s="284">
        <v>1</v>
      </c>
      <c r="I432" s="187"/>
      <c r="L432" s="183"/>
      <c r="M432" s="188"/>
      <c r="T432" s="189"/>
      <c r="AT432" s="184" t="s">
        <v>207</v>
      </c>
      <c r="AU432" s="184" t="s">
        <v>91</v>
      </c>
      <c r="AV432" s="13" t="s">
        <v>205</v>
      </c>
      <c r="AW432" s="13" t="s">
        <v>33</v>
      </c>
      <c r="AX432" s="13" t="s">
        <v>85</v>
      </c>
      <c r="AY432" s="184" t="s">
        <v>199</v>
      </c>
    </row>
    <row r="433" spans="2:65" s="11" customFormat="1" ht="22.9" customHeight="1">
      <c r="B433" s="152"/>
      <c r="D433" s="153" t="s">
        <v>77</v>
      </c>
      <c r="E433" s="161" t="s">
        <v>779</v>
      </c>
      <c r="F433" s="161" t="s">
        <v>780</v>
      </c>
      <c r="H433" s="283"/>
      <c r="I433" s="155"/>
      <c r="J433" s="162">
        <f>BK433</f>
        <v>0</v>
      </c>
      <c r="L433" s="152"/>
      <c r="M433" s="156"/>
      <c r="P433" s="157">
        <f>SUM(P434:P461)</f>
        <v>0</v>
      </c>
      <c r="R433" s="157">
        <f>SUM(R434:R461)</f>
        <v>7.9782585520000004E-2</v>
      </c>
      <c r="T433" s="158">
        <f>SUM(T434:T461)</f>
        <v>0</v>
      </c>
      <c r="AR433" s="153" t="s">
        <v>91</v>
      </c>
      <c r="AT433" s="159" t="s">
        <v>77</v>
      </c>
      <c r="AU433" s="159" t="s">
        <v>85</v>
      </c>
      <c r="AY433" s="153" t="s">
        <v>199</v>
      </c>
      <c r="BK433" s="160">
        <f>SUM(BK434:BK461)</f>
        <v>0</v>
      </c>
    </row>
    <row r="434" spans="2:65" s="1" customFormat="1" ht="21.75" customHeight="1">
      <c r="B434" s="33"/>
      <c r="C434" s="163" t="s">
        <v>781</v>
      </c>
      <c r="D434" s="163" t="s">
        <v>201</v>
      </c>
      <c r="E434" s="164" t="s">
        <v>782</v>
      </c>
      <c r="F434" s="165" t="s">
        <v>783</v>
      </c>
      <c r="G434" s="166" t="s">
        <v>232</v>
      </c>
      <c r="H434" s="281">
        <v>9</v>
      </c>
      <c r="I434" s="168"/>
      <c r="J434" s="169">
        <f>ROUND(I434*H434,2)</f>
        <v>0</v>
      </c>
      <c r="K434" s="170"/>
      <c r="L434" s="33"/>
      <c r="M434" s="171" t="s">
        <v>1</v>
      </c>
      <c r="N434" s="137" t="s">
        <v>44</v>
      </c>
      <c r="P434" s="172">
        <f>O434*H434</f>
        <v>0</v>
      </c>
      <c r="Q434" s="172">
        <v>0</v>
      </c>
      <c r="R434" s="172">
        <f>Q434*H434</f>
        <v>0</v>
      </c>
      <c r="S434" s="172">
        <v>0</v>
      </c>
      <c r="T434" s="173">
        <f>S434*H434</f>
        <v>0</v>
      </c>
      <c r="AR434" s="174" t="s">
        <v>280</v>
      </c>
      <c r="AT434" s="174" t="s">
        <v>201</v>
      </c>
      <c r="AU434" s="174" t="s">
        <v>91</v>
      </c>
      <c r="AY434" s="16" t="s">
        <v>199</v>
      </c>
      <c r="BE434" s="102">
        <f>IF(N434="základná",J434,0)</f>
        <v>0</v>
      </c>
      <c r="BF434" s="102">
        <f>IF(N434="znížená",J434,0)</f>
        <v>0</v>
      </c>
      <c r="BG434" s="102">
        <f>IF(N434="zákl. prenesená",J434,0)</f>
        <v>0</v>
      </c>
      <c r="BH434" s="102">
        <f>IF(N434="zníž. prenesená",J434,0)</f>
        <v>0</v>
      </c>
      <c r="BI434" s="102">
        <f>IF(N434="nulová",J434,0)</f>
        <v>0</v>
      </c>
      <c r="BJ434" s="16" t="s">
        <v>91</v>
      </c>
      <c r="BK434" s="102">
        <f>ROUND(I434*H434,2)</f>
        <v>0</v>
      </c>
      <c r="BL434" s="16" t="s">
        <v>280</v>
      </c>
      <c r="BM434" s="174" t="s">
        <v>784</v>
      </c>
    </row>
    <row r="435" spans="2:65" s="1" customFormat="1" ht="24.2" customHeight="1">
      <c r="B435" s="33"/>
      <c r="C435" s="163" t="s">
        <v>785</v>
      </c>
      <c r="D435" s="163" t="s">
        <v>201</v>
      </c>
      <c r="E435" s="164" t="s">
        <v>786</v>
      </c>
      <c r="F435" s="165" t="s">
        <v>787</v>
      </c>
      <c r="G435" s="166" t="s">
        <v>245</v>
      </c>
      <c r="H435" s="281">
        <v>44.448</v>
      </c>
      <c r="I435" s="168"/>
      <c r="J435" s="169">
        <f>ROUND(I435*H435,2)</f>
        <v>0</v>
      </c>
      <c r="K435" s="170"/>
      <c r="L435" s="33"/>
      <c r="M435" s="171" t="s">
        <v>1</v>
      </c>
      <c r="N435" s="137" t="s">
        <v>44</v>
      </c>
      <c r="P435" s="172">
        <f>O435*H435</f>
        <v>0</v>
      </c>
      <c r="Q435" s="172">
        <v>0</v>
      </c>
      <c r="R435" s="172">
        <f>Q435*H435</f>
        <v>0</v>
      </c>
      <c r="S435" s="172">
        <v>0</v>
      </c>
      <c r="T435" s="173">
        <f>S435*H435</f>
        <v>0</v>
      </c>
      <c r="AR435" s="174" t="s">
        <v>280</v>
      </c>
      <c r="AT435" s="174" t="s">
        <v>201</v>
      </c>
      <c r="AU435" s="174" t="s">
        <v>91</v>
      </c>
      <c r="AY435" s="16" t="s">
        <v>199</v>
      </c>
      <c r="BE435" s="102">
        <f>IF(N435="základná",J435,0)</f>
        <v>0</v>
      </c>
      <c r="BF435" s="102">
        <f>IF(N435="znížená",J435,0)</f>
        <v>0</v>
      </c>
      <c r="BG435" s="102">
        <f>IF(N435="zákl. prenesená",J435,0)</f>
        <v>0</v>
      </c>
      <c r="BH435" s="102">
        <f>IF(N435="zníž. prenesená",J435,0)</f>
        <v>0</v>
      </c>
      <c r="BI435" s="102">
        <f>IF(N435="nulová",J435,0)</f>
        <v>0</v>
      </c>
      <c r="BJ435" s="16" t="s">
        <v>91</v>
      </c>
      <c r="BK435" s="102">
        <f>ROUND(I435*H435,2)</f>
        <v>0</v>
      </c>
      <c r="BL435" s="16" t="s">
        <v>280</v>
      </c>
      <c r="BM435" s="174" t="s">
        <v>788</v>
      </c>
    </row>
    <row r="436" spans="2:65" s="12" customFormat="1" ht="11.25">
      <c r="B436" s="175"/>
      <c r="D436" s="176" t="s">
        <v>207</v>
      </c>
      <c r="E436" s="177" t="s">
        <v>1</v>
      </c>
      <c r="F436" s="178" t="s">
        <v>789</v>
      </c>
      <c r="H436" s="282">
        <v>8.3480000000000008</v>
      </c>
      <c r="I436" s="180"/>
      <c r="L436" s="175"/>
      <c r="M436" s="181"/>
      <c r="T436" s="182"/>
      <c r="AT436" s="177" t="s">
        <v>207</v>
      </c>
      <c r="AU436" s="177" t="s">
        <v>91</v>
      </c>
      <c r="AV436" s="12" t="s">
        <v>91</v>
      </c>
      <c r="AW436" s="12" t="s">
        <v>33</v>
      </c>
      <c r="AX436" s="12" t="s">
        <v>78</v>
      </c>
      <c r="AY436" s="177" t="s">
        <v>199</v>
      </c>
    </row>
    <row r="437" spans="2:65" s="12" customFormat="1" ht="11.25">
      <c r="B437" s="175"/>
      <c r="D437" s="176" t="s">
        <v>207</v>
      </c>
      <c r="E437" s="177" t="s">
        <v>1</v>
      </c>
      <c r="F437" s="178" t="s">
        <v>790</v>
      </c>
      <c r="H437" s="282">
        <v>17.204999999999998</v>
      </c>
      <c r="I437" s="180"/>
      <c r="L437" s="175"/>
      <c r="M437" s="181"/>
      <c r="T437" s="182"/>
      <c r="AT437" s="177" t="s">
        <v>207</v>
      </c>
      <c r="AU437" s="177" t="s">
        <v>91</v>
      </c>
      <c r="AV437" s="12" t="s">
        <v>91</v>
      </c>
      <c r="AW437" s="12" t="s">
        <v>33</v>
      </c>
      <c r="AX437" s="12" t="s">
        <v>78</v>
      </c>
      <c r="AY437" s="177" t="s">
        <v>199</v>
      </c>
    </row>
    <row r="438" spans="2:65" s="12" customFormat="1" ht="22.5">
      <c r="B438" s="175"/>
      <c r="D438" s="176" t="s">
        <v>207</v>
      </c>
      <c r="E438" s="177" t="s">
        <v>1</v>
      </c>
      <c r="F438" s="178" t="s">
        <v>791</v>
      </c>
      <c r="H438" s="282">
        <v>18.895</v>
      </c>
      <c r="I438" s="180"/>
      <c r="L438" s="175"/>
      <c r="M438" s="181"/>
      <c r="T438" s="182"/>
      <c r="AT438" s="177" t="s">
        <v>207</v>
      </c>
      <c r="AU438" s="177" t="s">
        <v>91</v>
      </c>
      <c r="AV438" s="12" t="s">
        <v>91</v>
      </c>
      <c r="AW438" s="12" t="s">
        <v>33</v>
      </c>
      <c r="AX438" s="12" t="s">
        <v>78</v>
      </c>
      <c r="AY438" s="177" t="s">
        <v>199</v>
      </c>
    </row>
    <row r="439" spans="2:65" s="13" customFormat="1" ht="11.25">
      <c r="B439" s="183"/>
      <c r="D439" s="176" t="s">
        <v>207</v>
      </c>
      <c r="E439" s="184" t="s">
        <v>1</v>
      </c>
      <c r="F439" s="185" t="s">
        <v>229</v>
      </c>
      <c r="H439" s="284">
        <v>44.448</v>
      </c>
      <c r="I439" s="187"/>
      <c r="L439" s="183"/>
      <c r="M439" s="188"/>
      <c r="T439" s="189"/>
      <c r="AT439" s="184" t="s">
        <v>207</v>
      </c>
      <c r="AU439" s="184" t="s">
        <v>91</v>
      </c>
      <c r="AV439" s="13" t="s">
        <v>205</v>
      </c>
      <c r="AW439" s="13" t="s">
        <v>33</v>
      </c>
      <c r="AX439" s="13" t="s">
        <v>85</v>
      </c>
      <c r="AY439" s="184" t="s">
        <v>199</v>
      </c>
    </row>
    <row r="440" spans="2:65" s="1" customFormat="1" ht="24.2" customHeight="1">
      <c r="B440" s="33"/>
      <c r="C440" s="163" t="s">
        <v>792</v>
      </c>
      <c r="D440" s="163" t="s">
        <v>201</v>
      </c>
      <c r="E440" s="164" t="s">
        <v>793</v>
      </c>
      <c r="F440" s="165" t="s">
        <v>794</v>
      </c>
      <c r="G440" s="166" t="s">
        <v>204</v>
      </c>
      <c r="H440" s="281">
        <v>45.258000000000003</v>
      </c>
      <c r="I440" s="168"/>
      <c r="J440" s="169">
        <f>ROUND(I440*H440,2)</f>
        <v>0</v>
      </c>
      <c r="K440" s="170"/>
      <c r="L440" s="33"/>
      <c r="M440" s="171" t="s">
        <v>1</v>
      </c>
      <c r="N440" s="137" t="s">
        <v>44</v>
      </c>
      <c r="P440" s="172">
        <f>O440*H440</f>
        <v>0</v>
      </c>
      <c r="Q440" s="172">
        <v>1.2750000000000001E-4</v>
      </c>
      <c r="R440" s="172">
        <f>Q440*H440</f>
        <v>5.7703950000000011E-3</v>
      </c>
      <c r="S440" s="172">
        <v>0</v>
      </c>
      <c r="T440" s="173">
        <f>S440*H440</f>
        <v>0</v>
      </c>
      <c r="AR440" s="174" t="s">
        <v>280</v>
      </c>
      <c r="AT440" s="174" t="s">
        <v>201</v>
      </c>
      <c r="AU440" s="174" t="s">
        <v>91</v>
      </c>
      <c r="AY440" s="16" t="s">
        <v>199</v>
      </c>
      <c r="BE440" s="102">
        <f>IF(N440="základná",J440,0)</f>
        <v>0</v>
      </c>
      <c r="BF440" s="102">
        <f>IF(N440="znížená",J440,0)</f>
        <v>0</v>
      </c>
      <c r="BG440" s="102">
        <f>IF(N440="zákl. prenesená",J440,0)</f>
        <v>0</v>
      </c>
      <c r="BH440" s="102">
        <f>IF(N440="zníž. prenesená",J440,0)</f>
        <v>0</v>
      </c>
      <c r="BI440" s="102">
        <f>IF(N440="nulová",J440,0)</f>
        <v>0</v>
      </c>
      <c r="BJ440" s="16" t="s">
        <v>91</v>
      </c>
      <c r="BK440" s="102">
        <f>ROUND(I440*H440,2)</f>
        <v>0</v>
      </c>
      <c r="BL440" s="16" t="s">
        <v>280</v>
      </c>
      <c r="BM440" s="174" t="s">
        <v>795</v>
      </c>
    </row>
    <row r="441" spans="2:65" s="12" customFormat="1" ht="11.25">
      <c r="B441" s="175"/>
      <c r="D441" s="176" t="s">
        <v>207</v>
      </c>
      <c r="E441" s="177" t="s">
        <v>1</v>
      </c>
      <c r="F441" s="178" t="s">
        <v>111</v>
      </c>
      <c r="H441" s="282">
        <v>45.258000000000003</v>
      </c>
      <c r="I441" s="180"/>
      <c r="L441" s="175"/>
      <c r="M441" s="181"/>
      <c r="T441" s="182"/>
      <c r="AT441" s="177" t="s">
        <v>207</v>
      </c>
      <c r="AU441" s="177" t="s">
        <v>91</v>
      </c>
      <c r="AV441" s="12" t="s">
        <v>91</v>
      </c>
      <c r="AW441" s="12" t="s">
        <v>33</v>
      </c>
      <c r="AX441" s="12" t="s">
        <v>85</v>
      </c>
      <c r="AY441" s="177" t="s">
        <v>199</v>
      </c>
    </row>
    <row r="442" spans="2:65" s="1" customFormat="1" ht="24.2" customHeight="1">
      <c r="B442" s="33"/>
      <c r="C442" s="163" t="s">
        <v>796</v>
      </c>
      <c r="D442" s="163" t="s">
        <v>201</v>
      </c>
      <c r="E442" s="164" t="s">
        <v>797</v>
      </c>
      <c r="F442" s="165" t="s">
        <v>798</v>
      </c>
      <c r="G442" s="166" t="s">
        <v>204</v>
      </c>
      <c r="H442" s="281">
        <v>45.258000000000003</v>
      </c>
      <c r="I442" s="168"/>
      <c r="J442" s="169">
        <f>ROUND(I442*H442,2)</f>
        <v>0</v>
      </c>
      <c r="K442" s="170"/>
      <c r="L442" s="33"/>
      <c r="M442" s="171" t="s">
        <v>1</v>
      </c>
      <c r="N442" s="137" t="s">
        <v>44</v>
      </c>
      <c r="P442" s="172">
        <f>O442*H442</f>
        <v>0</v>
      </c>
      <c r="Q442" s="172">
        <v>0</v>
      </c>
      <c r="R442" s="172">
        <f>Q442*H442</f>
        <v>0</v>
      </c>
      <c r="S442" s="172">
        <v>0</v>
      </c>
      <c r="T442" s="173">
        <f>S442*H442</f>
        <v>0</v>
      </c>
      <c r="AR442" s="174" t="s">
        <v>280</v>
      </c>
      <c r="AT442" s="174" t="s">
        <v>201</v>
      </c>
      <c r="AU442" s="174" t="s">
        <v>91</v>
      </c>
      <c r="AY442" s="16" t="s">
        <v>199</v>
      </c>
      <c r="BE442" s="102">
        <f>IF(N442="základná",J442,0)</f>
        <v>0</v>
      </c>
      <c r="BF442" s="102">
        <f>IF(N442="znížená",J442,0)</f>
        <v>0</v>
      </c>
      <c r="BG442" s="102">
        <f>IF(N442="zákl. prenesená",J442,0)</f>
        <v>0</v>
      </c>
      <c r="BH442" s="102">
        <f>IF(N442="zníž. prenesená",J442,0)</f>
        <v>0</v>
      </c>
      <c r="BI442" s="102">
        <f>IF(N442="nulová",J442,0)</f>
        <v>0</v>
      </c>
      <c r="BJ442" s="16" t="s">
        <v>91</v>
      </c>
      <c r="BK442" s="102">
        <f>ROUND(I442*H442,2)</f>
        <v>0</v>
      </c>
      <c r="BL442" s="16" t="s">
        <v>280</v>
      </c>
      <c r="BM442" s="174" t="s">
        <v>799</v>
      </c>
    </row>
    <row r="443" spans="2:65" s="12" customFormat="1" ht="11.25">
      <c r="B443" s="175"/>
      <c r="D443" s="176" t="s">
        <v>207</v>
      </c>
      <c r="E443" s="177" t="s">
        <v>1</v>
      </c>
      <c r="F443" s="178" t="s">
        <v>800</v>
      </c>
      <c r="H443" s="179">
        <v>8.3480000000000008</v>
      </c>
      <c r="I443" s="180"/>
      <c r="L443" s="175"/>
      <c r="M443" s="181"/>
      <c r="T443" s="182"/>
      <c r="AT443" s="177" t="s">
        <v>207</v>
      </c>
      <c r="AU443" s="177" t="s">
        <v>91</v>
      </c>
      <c r="AV443" s="12" t="s">
        <v>91</v>
      </c>
      <c r="AW443" s="12" t="s">
        <v>33</v>
      </c>
      <c r="AX443" s="12" t="s">
        <v>78</v>
      </c>
      <c r="AY443" s="177" t="s">
        <v>199</v>
      </c>
    </row>
    <row r="444" spans="2:65" s="12" customFormat="1" ht="22.5">
      <c r="B444" s="175"/>
      <c r="D444" s="176" t="s">
        <v>207</v>
      </c>
      <c r="E444" s="177" t="s">
        <v>1</v>
      </c>
      <c r="F444" s="178" t="s">
        <v>801</v>
      </c>
      <c r="H444" s="179">
        <v>17.745000000000001</v>
      </c>
      <c r="I444" s="180"/>
      <c r="L444" s="175"/>
      <c r="M444" s="181"/>
      <c r="T444" s="182"/>
      <c r="AT444" s="177" t="s">
        <v>207</v>
      </c>
      <c r="AU444" s="177" t="s">
        <v>91</v>
      </c>
      <c r="AV444" s="12" t="s">
        <v>91</v>
      </c>
      <c r="AW444" s="12" t="s">
        <v>33</v>
      </c>
      <c r="AX444" s="12" t="s">
        <v>78</v>
      </c>
      <c r="AY444" s="177" t="s">
        <v>199</v>
      </c>
    </row>
    <row r="445" spans="2:65" s="12" customFormat="1" ht="22.5">
      <c r="B445" s="175"/>
      <c r="D445" s="176" t="s">
        <v>207</v>
      </c>
      <c r="E445" s="177" t="s">
        <v>1</v>
      </c>
      <c r="F445" s="178" t="s">
        <v>802</v>
      </c>
      <c r="H445" s="179">
        <v>19.164999999999999</v>
      </c>
      <c r="I445" s="180"/>
      <c r="L445" s="175"/>
      <c r="M445" s="181"/>
      <c r="T445" s="182"/>
      <c r="AT445" s="177" t="s">
        <v>207</v>
      </c>
      <c r="AU445" s="177" t="s">
        <v>91</v>
      </c>
      <c r="AV445" s="12" t="s">
        <v>91</v>
      </c>
      <c r="AW445" s="12" t="s">
        <v>33</v>
      </c>
      <c r="AX445" s="12" t="s">
        <v>78</v>
      </c>
      <c r="AY445" s="177" t="s">
        <v>199</v>
      </c>
    </row>
    <row r="446" spans="2:65" s="13" customFormat="1" ht="11.25">
      <c r="B446" s="183"/>
      <c r="D446" s="176" t="s">
        <v>207</v>
      </c>
      <c r="E446" s="184" t="s">
        <v>111</v>
      </c>
      <c r="F446" s="185" t="s">
        <v>229</v>
      </c>
      <c r="H446" s="186">
        <v>45.258000000000003</v>
      </c>
      <c r="I446" s="187"/>
      <c r="L446" s="183"/>
      <c r="M446" s="188"/>
      <c r="T446" s="189"/>
      <c r="AT446" s="184" t="s">
        <v>207</v>
      </c>
      <c r="AU446" s="184" t="s">
        <v>91</v>
      </c>
      <c r="AV446" s="13" t="s">
        <v>205</v>
      </c>
      <c r="AW446" s="13" t="s">
        <v>33</v>
      </c>
      <c r="AX446" s="13" t="s">
        <v>85</v>
      </c>
      <c r="AY446" s="184" t="s">
        <v>199</v>
      </c>
    </row>
    <row r="447" spans="2:65" s="1" customFormat="1" ht="24.2" customHeight="1">
      <c r="B447" s="33"/>
      <c r="C447" s="163" t="s">
        <v>803</v>
      </c>
      <c r="D447" s="163" t="s">
        <v>201</v>
      </c>
      <c r="E447" s="164" t="s">
        <v>804</v>
      </c>
      <c r="F447" s="165" t="s">
        <v>805</v>
      </c>
      <c r="G447" s="166" t="s">
        <v>204</v>
      </c>
      <c r="H447" s="281">
        <v>45.258000000000003</v>
      </c>
      <c r="I447" s="168"/>
      <c r="J447" s="169">
        <f>ROUND(I447*H447,2)</f>
        <v>0</v>
      </c>
      <c r="K447" s="170"/>
      <c r="L447" s="33"/>
      <c r="M447" s="171" t="s">
        <v>1</v>
      </c>
      <c r="N447" s="137" t="s">
        <v>44</v>
      </c>
      <c r="P447" s="172">
        <f>O447*H447</f>
        <v>0</v>
      </c>
      <c r="Q447" s="172">
        <v>3.116E-5</v>
      </c>
      <c r="R447" s="172">
        <f>Q447*H447</f>
        <v>1.4102392800000002E-3</v>
      </c>
      <c r="S447" s="172">
        <v>0</v>
      </c>
      <c r="T447" s="173">
        <f>S447*H447</f>
        <v>0</v>
      </c>
      <c r="AR447" s="174" t="s">
        <v>280</v>
      </c>
      <c r="AT447" s="174" t="s">
        <v>201</v>
      </c>
      <c r="AU447" s="174" t="s">
        <v>91</v>
      </c>
      <c r="AY447" s="16" t="s">
        <v>199</v>
      </c>
      <c r="BE447" s="102">
        <f>IF(N447="základná",J447,0)</f>
        <v>0</v>
      </c>
      <c r="BF447" s="102">
        <f>IF(N447="znížená",J447,0)</f>
        <v>0</v>
      </c>
      <c r="BG447" s="102">
        <f>IF(N447="zákl. prenesená",J447,0)</f>
        <v>0</v>
      </c>
      <c r="BH447" s="102">
        <f>IF(N447="zníž. prenesená",J447,0)</f>
        <v>0</v>
      </c>
      <c r="BI447" s="102">
        <f>IF(N447="nulová",J447,0)</f>
        <v>0</v>
      </c>
      <c r="BJ447" s="16" t="s">
        <v>91</v>
      </c>
      <c r="BK447" s="102">
        <f>ROUND(I447*H447,2)</f>
        <v>0</v>
      </c>
      <c r="BL447" s="16" t="s">
        <v>280</v>
      </c>
      <c r="BM447" s="174" t="s">
        <v>806</v>
      </c>
    </row>
    <row r="448" spans="2:65" s="12" customFormat="1" ht="11.25">
      <c r="B448" s="175"/>
      <c r="D448" s="176" t="s">
        <v>207</v>
      </c>
      <c r="E448" s="177" t="s">
        <v>1</v>
      </c>
      <c r="F448" s="178" t="s">
        <v>111</v>
      </c>
      <c r="H448" s="282">
        <v>45.258000000000003</v>
      </c>
      <c r="I448" s="180"/>
      <c r="L448" s="175"/>
      <c r="M448" s="181"/>
      <c r="T448" s="182"/>
      <c r="AT448" s="177" t="s">
        <v>207</v>
      </c>
      <c r="AU448" s="177" t="s">
        <v>91</v>
      </c>
      <c r="AV448" s="12" t="s">
        <v>91</v>
      </c>
      <c r="AW448" s="12" t="s">
        <v>33</v>
      </c>
      <c r="AX448" s="12" t="s">
        <v>85</v>
      </c>
      <c r="AY448" s="177" t="s">
        <v>199</v>
      </c>
    </row>
    <row r="449" spans="2:65" s="1" customFormat="1" ht="24.2" customHeight="1">
      <c r="B449" s="33"/>
      <c r="C449" s="163" t="s">
        <v>807</v>
      </c>
      <c r="D449" s="163" t="s">
        <v>201</v>
      </c>
      <c r="E449" s="164" t="s">
        <v>808</v>
      </c>
      <c r="F449" s="165" t="s">
        <v>809</v>
      </c>
      <c r="G449" s="166" t="s">
        <v>204</v>
      </c>
      <c r="H449" s="281">
        <v>17.652000000000001</v>
      </c>
      <c r="I449" s="168"/>
      <c r="J449" s="169">
        <f>ROUND(I449*H449,2)</f>
        <v>0</v>
      </c>
      <c r="K449" s="170"/>
      <c r="L449" s="33"/>
      <c r="M449" s="171" t="s">
        <v>1</v>
      </c>
      <c r="N449" s="137" t="s">
        <v>44</v>
      </c>
      <c r="P449" s="172">
        <f>O449*H449</f>
        <v>0</v>
      </c>
      <c r="Q449" s="172">
        <v>1.6000000000000001E-4</v>
      </c>
      <c r="R449" s="172">
        <f>Q449*H449</f>
        <v>2.8243200000000004E-3</v>
      </c>
      <c r="S449" s="172">
        <v>0</v>
      </c>
      <c r="T449" s="173">
        <f>S449*H449</f>
        <v>0</v>
      </c>
      <c r="AR449" s="174" t="s">
        <v>280</v>
      </c>
      <c r="AT449" s="174" t="s">
        <v>201</v>
      </c>
      <c r="AU449" s="174" t="s">
        <v>91</v>
      </c>
      <c r="AY449" s="16" t="s">
        <v>199</v>
      </c>
      <c r="BE449" s="102">
        <f>IF(N449="základná",J449,0)</f>
        <v>0</v>
      </c>
      <c r="BF449" s="102">
        <f>IF(N449="znížená",J449,0)</f>
        <v>0</v>
      </c>
      <c r="BG449" s="102">
        <f>IF(N449="zákl. prenesená",J449,0)</f>
        <v>0</v>
      </c>
      <c r="BH449" s="102">
        <f>IF(N449="zníž. prenesená",J449,0)</f>
        <v>0</v>
      </c>
      <c r="BI449" s="102">
        <f>IF(N449="nulová",J449,0)</f>
        <v>0</v>
      </c>
      <c r="BJ449" s="16" t="s">
        <v>91</v>
      </c>
      <c r="BK449" s="102">
        <f>ROUND(I449*H449,2)</f>
        <v>0</v>
      </c>
      <c r="BL449" s="16" t="s">
        <v>280</v>
      </c>
      <c r="BM449" s="174" t="s">
        <v>810</v>
      </c>
    </row>
    <row r="450" spans="2:65" s="12" customFormat="1" ht="11.25">
      <c r="B450" s="175"/>
      <c r="D450" s="176" t="s">
        <v>207</v>
      </c>
      <c r="E450" s="177" t="s">
        <v>1</v>
      </c>
      <c r="F450" s="178" t="s">
        <v>811</v>
      </c>
      <c r="H450" s="282">
        <v>4.32</v>
      </c>
      <c r="I450" s="180"/>
      <c r="L450" s="175"/>
      <c r="M450" s="181"/>
      <c r="T450" s="182"/>
      <c r="AT450" s="177" t="s">
        <v>207</v>
      </c>
      <c r="AU450" s="177" t="s">
        <v>91</v>
      </c>
      <c r="AV450" s="12" t="s">
        <v>91</v>
      </c>
      <c r="AW450" s="12" t="s">
        <v>33</v>
      </c>
      <c r="AX450" s="12" t="s">
        <v>78</v>
      </c>
      <c r="AY450" s="177" t="s">
        <v>199</v>
      </c>
    </row>
    <row r="451" spans="2:65" s="12" customFormat="1" ht="11.25">
      <c r="B451" s="175"/>
      <c r="D451" s="176" t="s">
        <v>207</v>
      </c>
      <c r="E451" s="177" t="s">
        <v>1</v>
      </c>
      <c r="F451" s="178" t="s">
        <v>812</v>
      </c>
      <c r="H451" s="282">
        <v>4.8479999999999999</v>
      </c>
      <c r="I451" s="180"/>
      <c r="L451" s="175"/>
      <c r="M451" s="181"/>
      <c r="T451" s="182"/>
      <c r="AT451" s="177" t="s">
        <v>207</v>
      </c>
      <c r="AU451" s="177" t="s">
        <v>91</v>
      </c>
      <c r="AV451" s="12" t="s">
        <v>91</v>
      </c>
      <c r="AW451" s="12" t="s">
        <v>33</v>
      </c>
      <c r="AX451" s="12" t="s">
        <v>78</v>
      </c>
      <c r="AY451" s="177" t="s">
        <v>199</v>
      </c>
    </row>
    <row r="452" spans="2:65" s="12" customFormat="1" ht="11.25">
      <c r="B452" s="175"/>
      <c r="D452" s="176" t="s">
        <v>207</v>
      </c>
      <c r="E452" s="177" t="s">
        <v>1</v>
      </c>
      <c r="F452" s="178" t="s">
        <v>813</v>
      </c>
      <c r="H452" s="282">
        <v>8.484</v>
      </c>
      <c r="I452" s="180"/>
      <c r="L452" s="175"/>
      <c r="M452" s="181"/>
      <c r="T452" s="182"/>
      <c r="AT452" s="177" t="s">
        <v>207</v>
      </c>
      <c r="AU452" s="177" t="s">
        <v>91</v>
      </c>
      <c r="AV452" s="12" t="s">
        <v>91</v>
      </c>
      <c r="AW452" s="12" t="s">
        <v>33</v>
      </c>
      <c r="AX452" s="12" t="s">
        <v>78</v>
      </c>
      <c r="AY452" s="177" t="s">
        <v>199</v>
      </c>
    </row>
    <row r="453" spans="2:65" s="13" customFormat="1" ht="11.25">
      <c r="B453" s="183"/>
      <c r="D453" s="176" t="s">
        <v>207</v>
      </c>
      <c r="E453" s="184" t="s">
        <v>814</v>
      </c>
      <c r="F453" s="185" t="s">
        <v>229</v>
      </c>
      <c r="H453" s="284">
        <v>17.652000000000001</v>
      </c>
      <c r="I453" s="187"/>
      <c r="L453" s="183"/>
      <c r="M453" s="188"/>
      <c r="T453" s="189"/>
      <c r="AT453" s="184" t="s">
        <v>207</v>
      </c>
      <c r="AU453" s="184" t="s">
        <v>91</v>
      </c>
      <c r="AV453" s="13" t="s">
        <v>205</v>
      </c>
      <c r="AW453" s="13" t="s">
        <v>33</v>
      </c>
      <c r="AX453" s="13" t="s">
        <v>85</v>
      </c>
      <c r="AY453" s="184" t="s">
        <v>199</v>
      </c>
    </row>
    <row r="454" spans="2:65" s="1" customFormat="1" ht="24.2" customHeight="1">
      <c r="B454" s="33"/>
      <c r="C454" s="163" t="s">
        <v>815</v>
      </c>
      <c r="D454" s="163" t="s">
        <v>201</v>
      </c>
      <c r="E454" s="164" t="s">
        <v>816</v>
      </c>
      <c r="F454" s="165" t="s">
        <v>817</v>
      </c>
      <c r="G454" s="166" t="s">
        <v>204</v>
      </c>
      <c r="H454" s="281">
        <v>20.812000000000001</v>
      </c>
      <c r="I454" s="168"/>
      <c r="J454" s="169">
        <f>ROUND(I454*H454,2)</f>
        <v>0</v>
      </c>
      <c r="K454" s="170"/>
      <c r="L454" s="33"/>
      <c r="M454" s="171" t="s">
        <v>1</v>
      </c>
      <c r="N454" s="137" t="s">
        <v>44</v>
      </c>
      <c r="P454" s="172">
        <f>O454*H454</f>
        <v>0</v>
      </c>
      <c r="Q454" s="172">
        <v>3.2499999999999998E-6</v>
      </c>
      <c r="R454" s="172">
        <f>Q454*H454</f>
        <v>6.7638999999999994E-5</v>
      </c>
      <c r="S454" s="172">
        <v>0</v>
      </c>
      <c r="T454" s="173">
        <f>S454*H454</f>
        <v>0</v>
      </c>
      <c r="AR454" s="174" t="s">
        <v>280</v>
      </c>
      <c r="AT454" s="174" t="s">
        <v>201</v>
      </c>
      <c r="AU454" s="174" t="s">
        <v>91</v>
      </c>
      <c r="AY454" s="16" t="s">
        <v>199</v>
      </c>
      <c r="BE454" s="102">
        <f>IF(N454="základná",J454,0)</f>
        <v>0</v>
      </c>
      <c r="BF454" s="102">
        <f>IF(N454="znížená",J454,0)</f>
        <v>0</v>
      </c>
      <c r="BG454" s="102">
        <f>IF(N454="zákl. prenesená",J454,0)</f>
        <v>0</v>
      </c>
      <c r="BH454" s="102">
        <f>IF(N454="zníž. prenesená",J454,0)</f>
        <v>0</v>
      </c>
      <c r="BI454" s="102">
        <f>IF(N454="nulová",J454,0)</f>
        <v>0</v>
      </c>
      <c r="BJ454" s="16" t="s">
        <v>91</v>
      </c>
      <c r="BK454" s="102">
        <f>ROUND(I454*H454,2)</f>
        <v>0</v>
      </c>
      <c r="BL454" s="16" t="s">
        <v>280</v>
      </c>
      <c r="BM454" s="174" t="s">
        <v>818</v>
      </c>
    </row>
    <row r="455" spans="2:65" s="12" customFormat="1" ht="11.25">
      <c r="B455" s="175"/>
      <c r="D455" s="176" t="s">
        <v>207</v>
      </c>
      <c r="E455" s="177" t="s">
        <v>1</v>
      </c>
      <c r="F455" s="178" t="s">
        <v>107</v>
      </c>
      <c r="H455" s="282">
        <v>20.812000000000001</v>
      </c>
      <c r="I455" s="180"/>
      <c r="L455" s="175"/>
      <c r="M455" s="181"/>
      <c r="T455" s="182"/>
      <c r="AT455" s="177" t="s">
        <v>207</v>
      </c>
      <c r="AU455" s="177" t="s">
        <v>91</v>
      </c>
      <c r="AV455" s="12" t="s">
        <v>91</v>
      </c>
      <c r="AW455" s="12" t="s">
        <v>33</v>
      </c>
      <c r="AX455" s="12" t="s">
        <v>85</v>
      </c>
      <c r="AY455" s="177" t="s">
        <v>199</v>
      </c>
    </row>
    <row r="456" spans="2:65" s="1" customFormat="1" ht="37.9" customHeight="1">
      <c r="B456" s="33"/>
      <c r="C456" s="163" t="s">
        <v>819</v>
      </c>
      <c r="D456" s="163" t="s">
        <v>201</v>
      </c>
      <c r="E456" s="164" t="s">
        <v>820</v>
      </c>
      <c r="F456" s="165" t="s">
        <v>821</v>
      </c>
      <c r="G456" s="166" t="s">
        <v>204</v>
      </c>
      <c r="H456" s="281">
        <v>45.258000000000003</v>
      </c>
      <c r="I456" s="168"/>
      <c r="J456" s="169">
        <f>ROUND(I456*H456,2)</f>
        <v>0</v>
      </c>
      <c r="K456" s="170"/>
      <c r="L456" s="33"/>
      <c r="M456" s="171" t="s">
        <v>1</v>
      </c>
      <c r="N456" s="137" t="s">
        <v>44</v>
      </c>
      <c r="P456" s="172">
        <f>O456*H456</f>
        <v>0</v>
      </c>
      <c r="Q456" s="172">
        <v>1.1648E-4</v>
      </c>
      <c r="R456" s="172">
        <f>Q456*H456</f>
        <v>5.2716518399999997E-3</v>
      </c>
      <c r="S456" s="172">
        <v>0</v>
      </c>
      <c r="T456" s="173">
        <f>S456*H456</f>
        <v>0</v>
      </c>
      <c r="AR456" s="174" t="s">
        <v>280</v>
      </c>
      <c r="AT456" s="174" t="s">
        <v>201</v>
      </c>
      <c r="AU456" s="174" t="s">
        <v>91</v>
      </c>
      <c r="AY456" s="16" t="s">
        <v>199</v>
      </c>
      <c r="BE456" s="102">
        <f>IF(N456="základná",J456,0)</f>
        <v>0</v>
      </c>
      <c r="BF456" s="102">
        <f>IF(N456="znížená",J456,0)</f>
        <v>0</v>
      </c>
      <c r="BG456" s="102">
        <f>IF(N456="zákl. prenesená",J456,0)</f>
        <v>0</v>
      </c>
      <c r="BH456" s="102">
        <f>IF(N456="zníž. prenesená",J456,0)</f>
        <v>0</v>
      </c>
      <c r="BI456" s="102">
        <f>IF(N456="nulová",J456,0)</f>
        <v>0</v>
      </c>
      <c r="BJ456" s="16" t="s">
        <v>91</v>
      </c>
      <c r="BK456" s="102">
        <f>ROUND(I456*H456,2)</f>
        <v>0</v>
      </c>
      <c r="BL456" s="16" t="s">
        <v>280</v>
      </c>
      <c r="BM456" s="174" t="s">
        <v>822</v>
      </c>
    </row>
    <row r="457" spans="2:65" s="12" customFormat="1" ht="11.25">
      <c r="B457" s="175"/>
      <c r="D457" s="176" t="s">
        <v>207</v>
      </c>
      <c r="E457" s="177" t="s">
        <v>1</v>
      </c>
      <c r="F457" s="178" t="s">
        <v>111</v>
      </c>
      <c r="H457" s="282">
        <v>45.258000000000003</v>
      </c>
      <c r="I457" s="180"/>
      <c r="L457" s="175"/>
      <c r="M457" s="181"/>
      <c r="T457" s="182"/>
      <c r="AT457" s="177" t="s">
        <v>207</v>
      </c>
      <c r="AU457" s="177" t="s">
        <v>91</v>
      </c>
      <c r="AV457" s="12" t="s">
        <v>91</v>
      </c>
      <c r="AW457" s="12" t="s">
        <v>33</v>
      </c>
      <c r="AX457" s="12" t="s">
        <v>85</v>
      </c>
      <c r="AY457" s="177" t="s">
        <v>199</v>
      </c>
    </row>
    <row r="458" spans="2:65" s="1" customFormat="1" ht="44.25" customHeight="1">
      <c r="B458" s="33"/>
      <c r="C458" s="163" t="s">
        <v>823</v>
      </c>
      <c r="D458" s="163" t="s">
        <v>201</v>
      </c>
      <c r="E458" s="164" t="s">
        <v>824</v>
      </c>
      <c r="F458" s="165" t="s">
        <v>825</v>
      </c>
      <c r="G458" s="166" t="s">
        <v>204</v>
      </c>
      <c r="H458" s="281">
        <v>45.258000000000003</v>
      </c>
      <c r="I458" s="168"/>
      <c r="J458" s="169">
        <f>ROUND(I458*H458,2)</f>
        <v>0</v>
      </c>
      <c r="K458" s="170"/>
      <c r="L458" s="33"/>
      <c r="M458" s="171" t="s">
        <v>1</v>
      </c>
      <c r="N458" s="137" t="s">
        <v>44</v>
      </c>
      <c r="P458" s="172">
        <f>O458*H458</f>
        <v>0</v>
      </c>
      <c r="Q458" s="172">
        <v>1.7148E-4</v>
      </c>
      <c r="R458" s="172">
        <f>Q458*H458</f>
        <v>7.7608418400000011E-3</v>
      </c>
      <c r="S458" s="172">
        <v>0</v>
      </c>
      <c r="T458" s="173">
        <f>S458*H458</f>
        <v>0</v>
      </c>
      <c r="AR458" s="174" t="s">
        <v>280</v>
      </c>
      <c r="AT458" s="174" t="s">
        <v>201</v>
      </c>
      <c r="AU458" s="174" t="s">
        <v>91</v>
      </c>
      <c r="AY458" s="16" t="s">
        <v>199</v>
      </c>
      <c r="BE458" s="102">
        <f>IF(N458="základná",J458,0)</f>
        <v>0</v>
      </c>
      <c r="BF458" s="102">
        <f>IF(N458="znížená",J458,0)</f>
        <v>0</v>
      </c>
      <c r="BG458" s="102">
        <f>IF(N458="zákl. prenesená",J458,0)</f>
        <v>0</v>
      </c>
      <c r="BH458" s="102">
        <f>IF(N458="zníž. prenesená",J458,0)</f>
        <v>0</v>
      </c>
      <c r="BI458" s="102">
        <f>IF(N458="nulová",J458,0)</f>
        <v>0</v>
      </c>
      <c r="BJ458" s="16" t="s">
        <v>91</v>
      </c>
      <c r="BK458" s="102">
        <f>ROUND(I458*H458,2)</f>
        <v>0</v>
      </c>
      <c r="BL458" s="16" t="s">
        <v>280</v>
      </c>
      <c r="BM458" s="174" t="s">
        <v>826</v>
      </c>
    </row>
    <row r="459" spans="2:65" s="12" customFormat="1" ht="11.25">
      <c r="B459" s="175"/>
      <c r="D459" s="176" t="s">
        <v>207</v>
      </c>
      <c r="E459" s="177" t="s">
        <v>1</v>
      </c>
      <c r="F459" s="178" t="s">
        <v>111</v>
      </c>
      <c r="H459" s="282">
        <v>45.258000000000003</v>
      </c>
      <c r="I459" s="180"/>
      <c r="L459" s="175"/>
      <c r="M459" s="181"/>
      <c r="T459" s="182"/>
      <c r="AT459" s="177" t="s">
        <v>207</v>
      </c>
      <c r="AU459" s="177" t="s">
        <v>91</v>
      </c>
      <c r="AV459" s="12" t="s">
        <v>91</v>
      </c>
      <c r="AW459" s="12" t="s">
        <v>33</v>
      </c>
      <c r="AX459" s="12" t="s">
        <v>85</v>
      </c>
      <c r="AY459" s="177" t="s">
        <v>199</v>
      </c>
    </row>
    <row r="460" spans="2:65" s="1" customFormat="1" ht="21.75" customHeight="1">
      <c r="B460" s="33"/>
      <c r="C460" s="163" t="s">
        <v>827</v>
      </c>
      <c r="D460" s="163" t="s">
        <v>201</v>
      </c>
      <c r="E460" s="164" t="s">
        <v>828</v>
      </c>
      <c r="F460" s="165" t="s">
        <v>829</v>
      </c>
      <c r="G460" s="166" t="s">
        <v>204</v>
      </c>
      <c r="H460" s="281">
        <v>45.258000000000003</v>
      </c>
      <c r="I460" s="168"/>
      <c r="J460" s="169">
        <f>ROUND(I460*H460,2)</f>
        <v>0</v>
      </c>
      <c r="K460" s="170"/>
      <c r="L460" s="33"/>
      <c r="M460" s="171" t="s">
        <v>1</v>
      </c>
      <c r="N460" s="137" t="s">
        <v>44</v>
      </c>
      <c r="P460" s="172">
        <f>O460*H460</f>
        <v>0</v>
      </c>
      <c r="Q460" s="172">
        <v>1.2523199999999999E-3</v>
      </c>
      <c r="R460" s="172">
        <f>Q460*H460</f>
        <v>5.6677498559999998E-2</v>
      </c>
      <c r="S460" s="172">
        <v>0</v>
      </c>
      <c r="T460" s="173">
        <f>S460*H460</f>
        <v>0</v>
      </c>
      <c r="AR460" s="174" t="s">
        <v>280</v>
      </c>
      <c r="AT460" s="174" t="s">
        <v>201</v>
      </c>
      <c r="AU460" s="174" t="s">
        <v>91</v>
      </c>
      <c r="AY460" s="16" t="s">
        <v>199</v>
      </c>
      <c r="BE460" s="102">
        <f>IF(N460="základná",J460,0)</f>
        <v>0</v>
      </c>
      <c r="BF460" s="102">
        <f>IF(N460="znížená",J460,0)</f>
        <v>0</v>
      </c>
      <c r="BG460" s="102">
        <f>IF(N460="zákl. prenesená",J460,0)</f>
        <v>0</v>
      </c>
      <c r="BH460" s="102">
        <f>IF(N460="zníž. prenesená",J460,0)</f>
        <v>0</v>
      </c>
      <c r="BI460" s="102">
        <f>IF(N460="nulová",J460,0)</f>
        <v>0</v>
      </c>
      <c r="BJ460" s="16" t="s">
        <v>91</v>
      </c>
      <c r="BK460" s="102">
        <f>ROUND(I460*H460,2)</f>
        <v>0</v>
      </c>
      <c r="BL460" s="16" t="s">
        <v>280</v>
      </c>
      <c r="BM460" s="174" t="s">
        <v>830</v>
      </c>
    </row>
    <row r="461" spans="2:65" s="12" customFormat="1" ht="11.25">
      <c r="B461" s="175"/>
      <c r="D461" s="176" t="s">
        <v>207</v>
      </c>
      <c r="E461" s="177" t="s">
        <v>1</v>
      </c>
      <c r="F461" s="178" t="s">
        <v>111</v>
      </c>
      <c r="H461" s="179">
        <v>45.258000000000003</v>
      </c>
      <c r="I461" s="180"/>
      <c r="L461" s="175"/>
      <c r="M461" s="181"/>
      <c r="T461" s="182"/>
      <c r="AT461" s="177" t="s">
        <v>207</v>
      </c>
      <c r="AU461" s="177" t="s">
        <v>91</v>
      </c>
      <c r="AV461" s="12" t="s">
        <v>91</v>
      </c>
      <c r="AW461" s="12" t="s">
        <v>33</v>
      </c>
      <c r="AX461" s="12" t="s">
        <v>85</v>
      </c>
      <c r="AY461" s="177" t="s">
        <v>199</v>
      </c>
    </row>
    <row r="462" spans="2:65" s="11" customFormat="1" ht="25.9" customHeight="1">
      <c r="B462" s="152"/>
      <c r="D462" s="153" t="s">
        <v>77</v>
      </c>
      <c r="E462" s="154" t="s">
        <v>343</v>
      </c>
      <c r="F462" s="154" t="s">
        <v>831</v>
      </c>
      <c r="I462" s="155"/>
      <c r="J462" s="135">
        <f>BK462</f>
        <v>0</v>
      </c>
      <c r="L462" s="152"/>
      <c r="M462" s="156"/>
      <c r="P462" s="157">
        <f>P463+P499</f>
        <v>0</v>
      </c>
      <c r="R462" s="157">
        <f>R463+R499</f>
        <v>9.0299999999999991E-2</v>
      </c>
      <c r="T462" s="158">
        <f>T463+T499</f>
        <v>0.06</v>
      </c>
      <c r="AR462" s="153" t="s">
        <v>114</v>
      </c>
      <c r="AT462" s="159" t="s">
        <v>77</v>
      </c>
      <c r="AU462" s="159" t="s">
        <v>78</v>
      </c>
      <c r="AY462" s="153" t="s">
        <v>199</v>
      </c>
      <c r="BK462" s="160">
        <f>BK463+BK499</f>
        <v>0</v>
      </c>
    </row>
    <row r="463" spans="2:65" s="11" customFormat="1" ht="22.9" customHeight="1">
      <c r="B463" s="152"/>
      <c r="D463" s="153" t="s">
        <v>77</v>
      </c>
      <c r="E463" s="161" t="s">
        <v>832</v>
      </c>
      <c r="F463" s="161" t="s">
        <v>833</v>
      </c>
      <c r="I463" s="155"/>
      <c r="J463" s="162">
        <f>BK463</f>
        <v>0</v>
      </c>
      <c r="L463" s="152"/>
      <c r="M463" s="156"/>
      <c r="P463" s="157">
        <f>SUM(P464:P498)</f>
        <v>0</v>
      </c>
      <c r="R463" s="157">
        <f>SUM(R464:R498)</f>
        <v>9.0299999999999991E-2</v>
      </c>
      <c r="T463" s="158">
        <f>SUM(T464:T498)</f>
        <v>0.06</v>
      </c>
      <c r="AR463" s="153" t="s">
        <v>114</v>
      </c>
      <c r="AT463" s="159" t="s">
        <v>77</v>
      </c>
      <c r="AU463" s="159" t="s">
        <v>85</v>
      </c>
      <c r="AY463" s="153" t="s">
        <v>199</v>
      </c>
      <c r="BK463" s="160">
        <f>SUM(BK464:BK498)</f>
        <v>0</v>
      </c>
    </row>
    <row r="464" spans="2:65" s="1" customFormat="1" ht="24.2" customHeight="1">
      <c r="B464" s="33"/>
      <c r="C464" s="163" t="s">
        <v>834</v>
      </c>
      <c r="D464" s="163" t="s">
        <v>201</v>
      </c>
      <c r="E464" s="164" t="s">
        <v>835</v>
      </c>
      <c r="F464" s="165" t="s">
        <v>836</v>
      </c>
      <c r="G464" s="166" t="s">
        <v>232</v>
      </c>
      <c r="H464" s="281">
        <v>6</v>
      </c>
      <c r="I464" s="168"/>
      <c r="J464" s="169">
        <f>ROUND(I464*H464,2)</f>
        <v>0</v>
      </c>
      <c r="K464" s="170"/>
      <c r="L464" s="33"/>
      <c r="M464" s="171" t="s">
        <v>1</v>
      </c>
      <c r="N464" s="137" t="s">
        <v>44</v>
      </c>
      <c r="P464" s="172">
        <f>O464*H464</f>
        <v>0</v>
      </c>
      <c r="Q464" s="172">
        <v>0</v>
      </c>
      <c r="R464" s="172">
        <f>Q464*H464</f>
        <v>0</v>
      </c>
      <c r="S464" s="172">
        <v>0</v>
      </c>
      <c r="T464" s="173">
        <f>S464*H464</f>
        <v>0</v>
      </c>
      <c r="AR464" s="174" t="s">
        <v>499</v>
      </c>
      <c r="AT464" s="174" t="s">
        <v>201</v>
      </c>
      <c r="AU464" s="174" t="s">
        <v>91</v>
      </c>
      <c r="AY464" s="16" t="s">
        <v>199</v>
      </c>
      <c r="BE464" s="102">
        <f>IF(N464="základná",J464,0)</f>
        <v>0</v>
      </c>
      <c r="BF464" s="102">
        <f>IF(N464="znížená",J464,0)</f>
        <v>0</v>
      </c>
      <c r="BG464" s="102">
        <f>IF(N464="zákl. prenesená",J464,0)</f>
        <v>0</v>
      </c>
      <c r="BH464" s="102">
        <f>IF(N464="zníž. prenesená",J464,0)</f>
        <v>0</v>
      </c>
      <c r="BI464" s="102">
        <f>IF(N464="nulová",J464,0)</f>
        <v>0</v>
      </c>
      <c r="BJ464" s="16" t="s">
        <v>91</v>
      </c>
      <c r="BK464" s="102">
        <f>ROUND(I464*H464,2)</f>
        <v>0</v>
      </c>
      <c r="BL464" s="16" t="s">
        <v>499</v>
      </c>
      <c r="BM464" s="174" t="s">
        <v>837</v>
      </c>
    </row>
    <row r="465" spans="2:65" s="12" customFormat="1" ht="11.25">
      <c r="B465" s="175"/>
      <c r="D465" s="176" t="s">
        <v>207</v>
      </c>
      <c r="E465" s="177" t="s">
        <v>1</v>
      </c>
      <c r="F465" s="178" t="s">
        <v>838</v>
      </c>
      <c r="H465" s="282">
        <v>6</v>
      </c>
      <c r="I465" s="180"/>
      <c r="L465" s="175"/>
      <c r="M465" s="181"/>
      <c r="T465" s="182"/>
      <c r="AT465" s="177" t="s">
        <v>207</v>
      </c>
      <c r="AU465" s="177" t="s">
        <v>91</v>
      </c>
      <c r="AV465" s="12" t="s">
        <v>91</v>
      </c>
      <c r="AW465" s="12" t="s">
        <v>33</v>
      </c>
      <c r="AX465" s="12" t="s">
        <v>78</v>
      </c>
      <c r="AY465" s="177" t="s">
        <v>199</v>
      </c>
    </row>
    <row r="466" spans="2:65" s="13" customFormat="1" ht="11.25">
      <c r="B466" s="183"/>
      <c r="D466" s="176" t="s">
        <v>207</v>
      </c>
      <c r="E466" s="184" t="s">
        <v>1</v>
      </c>
      <c r="F466" s="185" t="s">
        <v>229</v>
      </c>
      <c r="H466" s="284">
        <v>6</v>
      </c>
      <c r="I466" s="187"/>
      <c r="L466" s="183"/>
      <c r="M466" s="188"/>
      <c r="T466" s="189"/>
      <c r="AT466" s="184" t="s">
        <v>207</v>
      </c>
      <c r="AU466" s="184" t="s">
        <v>91</v>
      </c>
      <c r="AV466" s="13" t="s">
        <v>205</v>
      </c>
      <c r="AW466" s="13" t="s">
        <v>33</v>
      </c>
      <c r="AX466" s="13" t="s">
        <v>85</v>
      </c>
      <c r="AY466" s="184" t="s">
        <v>199</v>
      </c>
    </row>
    <row r="467" spans="2:65" s="1" customFormat="1" ht="24.2" customHeight="1">
      <c r="B467" s="33"/>
      <c r="C467" s="196" t="s">
        <v>839</v>
      </c>
      <c r="D467" s="196" t="s">
        <v>343</v>
      </c>
      <c r="E467" s="197" t="s">
        <v>840</v>
      </c>
      <c r="F467" s="198" t="s">
        <v>841</v>
      </c>
      <c r="G467" s="199" t="s">
        <v>232</v>
      </c>
      <c r="H467" s="289">
        <v>6</v>
      </c>
      <c r="I467" s="200"/>
      <c r="J467" s="201">
        <f>ROUND(I467*H467,2)</f>
        <v>0</v>
      </c>
      <c r="K467" s="202"/>
      <c r="L467" s="203"/>
      <c r="M467" s="204" t="s">
        <v>1</v>
      </c>
      <c r="N467" s="205" t="s">
        <v>44</v>
      </c>
      <c r="P467" s="172">
        <f>O467*H467</f>
        <v>0</v>
      </c>
      <c r="Q467" s="172">
        <v>1.7000000000000001E-4</v>
      </c>
      <c r="R467" s="172">
        <f>Q467*H467</f>
        <v>1.0200000000000001E-3</v>
      </c>
      <c r="S467" s="172">
        <v>0</v>
      </c>
      <c r="T467" s="173">
        <f>S467*H467</f>
        <v>0</v>
      </c>
      <c r="AR467" s="174" t="s">
        <v>781</v>
      </c>
      <c r="AT467" s="174" t="s">
        <v>343</v>
      </c>
      <c r="AU467" s="174" t="s">
        <v>91</v>
      </c>
      <c r="AY467" s="16" t="s">
        <v>199</v>
      </c>
      <c r="BE467" s="102">
        <f>IF(N467="základná",J467,0)</f>
        <v>0</v>
      </c>
      <c r="BF467" s="102">
        <f>IF(N467="znížená",J467,0)</f>
        <v>0</v>
      </c>
      <c r="BG467" s="102">
        <f>IF(N467="zákl. prenesená",J467,0)</f>
        <v>0</v>
      </c>
      <c r="BH467" s="102">
        <f>IF(N467="zníž. prenesená",J467,0)</f>
        <v>0</v>
      </c>
      <c r="BI467" s="102">
        <f>IF(N467="nulová",J467,0)</f>
        <v>0</v>
      </c>
      <c r="BJ467" s="16" t="s">
        <v>91</v>
      </c>
      <c r="BK467" s="102">
        <f>ROUND(I467*H467,2)</f>
        <v>0</v>
      </c>
      <c r="BL467" s="16" t="s">
        <v>781</v>
      </c>
      <c r="BM467" s="174" t="s">
        <v>842</v>
      </c>
    </row>
    <row r="468" spans="2:65" s="1" customFormat="1" ht="33" customHeight="1">
      <c r="B468" s="33"/>
      <c r="C468" s="163" t="s">
        <v>843</v>
      </c>
      <c r="D468" s="163" t="s">
        <v>201</v>
      </c>
      <c r="E468" s="164" t="s">
        <v>844</v>
      </c>
      <c r="F468" s="165" t="s">
        <v>845</v>
      </c>
      <c r="G468" s="166" t="s">
        <v>232</v>
      </c>
      <c r="H468" s="281">
        <v>8</v>
      </c>
      <c r="I468" s="168"/>
      <c r="J468" s="169">
        <f>ROUND(I468*H468,2)</f>
        <v>0</v>
      </c>
      <c r="K468" s="170"/>
      <c r="L468" s="33"/>
      <c r="M468" s="171" t="s">
        <v>1</v>
      </c>
      <c r="N468" s="137" t="s">
        <v>44</v>
      </c>
      <c r="P468" s="172">
        <f>O468*H468</f>
        <v>0</v>
      </c>
      <c r="Q468" s="172">
        <v>0</v>
      </c>
      <c r="R468" s="172">
        <f>Q468*H468</f>
        <v>0</v>
      </c>
      <c r="S468" s="172">
        <v>0</v>
      </c>
      <c r="T468" s="173">
        <f>S468*H468</f>
        <v>0</v>
      </c>
      <c r="AR468" s="174" t="s">
        <v>499</v>
      </c>
      <c r="AT468" s="174" t="s">
        <v>201</v>
      </c>
      <c r="AU468" s="174" t="s">
        <v>91</v>
      </c>
      <c r="AY468" s="16" t="s">
        <v>199</v>
      </c>
      <c r="BE468" s="102">
        <f>IF(N468="základná",J468,0)</f>
        <v>0</v>
      </c>
      <c r="BF468" s="102">
        <f>IF(N468="znížená",J468,0)</f>
        <v>0</v>
      </c>
      <c r="BG468" s="102">
        <f>IF(N468="zákl. prenesená",J468,0)</f>
        <v>0</v>
      </c>
      <c r="BH468" s="102">
        <f>IF(N468="zníž. prenesená",J468,0)</f>
        <v>0</v>
      </c>
      <c r="BI468" s="102">
        <f>IF(N468="nulová",J468,0)</f>
        <v>0</v>
      </c>
      <c r="BJ468" s="16" t="s">
        <v>91</v>
      </c>
      <c r="BK468" s="102">
        <f>ROUND(I468*H468,2)</f>
        <v>0</v>
      </c>
      <c r="BL468" s="16" t="s">
        <v>499</v>
      </c>
      <c r="BM468" s="174" t="s">
        <v>846</v>
      </c>
    </row>
    <row r="469" spans="2:65" s="12" customFormat="1" ht="11.25">
      <c r="B469" s="175"/>
      <c r="D469" s="176" t="s">
        <v>207</v>
      </c>
      <c r="E469" s="177" t="s">
        <v>1</v>
      </c>
      <c r="F469" s="178" t="s">
        <v>847</v>
      </c>
      <c r="H469" s="282">
        <v>8</v>
      </c>
      <c r="I469" s="180"/>
      <c r="L469" s="175"/>
      <c r="M469" s="181"/>
      <c r="T469" s="182"/>
      <c r="AT469" s="177" t="s">
        <v>207</v>
      </c>
      <c r="AU469" s="177" t="s">
        <v>91</v>
      </c>
      <c r="AV469" s="12" t="s">
        <v>91</v>
      </c>
      <c r="AW469" s="12" t="s">
        <v>33</v>
      </c>
      <c r="AX469" s="12" t="s">
        <v>78</v>
      </c>
      <c r="AY469" s="177" t="s">
        <v>199</v>
      </c>
    </row>
    <row r="470" spans="2:65" s="13" customFormat="1" ht="11.25">
      <c r="B470" s="183"/>
      <c r="D470" s="176" t="s">
        <v>207</v>
      </c>
      <c r="E470" s="184" t="s">
        <v>1</v>
      </c>
      <c r="F470" s="185" t="s">
        <v>229</v>
      </c>
      <c r="H470" s="284">
        <v>8</v>
      </c>
      <c r="I470" s="187"/>
      <c r="L470" s="183"/>
      <c r="M470" s="188"/>
      <c r="T470" s="189"/>
      <c r="AT470" s="184" t="s">
        <v>207</v>
      </c>
      <c r="AU470" s="184" t="s">
        <v>91</v>
      </c>
      <c r="AV470" s="13" t="s">
        <v>205</v>
      </c>
      <c r="AW470" s="13" t="s">
        <v>33</v>
      </c>
      <c r="AX470" s="13" t="s">
        <v>85</v>
      </c>
      <c r="AY470" s="184" t="s">
        <v>199</v>
      </c>
    </row>
    <row r="471" spans="2:65" s="1" customFormat="1" ht="33" customHeight="1">
      <c r="B471" s="33"/>
      <c r="C471" s="196" t="s">
        <v>848</v>
      </c>
      <c r="D471" s="196" t="s">
        <v>343</v>
      </c>
      <c r="E471" s="197" t="s">
        <v>849</v>
      </c>
      <c r="F471" s="198" t="s">
        <v>850</v>
      </c>
      <c r="G471" s="199" t="s">
        <v>232</v>
      </c>
      <c r="H471" s="289">
        <v>8</v>
      </c>
      <c r="I471" s="200"/>
      <c r="J471" s="201">
        <f>ROUND(I471*H471,2)</f>
        <v>0</v>
      </c>
      <c r="K471" s="202"/>
      <c r="L471" s="203"/>
      <c r="M471" s="204" t="s">
        <v>1</v>
      </c>
      <c r="N471" s="205" t="s">
        <v>44</v>
      </c>
      <c r="P471" s="172">
        <f>O471*H471</f>
        <v>0</v>
      </c>
      <c r="Q471" s="172">
        <v>1.6000000000000001E-4</v>
      </c>
      <c r="R471" s="172">
        <f>Q471*H471</f>
        <v>1.2800000000000001E-3</v>
      </c>
      <c r="S471" s="172">
        <v>0</v>
      </c>
      <c r="T471" s="173">
        <f>S471*H471</f>
        <v>0</v>
      </c>
      <c r="AR471" s="174" t="s">
        <v>781</v>
      </c>
      <c r="AT471" s="174" t="s">
        <v>343</v>
      </c>
      <c r="AU471" s="174" t="s">
        <v>91</v>
      </c>
      <c r="AY471" s="16" t="s">
        <v>199</v>
      </c>
      <c r="BE471" s="102">
        <f>IF(N471="základná",J471,0)</f>
        <v>0</v>
      </c>
      <c r="BF471" s="102">
        <f>IF(N471="znížená",J471,0)</f>
        <v>0</v>
      </c>
      <c r="BG471" s="102">
        <f>IF(N471="zákl. prenesená",J471,0)</f>
        <v>0</v>
      </c>
      <c r="BH471" s="102">
        <f>IF(N471="zníž. prenesená",J471,0)</f>
        <v>0</v>
      </c>
      <c r="BI471" s="102">
        <f>IF(N471="nulová",J471,0)</f>
        <v>0</v>
      </c>
      <c r="BJ471" s="16" t="s">
        <v>91</v>
      </c>
      <c r="BK471" s="102">
        <f>ROUND(I471*H471,2)</f>
        <v>0</v>
      </c>
      <c r="BL471" s="16" t="s">
        <v>781</v>
      </c>
      <c r="BM471" s="174" t="s">
        <v>851</v>
      </c>
    </row>
    <row r="472" spans="2:65" s="1" customFormat="1" ht="33" customHeight="1">
      <c r="B472" s="33"/>
      <c r="C472" s="163" t="s">
        <v>852</v>
      </c>
      <c r="D472" s="163" t="s">
        <v>201</v>
      </c>
      <c r="E472" s="164" t="s">
        <v>853</v>
      </c>
      <c r="F472" s="165" t="s">
        <v>854</v>
      </c>
      <c r="G472" s="166" t="s">
        <v>232</v>
      </c>
      <c r="H472" s="281">
        <v>5</v>
      </c>
      <c r="I472" s="168"/>
      <c r="J472" s="169">
        <f>ROUND(I472*H472,2)</f>
        <v>0</v>
      </c>
      <c r="K472" s="170"/>
      <c r="L472" s="33"/>
      <c r="M472" s="171" t="s">
        <v>1</v>
      </c>
      <c r="N472" s="137" t="s">
        <v>44</v>
      </c>
      <c r="P472" s="172">
        <f>O472*H472</f>
        <v>0</v>
      </c>
      <c r="Q472" s="172">
        <v>0</v>
      </c>
      <c r="R472" s="172">
        <f>Q472*H472</f>
        <v>0</v>
      </c>
      <c r="S472" s="172">
        <v>0</v>
      </c>
      <c r="T472" s="173">
        <f>S472*H472</f>
        <v>0</v>
      </c>
      <c r="AR472" s="174" t="s">
        <v>499</v>
      </c>
      <c r="AT472" s="174" t="s">
        <v>201</v>
      </c>
      <c r="AU472" s="174" t="s">
        <v>91</v>
      </c>
      <c r="AY472" s="16" t="s">
        <v>199</v>
      </c>
      <c r="BE472" s="102">
        <f>IF(N472="základná",J472,0)</f>
        <v>0</v>
      </c>
      <c r="BF472" s="102">
        <f>IF(N472="znížená",J472,0)</f>
        <v>0</v>
      </c>
      <c r="BG472" s="102">
        <f>IF(N472="zákl. prenesená",J472,0)</f>
        <v>0</v>
      </c>
      <c r="BH472" s="102">
        <f>IF(N472="zníž. prenesená",J472,0)</f>
        <v>0</v>
      </c>
      <c r="BI472" s="102">
        <f>IF(N472="nulová",J472,0)</f>
        <v>0</v>
      </c>
      <c r="BJ472" s="16" t="s">
        <v>91</v>
      </c>
      <c r="BK472" s="102">
        <f>ROUND(I472*H472,2)</f>
        <v>0</v>
      </c>
      <c r="BL472" s="16" t="s">
        <v>499</v>
      </c>
      <c r="BM472" s="174" t="s">
        <v>855</v>
      </c>
    </row>
    <row r="473" spans="2:65" s="12" customFormat="1" ht="11.25">
      <c r="B473" s="175"/>
      <c r="D473" s="176" t="s">
        <v>207</v>
      </c>
      <c r="E473" s="177" t="s">
        <v>1</v>
      </c>
      <c r="F473" s="178" t="s">
        <v>856</v>
      </c>
      <c r="H473" s="282">
        <v>5</v>
      </c>
      <c r="I473" s="180"/>
      <c r="L473" s="175"/>
      <c r="M473" s="181"/>
      <c r="T473" s="182"/>
      <c r="AT473" s="177" t="s">
        <v>207</v>
      </c>
      <c r="AU473" s="177" t="s">
        <v>91</v>
      </c>
      <c r="AV473" s="12" t="s">
        <v>91</v>
      </c>
      <c r="AW473" s="12" t="s">
        <v>33</v>
      </c>
      <c r="AX473" s="12" t="s">
        <v>78</v>
      </c>
      <c r="AY473" s="177" t="s">
        <v>199</v>
      </c>
    </row>
    <row r="474" spans="2:65" s="13" customFormat="1" ht="11.25">
      <c r="B474" s="183"/>
      <c r="D474" s="176" t="s">
        <v>207</v>
      </c>
      <c r="E474" s="184" t="s">
        <v>1</v>
      </c>
      <c r="F474" s="185" t="s">
        <v>229</v>
      </c>
      <c r="H474" s="284">
        <v>5</v>
      </c>
      <c r="I474" s="187"/>
      <c r="L474" s="183"/>
      <c r="M474" s="188"/>
      <c r="T474" s="189"/>
      <c r="AT474" s="184" t="s">
        <v>207</v>
      </c>
      <c r="AU474" s="184" t="s">
        <v>91</v>
      </c>
      <c r="AV474" s="13" t="s">
        <v>205</v>
      </c>
      <c r="AW474" s="13" t="s">
        <v>33</v>
      </c>
      <c r="AX474" s="13" t="s">
        <v>85</v>
      </c>
      <c r="AY474" s="184" t="s">
        <v>199</v>
      </c>
    </row>
    <row r="475" spans="2:65" s="1" customFormat="1" ht="24.2" customHeight="1">
      <c r="B475" s="33"/>
      <c r="C475" s="196" t="s">
        <v>857</v>
      </c>
      <c r="D475" s="196" t="s">
        <v>343</v>
      </c>
      <c r="E475" s="197" t="s">
        <v>858</v>
      </c>
      <c r="F475" s="198" t="s">
        <v>859</v>
      </c>
      <c r="G475" s="199" t="s">
        <v>232</v>
      </c>
      <c r="H475" s="289">
        <v>5</v>
      </c>
      <c r="I475" s="200"/>
      <c r="J475" s="201">
        <f>ROUND(I475*H475,2)</f>
        <v>0</v>
      </c>
      <c r="K475" s="202"/>
      <c r="L475" s="203"/>
      <c r="M475" s="204" t="s">
        <v>1</v>
      </c>
      <c r="N475" s="205" t="s">
        <v>44</v>
      </c>
      <c r="P475" s="172">
        <f>O475*H475</f>
        <v>0</v>
      </c>
      <c r="Q475" s="172">
        <v>2.0000000000000001E-4</v>
      </c>
      <c r="R475" s="172">
        <f>Q475*H475</f>
        <v>1E-3</v>
      </c>
      <c r="S475" s="172">
        <v>0</v>
      </c>
      <c r="T475" s="173">
        <f>S475*H475</f>
        <v>0</v>
      </c>
      <c r="AR475" s="174" t="s">
        <v>781</v>
      </c>
      <c r="AT475" s="174" t="s">
        <v>343</v>
      </c>
      <c r="AU475" s="174" t="s">
        <v>91</v>
      </c>
      <c r="AY475" s="16" t="s">
        <v>199</v>
      </c>
      <c r="BE475" s="102">
        <f>IF(N475="základná",J475,0)</f>
        <v>0</v>
      </c>
      <c r="BF475" s="102">
        <f>IF(N475="znížená",J475,0)</f>
        <v>0</v>
      </c>
      <c r="BG475" s="102">
        <f>IF(N475="zákl. prenesená",J475,0)</f>
        <v>0</v>
      </c>
      <c r="BH475" s="102">
        <f>IF(N475="zníž. prenesená",J475,0)</f>
        <v>0</v>
      </c>
      <c r="BI475" s="102">
        <f>IF(N475="nulová",J475,0)</f>
        <v>0</v>
      </c>
      <c r="BJ475" s="16" t="s">
        <v>91</v>
      </c>
      <c r="BK475" s="102">
        <f>ROUND(I475*H475,2)</f>
        <v>0</v>
      </c>
      <c r="BL475" s="16" t="s">
        <v>781</v>
      </c>
      <c r="BM475" s="174" t="s">
        <v>860</v>
      </c>
    </row>
    <row r="476" spans="2:65" s="1" customFormat="1" ht="16.5" customHeight="1">
      <c r="B476" s="33"/>
      <c r="C476" s="196" t="s">
        <v>861</v>
      </c>
      <c r="D476" s="196" t="s">
        <v>343</v>
      </c>
      <c r="E476" s="197" t="s">
        <v>862</v>
      </c>
      <c r="F476" s="198" t="s">
        <v>863</v>
      </c>
      <c r="G476" s="199" t="s">
        <v>232</v>
      </c>
      <c r="H476" s="289">
        <v>5</v>
      </c>
      <c r="I476" s="200"/>
      <c r="J476" s="201">
        <f>ROUND(I476*H476,2)</f>
        <v>0</v>
      </c>
      <c r="K476" s="202"/>
      <c r="L476" s="203"/>
      <c r="M476" s="204" t="s">
        <v>1</v>
      </c>
      <c r="N476" s="205" t="s">
        <v>44</v>
      </c>
      <c r="P476" s="172">
        <f>O476*H476</f>
        <v>0</v>
      </c>
      <c r="Q476" s="172">
        <v>6.0000000000000002E-5</v>
      </c>
      <c r="R476" s="172">
        <f>Q476*H476</f>
        <v>3.0000000000000003E-4</v>
      </c>
      <c r="S476" s="172">
        <v>0</v>
      </c>
      <c r="T476" s="173">
        <f>S476*H476</f>
        <v>0</v>
      </c>
      <c r="AR476" s="174" t="s">
        <v>781</v>
      </c>
      <c r="AT476" s="174" t="s">
        <v>343</v>
      </c>
      <c r="AU476" s="174" t="s">
        <v>91</v>
      </c>
      <c r="AY476" s="16" t="s">
        <v>199</v>
      </c>
      <c r="BE476" s="102">
        <f>IF(N476="základná",J476,0)</f>
        <v>0</v>
      </c>
      <c r="BF476" s="102">
        <f>IF(N476="znížená",J476,0)</f>
        <v>0</v>
      </c>
      <c r="BG476" s="102">
        <f>IF(N476="zákl. prenesená",J476,0)</f>
        <v>0</v>
      </c>
      <c r="BH476" s="102">
        <f>IF(N476="zníž. prenesená",J476,0)</f>
        <v>0</v>
      </c>
      <c r="BI476" s="102">
        <f>IF(N476="nulová",J476,0)</f>
        <v>0</v>
      </c>
      <c r="BJ476" s="16" t="s">
        <v>91</v>
      </c>
      <c r="BK476" s="102">
        <f>ROUND(I476*H476,2)</f>
        <v>0</v>
      </c>
      <c r="BL476" s="16" t="s">
        <v>781</v>
      </c>
      <c r="BM476" s="174" t="s">
        <v>864</v>
      </c>
    </row>
    <row r="477" spans="2:65" s="1" customFormat="1" ht="33" customHeight="1">
      <c r="B477" s="33"/>
      <c r="C477" s="163" t="s">
        <v>865</v>
      </c>
      <c r="D477" s="163" t="s">
        <v>201</v>
      </c>
      <c r="E477" s="164" t="s">
        <v>866</v>
      </c>
      <c r="F477" s="165" t="s">
        <v>867</v>
      </c>
      <c r="G477" s="166" t="s">
        <v>232</v>
      </c>
      <c r="H477" s="281">
        <v>1</v>
      </c>
      <c r="I477" s="168"/>
      <c r="J477" s="169">
        <f>ROUND(I477*H477,2)</f>
        <v>0</v>
      </c>
      <c r="K477" s="170"/>
      <c r="L477" s="33"/>
      <c r="M477" s="171" t="s">
        <v>1</v>
      </c>
      <c r="N477" s="137" t="s">
        <v>44</v>
      </c>
      <c r="P477" s="172">
        <f>O477*H477</f>
        <v>0</v>
      </c>
      <c r="Q477" s="172">
        <v>0</v>
      </c>
      <c r="R477" s="172">
        <f>Q477*H477</f>
        <v>0</v>
      </c>
      <c r="S477" s="172">
        <v>0</v>
      </c>
      <c r="T477" s="173">
        <f>S477*H477</f>
        <v>0</v>
      </c>
      <c r="AR477" s="174" t="s">
        <v>499</v>
      </c>
      <c r="AT477" s="174" t="s">
        <v>201</v>
      </c>
      <c r="AU477" s="174" t="s">
        <v>91</v>
      </c>
      <c r="AY477" s="16" t="s">
        <v>199</v>
      </c>
      <c r="BE477" s="102">
        <f>IF(N477="základná",J477,0)</f>
        <v>0</v>
      </c>
      <c r="BF477" s="102">
        <f>IF(N477="znížená",J477,0)</f>
        <v>0</v>
      </c>
      <c r="BG477" s="102">
        <f>IF(N477="zákl. prenesená",J477,0)</f>
        <v>0</v>
      </c>
      <c r="BH477" s="102">
        <f>IF(N477="zníž. prenesená",J477,0)</f>
        <v>0</v>
      </c>
      <c r="BI477" s="102">
        <f>IF(N477="nulová",J477,0)</f>
        <v>0</v>
      </c>
      <c r="BJ477" s="16" t="s">
        <v>91</v>
      </c>
      <c r="BK477" s="102">
        <f>ROUND(I477*H477,2)</f>
        <v>0</v>
      </c>
      <c r="BL477" s="16" t="s">
        <v>499</v>
      </c>
      <c r="BM477" s="174" t="s">
        <v>868</v>
      </c>
    </row>
    <row r="478" spans="2:65" s="1" customFormat="1" ht="33" customHeight="1">
      <c r="B478" s="33"/>
      <c r="C478" s="196" t="s">
        <v>869</v>
      </c>
      <c r="D478" s="196" t="s">
        <v>343</v>
      </c>
      <c r="E478" s="197" t="s">
        <v>870</v>
      </c>
      <c r="F478" s="198" t="s">
        <v>871</v>
      </c>
      <c r="G478" s="199" t="s">
        <v>232</v>
      </c>
      <c r="H478" s="289">
        <v>1</v>
      </c>
      <c r="I478" s="200"/>
      <c r="J478" s="201">
        <f>ROUND(I478*H478,2)</f>
        <v>0</v>
      </c>
      <c r="K478" s="202"/>
      <c r="L478" s="203"/>
      <c r="M478" s="204" t="s">
        <v>1</v>
      </c>
      <c r="N478" s="205" t="s">
        <v>44</v>
      </c>
      <c r="P478" s="172">
        <f>O478*H478</f>
        <v>0</v>
      </c>
      <c r="Q478" s="172">
        <v>0.03</v>
      </c>
      <c r="R478" s="172">
        <f>Q478*H478</f>
        <v>0.03</v>
      </c>
      <c r="S478" s="172">
        <v>0</v>
      </c>
      <c r="T478" s="173">
        <f>S478*H478</f>
        <v>0</v>
      </c>
      <c r="AR478" s="174" t="s">
        <v>781</v>
      </c>
      <c r="AT478" s="174" t="s">
        <v>343</v>
      </c>
      <c r="AU478" s="174" t="s">
        <v>91</v>
      </c>
      <c r="AY478" s="16" t="s">
        <v>199</v>
      </c>
      <c r="BE478" s="102">
        <f>IF(N478="základná",J478,0)</f>
        <v>0</v>
      </c>
      <c r="BF478" s="102">
        <f>IF(N478="znížená",J478,0)</f>
        <v>0</v>
      </c>
      <c r="BG478" s="102">
        <f>IF(N478="zákl. prenesená",J478,0)</f>
        <v>0</v>
      </c>
      <c r="BH478" s="102">
        <f>IF(N478="zníž. prenesená",J478,0)</f>
        <v>0</v>
      </c>
      <c r="BI478" s="102">
        <f>IF(N478="nulová",J478,0)</f>
        <v>0</v>
      </c>
      <c r="BJ478" s="16" t="s">
        <v>91</v>
      </c>
      <c r="BK478" s="102">
        <f>ROUND(I478*H478,2)</f>
        <v>0</v>
      </c>
      <c r="BL478" s="16" t="s">
        <v>781</v>
      </c>
      <c r="BM478" s="174" t="s">
        <v>872</v>
      </c>
    </row>
    <row r="479" spans="2:65" s="1" customFormat="1" ht="16.5" customHeight="1">
      <c r="B479" s="33"/>
      <c r="C479" s="163" t="s">
        <v>873</v>
      </c>
      <c r="D479" s="163" t="s">
        <v>201</v>
      </c>
      <c r="E479" s="164" t="s">
        <v>874</v>
      </c>
      <c r="F479" s="165" t="s">
        <v>875</v>
      </c>
      <c r="G479" s="166" t="s">
        <v>232</v>
      </c>
      <c r="H479" s="281">
        <v>3</v>
      </c>
      <c r="I479" s="168"/>
      <c r="J479" s="169">
        <f>ROUND(I479*H479,2)</f>
        <v>0</v>
      </c>
      <c r="K479" s="170"/>
      <c r="L479" s="33"/>
      <c r="M479" s="171" t="s">
        <v>1</v>
      </c>
      <c r="N479" s="137" t="s">
        <v>44</v>
      </c>
      <c r="P479" s="172">
        <f>O479*H479</f>
        <v>0</v>
      </c>
      <c r="Q479" s="172">
        <v>0</v>
      </c>
      <c r="R479" s="172">
        <f>Q479*H479</f>
        <v>0</v>
      </c>
      <c r="S479" s="172">
        <v>0</v>
      </c>
      <c r="T479" s="173">
        <f>S479*H479</f>
        <v>0</v>
      </c>
      <c r="AR479" s="174" t="s">
        <v>499</v>
      </c>
      <c r="AT479" s="174" t="s">
        <v>201</v>
      </c>
      <c r="AU479" s="174" t="s">
        <v>91</v>
      </c>
      <c r="AY479" s="16" t="s">
        <v>199</v>
      </c>
      <c r="BE479" s="102">
        <f>IF(N479="základná",J479,0)</f>
        <v>0</v>
      </c>
      <c r="BF479" s="102">
        <f>IF(N479="znížená",J479,0)</f>
        <v>0</v>
      </c>
      <c r="BG479" s="102">
        <f>IF(N479="zákl. prenesená",J479,0)</f>
        <v>0</v>
      </c>
      <c r="BH479" s="102">
        <f>IF(N479="zníž. prenesená",J479,0)</f>
        <v>0</v>
      </c>
      <c r="BI479" s="102">
        <f>IF(N479="nulová",J479,0)</f>
        <v>0</v>
      </c>
      <c r="BJ479" s="16" t="s">
        <v>91</v>
      </c>
      <c r="BK479" s="102">
        <f>ROUND(I479*H479,2)</f>
        <v>0</v>
      </c>
      <c r="BL479" s="16" t="s">
        <v>499</v>
      </c>
      <c r="BM479" s="174" t="s">
        <v>876</v>
      </c>
    </row>
    <row r="480" spans="2:65" s="12" customFormat="1" ht="11.25">
      <c r="B480" s="175"/>
      <c r="D480" s="176" t="s">
        <v>207</v>
      </c>
      <c r="E480" s="177" t="s">
        <v>1</v>
      </c>
      <c r="F480" s="178" t="s">
        <v>113</v>
      </c>
      <c r="H480" s="179">
        <v>3</v>
      </c>
      <c r="I480" s="180"/>
      <c r="L480" s="175"/>
      <c r="M480" s="181"/>
      <c r="T480" s="182"/>
      <c r="AT480" s="177" t="s">
        <v>207</v>
      </c>
      <c r="AU480" s="177" t="s">
        <v>91</v>
      </c>
      <c r="AV480" s="12" t="s">
        <v>91</v>
      </c>
      <c r="AW480" s="12" t="s">
        <v>33</v>
      </c>
      <c r="AX480" s="12" t="s">
        <v>85</v>
      </c>
      <c r="AY480" s="177" t="s">
        <v>199</v>
      </c>
    </row>
    <row r="481" spans="2:65" s="1" customFormat="1" ht="24.2" customHeight="1">
      <c r="B481" s="33"/>
      <c r="C481" s="196" t="s">
        <v>877</v>
      </c>
      <c r="D481" s="196" t="s">
        <v>343</v>
      </c>
      <c r="E481" s="197" t="s">
        <v>878</v>
      </c>
      <c r="F481" s="198" t="s">
        <v>879</v>
      </c>
      <c r="G481" s="199" t="s">
        <v>232</v>
      </c>
      <c r="H481" s="289">
        <v>3</v>
      </c>
      <c r="I481" s="200"/>
      <c r="J481" s="201">
        <f>ROUND(I481*H481,2)</f>
        <v>0</v>
      </c>
      <c r="K481" s="202"/>
      <c r="L481" s="203"/>
      <c r="M481" s="204" t="s">
        <v>1</v>
      </c>
      <c r="N481" s="205" t="s">
        <v>44</v>
      </c>
      <c r="P481" s="172">
        <f>O481*H481</f>
        <v>0</v>
      </c>
      <c r="Q481" s="172">
        <v>2.0000000000000001E-4</v>
      </c>
      <c r="R481" s="172">
        <f>Q481*H481</f>
        <v>6.0000000000000006E-4</v>
      </c>
      <c r="S481" s="172">
        <v>0</v>
      </c>
      <c r="T481" s="173">
        <f>S481*H481</f>
        <v>0</v>
      </c>
      <c r="AR481" s="174" t="s">
        <v>880</v>
      </c>
      <c r="AT481" s="174" t="s">
        <v>343</v>
      </c>
      <c r="AU481" s="174" t="s">
        <v>91</v>
      </c>
      <c r="AY481" s="16" t="s">
        <v>199</v>
      </c>
      <c r="BE481" s="102">
        <f>IF(N481="základná",J481,0)</f>
        <v>0</v>
      </c>
      <c r="BF481" s="102">
        <f>IF(N481="znížená",J481,0)</f>
        <v>0</v>
      </c>
      <c r="BG481" s="102">
        <f>IF(N481="zákl. prenesená",J481,0)</f>
        <v>0</v>
      </c>
      <c r="BH481" s="102">
        <f>IF(N481="zníž. prenesená",J481,0)</f>
        <v>0</v>
      </c>
      <c r="BI481" s="102">
        <f>IF(N481="nulová",J481,0)</f>
        <v>0</v>
      </c>
      <c r="BJ481" s="16" t="s">
        <v>91</v>
      </c>
      <c r="BK481" s="102">
        <f>ROUND(I481*H481,2)</f>
        <v>0</v>
      </c>
      <c r="BL481" s="16" t="s">
        <v>499</v>
      </c>
      <c r="BM481" s="174" t="s">
        <v>881</v>
      </c>
    </row>
    <row r="482" spans="2:65" s="1" customFormat="1" ht="24.2" customHeight="1">
      <c r="B482" s="33"/>
      <c r="C482" s="163" t="s">
        <v>882</v>
      </c>
      <c r="D482" s="163" t="s">
        <v>201</v>
      </c>
      <c r="E482" s="164" t="s">
        <v>883</v>
      </c>
      <c r="F482" s="165" t="s">
        <v>884</v>
      </c>
      <c r="G482" s="166" t="s">
        <v>232</v>
      </c>
      <c r="H482" s="281">
        <v>7</v>
      </c>
      <c r="I482" s="168"/>
      <c r="J482" s="169">
        <f>ROUND(I482*H482,2)</f>
        <v>0</v>
      </c>
      <c r="K482" s="170"/>
      <c r="L482" s="33"/>
      <c r="M482" s="171" t="s">
        <v>1</v>
      </c>
      <c r="N482" s="137" t="s">
        <v>44</v>
      </c>
      <c r="P482" s="172">
        <f>O482*H482</f>
        <v>0</v>
      </c>
      <c r="Q482" s="172">
        <v>0</v>
      </c>
      <c r="R482" s="172">
        <f>Q482*H482</f>
        <v>0</v>
      </c>
      <c r="S482" s="172">
        <v>0</v>
      </c>
      <c r="T482" s="173">
        <f>S482*H482</f>
        <v>0</v>
      </c>
      <c r="AR482" s="174" t="s">
        <v>499</v>
      </c>
      <c r="AT482" s="174" t="s">
        <v>201</v>
      </c>
      <c r="AU482" s="174" t="s">
        <v>91</v>
      </c>
      <c r="AY482" s="16" t="s">
        <v>199</v>
      </c>
      <c r="BE482" s="102">
        <f>IF(N482="základná",J482,0)</f>
        <v>0</v>
      </c>
      <c r="BF482" s="102">
        <f>IF(N482="znížená",J482,0)</f>
        <v>0</v>
      </c>
      <c r="BG482" s="102">
        <f>IF(N482="zákl. prenesená",J482,0)</f>
        <v>0</v>
      </c>
      <c r="BH482" s="102">
        <f>IF(N482="zníž. prenesená",J482,0)</f>
        <v>0</v>
      </c>
      <c r="BI482" s="102">
        <f>IF(N482="nulová",J482,0)</f>
        <v>0</v>
      </c>
      <c r="BJ482" s="16" t="s">
        <v>91</v>
      </c>
      <c r="BK482" s="102">
        <f>ROUND(I482*H482,2)</f>
        <v>0</v>
      </c>
      <c r="BL482" s="16" t="s">
        <v>499</v>
      </c>
      <c r="BM482" s="174" t="s">
        <v>885</v>
      </c>
    </row>
    <row r="483" spans="2:65" s="12" customFormat="1" ht="11.25">
      <c r="B483" s="175"/>
      <c r="D483" s="176" t="s">
        <v>207</v>
      </c>
      <c r="E483" s="177" t="s">
        <v>1</v>
      </c>
      <c r="F483" s="178" t="s">
        <v>886</v>
      </c>
      <c r="H483" s="282">
        <v>7</v>
      </c>
      <c r="I483" s="180"/>
      <c r="L483" s="175"/>
      <c r="M483" s="181"/>
      <c r="T483" s="182"/>
      <c r="AT483" s="177" t="s">
        <v>207</v>
      </c>
      <c r="AU483" s="177" t="s">
        <v>91</v>
      </c>
      <c r="AV483" s="12" t="s">
        <v>91</v>
      </c>
      <c r="AW483" s="12" t="s">
        <v>33</v>
      </c>
      <c r="AX483" s="12" t="s">
        <v>78</v>
      </c>
      <c r="AY483" s="177" t="s">
        <v>199</v>
      </c>
    </row>
    <row r="484" spans="2:65" s="13" customFormat="1" ht="11.25">
      <c r="B484" s="183"/>
      <c r="D484" s="176" t="s">
        <v>207</v>
      </c>
      <c r="E484" s="184" t="s">
        <v>1</v>
      </c>
      <c r="F484" s="185" t="s">
        <v>229</v>
      </c>
      <c r="H484" s="284">
        <v>7</v>
      </c>
      <c r="I484" s="187"/>
      <c r="L484" s="183"/>
      <c r="M484" s="188"/>
      <c r="T484" s="189"/>
      <c r="AT484" s="184" t="s">
        <v>207</v>
      </c>
      <c r="AU484" s="184" t="s">
        <v>91</v>
      </c>
      <c r="AV484" s="13" t="s">
        <v>205</v>
      </c>
      <c r="AW484" s="13" t="s">
        <v>33</v>
      </c>
      <c r="AX484" s="13" t="s">
        <v>85</v>
      </c>
      <c r="AY484" s="184" t="s">
        <v>199</v>
      </c>
    </row>
    <row r="485" spans="2:65" s="1" customFormat="1" ht="16.5" customHeight="1">
      <c r="B485" s="33"/>
      <c r="C485" s="196" t="s">
        <v>887</v>
      </c>
      <c r="D485" s="196" t="s">
        <v>343</v>
      </c>
      <c r="E485" s="197" t="s">
        <v>888</v>
      </c>
      <c r="F485" s="198" t="s">
        <v>889</v>
      </c>
      <c r="G485" s="199" t="s">
        <v>232</v>
      </c>
      <c r="H485" s="289">
        <v>7</v>
      </c>
      <c r="I485" s="200"/>
      <c r="J485" s="201">
        <f>ROUND(I485*H485,2)</f>
        <v>0</v>
      </c>
      <c r="K485" s="202"/>
      <c r="L485" s="203"/>
      <c r="M485" s="204" t="s">
        <v>1</v>
      </c>
      <c r="N485" s="205" t="s">
        <v>44</v>
      </c>
      <c r="P485" s="172">
        <f>O485*H485</f>
        <v>0</v>
      </c>
      <c r="Q485" s="172">
        <v>6.4999999999999997E-3</v>
      </c>
      <c r="R485" s="172">
        <f>Q485*H485</f>
        <v>4.5499999999999999E-2</v>
      </c>
      <c r="S485" s="172">
        <v>0</v>
      </c>
      <c r="T485" s="173">
        <f>S485*H485</f>
        <v>0</v>
      </c>
      <c r="AR485" s="174" t="s">
        <v>781</v>
      </c>
      <c r="AT485" s="174" t="s">
        <v>343</v>
      </c>
      <c r="AU485" s="174" t="s">
        <v>91</v>
      </c>
      <c r="AY485" s="16" t="s">
        <v>199</v>
      </c>
      <c r="BE485" s="102">
        <f>IF(N485="základná",J485,0)</f>
        <v>0</v>
      </c>
      <c r="BF485" s="102">
        <f>IF(N485="znížená",J485,0)</f>
        <v>0</v>
      </c>
      <c r="BG485" s="102">
        <f>IF(N485="zákl. prenesená",J485,0)</f>
        <v>0</v>
      </c>
      <c r="BH485" s="102">
        <f>IF(N485="zníž. prenesená",J485,0)</f>
        <v>0</v>
      </c>
      <c r="BI485" s="102">
        <f>IF(N485="nulová",J485,0)</f>
        <v>0</v>
      </c>
      <c r="BJ485" s="16" t="s">
        <v>91</v>
      </c>
      <c r="BK485" s="102">
        <f>ROUND(I485*H485,2)</f>
        <v>0</v>
      </c>
      <c r="BL485" s="16" t="s">
        <v>781</v>
      </c>
      <c r="BM485" s="174" t="s">
        <v>890</v>
      </c>
    </row>
    <row r="486" spans="2:65" s="1" customFormat="1" ht="21.75" customHeight="1">
      <c r="B486" s="33"/>
      <c r="C486" s="163" t="s">
        <v>891</v>
      </c>
      <c r="D486" s="163" t="s">
        <v>201</v>
      </c>
      <c r="E486" s="164" t="s">
        <v>892</v>
      </c>
      <c r="F486" s="165" t="s">
        <v>893</v>
      </c>
      <c r="G486" s="166" t="s">
        <v>245</v>
      </c>
      <c r="H486" s="281">
        <v>35</v>
      </c>
      <c r="I486" s="168"/>
      <c r="J486" s="169">
        <f>ROUND(I486*H486,2)</f>
        <v>0</v>
      </c>
      <c r="K486" s="170"/>
      <c r="L486" s="33"/>
      <c r="M486" s="171" t="s">
        <v>1</v>
      </c>
      <c r="N486" s="137" t="s">
        <v>44</v>
      </c>
      <c r="P486" s="172">
        <f>O486*H486</f>
        <v>0</v>
      </c>
      <c r="Q486" s="172">
        <v>0</v>
      </c>
      <c r="R486" s="172">
        <f>Q486*H486</f>
        <v>0</v>
      </c>
      <c r="S486" s="172">
        <v>0</v>
      </c>
      <c r="T486" s="173">
        <f>S486*H486</f>
        <v>0</v>
      </c>
      <c r="AR486" s="174" t="s">
        <v>499</v>
      </c>
      <c r="AT486" s="174" t="s">
        <v>201</v>
      </c>
      <c r="AU486" s="174" t="s">
        <v>91</v>
      </c>
      <c r="AY486" s="16" t="s">
        <v>199</v>
      </c>
      <c r="BE486" s="102">
        <f>IF(N486="základná",J486,0)</f>
        <v>0</v>
      </c>
      <c r="BF486" s="102">
        <f>IF(N486="znížená",J486,0)</f>
        <v>0</v>
      </c>
      <c r="BG486" s="102">
        <f>IF(N486="zákl. prenesená",J486,0)</f>
        <v>0</v>
      </c>
      <c r="BH486" s="102">
        <f>IF(N486="zníž. prenesená",J486,0)</f>
        <v>0</v>
      </c>
      <c r="BI486" s="102">
        <f>IF(N486="nulová",J486,0)</f>
        <v>0</v>
      </c>
      <c r="BJ486" s="16" t="s">
        <v>91</v>
      </c>
      <c r="BK486" s="102">
        <f>ROUND(I486*H486,2)</f>
        <v>0</v>
      </c>
      <c r="BL486" s="16" t="s">
        <v>499</v>
      </c>
      <c r="BM486" s="174" t="s">
        <v>894</v>
      </c>
    </row>
    <row r="487" spans="2:65" s="12" customFormat="1" ht="11.25">
      <c r="B487" s="175"/>
      <c r="D487" s="176" t="s">
        <v>207</v>
      </c>
      <c r="E487" s="177" t="s">
        <v>1</v>
      </c>
      <c r="F487" s="178" t="s">
        <v>895</v>
      </c>
      <c r="H487" s="282">
        <v>35</v>
      </c>
      <c r="I487" s="180"/>
      <c r="L487" s="175"/>
      <c r="M487" s="181"/>
      <c r="T487" s="182"/>
      <c r="AT487" s="177" t="s">
        <v>207</v>
      </c>
      <c r="AU487" s="177" t="s">
        <v>91</v>
      </c>
      <c r="AV487" s="12" t="s">
        <v>91</v>
      </c>
      <c r="AW487" s="12" t="s">
        <v>33</v>
      </c>
      <c r="AX487" s="12" t="s">
        <v>78</v>
      </c>
      <c r="AY487" s="177" t="s">
        <v>199</v>
      </c>
    </row>
    <row r="488" spans="2:65" s="13" customFormat="1" ht="11.25">
      <c r="B488" s="183"/>
      <c r="D488" s="176" t="s">
        <v>207</v>
      </c>
      <c r="E488" s="184" t="s">
        <v>139</v>
      </c>
      <c r="F488" s="185" t="s">
        <v>229</v>
      </c>
      <c r="H488" s="284">
        <v>35</v>
      </c>
      <c r="I488" s="187"/>
      <c r="L488" s="183"/>
      <c r="M488" s="188"/>
      <c r="T488" s="189"/>
      <c r="AT488" s="184" t="s">
        <v>207</v>
      </c>
      <c r="AU488" s="184" t="s">
        <v>91</v>
      </c>
      <c r="AV488" s="13" t="s">
        <v>205</v>
      </c>
      <c r="AW488" s="13" t="s">
        <v>33</v>
      </c>
      <c r="AX488" s="13" t="s">
        <v>85</v>
      </c>
      <c r="AY488" s="184" t="s">
        <v>199</v>
      </c>
    </row>
    <row r="489" spans="2:65" s="1" customFormat="1" ht="16.5" customHeight="1">
      <c r="B489" s="33"/>
      <c r="C489" s="196" t="s">
        <v>896</v>
      </c>
      <c r="D489" s="196" t="s">
        <v>343</v>
      </c>
      <c r="E489" s="197" t="s">
        <v>897</v>
      </c>
      <c r="F489" s="198" t="s">
        <v>898</v>
      </c>
      <c r="G489" s="199" t="s">
        <v>245</v>
      </c>
      <c r="H489" s="289">
        <v>35</v>
      </c>
      <c r="I489" s="200"/>
      <c r="J489" s="201">
        <f>ROUND(I489*H489,2)</f>
        <v>0</v>
      </c>
      <c r="K489" s="202"/>
      <c r="L489" s="203"/>
      <c r="M489" s="204" t="s">
        <v>1</v>
      </c>
      <c r="N489" s="205" t="s">
        <v>44</v>
      </c>
      <c r="P489" s="172">
        <f>O489*H489</f>
        <v>0</v>
      </c>
      <c r="Q489" s="172">
        <v>1.3999999999999999E-4</v>
      </c>
      <c r="R489" s="172">
        <f>Q489*H489</f>
        <v>4.8999999999999998E-3</v>
      </c>
      <c r="S489" s="172">
        <v>0</v>
      </c>
      <c r="T489" s="173">
        <f>S489*H489</f>
        <v>0</v>
      </c>
      <c r="AR489" s="174" t="s">
        <v>781</v>
      </c>
      <c r="AT489" s="174" t="s">
        <v>343</v>
      </c>
      <c r="AU489" s="174" t="s">
        <v>91</v>
      </c>
      <c r="AY489" s="16" t="s">
        <v>199</v>
      </c>
      <c r="BE489" s="102">
        <f>IF(N489="základná",J489,0)</f>
        <v>0</v>
      </c>
      <c r="BF489" s="102">
        <f>IF(N489="znížená",J489,0)</f>
        <v>0</v>
      </c>
      <c r="BG489" s="102">
        <f>IF(N489="zákl. prenesená",J489,0)</f>
        <v>0</v>
      </c>
      <c r="BH489" s="102">
        <f>IF(N489="zníž. prenesená",J489,0)</f>
        <v>0</v>
      </c>
      <c r="BI489" s="102">
        <f>IF(N489="nulová",J489,0)</f>
        <v>0</v>
      </c>
      <c r="BJ489" s="16" t="s">
        <v>91</v>
      </c>
      <c r="BK489" s="102">
        <f>ROUND(I489*H489,2)</f>
        <v>0</v>
      </c>
      <c r="BL489" s="16" t="s">
        <v>781</v>
      </c>
      <c r="BM489" s="174" t="s">
        <v>899</v>
      </c>
    </row>
    <row r="490" spans="2:65" s="1" customFormat="1" ht="21.75" customHeight="1">
      <c r="B490" s="33"/>
      <c r="C490" s="163" t="s">
        <v>900</v>
      </c>
      <c r="D490" s="163" t="s">
        <v>201</v>
      </c>
      <c r="E490" s="164" t="s">
        <v>901</v>
      </c>
      <c r="F490" s="165" t="s">
        <v>902</v>
      </c>
      <c r="G490" s="166" t="s">
        <v>245</v>
      </c>
      <c r="H490" s="281">
        <v>30</v>
      </c>
      <c r="I490" s="168"/>
      <c r="J490" s="169">
        <f>ROUND(I490*H490,2)</f>
        <v>0</v>
      </c>
      <c r="K490" s="170"/>
      <c r="L490" s="33"/>
      <c r="M490" s="171" t="s">
        <v>1</v>
      </c>
      <c r="N490" s="137" t="s">
        <v>44</v>
      </c>
      <c r="P490" s="172">
        <f>O490*H490</f>
        <v>0</v>
      </c>
      <c r="Q490" s="172">
        <v>0</v>
      </c>
      <c r="R490" s="172">
        <f>Q490*H490</f>
        <v>0</v>
      </c>
      <c r="S490" s="172">
        <v>0</v>
      </c>
      <c r="T490" s="173">
        <f>S490*H490</f>
        <v>0</v>
      </c>
      <c r="AR490" s="174" t="s">
        <v>499</v>
      </c>
      <c r="AT490" s="174" t="s">
        <v>201</v>
      </c>
      <c r="AU490" s="174" t="s">
        <v>91</v>
      </c>
      <c r="AY490" s="16" t="s">
        <v>199</v>
      </c>
      <c r="BE490" s="102">
        <f>IF(N490="základná",J490,0)</f>
        <v>0</v>
      </c>
      <c r="BF490" s="102">
        <f>IF(N490="znížená",J490,0)</f>
        <v>0</v>
      </c>
      <c r="BG490" s="102">
        <f>IF(N490="zákl. prenesená",J490,0)</f>
        <v>0</v>
      </c>
      <c r="BH490" s="102">
        <f>IF(N490="zníž. prenesená",J490,0)</f>
        <v>0</v>
      </c>
      <c r="BI490" s="102">
        <f>IF(N490="nulová",J490,0)</f>
        <v>0</v>
      </c>
      <c r="BJ490" s="16" t="s">
        <v>91</v>
      </c>
      <c r="BK490" s="102">
        <f>ROUND(I490*H490,2)</f>
        <v>0</v>
      </c>
      <c r="BL490" s="16" t="s">
        <v>499</v>
      </c>
      <c r="BM490" s="174" t="s">
        <v>903</v>
      </c>
    </row>
    <row r="491" spans="2:65" s="12" customFormat="1" ht="11.25">
      <c r="B491" s="175"/>
      <c r="D491" s="176" t="s">
        <v>207</v>
      </c>
      <c r="E491" s="177" t="s">
        <v>1</v>
      </c>
      <c r="F491" s="178" t="s">
        <v>904</v>
      </c>
      <c r="H491" s="282">
        <v>30</v>
      </c>
      <c r="I491" s="180"/>
      <c r="L491" s="175"/>
      <c r="M491" s="181"/>
      <c r="T491" s="182"/>
      <c r="AT491" s="177" t="s">
        <v>207</v>
      </c>
      <c r="AU491" s="177" t="s">
        <v>91</v>
      </c>
      <c r="AV491" s="12" t="s">
        <v>91</v>
      </c>
      <c r="AW491" s="12" t="s">
        <v>33</v>
      </c>
      <c r="AX491" s="12" t="s">
        <v>78</v>
      </c>
      <c r="AY491" s="177" t="s">
        <v>199</v>
      </c>
    </row>
    <row r="492" spans="2:65" s="13" customFormat="1" ht="11.25">
      <c r="B492" s="183"/>
      <c r="D492" s="176" t="s">
        <v>207</v>
      </c>
      <c r="E492" s="184" t="s">
        <v>141</v>
      </c>
      <c r="F492" s="185" t="s">
        <v>229</v>
      </c>
      <c r="H492" s="284">
        <v>30</v>
      </c>
      <c r="I492" s="187"/>
      <c r="L492" s="183"/>
      <c r="M492" s="188"/>
      <c r="T492" s="189"/>
      <c r="AT492" s="184" t="s">
        <v>207</v>
      </c>
      <c r="AU492" s="184" t="s">
        <v>91</v>
      </c>
      <c r="AV492" s="13" t="s">
        <v>205</v>
      </c>
      <c r="AW492" s="13" t="s">
        <v>33</v>
      </c>
      <c r="AX492" s="13" t="s">
        <v>85</v>
      </c>
      <c r="AY492" s="184" t="s">
        <v>199</v>
      </c>
    </row>
    <row r="493" spans="2:65" s="1" customFormat="1" ht="16.5" customHeight="1">
      <c r="B493" s="33"/>
      <c r="C493" s="196" t="s">
        <v>905</v>
      </c>
      <c r="D493" s="196" t="s">
        <v>343</v>
      </c>
      <c r="E493" s="197" t="s">
        <v>906</v>
      </c>
      <c r="F493" s="198" t="s">
        <v>907</v>
      </c>
      <c r="G493" s="199" t="s">
        <v>245</v>
      </c>
      <c r="H493" s="289">
        <v>30</v>
      </c>
      <c r="I493" s="200"/>
      <c r="J493" s="201">
        <f>ROUND(I493*H493,2)</f>
        <v>0</v>
      </c>
      <c r="K493" s="202"/>
      <c r="L493" s="203"/>
      <c r="M493" s="204" t="s">
        <v>1</v>
      </c>
      <c r="N493" s="205" t="s">
        <v>44</v>
      </c>
      <c r="P493" s="172">
        <f>O493*H493</f>
        <v>0</v>
      </c>
      <c r="Q493" s="172">
        <v>1.9000000000000001E-4</v>
      </c>
      <c r="R493" s="172">
        <f>Q493*H493</f>
        <v>5.7000000000000002E-3</v>
      </c>
      <c r="S493" s="172">
        <v>0</v>
      </c>
      <c r="T493" s="173">
        <f>S493*H493</f>
        <v>0</v>
      </c>
      <c r="AR493" s="174" t="s">
        <v>781</v>
      </c>
      <c r="AT493" s="174" t="s">
        <v>343</v>
      </c>
      <c r="AU493" s="174" t="s">
        <v>91</v>
      </c>
      <c r="AY493" s="16" t="s">
        <v>199</v>
      </c>
      <c r="BE493" s="102">
        <f>IF(N493="základná",J493,0)</f>
        <v>0</v>
      </c>
      <c r="BF493" s="102">
        <f>IF(N493="znížená",J493,0)</f>
        <v>0</v>
      </c>
      <c r="BG493" s="102">
        <f>IF(N493="zákl. prenesená",J493,0)</f>
        <v>0</v>
      </c>
      <c r="BH493" s="102">
        <f>IF(N493="zníž. prenesená",J493,0)</f>
        <v>0</v>
      </c>
      <c r="BI493" s="102">
        <f>IF(N493="nulová",J493,0)</f>
        <v>0</v>
      </c>
      <c r="BJ493" s="16" t="s">
        <v>91</v>
      </c>
      <c r="BK493" s="102">
        <f>ROUND(I493*H493,2)</f>
        <v>0</v>
      </c>
      <c r="BL493" s="16" t="s">
        <v>781</v>
      </c>
      <c r="BM493" s="174" t="s">
        <v>908</v>
      </c>
    </row>
    <row r="494" spans="2:65" s="1" customFormat="1" ht="24.2" customHeight="1">
      <c r="B494" s="33"/>
      <c r="C494" s="163" t="s">
        <v>909</v>
      </c>
      <c r="D494" s="163" t="s">
        <v>201</v>
      </c>
      <c r="E494" s="164" t="s">
        <v>910</v>
      </c>
      <c r="F494" s="165" t="s">
        <v>911</v>
      </c>
      <c r="G494" s="166" t="s">
        <v>232</v>
      </c>
      <c r="H494" s="281">
        <v>6</v>
      </c>
      <c r="I494" s="168"/>
      <c r="J494" s="169">
        <f>ROUND(I494*H494,2)</f>
        <v>0</v>
      </c>
      <c r="K494" s="170"/>
      <c r="L494" s="33"/>
      <c r="M494" s="171" t="s">
        <v>1</v>
      </c>
      <c r="N494" s="137" t="s">
        <v>44</v>
      </c>
      <c r="P494" s="172">
        <f>O494*H494</f>
        <v>0</v>
      </c>
      <c r="Q494" s="172">
        <v>0</v>
      </c>
      <c r="R494" s="172">
        <f>Q494*H494</f>
        <v>0</v>
      </c>
      <c r="S494" s="172">
        <v>0.01</v>
      </c>
      <c r="T494" s="173">
        <f>S494*H494</f>
        <v>0.06</v>
      </c>
      <c r="AR494" s="174" t="s">
        <v>499</v>
      </c>
      <c r="AT494" s="174" t="s">
        <v>201</v>
      </c>
      <c r="AU494" s="174" t="s">
        <v>91</v>
      </c>
      <c r="AY494" s="16" t="s">
        <v>199</v>
      </c>
      <c r="BE494" s="102">
        <f>IF(N494="základná",J494,0)</f>
        <v>0</v>
      </c>
      <c r="BF494" s="102">
        <f>IF(N494="znížená",J494,0)</f>
        <v>0</v>
      </c>
      <c r="BG494" s="102">
        <f>IF(N494="zákl. prenesená",J494,0)</f>
        <v>0</v>
      </c>
      <c r="BH494" s="102">
        <f>IF(N494="zníž. prenesená",J494,0)</f>
        <v>0</v>
      </c>
      <c r="BI494" s="102">
        <f>IF(N494="nulová",J494,0)</f>
        <v>0</v>
      </c>
      <c r="BJ494" s="16" t="s">
        <v>91</v>
      </c>
      <c r="BK494" s="102">
        <f>ROUND(I494*H494,2)</f>
        <v>0</v>
      </c>
      <c r="BL494" s="16" t="s">
        <v>499</v>
      </c>
      <c r="BM494" s="174" t="s">
        <v>912</v>
      </c>
    </row>
    <row r="495" spans="2:65" s="12" customFormat="1" ht="11.25">
      <c r="B495" s="175"/>
      <c r="D495" s="176" t="s">
        <v>207</v>
      </c>
      <c r="E495" s="177" t="s">
        <v>1</v>
      </c>
      <c r="F495" s="178" t="s">
        <v>464</v>
      </c>
      <c r="H495" s="282">
        <v>1</v>
      </c>
      <c r="I495" s="180"/>
      <c r="L495" s="175"/>
      <c r="M495" s="181"/>
      <c r="T495" s="182"/>
      <c r="AT495" s="177" t="s">
        <v>207</v>
      </c>
      <c r="AU495" s="177" t="s">
        <v>91</v>
      </c>
      <c r="AV495" s="12" t="s">
        <v>91</v>
      </c>
      <c r="AW495" s="12" t="s">
        <v>33</v>
      </c>
      <c r="AX495" s="12" t="s">
        <v>78</v>
      </c>
      <c r="AY495" s="177" t="s">
        <v>199</v>
      </c>
    </row>
    <row r="496" spans="2:65" s="12" customFormat="1" ht="11.25">
      <c r="B496" s="175"/>
      <c r="D496" s="176" t="s">
        <v>207</v>
      </c>
      <c r="E496" s="177" t="s">
        <v>1</v>
      </c>
      <c r="F496" s="178" t="s">
        <v>913</v>
      </c>
      <c r="H496" s="282">
        <v>4</v>
      </c>
      <c r="I496" s="180"/>
      <c r="L496" s="175"/>
      <c r="M496" s="181"/>
      <c r="T496" s="182"/>
      <c r="AT496" s="177" t="s">
        <v>207</v>
      </c>
      <c r="AU496" s="177" t="s">
        <v>91</v>
      </c>
      <c r="AV496" s="12" t="s">
        <v>91</v>
      </c>
      <c r="AW496" s="12" t="s">
        <v>33</v>
      </c>
      <c r="AX496" s="12" t="s">
        <v>78</v>
      </c>
      <c r="AY496" s="177" t="s">
        <v>199</v>
      </c>
    </row>
    <row r="497" spans="2:65" s="12" customFormat="1" ht="11.25">
      <c r="B497" s="175"/>
      <c r="D497" s="176" t="s">
        <v>207</v>
      </c>
      <c r="E497" s="177" t="s">
        <v>1</v>
      </c>
      <c r="F497" s="178" t="s">
        <v>914</v>
      </c>
      <c r="H497" s="282">
        <v>1</v>
      </c>
      <c r="I497" s="180"/>
      <c r="L497" s="175"/>
      <c r="M497" s="181"/>
      <c r="T497" s="182"/>
      <c r="AT497" s="177" t="s">
        <v>207</v>
      </c>
      <c r="AU497" s="177" t="s">
        <v>91</v>
      </c>
      <c r="AV497" s="12" t="s">
        <v>91</v>
      </c>
      <c r="AW497" s="12" t="s">
        <v>33</v>
      </c>
      <c r="AX497" s="12" t="s">
        <v>78</v>
      </c>
      <c r="AY497" s="177" t="s">
        <v>199</v>
      </c>
    </row>
    <row r="498" spans="2:65" s="13" customFormat="1" ht="11.25">
      <c r="B498" s="183"/>
      <c r="D498" s="176" t="s">
        <v>207</v>
      </c>
      <c r="E498" s="184" t="s">
        <v>125</v>
      </c>
      <c r="F498" s="185" t="s">
        <v>229</v>
      </c>
      <c r="H498" s="284">
        <v>6</v>
      </c>
      <c r="I498" s="187"/>
      <c r="L498" s="183"/>
      <c r="M498" s="188"/>
      <c r="T498" s="189"/>
      <c r="AT498" s="184" t="s">
        <v>207</v>
      </c>
      <c r="AU498" s="184" t="s">
        <v>91</v>
      </c>
      <c r="AV498" s="13" t="s">
        <v>205</v>
      </c>
      <c r="AW498" s="13" t="s">
        <v>33</v>
      </c>
      <c r="AX498" s="13" t="s">
        <v>85</v>
      </c>
      <c r="AY498" s="184" t="s">
        <v>199</v>
      </c>
    </row>
    <row r="499" spans="2:65" s="11" customFormat="1" ht="22.9" customHeight="1">
      <c r="B499" s="152"/>
      <c r="D499" s="153" t="s">
        <v>77</v>
      </c>
      <c r="E499" s="161" t="s">
        <v>915</v>
      </c>
      <c r="F499" s="161" t="s">
        <v>916</v>
      </c>
      <c r="H499" s="283"/>
      <c r="I499" s="155"/>
      <c r="J499" s="162">
        <f>BK499</f>
        <v>0</v>
      </c>
      <c r="L499" s="152"/>
      <c r="M499" s="156"/>
      <c r="P499" s="157">
        <f>SUM(P500:P502)</f>
        <v>0</v>
      </c>
      <c r="R499" s="157">
        <f>SUM(R500:R502)</f>
        <v>0</v>
      </c>
      <c r="T499" s="158">
        <f>SUM(T500:T502)</f>
        <v>0</v>
      </c>
      <c r="AR499" s="153" t="s">
        <v>114</v>
      </c>
      <c r="AT499" s="159" t="s">
        <v>77</v>
      </c>
      <c r="AU499" s="159" t="s">
        <v>85</v>
      </c>
      <c r="AY499" s="153" t="s">
        <v>199</v>
      </c>
      <c r="BK499" s="160">
        <f>SUM(BK500:BK502)</f>
        <v>0</v>
      </c>
    </row>
    <row r="500" spans="2:65" s="1" customFormat="1" ht="24.2" customHeight="1">
      <c r="B500" s="33"/>
      <c r="C500" s="163" t="s">
        <v>917</v>
      </c>
      <c r="D500" s="163" t="s">
        <v>201</v>
      </c>
      <c r="E500" s="164" t="s">
        <v>918</v>
      </c>
      <c r="F500" s="165" t="s">
        <v>919</v>
      </c>
      <c r="G500" s="166" t="s">
        <v>245</v>
      </c>
      <c r="H500" s="281">
        <v>95</v>
      </c>
      <c r="I500" s="168"/>
      <c r="J500" s="169">
        <f>ROUND(I500*H500,2)</f>
        <v>0</v>
      </c>
      <c r="K500" s="170"/>
      <c r="L500" s="33"/>
      <c r="M500" s="171" t="s">
        <v>1</v>
      </c>
      <c r="N500" s="137" t="s">
        <v>44</v>
      </c>
      <c r="P500" s="172">
        <f>O500*H500</f>
        <v>0</v>
      </c>
      <c r="Q500" s="172">
        <v>0</v>
      </c>
      <c r="R500" s="172">
        <f>Q500*H500</f>
        <v>0</v>
      </c>
      <c r="S500" s="172">
        <v>0</v>
      </c>
      <c r="T500" s="173">
        <f>S500*H500</f>
        <v>0</v>
      </c>
      <c r="AR500" s="174" t="s">
        <v>499</v>
      </c>
      <c r="AT500" s="174" t="s">
        <v>201</v>
      </c>
      <c r="AU500" s="174" t="s">
        <v>91</v>
      </c>
      <c r="AY500" s="16" t="s">
        <v>199</v>
      </c>
      <c r="BE500" s="102">
        <f>IF(N500="základná",J500,0)</f>
        <v>0</v>
      </c>
      <c r="BF500" s="102">
        <f>IF(N500="znížená",J500,0)</f>
        <v>0</v>
      </c>
      <c r="BG500" s="102">
        <f>IF(N500="zákl. prenesená",J500,0)</f>
        <v>0</v>
      </c>
      <c r="BH500" s="102">
        <f>IF(N500="zníž. prenesená",J500,0)</f>
        <v>0</v>
      </c>
      <c r="BI500" s="102">
        <f>IF(N500="nulová",J500,0)</f>
        <v>0</v>
      </c>
      <c r="BJ500" s="16" t="s">
        <v>91</v>
      </c>
      <c r="BK500" s="102">
        <f>ROUND(I500*H500,2)</f>
        <v>0</v>
      </c>
      <c r="BL500" s="16" t="s">
        <v>499</v>
      </c>
      <c r="BM500" s="174" t="s">
        <v>920</v>
      </c>
    </row>
    <row r="501" spans="2:65" s="12" customFormat="1" ht="11.25">
      <c r="B501" s="175"/>
      <c r="D501" s="176" t="s">
        <v>207</v>
      </c>
      <c r="E501" s="177" t="s">
        <v>1</v>
      </c>
      <c r="F501" s="178" t="s">
        <v>921</v>
      </c>
      <c r="H501" s="179">
        <v>95</v>
      </c>
      <c r="I501" s="180"/>
      <c r="L501" s="175"/>
      <c r="M501" s="181"/>
      <c r="T501" s="182"/>
      <c r="AT501" s="177" t="s">
        <v>207</v>
      </c>
      <c r="AU501" s="177" t="s">
        <v>91</v>
      </c>
      <c r="AV501" s="12" t="s">
        <v>91</v>
      </c>
      <c r="AW501" s="12" t="s">
        <v>33</v>
      </c>
      <c r="AX501" s="12" t="s">
        <v>78</v>
      </c>
      <c r="AY501" s="177" t="s">
        <v>199</v>
      </c>
    </row>
    <row r="502" spans="2:65" s="13" customFormat="1" ht="11.25">
      <c r="B502" s="183"/>
      <c r="D502" s="176" t="s">
        <v>207</v>
      </c>
      <c r="E502" s="184" t="s">
        <v>1</v>
      </c>
      <c r="F502" s="185" t="s">
        <v>229</v>
      </c>
      <c r="H502" s="186">
        <v>95</v>
      </c>
      <c r="I502" s="187"/>
      <c r="L502" s="183"/>
      <c r="M502" s="188"/>
      <c r="T502" s="189"/>
      <c r="AT502" s="184" t="s">
        <v>207</v>
      </c>
      <c r="AU502" s="184" t="s">
        <v>91</v>
      </c>
      <c r="AV502" s="13" t="s">
        <v>205</v>
      </c>
      <c r="AW502" s="13" t="s">
        <v>33</v>
      </c>
      <c r="AX502" s="13" t="s">
        <v>85</v>
      </c>
      <c r="AY502" s="184" t="s">
        <v>199</v>
      </c>
    </row>
    <row r="503" spans="2:65" s="11" customFormat="1" ht="25.9" customHeight="1">
      <c r="B503" s="152"/>
      <c r="D503" s="153" t="s">
        <v>77</v>
      </c>
      <c r="E503" s="154" t="s">
        <v>922</v>
      </c>
      <c r="F503" s="154" t="s">
        <v>923</v>
      </c>
      <c r="I503" s="155"/>
      <c r="J503" s="135">
        <f>BK503</f>
        <v>0</v>
      </c>
      <c r="L503" s="152"/>
      <c r="M503" s="156"/>
      <c r="P503" s="157">
        <f>P504</f>
        <v>0</v>
      </c>
      <c r="R503" s="157">
        <f>R504</f>
        <v>0</v>
      </c>
      <c r="T503" s="158">
        <f>T504</f>
        <v>0</v>
      </c>
      <c r="AR503" s="153" t="s">
        <v>205</v>
      </c>
      <c r="AT503" s="159" t="s">
        <v>77</v>
      </c>
      <c r="AU503" s="159" t="s">
        <v>78</v>
      </c>
      <c r="AY503" s="153" t="s">
        <v>199</v>
      </c>
      <c r="BK503" s="160">
        <f>BK504</f>
        <v>0</v>
      </c>
    </row>
    <row r="504" spans="2:65" s="1" customFormat="1" ht="44.25" customHeight="1">
      <c r="B504" s="33"/>
      <c r="C504" s="163" t="s">
        <v>924</v>
      </c>
      <c r="D504" s="163" t="s">
        <v>201</v>
      </c>
      <c r="E504" s="164" t="s">
        <v>925</v>
      </c>
      <c r="F504" s="165" t="s">
        <v>926</v>
      </c>
      <c r="G504" s="166" t="s">
        <v>927</v>
      </c>
      <c r="H504" s="281">
        <v>10</v>
      </c>
      <c r="I504" s="168"/>
      <c r="J504" s="169">
        <f>ROUND(I504*H504,2)</f>
        <v>0</v>
      </c>
      <c r="K504" s="170"/>
      <c r="L504" s="33"/>
      <c r="M504" s="171" t="s">
        <v>1</v>
      </c>
      <c r="N504" s="137" t="s">
        <v>44</v>
      </c>
      <c r="P504" s="172">
        <f>O504*H504</f>
        <v>0</v>
      </c>
      <c r="Q504" s="172">
        <v>0</v>
      </c>
      <c r="R504" s="172">
        <f>Q504*H504</f>
        <v>0</v>
      </c>
      <c r="S504" s="172">
        <v>0</v>
      </c>
      <c r="T504" s="173">
        <f>S504*H504</f>
        <v>0</v>
      </c>
      <c r="AR504" s="174" t="s">
        <v>928</v>
      </c>
      <c r="AT504" s="174" t="s">
        <v>201</v>
      </c>
      <c r="AU504" s="174" t="s">
        <v>85</v>
      </c>
      <c r="AY504" s="16" t="s">
        <v>199</v>
      </c>
      <c r="BE504" s="102">
        <f>IF(N504="základná",J504,0)</f>
        <v>0</v>
      </c>
      <c r="BF504" s="102">
        <f>IF(N504="znížená",J504,0)</f>
        <v>0</v>
      </c>
      <c r="BG504" s="102">
        <f>IF(N504="zákl. prenesená",J504,0)</f>
        <v>0</v>
      </c>
      <c r="BH504" s="102">
        <f>IF(N504="zníž. prenesená",J504,0)</f>
        <v>0</v>
      </c>
      <c r="BI504" s="102">
        <f>IF(N504="nulová",J504,0)</f>
        <v>0</v>
      </c>
      <c r="BJ504" s="16" t="s">
        <v>91</v>
      </c>
      <c r="BK504" s="102">
        <f>ROUND(I504*H504,2)</f>
        <v>0</v>
      </c>
      <c r="BL504" s="16" t="s">
        <v>928</v>
      </c>
      <c r="BM504" s="174" t="s">
        <v>929</v>
      </c>
    </row>
    <row r="505" spans="2:65" s="11" customFormat="1" ht="25.9" customHeight="1">
      <c r="B505" s="152"/>
      <c r="D505" s="153" t="s">
        <v>77</v>
      </c>
      <c r="E505" s="154" t="s">
        <v>178</v>
      </c>
      <c r="F505" s="154" t="s">
        <v>930</v>
      </c>
      <c r="H505" s="283"/>
      <c r="I505" s="155"/>
      <c r="J505" s="135">
        <f>BK505</f>
        <v>0</v>
      </c>
      <c r="L505" s="152"/>
      <c r="M505" s="156"/>
      <c r="P505" s="157">
        <f>SUM(P506:P509)</f>
        <v>0</v>
      </c>
      <c r="R505" s="157">
        <f>SUM(R506:R509)</f>
        <v>0</v>
      </c>
      <c r="T505" s="158">
        <f>SUM(T506:T509)</f>
        <v>0</v>
      </c>
      <c r="AR505" s="153" t="s">
        <v>122</v>
      </c>
      <c r="AT505" s="159" t="s">
        <v>77</v>
      </c>
      <c r="AU505" s="159" t="s">
        <v>78</v>
      </c>
      <c r="AY505" s="153" t="s">
        <v>199</v>
      </c>
      <c r="BK505" s="160">
        <f>SUM(BK506:BK509)</f>
        <v>0</v>
      </c>
    </row>
    <row r="506" spans="2:65" s="1" customFormat="1" ht="44.25" customHeight="1">
      <c r="B506" s="33"/>
      <c r="C506" s="163" t="s">
        <v>931</v>
      </c>
      <c r="D506" s="163" t="s">
        <v>201</v>
      </c>
      <c r="E506" s="164" t="s">
        <v>932</v>
      </c>
      <c r="F506" s="165" t="s">
        <v>933</v>
      </c>
      <c r="G506" s="166" t="s">
        <v>204</v>
      </c>
      <c r="H506" s="281">
        <v>23.934000000000001</v>
      </c>
      <c r="I506" s="168"/>
      <c r="J506" s="169">
        <f>ROUND(I506*H506,2)</f>
        <v>0</v>
      </c>
      <c r="K506" s="170"/>
      <c r="L506" s="33"/>
      <c r="M506" s="171" t="s">
        <v>1</v>
      </c>
      <c r="N506" s="137" t="s">
        <v>44</v>
      </c>
      <c r="P506" s="172">
        <f>O506*H506</f>
        <v>0</v>
      </c>
      <c r="Q506" s="172">
        <v>0</v>
      </c>
      <c r="R506" s="172">
        <f>Q506*H506</f>
        <v>0</v>
      </c>
      <c r="S506" s="172">
        <v>0</v>
      </c>
      <c r="T506" s="173">
        <f>S506*H506</f>
        <v>0</v>
      </c>
      <c r="AR506" s="174" t="s">
        <v>934</v>
      </c>
      <c r="AT506" s="174" t="s">
        <v>201</v>
      </c>
      <c r="AU506" s="174" t="s">
        <v>85</v>
      </c>
      <c r="AY506" s="16" t="s">
        <v>199</v>
      </c>
      <c r="BE506" s="102">
        <f>IF(N506="základná",J506,0)</f>
        <v>0</v>
      </c>
      <c r="BF506" s="102">
        <f>IF(N506="znížená",J506,0)</f>
        <v>0</v>
      </c>
      <c r="BG506" s="102">
        <f>IF(N506="zákl. prenesená",J506,0)</f>
        <v>0</v>
      </c>
      <c r="BH506" s="102">
        <f>IF(N506="zníž. prenesená",J506,0)</f>
        <v>0</v>
      </c>
      <c r="BI506" s="102">
        <f>IF(N506="nulová",J506,0)</f>
        <v>0</v>
      </c>
      <c r="BJ506" s="16" t="s">
        <v>91</v>
      </c>
      <c r="BK506" s="102">
        <f>ROUND(I506*H506,2)</f>
        <v>0</v>
      </c>
      <c r="BL506" s="16" t="s">
        <v>934</v>
      </c>
      <c r="BM506" s="174" t="s">
        <v>935</v>
      </c>
    </row>
    <row r="507" spans="2:65" s="12" customFormat="1" ht="11.25">
      <c r="B507" s="175"/>
      <c r="D507" s="176" t="s">
        <v>207</v>
      </c>
      <c r="E507" s="177" t="s">
        <v>1</v>
      </c>
      <c r="F507" s="178" t="s">
        <v>936</v>
      </c>
      <c r="H507" s="179">
        <v>23.934000000000001</v>
      </c>
      <c r="I507" s="180"/>
      <c r="L507" s="175"/>
      <c r="M507" s="181"/>
      <c r="T507" s="182"/>
      <c r="AT507" s="177" t="s">
        <v>207</v>
      </c>
      <c r="AU507" s="177" t="s">
        <v>85</v>
      </c>
      <c r="AV507" s="12" t="s">
        <v>91</v>
      </c>
      <c r="AW507" s="12" t="s">
        <v>33</v>
      </c>
      <c r="AX507" s="12" t="s">
        <v>78</v>
      </c>
      <c r="AY507" s="177" t="s">
        <v>199</v>
      </c>
    </row>
    <row r="508" spans="2:65" s="13" customFormat="1" ht="11.25">
      <c r="B508" s="183"/>
      <c r="D508" s="176" t="s">
        <v>207</v>
      </c>
      <c r="E508" s="184" t="s">
        <v>1</v>
      </c>
      <c r="F508" s="185" t="s">
        <v>229</v>
      </c>
      <c r="H508" s="186">
        <v>23.934000000000001</v>
      </c>
      <c r="I508" s="187"/>
      <c r="L508" s="183"/>
      <c r="M508" s="188"/>
      <c r="T508" s="189"/>
      <c r="AT508" s="184" t="s">
        <v>207</v>
      </c>
      <c r="AU508" s="184" t="s">
        <v>85</v>
      </c>
      <c r="AV508" s="13" t="s">
        <v>205</v>
      </c>
      <c r="AW508" s="13" t="s">
        <v>33</v>
      </c>
      <c r="AX508" s="13" t="s">
        <v>85</v>
      </c>
      <c r="AY508" s="184" t="s">
        <v>199</v>
      </c>
    </row>
    <row r="509" spans="2:65" s="1" customFormat="1" ht="24.2" customHeight="1">
      <c r="B509" s="33"/>
      <c r="C509" s="163" t="s">
        <v>937</v>
      </c>
      <c r="D509" s="163" t="s">
        <v>201</v>
      </c>
      <c r="E509" s="164" t="s">
        <v>938</v>
      </c>
      <c r="F509" s="165" t="s">
        <v>939</v>
      </c>
      <c r="G509" s="166" t="s">
        <v>940</v>
      </c>
      <c r="H509" s="281">
        <v>1</v>
      </c>
      <c r="I509" s="168"/>
      <c r="J509" s="169">
        <f>ROUND(I509*H509,2)</f>
        <v>0</v>
      </c>
      <c r="K509" s="170"/>
      <c r="L509" s="33"/>
      <c r="M509" s="171" t="s">
        <v>1</v>
      </c>
      <c r="N509" s="137" t="s">
        <v>44</v>
      </c>
      <c r="P509" s="172">
        <f>O509*H509</f>
        <v>0</v>
      </c>
      <c r="Q509" s="172">
        <v>0</v>
      </c>
      <c r="R509" s="172">
        <f>Q509*H509</f>
        <v>0</v>
      </c>
      <c r="S509" s="172">
        <v>0</v>
      </c>
      <c r="T509" s="173">
        <f>S509*H509</f>
        <v>0</v>
      </c>
      <c r="AR509" s="174" t="s">
        <v>934</v>
      </c>
      <c r="AT509" s="174" t="s">
        <v>201</v>
      </c>
      <c r="AU509" s="174" t="s">
        <v>85</v>
      </c>
      <c r="AY509" s="16" t="s">
        <v>199</v>
      </c>
      <c r="BE509" s="102">
        <f>IF(N509="základná",J509,0)</f>
        <v>0</v>
      </c>
      <c r="BF509" s="102">
        <f>IF(N509="znížená",J509,0)</f>
        <v>0</v>
      </c>
      <c r="BG509" s="102">
        <f>IF(N509="zákl. prenesená",J509,0)</f>
        <v>0</v>
      </c>
      <c r="BH509" s="102">
        <f>IF(N509="zníž. prenesená",J509,0)</f>
        <v>0</v>
      </c>
      <c r="BI509" s="102">
        <f>IF(N509="nulová",J509,0)</f>
        <v>0</v>
      </c>
      <c r="BJ509" s="16" t="s">
        <v>91</v>
      </c>
      <c r="BK509" s="102">
        <f>ROUND(I509*H509,2)</f>
        <v>0</v>
      </c>
      <c r="BL509" s="16" t="s">
        <v>934</v>
      </c>
      <c r="BM509" s="174" t="s">
        <v>941</v>
      </c>
    </row>
    <row r="510" spans="2:65" s="11" customFormat="1" ht="25.9" customHeight="1">
      <c r="B510" s="152"/>
      <c r="D510" s="153" t="s">
        <v>77</v>
      </c>
      <c r="E510" s="154" t="s">
        <v>942</v>
      </c>
      <c r="F510" s="154" t="s">
        <v>943</v>
      </c>
      <c r="I510" s="155"/>
      <c r="J510" s="135">
        <f>BK510</f>
        <v>0</v>
      </c>
      <c r="L510" s="152"/>
      <c r="M510" s="156"/>
      <c r="P510" s="157">
        <f>SUM(P511:P514)</f>
        <v>0</v>
      </c>
      <c r="R510" s="157">
        <f>SUM(R511:R514)</f>
        <v>0</v>
      </c>
      <c r="T510" s="158">
        <f>SUM(T511:T514)</f>
        <v>0</v>
      </c>
      <c r="AR510" s="153" t="s">
        <v>85</v>
      </c>
      <c r="AT510" s="159" t="s">
        <v>77</v>
      </c>
      <c r="AU510" s="159" t="s">
        <v>78</v>
      </c>
      <c r="AY510" s="153" t="s">
        <v>199</v>
      </c>
      <c r="BK510" s="160">
        <f>SUM(BK511:BK514)</f>
        <v>0</v>
      </c>
    </row>
    <row r="511" spans="2:65" s="1" customFormat="1" ht="55.5" customHeight="1">
      <c r="B511" s="33"/>
      <c r="C511" s="163" t="s">
        <v>944</v>
      </c>
      <c r="D511" s="163" t="s">
        <v>201</v>
      </c>
      <c r="E511" s="164" t="s">
        <v>945</v>
      </c>
      <c r="F511" s="165" t="s">
        <v>946</v>
      </c>
      <c r="G511" s="166" t="s">
        <v>1</v>
      </c>
      <c r="H511" s="167">
        <v>0</v>
      </c>
      <c r="I511" s="168"/>
      <c r="J511" s="169">
        <f>ROUND(I511*H511,2)</f>
        <v>0</v>
      </c>
      <c r="K511" s="170"/>
      <c r="L511" s="33"/>
      <c r="M511" s="171" t="s">
        <v>1</v>
      </c>
      <c r="N511" s="137" t="s">
        <v>44</v>
      </c>
      <c r="P511" s="172">
        <f>O511*H511</f>
        <v>0</v>
      </c>
      <c r="Q511" s="172">
        <v>0</v>
      </c>
      <c r="R511" s="172">
        <f>Q511*H511</f>
        <v>0</v>
      </c>
      <c r="S511" s="172">
        <v>0</v>
      </c>
      <c r="T511" s="173">
        <f>S511*H511</f>
        <v>0</v>
      </c>
      <c r="AR511" s="174" t="s">
        <v>928</v>
      </c>
      <c r="AT511" s="174" t="s">
        <v>201</v>
      </c>
      <c r="AU511" s="174" t="s">
        <v>85</v>
      </c>
      <c r="AY511" s="16" t="s">
        <v>199</v>
      </c>
      <c r="BE511" s="102">
        <f>IF(N511="základná",J511,0)</f>
        <v>0</v>
      </c>
      <c r="BF511" s="102">
        <f>IF(N511="znížená",J511,0)</f>
        <v>0</v>
      </c>
      <c r="BG511" s="102">
        <f>IF(N511="zákl. prenesená",J511,0)</f>
        <v>0</v>
      </c>
      <c r="BH511" s="102">
        <f>IF(N511="zníž. prenesená",J511,0)</f>
        <v>0</v>
      </c>
      <c r="BI511" s="102">
        <f>IF(N511="nulová",J511,0)</f>
        <v>0</v>
      </c>
      <c r="BJ511" s="16" t="s">
        <v>91</v>
      </c>
      <c r="BK511" s="102">
        <f>ROUND(I511*H511,2)</f>
        <v>0</v>
      </c>
      <c r="BL511" s="16" t="s">
        <v>928</v>
      </c>
      <c r="BM511" s="174" t="s">
        <v>947</v>
      </c>
    </row>
    <row r="512" spans="2:65" s="1" customFormat="1" ht="29.25">
      <c r="B512" s="33"/>
      <c r="D512" s="176" t="s">
        <v>948</v>
      </c>
      <c r="F512" s="206" t="s">
        <v>949</v>
      </c>
      <c r="I512" s="139"/>
      <c r="L512" s="33"/>
      <c r="M512" s="207"/>
      <c r="T512" s="60"/>
      <c r="AT512" s="16" t="s">
        <v>948</v>
      </c>
      <c r="AU512" s="16" t="s">
        <v>85</v>
      </c>
    </row>
    <row r="513" spans="2:65" s="1" customFormat="1" ht="49.15" customHeight="1">
      <c r="B513" s="33"/>
      <c r="C513" s="163" t="s">
        <v>950</v>
      </c>
      <c r="D513" s="163" t="s">
        <v>201</v>
      </c>
      <c r="E513" s="164" t="s">
        <v>951</v>
      </c>
      <c r="F513" s="165" t="s">
        <v>952</v>
      </c>
      <c r="G513" s="166" t="s">
        <v>1</v>
      </c>
      <c r="H513" s="167">
        <v>0</v>
      </c>
      <c r="I513" s="168"/>
      <c r="J513" s="169">
        <f>ROUND(I513*H513,2)</f>
        <v>0</v>
      </c>
      <c r="K513" s="170"/>
      <c r="L513" s="33"/>
      <c r="M513" s="171" t="s">
        <v>1</v>
      </c>
      <c r="N513" s="137" t="s">
        <v>44</v>
      </c>
      <c r="P513" s="172">
        <f>O513*H513</f>
        <v>0</v>
      </c>
      <c r="Q513" s="172">
        <v>0</v>
      </c>
      <c r="R513" s="172">
        <f>Q513*H513</f>
        <v>0</v>
      </c>
      <c r="S513" s="172">
        <v>0</v>
      </c>
      <c r="T513" s="173">
        <f>S513*H513</f>
        <v>0</v>
      </c>
      <c r="AR513" s="174" t="s">
        <v>928</v>
      </c>
      <c r="AT513" s="174" t="s">
        <v>201</v>
      </c>
      <c r="AU513" s="174" t="s">
        <v>85</v>
      </c>
      <c r="AY513" s="16" t="s">
        <v>199</v>
      </c>
      <c r="BE513" s="102">
        <f>IF(N513="základná",J513,0)</f>
        <v>0</v>
      </c>
      <c r="BF513" s="102">
        <f>IF(N513="znížená",J513,0)</f>
        <v>0</v>
      </c>
      <c r="BG513" s="102">
        <f>IF(N513="zákl. prenesená",J513,0)</f>
        <v>0</v>
      </c>
      <c r="BH513" s="102">
        <f>IF(N513="zníž. prenesená",J513,0)</f>
        <v>0</v>
      </c>
      <c r="BI513" s="102">
        <f>IF(N513="nulová",J513,0)</f>
        <v>0</v>
      </c>
      <c r="BJ513" s="16" t="s">
        <v>91</v>
      </c>
      <c r="BK513" s="102">
        <f>ROUND(I513*H513,2)</f>
        <v>0</v>
      </c>
      <c r="BL513" s="16" t="s">
        <v>928</v>
      </c>
      <c r="BM513" s="174" t="s">
        <v>953</v>
      </c>
    </row>
    <row r="514" spans="2:65" s="1" customFormat="1" ht="49.15" customHeight="1">
      <c r="B514" s="33"/>
      <c r="C514" s="163" t="s">
        <v>954</v>
      </c>
      <c r="D514" s="163" t="s">
        <v>201</v>
      </c>
      <c r="E514" s="164" t="s">
        <v>955</v>
      </c>
      <c r="F514" s="165" t="s">
        <v>956</v>
      </c>
      <c r="G514" s="166" t="s">
        <v>1</v>
      </c>
      <c r="H514" s="167">
        <v>0</v>
      </c>
      <c r="I514" s="168"/>
      <c r="J514" s="169">
        <f>ROUND(I514*H514,2)</f>
        <v>0</v>
      </c>
      <c r="K514" s="170"/>
      <c r="L514" s="33"/>
      <c r="M514" s="171" t="s">
        <v>1</v>
      </c>
      <c r="N514" s="137" t="s">
        <v>44</v>
      </c>
      <c r="P514" s="172">
        <f>O514*H514</f>
        <v>0</v>
      </c>
      <c r="Q514" s="172">
        <v>0</v>
      </c>
      <c r="R514" s="172">
        <f>Q514*H514</f>
        <v>0</v>
      </c>
      <c r="S514" s="172">
        <v>0</v>
      </c>
      <c r="T514" s="173">
        <f>S514*H514</f>
        <v>0</v>
      </c>
      <c r="AR514" s="174" t="s">
        <v>928</v>
      </c>
      <c r="AT514" s="174" t="s">
        <v>201</v>
      </c>
      <c r="AU514" s="174" t="s">
        <v>85</v>
      </c>
      <c r="AY514" s="16" t="s">
        <v>199</v>
      </c>
      <c r="BE514" s="102">
        <f>IF(N514="základná",J514,0)</f>
        <v>0</v>
      </c>
      <c r="BF514" s="102">
        <f>IF(N514="znížená",J514,0)</f>
        <v>0</v>
      </c>
      <c r="BG514" s="102">
        <f>IF(N514="zákl. prenesená",J514,0)</f>
        <v>0</v>
      </c>
      <c r="BH514" s="102">
        <f>IF(N514="zníž. prenesená",J514,0)</f>
        <v>0</v>
      </c>
      <c r="BI514" s="102">
        <f>IF(N514="nulová",J514,0)</f>
        <v>0</v>
      </c>
      <c r="BJ514" s="16" t="s">
        <v>91</v>
      </c>
      <c r="BK514" s="102">
        <f>ROUND(I514*H514,2)</f>
        <v>0</v>
      </c>
      <c r="BL514" s="16" t="s">
        <v>928</v>
      </c>
      <c r="BM514" s="174" t="s">
        <v>957</v>
      </c>
    </row>
    <row r="515" spans="2:65" s="1" customFormat="1" ht="49.9" customHeight="1">
      <c r="B515" s="33"/>
      <c r="E515" s="154" t="s">
        <v>958</v>
      </c>
      <c r="F515" s="154" t="s">
        <v>959</v>
      </c>
      <c r="J515" s="135">
        <f t="shared" ref="J515:J520" si="5">BK515</f>
        <v>0</v>
      </c>
      <c r="L515" s="33"/>
      <c r="M515" s="207"/>
      <c r="T515" s="60"/>
      <c r="AT515" s="16" t="s">
        <v>77</v>
      </c>
      <c r="AU515" s="16" t="s">
        <v>78</v>
      </c>
      <c r="AY515" s="16" t="s">
        <v>960</v>
      </c>
      <c r="BK515" s="102">
        <f>SUM(BK516:BK520)</f>
        <v>0</v>
      </c>
    </row>
    <row r="516" spans="2:65" s="1" customFormat="1" ht="16.350000000000001" customHeight="1">
      <c r="B516" s="33"/>
      <c r="C516" s="208" t="s">
        <v>1</v>
      </c>
      <c r="D516" s="208" t="s">
        <v>201</v>
      </c>
      <c r="E516" s="209" t="s">
        <v>1</v>
      </c>
      <c r="F516" s="210" t="s">
        <v>1</v>
      </c>
      <c r="G516" s="211" t="s">
        <v>1</v>
      </c>
      <c r="H516" s="212"/>
      <c r="I516" s="213"/>
      <c r="J516" s="214">
        <f t="shared" si="5"/>
        <v>0</v>
      </c>
      <c r="K516" s="170"/>
      <c r="L516" s="33"/>
      <c r="M516" s="215" t="s">
        <v>1</v>
      </c>
      <c r="N516" s="216" t="s">
        <v>44</v>
      </c>
      <c r="T516" s="60"/>
      <c r="AT516" s="16" t="s">
        <v>960</v>
      </c>
      <c r="AU516" s="16" t="s">
        <v>85</v>
      </c>
      <c r="AY516" s="16" t="s">
        <v>960</v>
      </c>
      <c r="BE516" s="102">
        <f>IF(N516="základná",J516,0)</f>
        <v>0</v>
      </c>
      <c r="BF516" s="102">
        <f>IF(N516="znížená",J516,0)</f>
        <v>0</v>
      </c>
      <c r="BG516" s="102">
        <f>IF(N516="zákl. prenesená",J516,0)</f>
        <v>0</v>
      </c>
      <c r="BH516" s="102">
        <f>IF(N516="zníž. prenesená",J516,0)</f>
        <v>0</v>
      </c>
      <c r="BI516" s="102">
        <f>IF(N516="nulová",J516,0)</f>
        <v>0</v>
      </c>
      <c r="BJ516" s="16" t="s">
        <v>91</v>
      </c>
      <c r="BK516" s="102">
        <f>I516*H516</f>
        <v>0</v>
      </c>
    </row>
    <row r="517" spans="2:65" s="1" customFormat="1" ht="16.350000000000001" customHeight="1">
      <c r="B517" s="33"/>
      <c r="C517" s="208" t="s">
        <v>1</v>
      </c>
      <c r="D517" s="208" t="s">
        <v>201</v>
      </c>
      <c r="E517" s="209" t="s">
        <v>1</v>
      </c>
      <c r="F517" s="210" t="s">
        <v>1</v>
      </c>
      <c r="G517" s="211" t="s">
        <v>1</v>
      </c>
      <c r="H517" s="212"/>
      <c r="I517" s="213"/>
      <c r="J517" s="214">
        <f t="shared" si="5"/>
        <v>0</v>
      </c>
      <c r="K517" s="170"/>
      <c r="L517" s="33"/>
      <c r="M517" s="215" t="s">
        <v>1</v>
      </c>
      <c r="N517" s="216" t="s">
        <v>44</v>
      </c>
      <c r="T517" s="60"/>
      <c r="AT517" s="16" t="s">
        <v>960</v>
      </c>
      <c r="AU517" s="16" t="s">
        <v>85</v>
      </c>
      <c r="AY517" s="16" t="s">
        <v>960</v>
      </c>
      <c r="BE517" s="102">
        <f>IF(N517="základná",J517,0)</f>
        <v>0</v>
      </c>
      <c r="BF517" s="102">
        <f>IF(N517="znížená",J517,0)</f>
        <v>0</v>
      </c>
      <c r="BG517" s="102">
        <f>IF(N517="zákl. prenesená",J517,0)</f>
        <v>0</v>
      </c>
      <c r="BH517" s="102">
        <f>IF(N517="zníž. prenesená",J517,0)</f>
        <v>0</v>
      </c>
      <c r="BI517" s="102">
        <f>IF(N517="nulová",J517,0)</f>
        <v>0</v>
      </c>
      <c r="BJ517" s="16" t="s">
        <v>91</v>
      </c>
      <c r="BK517" s="102">
        <f>I517*H517</f>
        <v>0</v>
      </c>
    </row>
    <row r="518" spans="2:65" s="1" customFormat="1" ht="16.350000000000001" customHeight="1">
      <c r="B518" s="33"/>
      <c r="C518" s="208" t="s">
        <v>1</v>
      </c>
      <c r="D518" s="208" t="s">
        <v>201</v>
      </c>
      <c r="E518" s="209" t="s">
        <v>1</v>
      </c>
      <c r="F518" s="210" t="s">
        <v>1</v>
      </c>
      <c r="G518" s="211" t="s">
        <v>1</v>
      </c>
      <c r="H518" s="212"/>
      <c r="I518" s="213"/>
      <c r="J518" s="214">
        <f t="shared" si="5"/>
        <v>0</v>
      </c>
      <c r="K518" s="170"/>
      <c r="L518" s="33"/>
      <c r="M518" s="215" t="s">
        <v>1</v>
      </c>
      <c r="N518" s="216" t="s">
        <v>44</v>
      </c>
      <c r="T518" s="60"/>
      <c r="AT518" s="16" t="s">
        <v>960</v>
      </c>
      <c r="AU518" s="16" t="s">
        <v>85</v>
      </c>
      <c r="AY518" s="16" t="s">
        <v>960</v>
      </c>
      <c r="BE518" s="102">
        <f>IF(N518="základná",J518,0)</f>
        <v>0</v>
      </c>
      <c r="BF518" s="102">
        <f>IF(N518="znížená",J518,0)</f>
        <v>0</v>
      </c>
      <c r="BG518" s="102">
        <f>IF(N518="zákl. prenesená",J518,0)</f>
        <v>0</v>
      </c>
      <c r="BH518" s="102">
        <f>IF(N518="zníž. prenesená",J518,0)</f>
        <v>0</v>
      </c>
      <c r="BI518" s="102">
        <f>IF(N518="nulová",J518,0)</f>
        <v>0</v>
      </c>
      <c r="BJ518" s="16" t="s">
        <v>91</v>
      </c>
      <c r="BK518" s="102">
        <f>I518*H518</f>
        <v>0</v>
      </c>
    </row>
    <row r="519" spans="2:65" s="1" customFormat="1" ht="16.350000000000001" customHeight="1">
      <c r="B519" s="33"/>
      <c r="C519" s="208" t="s">
        <v>1</v>
      </c>
      <c r="D519" s="208" t="s">
        <v>201</v>
      </c>
      <c r="E519" s="209" t="s">
        <v>1</v>
      </c>
      <c r="F519" s="210" t="s">
        <v>1</v>
      </c>
      <c r="G519" s="211" t="s">
        <v>1</v>
      </c>
      <c r="H519" s="212"/>
      <c r="I519" s="213"/>
      <c r="J519" s="214">
        <f t="shared" si="5"/>
        <v>0</v>
      </c>
      <c r="K519" s="170"/>
      <c r="L519" s="33"/>
      <c r="M519" s="215" t="s">
        <v>1</v>
      </c>
      <c r="N519" s="216" t="s">
        <v>44</v>
      </c>
      <c r="T519" s="60"/>
      <c r="AT519" s="16" t="s">
        <v>960</v>
      </c>
      <c r="AU519" s="16" t="s">
        <v>85</v>
      </c>
      <c r="AY519" s="16" t="s">
        <v>960</v>
      </c>
      <c r="BE519" s="102">
        <f>IF(N519="základná",J519,0)</f>
        <v>0</v>
      </c>
      <c r="BF519" s="102">
        <f>IF(N519="znížená",J519,0)</f>
        <v>0</v>
      </c>
      <c r="BG519" s="102">
        <f>IF(N519="zákl. prenesená",J519,0)</f>
        <v>0</v>
      </c>
      <c r="BH519" s="102">
        <f>IF(N519="zníž. prenesená",J519,0)</f>
        <v>0</v>
      </c>
      <c r="BI519" s="102">
        <f>IF(N519="nulová",J519,0)</f>
        <v>0</v>
      </c>
      <c r="BJ519" s="16" t="s">
        <v>91</v>
      </c>
      <c r="BK519" s="102">
        <f>I519*H519</f>
        <v>0</v>
      </c>
    </row>
    <row r="520" spans="2:65" s="1" customFormat="1" ht="16.350000000000001" customHeight="1">
      <c r="B520" s="33"/>
      <c r="C520" s="208" t="s">
        <v>1</v>
      </c>
      <c r="D520" s="208" t="s">
        <v>201</v>
      </c>
      <c r="E520" s="209" t="s">
        <v>1</v>
      </c>
      <c r="F520" s="210" t="s">
        <v>1</v>
      </c>
      <c r="G520" s="211" t="s">
        <v>1</v>
      </c>
      <c r="H520" s="212"/>
      <c r="I520" s="213"/>
      <c r="J520" s="214">
        <f t="shared" si="5"/>
        <v>0</v>
      </c>
      <c r="K520" s="170"/>
      <c r="L520" s="33"/>
      <c r="M520" s="215" t="s">
        <v>1</v>
      </c>
      <c r="N520" s="216" t="s">
        <v>44</v>
      </c>
      <c r="O520" s="217"/>
      <c r="P520" s="217"/>
      <c r="Q520" s="217"/>
      <c r="R520" s="217"/>
      <c r="S520" s="217"/>
      <c r="T520" s="218"/>
      <c r="AT520" s="16" t="s">
        <v>960</v>
      </c>
      <c r="AU520" s="16" t="s">
        <v>85</v>
      </c>
      <c r="AY520" s="16" t="s">
        <v>960</v>
      </c>
      <c r="BE520" s="102">
        <f>IF(N520="základná",J520,0)</f>
        <v>0</v>
      </c>
      <c r="BF520" s="102">
        <f>IF(N520="znížená",J520,0)</f>
        <v>0</v>
      </c>
      <c r="BG520" s="102">
        <f>IF(N520="zákl. prenesená",J520,0)</f>
        <v>0</v>
      </c>
      <c r="BH520" s="102">
        <f>IF(N520="zníž. prenesená",J520,0)</f>
        <v>0</v>
      </c>
      <c r="BI520" s="102">
        <f>IF(N520="nulová",J520,0)</f>
        <v>0</v>
      </c>
      <c r="BJ520" s="16" t="s">
        <v>91</v>
      </c>
      <c r="BK520" s="102">
        <f>I520*H520</f>
        <v>0</v>
      </c>
    </row>
    <row r="521" spans="2:65" s="1" customFormat="1" ht="6.95" customHeight="1">
      <c r="B521" s="48"/>
      <c r="C521" s="49"/>
      <c r="D521" s="49"/>
      <c r="E521" s="49"/>
      <c r="F521" s="49"/>
      <c r="G521" s="49"/>
      <c r="H521" s="49"/>
      <c r="I521" s="49"/>
      <c r="J521" s="49"/>
      <c r="K521" s="49"/>
      <c r="L521" s="33"/>
    </row>
  </sheetData>
  <sheetProtection algorithmName="SHA-512" hashValue="CIc7/0UukuKZoVW/Yi2cViIiTKvAESzqMzBL/Gv34I8054QepdVZF0jeNQyS/hbthLFKOXEKQiiV4nJQvXC2bQ==" saltValue="OyTqe9GjLhUwx/hqgjqw+A==" spinCount="100000" sheet="1" objects="1" scenarios="1" formatColumns="0" formatRows="0" autoFilter="0"/>
  <autoFilter ref="C156:K520" xr:uid="{00000000-0009-0000-0000-000001000000}"/>
  <mergeCells count="17">
    <mergeCell ref="E149:H149"/>
    <mergeCell ref="L2:V2"/>
    <mergeCell ref="D131:F131"/>
    <mergeCell ref="D132:F132"/>
    <mergeCell ref="D133:F133"/>
    <mergeCell ref="E145:H145"/>
    <mergeCell ref="E147:H147"/>
    <mergeCell ref="E85:H85"/>
    <mergeCell ref="E87:H87"/>
    <mergeCell ref="E89:H89"/>
    <mergeCell ref="D129:F129"/>
    <mergeCell ref="D130:F130"/>
    <mergeCell ref="E7:H7"/>
    <mergeCell ref="E9:H9"/>
    <mergeCell ref="E11:H11"/>
    <mergeCell ref="E20:H20"/>
    <mergeCell ref="E29:H29"/>
  </mergeCells>
  <dataValidations count="2">
    <dataValidation type="list" allowBlank="1" showInputMessage="1" showErrorMessage="1" error="Povolené sú hodnoty K, M." sqref="D516:D521" xr:uid="{00000000-0002-0000-0100-000000000000}">
      <formula1>"K, M"</formula1>
    </dataValidation>
    <dataValidation type="list" allowBlank="1" showInputMessage="1" showErrorMessage="1" error="Povolené sú hodnoty základná, znížená, nulová." sqref="N516:N521" xr:uid="{00000000-0002-0000-01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507"/>
  <sheetViews>
    <sheetView showGridLines="0" topLeftCell="A147" workbookViewId="0">
      <selection activeCell="W495" sqref="W495"/>
    </sheetView>
  </sheetViews>
  <sheetFormatPr defaultRowHeight="1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56" ht="36.950000000000003" customHeight="1"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AT2" s="16" t="s">
        <v>95</v>
      </c>
      <c r="AZ2" s="108" t="s">
        <v>105</v>
      </c>
      <c r="BA2" s="108" t="s">
        <v>1</v>
      </c>
      <c r="BB2" s="108" t="s">
        <v>1</v>
      </c>
      <c r="BC2" s="108" t="s">
        <v>961</v>
      </c>
      <c r="BD2" s="108" t="s">
        <v>91</v>
      </c>
    </row>
    <row r="3" spans="2:5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78</v>
      </c>
      <c r="AZ3" s="108" t="s">
        <v>107</v>
      </c>
      <c r="BA3" s="108" t="s">
        <v>1</v>
      </c>
      <c r="BB3" s="108" t="s">
        <v>1</v>
      </c>
      <c r="BC3" s="108" t="s">
        <v>962</v>
      </c>
      <c r="BD3" s="108" t="s">
        <v>91</v>
      </c>
    </row>
    <row r="4" spans="2:56" ht="24.95" customHeight="1">
      <c r="B4" s="19"/>
      <c r="D4" s="20" t="s">
        <v>109</v>
      </c>
      <c r="L4" s="19"/>
      <c r="M4" s="109" t="s">
        <v>9</v>
      </c>
      <c r="AT4" s="16" t="s">
        <v>4</v>
      </c>
      <c r="AZ4" s="108" t="s">
        <v>110</v>
      </c>
      <c r="BA4" s="108" t="s">
        <v>1</v>
      </c>
      <c r="BB4" s="108" t="s">
        <v>1</v>
      </c>
      <c r="BC4" s="108" t="s">
        <v>962</v>
      </c>
      <c r="BD4" s="108" t="s">
        <v>91</v>
      </c>
    </row>
    <row r="5" spans="2:56" ht="6.95" customHeight="1">
      <c r="B5" s="19"/>
      <c r="L5" s="19"/>
      <c r="AZ5" s="108" t="s">
        <v>111</v>
      </c>
      <c r="BA5" s="108" t="s">
        <v>1</v>
      </c>
      <c r="BB5" s="108" t="s">
        <v>1</v>
      </c>
      <c r="BC5" s="108" t="s">
        <v>963</v>
      </c>
      <c r="BD5" s="108" t="s">
        <v>91</v>
      </c>
    </row>
    <row r="6" spans="2:56" ht="12" customHeight="1">
      <c r="B6" s="19"/>
      <c r="D6" s="26" t="s">
        <v>15</v>
      </c>
      <c r="L6" s="19"/>
      <c r="AZ6" s="108" t="s">
        <v>113</v>
      </c>
      <c r="BA6" s="108" t="s">
        <v>1</v>
      </c>
      <c r="BB6" s="108" t="s">
        <v>1</v>
      </c>
      <c r="BC6" s="108" t="s">
        <v>91</v>
      </c>
      <c r="BD6" s="108" t="s">
        <v>91</v>
      </c>
    </row>
    <row r="7" spans="2:56" ht="16.5" customHeight="1">
      <c r="B7" s="19"/>
      <c r="E7" s="277" t="str">
        <f>'Rekapitulácia stavby'!K6</f>
        <v>Depo Jurajov Dvor</v>
      </c>
      <c r="F7" s="278"/>
      <c r="G7" s="278"/>
      <c r="H7" s="278"/>
      <c r="L7" s="19"/>
      <c r="AZ7" s="108" t="s">
        <v>115</v>
      </c>
      <c r="BA7" s="108" t="s">
        <v>1</v>
      </c>
      <c r="BB7" s="108" t="s">
        <v>1</v>
      </c>
      <c r="BC7" s="108" t="s">
        <v>85</v>
      </c>
      <c r="BD7" s="108" t="s">
        <v>91</v>
      </c>
    </row>
    <row r="8" spans="2:56" ht="12" customHeight="1">
      <c r="B8" s="19"/>
      <c r="D8" s="26" t="s">
        <v>116</v>
      </c>
      <c r="L8" s="19"/>
      <c r="AZ8" s="108" t="s">
        <v>117</v>
      </c>
      <c r="BA8" s="108" t="s">
        <v>1</v>
      </c>
      <c r="BB8" s="108" t="s">
        <v>1</v>
      </c>
      <c r="BC8" s="108" t="s">
        <v>91</v>
      </c>
      <c r="BD8" s="108" t="s">
        <v>91</v>
      </c>
    </row>
    <row r="9" spans="2:56" s="1" customFormat="1" ht="16.5" customHeight="1">
      <c r="B9" s="33"/>
      <c r="E9" s="277" t="s">
        <v>118</v>
      </c>
      <c r="F9" s="279"/>
      <c r="G9" s="279"/>
      <c r="H9" s="279"/>
      <c r="L9" s="33"/>
      <c r="AZ9" s="108" t="s">
        <v>119</v>
      </c>
      <c r="BA9" s="108" t="s">
        <v>1</v>
      </c>
      <c r="BB9" s="108" t="s">
        <v>1</v>
      </c>
      <c r="BC9" s="108" t="s">
        <v>85</v>
      </c>
      <c r="BD9" s="108" t="s">
        <v>91</v>
      </c>
    </row>
    <row r="10" spans="2:56" s="1" customFormat="1" ht="12" customHeight="1">
      <c r="B10" s="33"/>
      <c r="D10" s="26" t="s">
        <v>120</v>
      </c>
      <c r="L10" s="33"/>
      <c r="AZ10" s="108" t="s">
        <v>121</v>
      </c>
      <c r="BA10" s="108" t="s">
        <v>1</v>
      </c>
      <c r="BB10" s="108" t="s">
        <v>1</v>
      </c>
      <c r="BC10" s="108" t="s">
        <v>91</v>
      </c>
      <c r="BD10" s="108" t="s">
        <v>91</v>
      </c>
    </row>
    <row r="11" spans="2:56" s="1" customFormat="1" ht="16.5" customHeight="1">
      <c r="B11" s="33"/>
      <c r="E11" s="227" t="s">
        <v>964</v>
      </c>
      <c r="F11" s="279"/>
      <c r="G11" s="279"/>
      <c r="H11" s="279"/>
      <c r="L11" s="33"/>
      <c r="AZ11" s="108" t="s">
        <v>124</v>
      </c>
      <c r="BA11" s="108" t="s">
        <v>1</v>
      </c>
      <c r="BB11" s="108" t="s">
        <v>1</v>
      </c>
      <c r="BC11" s="108" t="s">
        <v>85</v>
      </c>
      <c r="BD11" s="108" t="s">
        <v>91</v>
      </c>
    </row>
    <row r="12" spans="2:56" s="1" customFormat="1" ht="11.25">
      <c r="B12" s="33"/>
      <c r="L12" s="33"/>
      <c r="AZ12" s="108" t="s">
        <v>125</v>
      </c>
      <c r="BA12" s="108" t="s">
        <v>1</v>
      </c>
      <c r="BB12" s="108" t="s">
        <v>1</v>
      </c>
      <c r="BC12" s="108" t="s">
        <v>205</v>
      </c>
      <c r="BD12" s="108" t="s">
        <v>91</v>
      </c>
    </row>
    <row r="13" spans="2:56" s="1" customFormat="1" ht="12" customHeight="1">
      <c r="B13" s="33"/>
      <c r="D13" s="26" t="s">
        <v>17</v>
      </c>
      <c r="F13" s="24" t="s">
        <v>1</v>
      </c>
      <c r="I13" s="26" t="s">
        <v>18</v>
      </c>
      <c r="J13" s="24" t="s">
        <v>1</v>
      </c>
      <c r="L13" s="33"/>
      <c r="AZ13" s="108" t="s">
        <v>127</v>
      </c>
      <c r="BA13" s="108" t="s">
        <v>1</v>
      </c>
      <c r="BB13" s="108" t="s">
        <v>1</v>
      </c>
      <c r="BC13" s="108" t="s">
        <v>114</v>
      </c>
      <c r="BD13" s="108" t="s">
        <v>91</v>
      </c>
    </row>
    <row r="14" spans="2:56" s="1" customFormat="1" ht="12" customHeight="1">
      <c r="B14" s="33"/>
      <c r="D14" s="26" t="s">
        <v>19</v>
      </c>
      <c r="F14" s="24" t="s">
        <v>20</v>
      </c>
      <c r="I14" s="26" t="s">
        <v>21</v>
      </c>
      <c r="J14" s="56" t="str">
        <f>'Rekapitulácia stavby'!AN8</f>
        <v>3. 3. 2026</v>
      </c>
      <c r="L14" s="33"/>
      <c r="AZ14" s="108" t="s">
        <v>128</v>
      </c>
      <c r="BA14" s="108" t="s">
        <v>1</v>
      </c>
      <c r="BB14" s="108" t="s">
        <v>1</v>
      </c>
      <c r="BC14" s="108" t="s">
        <v>965</v>
      </c>
      <c r="BD14" s="108" t="s">
        <v>91</v>
      </c>
    </row>
    <row r="15" spans="2:56" s="1" customFormat="1" ht="10.9" customHeight="1">
      <c r="B15" s="33"/>
      <c r="L15" s="33"/>
      <c r="AZ15" s="108" t="s">
        <v>130</v>
      </c>
      <c r="BA15" s="108" t="s">
        <v>1</v>
      </c>
      <c r="BB15" s="108" t="s">
        <v>1</v>
      </c>
      <c r="BC15" s="108" t="s">
        <v>85</v>
      </c>
      <c r="BD15" s="108" t="s">
        <v>91</v>
      </c>
    </row>
    <row r="16" spans="2:56" s="1" customFormat="1" ht="12" customHeight="1">
      <c r="B16" s="33"/>
      <c r="D16" s="26" t="s">
        <v>23</v>
      </c>
      <c r="I16" s="26" t="s">
        <v>24</v>
      </c>
      <c r="J16" s="24" t="s">
        <v>25</v>
      </c>
      <c r="L16" s="33"/>
      <c r="AZ16" s="108" t="s">
        <v>131</v>
      </c>
      <c r="BA16" s="108" t="s">
        <v>1</v>
      </c>
      <c r="BB16" s="108" t="s">
        <v>1</v>
      </c>
      <c r="BC16" s="108" t="s">
        <v>91</v>
      </c>
      <c r="BD16" s="108" t="s">
        <v>91</v>
      </c>
    </row>
    <row r="17" spans="2:56" s="1" customFormat="1" ht="18" customHeight="1">
      <c r="B17" s="33"/>
      <c r="E17" s="24" t="s">
        <v>26</v>
      </c>
      <c r="I17" s="26" t="s">
        <v>27</v>
      </c>
      <c r="J17" s="24" t="s">
        <v>28</v>
      </c>
      <c r="L17" s="33"/>
      <c r="AZ17" s="108" t="s">
        <v>132</v>
      </c>
      <c r="BA17" s="108" t="s">
        <v>1</v>
      </c>
      <c r="BB17" s="108" t="s">
        <v>1</v>
      </c>
      <c r="BC17" s="108" t="s">
        <v>237</v>
      </c>
      <c r="BD17" s="108" t="s">
        <v>91</v>
      </c>
    </row>
    <row r="18" spans="2:56" s="1" customFormat="1" ht="6.95" customHeight="1">
      <c r="B18" s="33"/>
      <c r="L18" s="33"/>
      <c r="AZ18" s="108" t="s">
        <v>134</v>
      </c>
      <c r="BA18" s="108" t="s">
        <v>1</v>
      </c>
      <c r="BB18" s="108" t="s">
        <v>1</v>
      </c>
      <c r="BC18" s="108" t="s">
        <v>126</v>
      </c>
      <c r="BD18" s="108" t="s">
        <v>91</v>
      </c>
    </row>
    <row r="19" spans="2:56" s="1" customFormat="1" ht="12" customHeight="1">
      <c r="B19" s="33"/>
      <c r="D19" s="26" t="s">
        <v>29</v>
      </c>
      <c r="I19" s="26" t="s">
        <v>24</v>
      </c>
      <c r="J19" s="27" t="str">
        <f>'Rekapitulácia stavby'!AN13</f>
        <v>Vyplň údaj</v>
      </c>
      <c r="L19" s="33"/>
      <c r="AZ19" s="108" t="s">
        <v>136</v>
      </c>
      <c r="BA19" s="108" t="s">
        <v>1</v>
      </c>
      <c r="BB19" s="108" t="s">
        <v>1</v>
      </c>
      <c r="BC19" s="108" t="s">
        <v>126</v>
      </c>
      <c r="BD19" s="108" t="s">
        <v>91</v>
      </c>
    </row>
    <row r="20" spans="2:56" s="1" customFormat="1" ht="18" customHeight="1">
      <c r="B20" s="33"/>
      <c r="E20" s="280" t="str">
        <f>'Rekapitulácia stavby'!E14</f>
        <v>Vyplň údaj</v>
      </c>
      <c r="F20" s="257"/>
      <c r="G20" s="257"/>
      <c r="H20" s="257"/>
      <c r="I20" s="26" t="s">
        <v>27</v>
      </c>
      <c r="J20" s="27" t="str">
        <f>'Rekapitulácia stavby'!AN14</f>
        <v>Vyplň údaj</v>
      </c>
      <c r="L20" s="33"/>
      <c r="AZ20" s="108" t="s">
        <v>137</v>
      </c>
      <c r="BA20" s="108" t="s">
        <v>1</v>
      </c>
      <c r="BB20" s="108" t="s">
        <v>1</v>
      </c>
      <c r="BC20" s="108" t="s">
        <v>126</v>
      </c>
      <c r="BD20" s="108" t="s">
        <v>91</v>
      </c>
    </row>
    <row r="21" spans="2:56" s="1" customFormat="1" ht="6.95" customHeight="1">
      <c r="B21" s="33"/>
      <c r="L21" s="33"/>
      <c r="AZ21" s="108" t="s">
        <v>138</v>
      </c>
      <c r="BA21" s="108" t="s">
        <v>1</v>
      </c>
      <c r="BB21" s="108" t="s">
        <v>1</v>
      </c>
      <c r="BC21" s="108" t="s">
        <v>126</v>
      </c>
      <c r="BD21" s="108" t="s">
        <v>91</v>
      </c>
    </row>
    <row r="22" spans="2:56" s="1" customFormat="1" ht="12" customHeight="1">
      <c r="B22" s="33"/>
      <c r="D22" s="26" t="s">
        <v>31</v>
      </c>
      <c r="I22" s="26" t="s">
        <v>24</v>
      </c>
      <c r="J22" s="24" t="str">
        <f>IF('Rekapitulácia stavby'!AN16="","",'Rekapitulácia stavby'!AN16)</f>
        <v/>
      </c>
      <c r="L22" s="33"/>
      <c r="AZ22" s="108" t="s">
        <v>139</v>
      </c>
      <c r="BA22" s="108" t="s">
        <v>1</v>
      </c>
      <c r="BB22" s="108" t="s">
        <v>1</v>
      </c>
      <c r="BC22" s="108" t="s">
        <v>299</v>
      </c>
      <c r="BD22" s="108" t="s">
        <v>91</v>
      </c>
    </row>
    <row r="23" spans="2:56" s="1" customFormat="1" ht="18" customHeight="1">
      <c r="B23" s="33"/>
      <c r="E23" s="24" t="str">
        <f>IF('Rekapitulácia stavby'!E17="","",'Rekapitulácia stavby'!E17)</f>
        <v xml:space="preserve"> </v>
      </c>
      <c r="I23" s="26" t="s">
        <v>27</v>
      </c>
      <c r="J23" s="24" t="str">
        <f>IF('Rekapitulácia stavby'!AN17="","",'Rekapitulácia stavby'!AN17)</f>
        <v/>
      </c>
      <c r="L23" s="33"/>
      <c r="AZ23" s="108" t="s">
        <v>141</v>
      </c>
      <c r="BA23" s="108" t="s">
        <v>1</v>
      </c>
      <c r="BB23" s="108" t="s">
        <v>1</v>
      </c>
      <c r="BC23" s="108" t="s">
        <v>285</v>
      </c>
      <c r="BD23" s="108" t="s">
        <v>91</v>
      </c>
    </row>
    <row r="24" spans="2:56" s="1" customFormat="1" ht="6.95" customHeight="1">
      <c r="B24" s="33"/>
      <c r="L24" s="33"/>
    </row>
    <row r="25" spans="2:56" s="1" customFormat="1" ht="12" customHeight="1">
      <c r="B25" s="33"/>
      <c r="D25" s="26" t="s">
        <v>34</v>
      </c>
      <c r="I25" s="26" t="s">
        <v>24</v>
      </c>
      <c r="J25" s="24" t="str">
        <f>IF('Rekapitulácia stavby'!AN19="","",'Rekapitulácia stavby'!AN19)</f>
        <v/>
      </c>
      <c r="L25" s="33"/>
    </row>
    <row r="26" spans="2:56" s="1" customFormat="1" ht="18" customHeight="1">
      <c r="B26" s="33"/>
      <c r="E26" s="24" t="str">
        <f>IF('Rekapitulácia stavby'!E20="","",'Rekapitulácia stavby'!E20)</f>
        <v xml:space="preserve"> </v>
      </c>
      <c r="I26" s="26" t="s">
        <v>27</v>
      </c>
      <c r="J26" s="24" t="str">
        <f>IF('Rekapitulácia stavby'!AN20="","",'Rekapitulácia stavby'!AN20)</f>
        <v/>
      </c>
      <c r="L26" s="33"/>
    </row>
    <row r="27" spans="2:56" s="1" customFormat="1" ht="6.95" customHeight="1">
      <c r="B27" s="33"/>
      <c r="L27" s="33"/>
    </row>
    <row r="28" spans="2:56" s="1" customFormat="1" ht="12" customHeight="1">
      <c r="B28" s="33"/>
      <c r="D28" s="26" t="s">
        <v>35</v>
      </c>
      <c r="L28" s="33"/>
    </row>
    <row r="29" spans="2:56" s="7" customFormat="1" ht="16.5" customHeight="1">
      <c r="B29" s="110"/>
      <c r="E29" s="262" t="s">
        <v>1</v>
      </c>
      <c r="F29" s="262"/>
      <c r="G29" s="262"/>
      <c r="H29" s="262"/>
      <c r="L29" s="110"/>
    </row>
    <row r="30" spans="2:56" s="1" customFormat="1" ht="6.95" customHeight="1">
      <c r="B30" s="33"/>
      <c r="L30" s="33"/>
    </row>
    <row r="31" spans="2:56" s="1" customFormat="1" ht="6.95" customHeight="1">
      <c r="B31" s="33"/>
      <c r="D31" s="57"/>
      <c r="E31" s="57"/>
      <c r="F31" s="57"/>
      <c r="G31" s="57"/>
      <c r="H31" s="57"/>
      <c r="I31" s="57"/>
      <c r="J31" s="57"/>
      <c r="K31" s="57"/>
      <c r="L31" s="33"/>
    </row>
    <row r="32" spans="2:56" s="1" customFormat="1" ht="14.45" customHeight="1">
      <c r="B32" s="33"/>
      <c r="D32" s="24" t="s">
        <v>143</v>
      </c>
      <c r="J32" s="32">
        <f>J98</f>
        <v>0</v>
      </c>
      <c r="L32" s="33"/>
    </row>
    <row r="33" spans="2:12" s="1" customFormat="1" ht="14.45" customHeight="1">
      <c r="B33" s="33"/>
      <c r="D33" s="31" t="s">
        <v>99</v>
      </c>
      <c r="J33" s="32">
        <f>J128</f>
        <v>0</v>
      </c>
      <c r="L33" s="33"/>
    </row>
    <row r="34" spans="2:12" s="1" customFormat="1" ht="25.35" customHeight="1">
      <c r="B34" s="33"/>
      <c r="D34" s="111" t="s">
        <v>38</v>
      </c>
      <c r="J34" s="70">
        <f>ROUND(J32 + J33, 2)</f>
        <v>0</v>
      </c>
      <c r="L34" s="33"/>
    </row>
    <row r="35" spans="2:12" s="1" customFormat="1" ht="6.95" customHeight="1">
      <c r="B35" s="33"/>
      <c r="D35" s="57"/>
      <c r="E35" s="57"/>
      <c r="F35" s="57"/>
      <c r="G35" s="57"/>
      <c r="H35" s="57"/>
      <c r="I35" s="57"/>
      <c r="J35" s="57"/>
      <c r="K35" s="57"/>
      <c r="L35" s="33"/>
    </row>
    <row r="36" spans="2:12" s="1" customFormat="1" ht="14.45" customHeight="1">
      <c r="B36" s="33"/>
      <c r="F36" s="36" t="s">
        <v>40</v>
      </c>
      <c r="I36" s="36" t="s">
        <v>39</v>
      </c>
      <c r="J36" s="36" t="s">
        <v>41</v>
      </c>
      <c r="L36" s="33"/>
    </row>
    <row r="37" spans="2:12" s="1" customFormat="1" ht="14.45" customHeight="1">
      <c r="B37" s="33"/>
      <c r="D37" s="59" t="s">
        <v>42</v>
      </c>
      <c r="E37" s="38" t="s">
        <v>43</v>
      </c>
      <c r="F37" s="112">
        <f>ROUND((ROUND((SUM(BE128:BE135) + SUM(BE157:BE500)),  2) + SUM(BE502:BE506)), 2)</f>
        <v>0</v>
      </c>
      <c r="G37" s="113"/>
      <c r="H37" s="113"/>
      <c r="I37" s="114">
        <v>0.23</v>
      </c>
      <c r="J37" s="112">
        <f>ROUND((ROUND(((SUM(BE128:BE135) + SUM(BE157:BE500))*I37),  2) + (SUM(BE502:BE506)*I37)), 2)</f>
        <v>0</v>
      </c>
      <c r="L37" s="33"/>
    </row>
    <row r="38" spans="2:12" s="1" customFormat="1" ht="14.45" customHeight="1">
      <c r="B38" s="33"/>
      <c r="E38" s="38" t="s">
        <v>44</v>
      </c>
      <c r="F38" s="90">
        <f>ROUND((ROUND((SUM(BF128:BF135) + SUM(BF157:BF500)),  2) + SUM(BF502:BF506)), 2)</f>
        <v>0</v>
      </c>
      <c r="I38" s="115">
        <v>0.23</v>
      </c>
      <c r="J38" s="90">
        <f>ROUND((ROUND(((SUM(BF128:BF135) + SUM(BF157:BF500))*I38),  2) + (SUM(BF502:BF506)*I38)), 2)</f>
        <v>0</v>
      </c>
      <c r="L38" s="33"/>
    </row>
    <row r="39" spans="2:12" s="1" customFormat="1" ht="14.45" hidden="1" customHeight="1">
      <c r="B39" s="33"/>
      <c r="E39" s="26" t="s">
        <v>45</v>
      </c>
      <c r="F39" s="90">
        <f>ROUND((ROUND((SUM(BG128:BG135) + SUM(BG157:BG500)),  2) + SUM(BG502:BG506)), 2)</f>
        <v>0</v>
      </c>
      <c r="I39" s="115">
        <v>0.23</v>
      </c>
      <c r="J39" s="90">
        <f>0</f>
        <v>0</v>
      </c>
      <c r="L39" s="33"/>
    </row>
    <row r="40" spans="2:12" s="1" customFormat="1" ht="14.45" hidden="1" customHeight="1">
      <c r="B40" s="33"/>
      <c r="E40" s="26" t="s">
        <v>46</v>
      </c>
      <c r="F40" s="90">
        <f>ROUND((ROUND((SUM(BH128:BH135) + SUM(BH157:BH500)),  2) + SUM(BH502:BH506)), 2)</f>
        <v>0</v>
      </c>
      <c r="I40" s="115">
        <v>0.23</v>
      </c>
      <c r="J40" s="90">
        <f>0</f>
        <v>0</v>
      </c>
      <c r="L40" s="33"/>
    </row>
    <row r="41" spans="2:12" s="1" customFormat="1" ht="14.45" hidden="1" customHeight="1">
      <c r="B41" s="33"/>
      <c r="E41" s="38" t="s">
        <v>47</v>
      </c>
      <c r="F41" s="112">
        <f>ROUND((ROUND((SUM(BI128:BI135) + SUM(BI157:BI500)),  2) + SUM(BI502:BI506)), 2)</f>
        <v>0</v>
      </c>
      <c r="G41" s="113"/>
      <c r="H41" s="113"/>
      <c r="I41" s="114">
        <v>0</v>
      </c>
      <c r="J41" s="112">
        <f>0</f>
        <v>0</v>
      </c>
      <c r="L41" s="33"/>
    </row>
    <row r="42" spans="2:12" s="1" customFormat="1" ht="6.95" customHeight="1">
      <c r="B42" s="33"/>
      <c r="L42" s="33"/>
    </row>
    <row r="43" spans="2:12" s="1" customFormat="1" ht="25.35" customHeight="1">
      <c r="B43" s="33"/>
      <c r="C43" s="106"/>
      <c r="D43" s="116" t="s">
        <v>48</v>
      </c>
      <c r="E43" s="61"/>
      <c r="F43" s="61"/>
      <c r="G43" s="117" t="s">
        <v>49</v>
      </c>
      <c r="H43" s="118" t="s">
        <v>50</v>
      </c>
      <c r="I43" s="61"/>
      <c r="J43" s="119">
        <f>SUM(J34:J41)</f>
        <v>0</v>
      </c>
      <c r="K43" s="120"/>
      <c r="L43" s="33"/>
    </row>
    <row r="44" spans="2:12" s="1" customFormat="1" ht="14.45" customHeight="1">
      <c r="B44" s="33"/>
      <c r="L44" s="33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33"/>
      <c r="D50" s="45" t="s">
        <v>51</v>
      </c>
      <c r="E50" s="46"/>
      <c r="F50" s="46"/>
      <c r="G50" s="45" t="s">
        <v>52</v>
      </c>
      <c r="H50" s="46"/>
      <c r="I50" s="46"/>
      <c r="J50" s="46"/>
      <c r="K50" s="46"/>
      <c r="L50" s="33"/>
    </row>
    <row r="51" spans="2:12" ht="11.25">
      <c r="B51" s="19"/>
      <c r="L51" s="19"/>
    </row>
    <row r="52" spans="2:12" ht="11.25">
      <c r="B52" s="19"/>
      <c r="L52" s="19"/>
    </row>
    <row r="53" spans="2:12" ht="11.25">
      <c r="B53" s="19"/>
      <c r="L53" s="19"/>
    </row>
    <row r="54" spans="2:12" ht="11.25">
      <c r="B54" s="19"/>
      <c r="L54" s="19"/>
    </row>
    <row r="55" spans="2:12" ht="11.25">
      <c r="B55" s="19"/>
      <c r="L55" s="19"/>
    </row>
    <row r="56" spans="2:12" ht="11.25">
      <c r="B56" s="19"/>
      <c r="L56" s="19"/>
    </row>
    <row r="57" spans="2:12" ht="11.25">
      <c r="B57" s="19"/>
      <c r="L57" s="19"/>
    </row>
    <row r="58" spans="2:12" ht="11.25">
      <c r="B58" s="19"/>
      <c r="L58" s="19"/>
    </row>
    <row r="59" spans="2:12" ht="11.25">
      <c r="B59" s="19"/>
      <c r="L59" s="19"/>
    </row>
    <row r="60" spans="2:12" ht="11.25">
      <c r="B60" s="19"/>
      <c r="L60" s="19"/>
    </row>
    <row r="61" spans="2:12" s="1" customFormat="1" ht="12.75">
      <c r="B61" s="33"/>
      <c r="D61" s="47" t="s">
        <v>53</v>
      </c>
      <c r="E61" s="35"/>
      <c r="F61" s="121" t="s">
        <v>54</v>
      </c>
      <c r="G61" s="47" t="s">
        <v>53</v>
      </c>
      <c r="H61" s="35"/>
      <c r="I61" s="35"/>
      <c r="J61" s="122" t="s">
        <v>54</v>
      </c>
      <c r="K61" s="35"/>
      <c r="L61" s="33"/>
    </row>
    <row r="62" spans="2:12" ht="11.25">
      <c r="B62" s="19"/>
      <c r="L62" s="19"/>
    </row>
    <row r="63" spans="2:12" ht="11.25">
      <c r="B63" s="19"/>
      <c r="L63" s="19"/>
    </row>
    <row r="64" spans="2:12" ht="11.25">
      <c r="B64" s="19"/>
      <c r="L64" s="19"/>
    </row>
    <row r="65" spans="2:12" s="1" customFormat="1" ht="12.75">
      <c r="B65" s="33"/>
      <c r="D65" s="45" t="s">
        <v>55</v>
      </c>
      <c r="E65" s="46"/>
      <c r="F65" s="46"/>
      <c r="G65" s="45" t="s">
        <v>56</v>
      </c>
      <c r="H65" s="46"/>
      <c r="I65" s="46"/>
      <c r="J65" s="46"/>
      <c r="K65" s="46"/>
      <c r="L65" s="33"/>
    </row>
    <row r="66" spans="2:12" ht="11.25">
      <c r="B66" s="19"/>
      <c r="L66" s="19"/>
    </row>
    <row r="67" spans="2:12" ht="11.25">
      <c r="B67" s="19"/>
      <c r="L67" s="19"/>
    </row>
    <row r="68" spans="2:12" ht="11.25">
      <c r="B68" s="19"/>
      <c r="L68" s="19"/>
    </row>
    <row r="69" spans="2:12" ht="11.25">
      <c r="B69" s="19"/>
      <c r="L69" s="19"/>
    </row>
    <row r="70" spans="2:12" ht="11.25">
      <c r="B70" s="19"/>
      <c r="L70" s="19"/>
    </row>
    <row r="71" spans="2:12" ht="11.25">
      <c r="B71" s="19"/>
      <c r="L71" s="19"/>
    </row>
    <row r="72" spans="2:12" ht="11.25">
      <c r="B72" s="19"/>
      <c r="L72" s="19"/>
    </row>
    <row r="73" spans="2:12" ht="11.25">
      <c r="B73" s="19"/>
      <c r="L73" s="19"/>
    </row>
    <row r="74" spans="2:12" ht="11.25">
      <c r="B74" s="19"/>
      <c r="L74" s="19"/>
    </row>
    <row r="75" spans="2:12" ht="11.25">
      <c r="B75" s="19"/>
      <c r="L75" s="19"/>
    </row>
    <row r="76" spans="2:12" s="1" customFormat="1" ht="12.75">
      <c r="B76" s="33"/>
      <c r="D76" s="47" t="s">
        <v>53</v>
      </c>
      <c r="E76" s="35"/>
      <c r="F76" s="121" t="s">
        <v>54</v>
      </c>
      <c r="G76" s="47" t="s">
        <v>53</v>
      </c>
      <c r="H76" s="35"/>
      <c r="I76" s="35"/>
      <c r="J76" s="122" t="s">
        <v>54</v>
      </c>
      <c r="K76" s="35"/>
      <c r="L76" s="33"/>
    </row>
    <row r="77" spans="2:12" s="1" customFormat="1" ht="14.45" customHeight="1"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33"/>
    </row>
    <row r="81" spans="2:12" s="1" customFormat="1" ht="6.95" customHeight="1">
      <c r="B81" s="50"/>
      <c r="C81" s="51"/>
      <c r="D81" s="51"/>
      <c r="E81" s="51"/>
      <c r="F81" s="51"/>
      <c r="G81" s="51"/>
      <c r="H81" s="51"/>
      <c r="I81" s="51"/>
      <c r="J81" s="51"/>
      <c r="K81" s="51"/>
      <c r="L81" s="33"/>
    </row>
    <row r="82" spans="2:12" s="1" customFormat="1" ht="24.95" customHeight="1">
      <c r="B82" s="33"/>
      <c r="C82" s="20" t="s">
        <v>144</v>
      </c>
      <c r="L82" s="33"/>
    </row>
    <row r="83" spans="2:12" s="1" customFormat="1" ht="6.95" customHeight="1">
      <c r="B83" s="33"/>
      <c r="L83" s="33"/>
    </row>
    <row r="84" spans="2:12" s="1" customFormat="1" ht="12" customHeight="1">
      <c r="B84" s="33"/>
      <c r="C84" s="26" t="s">
        <v>15</v>
      </c>
      <c r="L84" s="33"/>
    </row>
    <row r="85" spans="2:12" s="1" customFormat="1" ht="16.5" customHeight="1">
      <c r="B85" s="33"/>
      <c r="E85" s="277" t="str">
        <f>E7</f>
        <v>Depo Jurajov Dvor</v>
      </c>
      <c r="F85" s="278"/>
      <c r="G85" s="278"/>
      <c r="H85" s="278"/>
      <c r="L85" s="33"/>
    </row>
    <row r="86" spans="2:12" ht="12" customHeight="1">
      <c r="B86" s="19"/>
      <c r="C86" s="26" t="s">
        <v>116</v>
      </c>
      <c r="L86" s="19"/>
    </row>
    <row r="87" spans="2:12" s="1" customFormat="1" ht="16.5" customHeight="1">
      <c r="B87" s="33"/>
      <c r="E87" s="277" t="s">
        <v>118</v>
      </c>
      <c r="F87" s="279"/>
      <c r="G87" s="279"/>
      <c r="H87" s="279"/>
      <c r="L87" s="33"/>
    </row>
    <row r="88" spans="2:12" s="1" customFormat="1" ht="12" customHeight="1">
      <c r="B88" s="33"/>
      <c r="C88" s="26" t="s">
        <v>120</v>
      </c>
      <c r="L88" s="33"/>
    </row>
    <row r="89" spans="2:12" s="1" customFormat="1" ht="16.5" customHeight="1">
      <c r="B89" s="33"/>
      <c r="E89" s="227" t="str">
        <f>E11</f>
        <v>02 - Obnova sprchy a wc ženy</v>
      </c>
      <c r="F89" s="279"/>
      <c r="G89" s="279"/>
      <c r="H89" s="279"/>
      <c r="L89" s="33"/>
    </row>
    <row r="90" spans="2:12" s="1" customFormat="1" ht="6.95" customHeight="1">
      <c r="B90" s="33"/>
      <c r="L90" s="33"/>
    </row>
    <row r="91" spans="2:12" s="1" customFormat="1" ht="12" customHeight="1">
      <c r="B91" s="33"/>
      <c r="C91" s="26" t="s">
        <v>19</v>
      </c>
      <c r="F91" s="24" t="str">
        <f>F14</f>
        <v>Bratislava</v>
      </c>
      <c r="I91" s="26" t="s">
        <v>21</v>
      </c>
      <c r="J91" s="56" t="str">
        <f>IF(J14="","",J14)</f>
        <v>3. 3. 2026</v>
      </c>
      <c r="L91" s="33"/>
    </row>
    <row r="92" spans="2:12" s="1" customFormat="1" ht="6.95" customHeight="1">
      <c r="B92" s="33"/>
      <c r="L92" s="33"/>
    </row>
    <row r="93" spans="2:12" s="1" customFormat="1" ht="15.2" customHeight="1">
      <c r="B93" s="33"/>
      <c r="C93" s="26" t="s">
        <v>23</v>
      </c>
      <c r="F93" s="24" t="str">
        <f>E17</f>
        <v>Dopravný podnik Bratislava, akciová spoločnosť</v>
      </c>
      <c r="I93" s="26" t="s">
        <v>31</v>
      </c>
      <c r="J93" s="29" t="str">
        <f>E23</f>
        <v xml:space="preserve"> </v>
      </c>
      <c r="L93" s="33"/>
    </row>
    <row r="94" spans="2:12" s="1" customFormat="1" ht="15.2" customHeight="1">
      <c r="B94" s="33"/>
      <c r="C94" s="26" t="s">
        <v>29</v>
      </c>
      <c r="F94" s="24" t="str">
        <f>IF(E20="","",E20)</f>
        <v>Vyplň údaj</v>
      </c>
      <c r="I94" s="26" t="s">
        <v>34</v>
      </c>
      <c r="J94" s="29" t="str">
        <f>E26</f>
        <v xml:space="preserve"> </v>
      </c>
      <c r="L94" s="33"/>
    </row>
    <row r="95" spans="2:12" s="1" customFormat="1" ht="10.35" customHeight="1">
      <c r="B95" s="33"/>
      <c r="L95" s="33"/>
    </row>
    <row r="96" spans="2:12" s="1" customFormat="1" ht="29.25" customHeight="1">
      <c r="B96" s="33"/>
      <c r="C96" s="123" t="s">
        <v>145</v>
      </c>
      <c r="D96" s="106"/>
      <c r="E96" s="106"/>
      <c r="F96" s="106"/>
      <c r="G96" s="106"/>
      <c r="H96" s="106"/>
      <c r="I96" s="106"/>
      <c r="J96" s="124" t="s">
        <v>146</v>
      </c>
      <c r="K96" s="106"/>
      <c r="L96" s="33"/>
    </row>
    <row r="97" spans="2:47" s="1" customFormat="1" ht="10.35" customHeight="1">
      <c r="B97" s="33"/>
      <c r="L97" s="33"/>
    </row>
    <row r="98" spans="2:47" s="1" customFormat="1" ht="22.9" customHeight="1">
      <c r="B98" s="33"/>
      <c r="C98" s="125" t="s">
        <v>147</v>
      </c>
      <c r="J98" s="70">
        <f>J157</f>
        <v>0</v>
      </c>
      <c r="L98" s="33"/>
      <c r="AU98" s="16" t="s">
        <v>148</v>
      </c>
    </row>
    <row r="99" spans="2:47" s="8" customFormat="1" ht="24.95" customHeight="1">
      <c r="B99" s="126"/>
      <c r="D99" s="127" t="s">
        <v>149</v>
      </c>
      <c r="E99" s="128"/>
      <c r="F99" s="128"/>
      <c r="G99" s="128"/>
      <c r="H99" s="128"/>
      <c r="I99" s="128"/>
      <c r="J99" s="129">
        <f>J158</f>
        <v>0</v>
      </c>
      <c r="L99" s="126"/>
    </row>
    <row r="100" spans="2:47" s="9" customFormat="1" ht="19.899999999999999" customHeight="1">
      <c r="B100" s="130"/>
      <c r="D100" s="131" t="s">
        <v>150</v>
      </c>
      <c r="E100" s="132"/>
      <c r="F100" s="132"/>
      <c r="G100" s="132"/>
      <c r="H100" s="132"/>
      <c r="I100" s="132"/>
      <c r="J100" s="133">
        <f>J159</f>
        <v>0</v>
      </c>
      <c r="L100" s="130"/>
    </row>
    <row r="101" spans="2:47" s="9" customFormat="1" ht="19.899999999999999" customHeight="1">
      <c r="B101" s="130"/>
      <c r="D101" s="131" t="s">
        <v>151</v>
      </c>
      <c r="E101" s="132"/>
      <c r="F101" s="132"/>
      <c r="G101" s="132"/>
      <c r="H101" s="132"/>
      <c r="I101" s="132"/>
      <c r="J101" s="133">
        <f>J162</f>
        <v>0</v>
      </c>
      <c r="L101" s="130"/>
    </row>
    <row r="102" spans="2:47" s="9" customFormat="1" ht="19.899999999999999" customHeight="1">
      <c r="B102" s="130"/>
      <c r="D102" s="131" t="s">
        <v>152</v>
      </c>
      <c r="E102" s="132"/>
      <c r="F102" s="132"/>
      <c r="G102" s="132"/>
      <c r="H102" s="132"/>
      <c r="I102" s="132"/>
      <c r="J102" s="133">
        <f>J164</f>
        <v>0</v>
      </c>
      <c r="L102" s="130"/>
    </row>
    <row r="103" spans="2:47" s="9" customFormat="1" ht="19.899999999999999" customHeight="1">
      <c r="B103" s="130"/>
      <c r="D103" s="131" t="s">
        <v>153</v>
      </c>
      <c r="E103" s="132"/>
      <c r="F103" s="132"/>
      <c r="G103" s="132"/>
      <c r="H103" s="132"/>
      <c r="I103" s="132"/>
      <c r="J103" s="133">
        <f>J205</f>
        <v>0</v>
      </c>
      <c r="L103" s="130"/>
    </row>
    <row r="104" spans="2:47" s="8" customFormat="1" ht="24.95" customHeight="1">
      <c r="B104" s="126"/>
      <c r="D104" s="127" t="s">
        <v>154</v>
      </c>
      <c r="E104" s="128"/>
      <c r="F104" s="128"/>
      <c r="G104" s="128"/>
      <c r="H104" s="128"/>
      <c r="I104" s="128"/>
      <c r="J104" s="129">
        <f>J207</f>
        <v>0</v>
      </c>
      <c r="L104" s="126"/>
    </row>
    <row r="105" spans="2:47" s="9" customFormat="1" ht="19.899999999999999" customHeight="1">
      <c r="B105" s="130"/>
      <c r="D105" s="131" t="s">
        <v>155</v>
      </c>
      <c r="E105" s="132"/>
      <c r="F105" s="132"/>
      <c r="G105" s="132"/>
      <c r="H105" s="132"/>
      <c r="I105" s="132"/>
      <c r="J105" s="133">
        <f>J208</f>
        <v>0</v>
      </c>
      <c r="L105" s="130"/>
    </row>
    <row r="106" spans="2:47" s="9" customFormat="1" ht="19.899999999999999" customHeight="1">
      <c r="B106" s="130"/>
      <c r="D106" s="131" t="s">
        <v>156</v>
      </c>
      <c r="E106" s="132"/>
      <c r="F106" s="132"/>
      <c r="G106" s="132"/>
      <c r="H106" s="132"/>
      <c r="I106" s="132"/>
      <c r="J106" s="133">
        <f>J216</f>
        <v>0</v>
      </c>
      <c r="L106" s="130"/>
    </row>
    <row r="107" spans="2:47" s="9" customFormat="1" ht="19.899999999999999" customHeight="1">
      <c r="B107" s="130"/>
      <c r="D107" s="131" t="s">
        <v>157</v>
      </c>
      <c r="E107" s="132"/>
      <c r="F107" s="132"/>
      <c r="G107" s="132"/>
      <c r="H107" s="132"/>
      <c r="I107" s="132"/>
      <c r="J107" s="133">
        <f>J246</f>
        <v>0</v>
      </c>
      <c r="L107" s="130"/>
    </row>
    <row r="108" spans="2:47" s="9" customFormat="1" ht="19.899999999999999" customHeight="1">
      <c r="B108" s="130"/>
      <c r="D108" s="131" t="s">
        <v>158</v>
      </c>
      <c r="E108" s="132"/>
      <c r="F108" s="132"/>
      <c r="G108" s="132"/>
      <c r="H108" s="132"/>
      <c r="I108" s="132"/>
      <c r="J108" s="133">
        <f>J264</f>
        <v>0</v>
      </c>
      <c r="L108" s="130"/>
    </row>
    <row r="109" spans="2:47" s="9" customFormat="1" ht="19.899999999999999" customHeight="1">
      <c r="B109" s="130"/>
      <c r="D109" s="131" t="s">
        <v>159</v>
      </c>
      <c r="E109" s="132"/>
      <c r="F109" s="132"/>
      <c r="G109" s="132"/>
      <c r="H109" s="132"/>
      <c r="I109" s="132"/>
      <c r="J109" s="133">
        <f>J331</f>
        <v>0</v>
      </c>
      <c r="L109" s="130"/>
    </row>
    <row r="110" spans="2:47" s="9" customFormat="1" ht="19.899999999999999" customHeight="1">
      <c r="B110" s="130"/>
      <c r="D110" s="131" t="s">
        <v>160</v>
      </c>
      <c r="E110" s="132"/>
      <c r="F110" s="132"/>
      <c r="G110" s="132"/>
      <c r="H110" s="132"/>
      <c r="I110" s="132"/>
      <c r="J110" s="133">
        <f>J337</f>
        <v>0</v>
      </c>
      <c r="L110" s="130"/>
    </row>
    <row r="111" spans="2:47" s="9" customFormat="1" ht="19.899999999999999" customHeight="1">
      <c r="B111" s="130"/>
      <c r="D111" s="131" t="s">
        <v>161</v>
      </c>
      <c r="E111" s="132"/>
      <c r="F111" s="132"/>
      <c r="G111" s="132"/>
      <c r="H111" s="132"/>
      <c r="I111" s="132"/>
      <c r="J111" s="133">
        <f>J351</f>
        <v>0</v>
      </c>
      <c r="L111" s="130"/>
    </row>
    <row r="112" spans="2:47" s="9" customFormat="1" ht="19.899999999999999" customHeight="1">
      <c r="B112" s="130"/>
      <c r="D112" s="131" t="s">
        <v>162</v>
      </c>
      <c r="E112" s="132"/>
      <c r="F112" s="132"/>
      <c r="G112" s="132"/>
      <c r="H112" s="132"/>
      <c r="I112" s="132"/>
      <c r="J112" s="133">
        <f>J363</f>
        <v>0</v>
      </c>
      <c r="L112" s="130"/>
    </row>
    <row r="113" spans="2:14" s="9" customFormat="1" ht="19.899999999999999" customHeight="1">
      <c r="B113" s="130"/>
      <c r="D113" s="131" t="s">
        <v>163</v>
      </c>
      <c r="E113" s="132"/>
      <c r="F113" s="132"/>
      <c r="G113" s="132"/>
      <c r="H113" s="132"/>
      <c r="I113" s="132"/>
      <c r="J113" s="133">
        <f>J368</f>
        <v>0</v>
      </c>
      <c r="L113" s="130"/>
    </row>
    <row r="114" spans="2:14" s="9" customFormat="1" ht="19.899999999999999" customHeight="1">
      <c r="B114" s="130"/>
      <c r="D114" s="131" t="s">
        <v>164</v>
      </c>
      <c r="E114" s="132"/>
      <c r="F114" s="132"/>
      <c r="G114" s="132"/>
      <c r="H114" s="132"/>
      <c r="I114" s="132"/>
      <c r="J114" s="133">
        <f>J374</f>
        <v>0</v>
      </c>
      <c r="L114" s="130"/>
    </row>
    <row r="115" spans="2:14" s="9" customFormat="1" ht="19.899999999999999" customHeight="1">
      <c r="B115" s="130"/>
      <c r="D115" s="131" t="s">
        <v>165</v>
      </c>
      <c r="E115" s="132"/>
      <c r="F115" s="132"/>
      <c r="G115" s="132"/>
      <c r="H115" s="132"/>
      <c r="I115" s="132"/>
      <c r="J115" s="133">
        <f>J386</f>
        <v>0</v>
      </c>
      <c r="L115" s="130"/>
    </row>
    <row r="116" spans="2:14" s="9" customFormat="1" ht="19.899999999999999" customHeight="1">
      <c r="B116" s="130"/>
      <c r="D116" s="131" t="s">
        <v>166</v>
      </c>
      <c r="E116" s="132"/>
      <c r="F116" s="132"/>
      <c r="G116" s="132"/>
      <c r="H116" s="132"/>
      <c r="I116" s="132"/>
      <c r="J116" s="133">
        <f>J400</f>
        <v>0</v>
      </c>
      <c r="L116" s="130"/>
    </row>
    <row r="117" spans="2:14" s="9" customFormat="1" ht="19.899999999999999" customHeight="1">
      <c r="B117" s="130"/>
      <c r="D117" s="131" t="s">
        <v>167</v>
      </c>
      <c r="E117" s="132"/>
      <c r="F117" s="132"/>
      <c r="G117" s="132"/>
      <c r="H117" s="132"/>
      <c r="I117" s="132"/>
      <c r="J117" s="133">
        <f>J408</f>
        <v>0</v>
      </c>
      <c r="L117" s="130"/>
    </row>
    <row r="118" spans="2:14" s="9" customFormat="1" ht="19.899999999999999" customHeight="1">
      <c r="B118" s="130"/>
      <c r="D118" s="131" t="s">
        <v>168</v>
      </c>
      <c r="E118" s="132"/>
      <c r="F118" s="132"/>
      <c r="G118" s="132"/>
      <c r="H118" s="132"/>
      <c r="I118" s="132"/>
      <c r="J118" s="133">
        <f>J419</f>
        <v>0</v>
      </c>
      <c r="L118" s="130"/>
    </row>
    <row r="119" spans="2:14" s="8" customFormat="1" ht="24.95" customHeight="1">
      <c r="B119" s="126"/>
      <c r="D119" s="127" t="s">
        <v>169</v>
      </c>
      <c r="E119" s="128"/>
      <c r="F119" s="128"/>
      <c r="G119" s="128"/>
      <c r="H119" s="128"/>
      <c r="I119" s="128"/>
      <c r="J119" s="129">
        <f>J448</f>
        <v>0</v>
      </c>
      <c r="L119" s="126"/>
    </row>
    <row r="120" spans="2:14" s="9" customFormat="1" ht="19.899999999999999" customHeight="1">
      <c r="B120" s="130"/>
      <c r="D120" s="131" t="s">
        <v>170</v>
      </c>
      <c r="E120" s="132"/>
      <c r="F120" s="132"/>
      <c r="G120" s="132"/>
      <c r="H120" s="132"/>
      <c r="I120" s="132"/>
      <c r="J120" s="133">
        <f>J449</f>
        <v>0</v>
      </c>
      <c r="L120" s="130"/>
    </row>
    <row r="121" spans="2:14" s="9" customFormat="1" ht="19.899999999999999" customHeight="1">
      <c r="B121" s="130"/>
      <c r="D121" s="131" t="s">
        <v>171</v>
      </c>
      <c r="E121" s="132"/>
      <c r="F121" s="132"/>
      <c r="G121" s="132"/>
      <c r="H121" s="132"/>
      <c r="I121" s="132"/>
      <c r="J121" s="133">
        <f>J485</f>
        <v>0</v>
      </c>
      <c r="L121" s="130"/>
    </row>
    <row r="122" spans="2:14" s="8" customFormat="1" ht="24.95" customHeight="1">
      <c r="B122" s="126"/>
      <c r="D122" s="127" t="s">
        <v>172</v>
      </c>
      <c r="E122" s="128"/>
      <c r="F122" s="128"/>
      <c r="G122" s="128"/>
      <c r="H122" s="128"/>
      <c r="I122" s="128"/>
      <c r="J122" s="129">
        <f>J489</f>
        <v>0</v>
      </c>
      <c r="L122" s="126"/>
    </row>
    <row r="123" spans="2:14" s="8" customFormat="1" ht="24.95" customHeight="1">
      <c r="B123" s="126"/>
      <c r="D123" s="127" t="s">
        <v>173</v>
      </c>
      <c r="E123" s="128"/>
      <c r="F123" s="128"/>
      <c r="G123" s="128"/>
      <c r="H123" s="128"/>
      <c r="I123" s="128"/>
      <c r="J123" s="129">
        <f>J491</f>
        <v>0</v>
      </c>
      <c r="L123" s="126"/>
    </row>
    <row r="124" spans="2:14" s="8" customFormat="1" ht="24.95" customHeight="1">
      <c r="B124" s="126"/>
      <c r="D124" s="127" t="s">
        <v>174</v>
      </c>
      <c r="E124" s="128"/>
      <c r="F124" s="128"/>
      <c r="G124" s="128"/>
      <c r="H124" s="128"/>
      <c r="I124" s="128"/>
      <c r="J124" s="129">
        <f>J496</f>
        <v>0</v>
      </c>
      <c r="L124" s="126"/>
    </row>
    <row r="125" spans="2:14" s="8" customFormat="1" ht="21.75" customHeight="1">
      <c r="B125" s="126"/>
      <c r="D125" s="134" t="s">
        <v>175</v>
      </c>
      <c r="J125" s="135">
        <f>J501</f>
        <v>0</v>
      </c>
      <c r="L125" s="126"/>
    </row>
    <row r="126" spans="2:14" s="1" customFormat="1" ht="21.75" customHeight="1">
      <c r="B126" s="33"/>
      <c r="L126" s="33"/>
    </row>
    <row r="127" spans="2:14" s="1" customFormat="1" ht="6.95" customHeight="1">
      <c r="B127" s="33"/>
      <c r="L127" s="33"/>
    </row>
    <row r="128" spans="2:14" s="1" customFormat="1" ht="29.25" customHeight="1">
      <c r="B128" s="33"/>
      <c r="C128" s="125" t="s">
        <v>176</v>
      </c>
      <c r="J128" s="136">
        <f>ROUND(J129 + J130 + J131 + J132 + J133 + J134,2)</f>
        <v>0</v>
      </c>
      <c r="L128" s="33"/>
      <c r="N128" s="137" t="s">
        <v>42</v>
      </c>
    </row>
    <row r="129" spans="2:65" s="1" customFormat="1" ht="18" customHeight="1">
      <c r="B129" s="33"/>
      <c r="D129" s="250" t="s">
        <v>177</v>
      </c>
      <c r="E129" s="248"/>
      <c r="F129" s="248"/>
      <c r="J129" s="99">
        <v>0</v>
      </c>
      <c r="L129" s="138"/>
      <c r="M129" s="139"/>
      <c r="N129" s="140" t="s">
        <v>44</v>
      </c>
      <c r="O129" s="139"/>
      <c r="P129" s="139"/>
      <c r="Q129" s="139"/>
      <c r="R129" s="139"/>
      <c r="S129" s="139"/>
      <c r="T129" s="139"/>
      <c r="U129" s="139"/>
      <c r="V129" s="139"/>
      <c r="W129" s="139"/>
      <c r="X129" s="139"/>
      <c r="Y129" s="139"/>
      <c r="Z129" s="139"/>
      <c r="AA129" s="139"/>
      <c r="AB129" s="139"/>
      <c r="AC129" s="139"/>
      <c r="AD129" s="139"/>
      <c r="AE129" s="139"/>
      <c r="AF129" s="139"/>
      <c r="AG129" s="139"/>
      <c r="AH129" s="139"/>
      <c r="AI129" s="139"/>
      <c r="AJ129" s="139"/>
      <c r="AK129" s="139"/>
      <c r="AL129" s="139"/>
      <c r="AM129" s="139"/>
      <c r="AN129" s="139"/>
      <c r="AO129" s="139"/>
      <c r="AP129" s="139"/>
      <c r="AQ129" s="139"/>
      <c r="AR129" s="139"/>
      <c r="AS129" s="139"/>
      <c r="AT129" s="139"/>
      <c r="AU129" s="139"/>
      <c r="AV129" s="139"/>
      <c r="AW129" s="139"/>
      <c r="AX129" s="139"/>
      <c r="AY129" s="141" t="s">
        <v>178</v>
      </c>
      <c r="AZ129" s="139"/>
      <c r="BA129" s="139"/>
      <c r="BB129" s="139"/>
      <c r="BC129" s="139"/>
      <c r="BD129" s="139"/>
      <c r="BE129" s="142">
        <f t="shared" ref="BE129:BE134" si="0">IF(N129="základná",J129,0)</f>
        <v>0</v>
      </c>
      <c r="BF129" s="142">
        <f t="shared" ref="BF129:BF134" si="1">IF(N129="znížená",J129,0)</f>
        <v>0</v>
      </c>
      <c r="BG129" s="142">
        <f t="shared" ref="BG129:BG134" si="2">IF(N129="zákl. prenesená",J129,0)</f>
        <v>0</v>
      </c>
      <c r="BH129" s="142">
        <f t="shared" ref="BH129:BH134" si="3">IF(N129="zníž. prenesená",J129,0)</f>
        <v>0</v>
      </c>
      <c r="BI129" s="142">
        <f t="shared" ref="BI129:BI134" si="4">IF(N129="nulová",J129,0)</f>
        <v>0</v>
      </c>
      <c r="BJ129" s="141" t="s">
        <v>91</v>
      </c>
      <c r="BK129" s="139"/>
      <c r="BL129" s="139"/>
      <c r="BM129" s="139"/>
    </row>
    <row r="130" spans="2:65" s="1" customFormat="1" ht="18" customHeight="1">
      <c r="B130" s="33"/>
      <c r="D130" s="250" t="s">
        <v>179</v>
      </c>
      <c r="E130" s="248"/>
      <c r="F130" s="248"/>
      <c r="J130" s="99">
        <v>0</v>
      </c>
      <c r="L130" s="138"/>
      <c r="M130" s="139"/>
      <c r="N130" s="140" t="s">
        <v>44</v>
      </c>
      <c r="O130" s="139"/>
      <c r="P130" s="139"/>
      <c r="Q130" s="139"/>
      <c r="R130" s="139"/>
      <c r="S130" s="139"/>
      <c r="T130" s="139"/>
      <c r="U130" s="139"/>
      <c r="V130" s="139"/>
      <c r="W130" s="139"/>
      <c r="X130" s="139"/>
      <c r="Y130" s="139"/>
      <c r="Z130" s="139"/>
      <c r="AA130" s="139"/>
      <c r="AB130" s="139"/>
      <c r="AC130" s="139"/>
      <c r="AD130" s="139"/>
      <c r="AE130" s="139"/>
      <c r="AF130" s="139"/>
      <c r="AG130" s="139"/>
      <c r="AH130" s="139"/>
      <c r="AI130" s="139"/>
      <c r="AJ130" s="139"/>
      <c r="AK130" s="139"/>
      <c r="AL130" s="139"/>
      <c r="AM130" s="139"/>
      <c r="AN130" s="139"/>
      <c r="AO130" s="139"/>
      <c r="AP130" s="139"/>
      <c r="AQ130" s="139"/>
      <c r="AR130" s="139"/>
      <c r="AS130" s="139"/>
      <c r="AT130" s="139"/>
      <c r="AU130" s="139"/>
      <c r="AV130" s="139"/>
      <c r="AW130" s="139"/>
      <c r="AX130" s="139"/>
      <c r="AY130" s="141" t="s">
        <v>178</v>
      </c>
      <c r="AZ130" s="139"/>
      <c r="BA130" s="139"/>
      <c r="BB130" s="139"/>
      <c r="BC130" s="139"/>
      <c r="BD130" s="139"/>
      <c r="BE130" s="142">
        <f t="shared" si="0"/>
        <v>0</v>
      </c>
      <c r="BF130" s="142">
        <f t="shared" si="1"/>
        <v>0</v>
      </c>
      <c r="BG130" s="142">
        <f t="shared" si="2"/>
        <v>0</v>
      </c>
      <c r="BH130" s="142">
        <f t="shared" si="3"/>
        <v>0</v>
      </c>
      <c r="BI130" s="142">
        <f t="shared" si="4"/>
        <v>0</v>
      </c>
      <c r="BJ130" s="141" t="s">
        <v>91</v>
      </c>
      <c r="BK130" s="139"/>
      <c r="BL130" s="139"/>
      <c r="BM130" s="139"/>
    </row>
    <row r="131" spans="2:65" s="1" customFormat="1" ht="18" customHeight="1">
      <c r="B131" s="33"/>
      <c r="D131" s="250" t="s">
        <v>180</v>
      </c>
      <c r="E131" s="248"/>
      <c r="F131" s="248"/>
      <c r="J131" s="99">
        <v>0</v>
      </c>
      <c r="L131" s="138"/>
      <c r="M131" s="139"/>
      <c r="N131" s="140" t="s">
        <v>44</v>
      </c>
      <c r="O131" s="139"/>
      <c r="P131" s="139"/>
      <c r="Q131" s="139"/>
      <c r="R131" s="139"/>
      <c r="S131" s="139"/>
      <c r="T131" s="139"/>
      <c r="U131" s="139"/>
      <c r="V131" s="139"/>
      <c r="W131" s="139"/>
      <c r="X131" s="139"/>
      <c r="Y131" s="139"/>
      <c r="Z131" s="139"/>
      <c r="AA131" s="139"/>
      <c r="AB131" s="139"/>
      <c r="AC131" s="139"/>
      <c r="AD131" s="139"/>
      <c r="AE131" s="139"/>
      <c r="AF131" s="139"/>
      <c r="AG131" s="139"/>
      <c r="AH131" s="139"/>
      <c r="AI131" s="139"/>
      <c r="AJ131" s="139"/>
      <c r="AK131" s="139"/>
      <c r="AL131" s="139"/>
      <c r="AM131" s="139"/>
      <c r="AN131" s="139"/>
      <c r="AO131" s="139"/>
      <c r="AP131" s="139"/>
      <c r="AQ131" s="139"/>
      <c r="AR131" s="139"/>
      <c r="AS131" s="139"/>
      <c r="AT131" s="139"/>
      <c r="AU131" s="139"/>
      <c r="AV131" s="139"/>
      <c r="AW131" s="139"/>
      <c r="AX131" s="139"/>
      <c r="AY131" s="141" t="s">
        <v>178</v>
      </c>
      <c r="AZ131" s="139"/>
      <c r="BA131" s="139"/>
      <c r="BB131" s="139"/>
      <c r="BC131" s="139"/>
      <c r="BD131" s="139"/>
      <c r="BE131" s="142">
        <f t="shared" si="0"/>
        <v>0</v>
      </c>
      <c r="BF131" s="142">
        <f t="shared" si="1"/>
        <v>0</v>
      </c>
      <c r="BG131" s="142">
        <f t="shared" si="2"/>
        <v>0</v>
      </c>
      <c r="BH131" s="142">
        <f t="shared" si="3"/>
        <v>0</v>
      </c>
      <c r="BI131" s="142">
        <f t="shared" si="4"/>
        <v>0</v>
      </c>
      <c r="BJ131" s="141" t="s">
        <v>91</v>
      </c>
      <c r="BK131" s="139"/>
      <c r="BL131" s="139"/>
      <c r="BM131" s="139"/>
    </row>
    <row r="132" spans="2:65" s="1" customFormat="1" ht="18" customHeight="1">
      <c r="B132" s="33"/>
      <c r="D132" s="250" t="s">
        <v>181</v>
      </c>
      <c r="E132" s="248"/>
      <c r="F132" s="248"/>
      <c r="J132" s="99">
        <v>0</v>
      </c>
      <c r="L132" s="138"/>
      <c r="M132" s="139"/>
      <c r="N132" s="140" t="s">
        <v>44</v>
      </c>
      <c r="O132" s="139"/>
      <c r="P132" s="139"/>
      <c r="Q132" s="139"/>
      <c r="R132" s="139"/>
      <c r="S132" s="139"/>
      <c r="T132" s="139"/>
      <c r="U132" s="139"/>
      <c r="V132" s="139"/>
      <c r="W132" s="139"/>
      <c r="X132" s="139"/>
      <c r="Y132" s="139"/>
      <c r="Z132" s="139"/>
      <c r="AA132" s="139"/>
      <c r="AB132" s="139"/>
      <c r="AC132" s="139"/>
      <c r="AD132" s="139"/>
      <c r="AE132" s="139"/>
      <c r="AF132" s="139"/>
      <c r="AG132" s="139"/>
      <c r="AH132" s="139"/>
      <c r="AI132" s="139"/>
      <c r="AJ132" s="139"/>
      <c r="AK132" s="139"/>
      <c r="AL132" s="139"/>
      <c r="AM132" s="139"/>
      <c r="AN132" s="139"/>
      <c r="AO132" s="139"/>
      <c r="AP132" s="139"/>
      <c r="AQ132" s="139"/>
      <c r="AR132" s="139"/>
      <c r="AS132" s="139"/>
      <c r="AT132" s="139"/>
      <c r="AU132" s="139"/>
      <c r="AV132" s="139"/>
      <c r="AW132" s="139"/>
      <c r="AX132" s="139"/>
      <c r="AY132" s="141" t="s">
        <v>178</v>
      </c>
      <c r="AZ132" s="139"/>
      <c r="BA132" s="139"/>
      <c r="BB132" s="139"/>
      <c r="BC132" s="139"/>
      <c r="BD132" s="139"/>
      <c r="BE132" s="142">
        <f t="shared" si="0"/>
        <v>0</v>
      </c>
      <c r="BF132" s="142">
        <f t="shared" si="1"/>
        <v>0</v>
      </c>
      <c r="BG132" s="142">
        <f t="shared" si="2"/>
        <v>0</v>
      </c>
      <c r="BH132" s="142">
        <f t="shared" si="3"/>
        <v>0</v>
      </c>
      <c r="BI132" s="142">
        <f t="shared" si="4"/>
        <v>0</v>
      </c>
      <c r="BJ132" s="141" t="s">
        <v>91</v>
      </c>
      <c r="BK132" s="139"/>
      <c r="BL132" s="139"/>
      <c r="BM132" s="139"/>
    </row>
    <row r="133" spans="2:65" s="1" customFormat="1" ht="18" customHeight="1">
      <c r="B133" s="33"/>
      <c r="D133" s="250" t="s">
        <v>182</v>
      </c>
      <c r="E133" s="248"/>
      <c r="F133" s="248"/>
      <c r="J133" s="99">
        <v>0</v>
      </c>
      <c r="L133" s="138"/>
      <c r="M133" s="139"/>
      <c r="N133" s="140" t="s">
        <v>44</v>
      </c>
      <c r="O133" s="139"/>
      <c r="P133" s="139"/>
      <c r="Q133" s="139"/>
      <c r="R133" s="139"/>
      <c r="S133" s="139"/>
      <c r="T133" s="139"/>
      <c r="U133" s="139"/>
      <c r="V133" s="139"/>
      <c r="W133" s="139"/>
      <c r="X133" s="139"/>
      <c r="Y133" s="139"/>
      <c r="Z133" s="139"/>
      <c r="AA133" s="139"/>
      <c r="AB133" s="139"/>
      <c r="AC133" s="139"/>
      <c r="AD133" s="139"/>
      <c r="AE133" s="139"/>
      <c r="AF133" s="139"/>
      <c r="AG133" s="139"/>
      <c r="AH133" s="139"/>
      <c r="AI133" s="139"/>
      <c r="AJ133" s="139"/>
      <c r="AK133" s="139"/>
      <c r="AL133" s="139"/>
      <c r="AM133" s="139"/>
      <c r="AN133" s="139"/>
      <c r="AO133" s="139"/>
      <c r="AP133" s="139"/>
      <c r="AQ133" s="139"/>
      <c r="AR133" s="139"/>
      <c r="AS133" s="139"/>
      <c r="AT133" s="139"/>
      <c r="AU133" s="139"/>
      <c r="AV133" s="139"/>
      <c r="AW133" s="139"/>
      <c r="AX133" s="139"/>
      <c r="AY133" s="141" t="s">
        <v>178</v>
      </c>
      <c r="AZ133" s="139"/>
      <c r="BA133" s="139"/>
      <c r="BB133" s="139"/>
      <c r="BC133" s="139"/>
      <c r="BD133" s="139"/>
      <c r="BE133" s="142">
        <f t="shared" si="0"/>
        <v>0</v>
      </c>
      <c r="BF133" s="142">
        <f t="shared" si="1"/>
        <v>0</v>
      </c>
      <c r="BG133" s="142">
        <f t="shared" si="2"/>
        <v>0</v>
      </c>
      <c r="BH133" s="142">
        <f t="shared" si="3"/>
        <v>0</v>
      </c>
      <c r="BI133" s="142">
        <f t="shared" si="4"/>
        <v>0</v>
      </c>
      <c r="BJ133" s="141" t="s">
        <v>91</v>
      </c>
      <c r="BK133" s="139"/>
      <c r="BL133" s="139"/>
      <c r="BM133" s="139"/>
    </row>
    <row r="134" spans="2:65" s="1" customFormat="1" ht="18" customHeight="1">
      <c r="B134" s="33"/>
      <c r="D134" s="98" t="s">
        <v>183</v>
      </c>
      <c r="J134" s="99">
        <f>ROUND(J32*T134,2)</f>
        <v>0</v>
      </c>
      <c r="L134" s="138"/>
      <c r="M134" s="139"/>
      <c r="N134" s="140" t="s">
        <v>44</v>
      </c>
      <c r="O134" s="139"/>
      <c r="P134" s="139"/>
      <c r="Q134" s="139"/>
      <c r="R134" s="139"/>
      <c r="S134" s="139"/>
      <c r="T134" s="139"/>
      <c r="U134" s="139"/>
      <c r="V134" s="139"/>
      <c r="W134" s="139"/>
      <c r="X134" s="139"/>
      <c r="Y134" s="139"/>
      <c r="Z134" s="139"/>
      <c r="AA134" s="139"/>
      <c r="AB134" s="139"/>
      <c r="AC134" s="139"/>
      <c r="AD134" s="139"/>
      <c r="AE134" s="139"/>
      <c r="AF134" s="139"/>
      <c r="AG134" s="139"/>
      <c r="AH134" s="139"/>
      <c r="AI134" s="139"/>
      <c r="AJ134" s="139"/>
      <c r="AK134" s="139"/>
      <c r="AL134" s="139"/>
      <c r="AM134" s="139"/>
      <c r="AN134" s="139"/>
      <c r="AO134" s="139"/>
      <c r="AP134" s="139"/>
      <c r="AQ134" s="139"/>
      <c r="AR134" s="139"/>
      <c r="AS134" s="139"/>
      <c r="AT134" s="139"/>
      <c r="AU134" s="139"/>
      <c r="AV134" s="139"/>
      <c r="AW134" s="139"/>
      <c r="AX134" s="139"/>
      <c r="AY134" s="141" t="s">
        <v>184</v>
      </c>
      <c r="AZ134" s="139"/>
      <c r="BA134" s="139"/>
      <c r="BB134" s="139"/>
      <c r="BC134" s="139"/>
      <c r="BD134" s="139"/>
      <c r="BE134" s="142">
        <f t="shared" si="0"/>
        <v>0</v>
      </c>
      <c r="BF134" s="142">
        <f t="shared" si="1"/>
        <v>0</v>
      </c>
      <c r="BG134" s="142">
        <f t="shared" si="2"/>
        <v>0</v>
      </c>
      <c r="BH134" s="142">
        <f t="shared" si="3"/>
        <v>0</v>
      </c>
      <c r="BI134" s="142">
        <f t="shared" si="4"/>
        <v>0</v>
      </c>
      <c r="BJ134" s="141" t="s">
        <v>91</v>
      </c>
      <c r="BK134" s="139"/>
      <c r="BL134" s="139"/>
      <c r="BM134" s="139"/>
    </row>
    <row r="135" spans="2:65" s="1" customFormat="1" ht="11.25">
      <c r="B135" s="33"/>
      <c r="L135" s="33"/>
    </row>
    <row r="136" spans="2:65" s="1" customFormat="1" ht="29.25" customHeight="1">
      <c r="B136" s="33"/>
      <c r="C136" s="105" t="s">
        <v>104</v>
      </c>
      <c r="D136" s="106"/>
      <c r="E136" s="106"/>
      <c r="F136" s="106"/>
      <c r="G136" s="106"/>
      <c r="H136" s="106"/>
      <c r="I136" s="106"/>
      <c r="J136" s="107">
        <f>ROUND(J98+J128,2)</f>
        <v>0</v>
      </c>
      <c r="K136" s="106"/>
      <c r="L136" s="33"/>
    </row>
    <row r="137" spans="2:65" s="1" customFormat="1" ht="6.95" customHeight="1">
      <c r="B137" s="48"/>
      <c r="C137" s="49"/>
      <c r="D137" s="49"/>
      <c r="E137" s="49"/>
      <c r="F137" s="49"/>
      <c r="G137" s="49"/>
      <c r="H137" s="49"/>
      <c r="I137" s="49"/>
      <c r="J137" s="49"/>
      <c r="K137" s="49"/>
      <c r="L137" s="33"/>
    </row>
    <row r="141" spans="2:65" s="1" customFormat="1" ht="6.95" customHeight="1">
      <c r="B141" s="50"/>
      <c r="C141" s="51"/>
      <c r="D141" s="51"/>
      <c r="E141" s="51"/>
      <c r="F141" s="51"/>
      <c r="G141" s="51"/>
      <c r="H141" s="51"/>
      <c r="I141" s="51"/>
      <c r="J141" s="51"/>
      <c r="K141" s="51"/>
      <c r="L141" s="33"/>
    </row>
    <row r="142" spans="2:65" s="1" customFormat="1" ht="24.95" customHeight="1">
      <c r="B142" s="33"/>
      <c r="C142" s="20" t="s">
        <v>185</v>
      </c>
      <c r="L142" s="33"/>
    </row>
    <row r="143" spans="2:65" s="1" customFormat="1" ht="6.95" customHeight="1">
      <c r="B143" s="33"/>
      <c r="L143" s="33"/>
    </row>
    <row r="144" spans="2:65" s="1" customFormat="1" ht="12" customHeight="1">
      <c r="B144" s="33"/>
      <c r="C144" s="26" t="s">
        <v>15</v>
      </c>
      <c r="L144" s="33"/>
    </row>
    <row r="145" spans="2:65" s="1" customFormat="1" ht="16.5" customHeight="1">
      <c r="B145" s="33"/>
      <c r="E145" s="277" t="str">
        <f>E7</f>
        <v>Depo Jurajov Dvor</v>
      </c>
      <c r="F145" s="278"/>
      <c r="G145" s="278"/>
      <c r="H145" s="278"/>
      <c r="L145" s="33"/>
    </row>
    <row r="146" spans="2:65" ht="12" customHeight="1">
      <c r="B146" s="19"/>
      <c r="C146" s="26" t="s">
        <v>116</v>
      </c>
      <c r="L146" s="19"/>
    </row>
    <row r="147" spans="2:65" s="1" customFormat="1" ht="16.5" customHeight="1">
      <c r="B147" s="33"/>
      <c r="E147" s="277" t="s">
        <v>118</v>
      </c>
      <c r="F147" s="279"/>
      <c r="G147" s="279"/>
      <c r="H147" s="279"/>
      <c r="L147" s="33"/>
    </row>
    <row r="148" spans="2:65" s="1" customFormat="1" ht="12" customHeight="1">
      <c r="B148" s="33"/>
      <c r="C148" s="26" t="s">
        <v>120</v>
      </c>
      <c r="L148" s="33"/>
    </row>
    <row r="149" spans="2:65" s="1" customFormat="1" ht="16.5" customHeight="1">
      <c r="B149" s="33"/>
      <c r="E149" s="227" t="str">
        <f>E11</f>
        <v>02 - Obnova sprchy a wc ženy</v>
      </c>
      <c r="F149" s="279"/>
      <c r="G149" s="279"/>
      <c r="H149" s="279"/>
      <c r="L149" s="33"/>
    </row>
    <row r="150" spans="2:65" s="1" customFormat="1" ht="6.95" customHeight="1">
      <c r="B150" s="33"/>
      <c r="L150" s="33"/>
    </row>
    <row r="151" spans="2:65" s="1" customFormat="1" ht="12" customHeight="1">
      <c r="B151" s="33"/>
      <c r="C151" s="26" t="s">
        <v>19</v>
      </c>
      <c r="F151" s="24" t="str">
        <f>F14</f>
        <v>Bratislava</v>
      </c>
      <c r="I151" s="26" t="s">
        <v>21</v>
      </c>
      <c r="J151" s="56" t="str">
        <f>IF(J14="","",J14)</f>
        <v>3. 3. 2026</v>
      </c>
      <c r="L151" s="33"/>
    </row>
    <row r="152" spans="2:65" s="1" customFormat="1" ht="6.95" customHeight="1">
      <c r="B152" s="33"/>
      <c r="L152" s="33"/>
    </row>
    <row r="153" spans="2:65" s="1" customFormat="1" ht="15.2" customHeight="1">
      <c r="B153" s="33"/>
      <c r="C153" s="26" t="s">
        <v>23</v>
      </c>
      <c r="F153" s="24" t="str">
        <f>E17</f>
        <v>Dopravný podnik Bratislava, akciová spoločnosť</v>
      </c>
      <c r="I153" s="26" t="s">
        <v>31</v>
      </c>
      <c r="J153" s="29" t="str">
        <f>E23</f>
        <v xml:space="preserve"> </v>
      </c>
      <c r="L153" s="33"/>
    </row>
    <row r="154" spans="2:65" s="1" customFormat="1" ht="15.2" customHeight="1">
      <c r="B154" s="33"/>
      <c r="C154" s="26" t="s">
        <v>29</v>
      </c>
      <c r="F154" s="24" t="str">
        <f>IF(E20="","",E20)</f>
        <v>Vyplň údaj</v>
      </c>
      <c r="I154" s="26" t="s">
        <v>34</v>
      </c>
      <c r="J154" s="29" t="str">
        <f>E26</f>
        <v xml:space="preserve"> </v>
      </c>
      <c r="L154" s="33"/>
    </row>
    <row r="155" spans="2:65" s="1" customFormat="1" ht="10.35" customHeight="1">
      <c r="B155" s="33"/>
      <c r="L155" s="33"/>
    </row>
    <row r="156" spans="2:65" s="10" customFormat="1" ht="29.25" customHeight="1">
      <c r="B156" s="143"/>
      <c r="C156" s="144" t="s">
        <v>186</v>
      </c>
      <c r="D156" s="145" t="s">
        <v>63</v>
      </c>
      <c r="E156" s="145" t="s">
        <v>59</v>
      </c>
      <c r="F156" s="145" t="s">
        <v>60</v>
      </c>
      <c r="G156" s="145" t="s">
        <v>187</v>
      </c>
      <c r="H156" s="145" t="s">
        <v>188</v>
      </c>
      <c r="I156" s="145" t="s">
        <v>189</v>
      </c>
      <c r="J156" s="146" t="s">
        <v>146</v>
      </c>
      <c r="K156" s="147" t="s">
        <v>190</v>
      </c>
      <c r="L156" s="143"/>
      <c r="M156" s="63" t="s">
        <v>1</v>
      </c>
      <c r="N156" s="64" t="s">
        <v>42</v>
      </c>
      <c r="O156" s="64" t="s">
        <v>191</v>
      </c>
      <c r="P156" s="64" t="s">
        <v>192</v>
      </c>
      <c r="Q156" s="64" t="s">
        <v>193</v>
      </c>
      <c r="R156" s="64" t="s">
        <v>194</v>
      </c>
      <c r="S156" s="64" t="s">
        <v>195</v>
      </c>
      <c r="T156" s="65" t="s">
        <v>196</v>
      </c>
    </row>
    <row r="157" spans="2:65" s="1" customFormat="1" ht="22.9" customHeight="1">
      <c r="B157" s="33"/>
      <c r="C157" s="68" t="s">
        <v>143</v>
      </c>
      <c r="J157" s="148">
        <f>BK157</f>
        <v>0</v>
      </c>
      <c r="L157" s="33"/>
      <c r="M157" s="66"/>
      <c r="N157" s="57"/>
      <c r="O157" s="57"/>
      <c r="P157" s="149">
        <f>P158+P207+P448+P489+P491+P496+P501</f>
        <v>0</v>
      </c>
      <c r="Q157" s="57"/>
      <c r="R157" s="149">
        <f>R158+R207+R448+R489+R491+R496+R501</f>
        <v>5.0697444466600006</v>
      </c>
      <c r="S157" s="57"/>
      <c r="T157" s="150">
        <f>T158+T207+T448+T489+T491+T496+T501</f>
        <v>4.3679220000000001</v>
      </c>
      <c r="AT157" s="16" t="s">
        <v>77</v>
      </c>
      <c r="AU157" s="16" t="s">
        <v>148</v>
      </c>
      <c r="BK157" s="151">
        <f>BK158+BK207+BK448+BK489+BK491+BK496+BK501</f>
        <v>0</v>
      </c>
    </row>
    <row r="158" spans="2:65" s="11" customFormat="1" ht="25.9" customHeight="1">
      <c r="B158" s="152"/>
      <c r="D158" s="153" t="s">
        <v>77</v>
      </c>
      <c r="E158" s="154" t="s">
        <v>197</v>
      </c>
      <c r="F158" s="154" t="s">
        <v>198</v>
      </c>
      <c r="I158" s="155"/>
      <c r="J158" s="135">
        <f>BK158</f>
        <v>0</v>
      </c>
      <c r="L158" s="152"/>
      <c r="M158" s="156"/>
      <c r="P158" s="157">
        <f>P159+P162+P164+P205</f>
        <v>0</v>
      </c>
      <c r="R158" s="157">
        <f>R159+R162+R164+R205</f>
        <v>0.28012503440000003</v>
      </c>
      <c r="T158" s="158">
        <f>T159+T162+T164+T205</f>
        <v>3.8743120000000002</v>
      </c>
      <c r="AR158" s="153" t="s">
        <v>85</v>
      </c>
      <c r="AT158" s="159" t="s">
        <v>77</v>
      </c>
      <c r="AU158" s="159" t="s">
        <v>78</v>
      </c>
      <c r="AY158" s="153" t="s">
        <v>199</v>
      </c>
      <c r="BK158" s="160">
        <f>BK159+BK162+BK164+BK205</f>
        <v>0</v>
      </c>
    </row>
    <row r="159" spans="2:65" s="11" customFormat="1" ht="22.9" customHeight="1">
      <c r="B159" s="152"/>
      <c r="D159" s="153" t="s">
        <v>77</v>
      </c>
      <c r="E159" s="161" t="s">
        <v>126</v>
      </c>
      <c r="F159" s="161" t="s">
        <v>200</v>
      </c>
      <c r="I159" s="155"/>
      <c r="J159" s="162">
        <f>BK159</f>
        <v>0</v>
      </c>
      <c r="L159" s="152"/>
      <c r="M159" s="156"/>
      <c r="P159" s="157">
        <f>SUM(P160:P161)</f>
        <v>0</v>
      </c>
      <c r="R159" s="157">
        <f>SUM(R160:R161)</f>
        <v>0.26076510000000003</v>
      </c>
      <c r="T159" s="158">
        <f>SUM(T160:T161)</f>
        <v>0</v>
      </c>
      <c r="AR159" s="153" t="s">
        <v>85</v>
      </c>
      <c r="AT159" s="159" t="s">
        <v>77</v>
      </c>
      <c r="AU159" s="159" t="s">
        <v>85</v>
      </c>
      <c r="AY159" s="153" t="s">
        <v>199</v>
      </c>
      <c r="BK159" s="160">
        <f>SUM(BK160:BK161)</f>
        <v>0</v>
      </c>
    </row>
    <row r="160" spans="2:65" s="1" customFormat="1" ht="24.2" customHeight="1">
      <c r="B160" s="33"/>
      <c r="C160" s="163" t="s">
        <v>85</v>
      </c>
      <c r="D160" s="163" t="s">
        <v>201</v>
      </c>
      <c r="E160" s="164" t="s">
        <v>202</v>
      </c>
      <c r="F160" s="165" t="s">
        <v>203</v>
      </c>
      <c r="G160" s="166" t="s">
        <v>204</v>
      </c>
      <c r="H160" s="281">
        <v>50.634</v>
      </c>
      <c r="I160" s="168"/>
      <c r="J160" s="169">
        <f>ROUND(I160*H160,2)</f>
        <v>0</v>
      </c>
      <c r="K160" s="170"/>
      <c r="L160" s="33"/>
      <c r="M160" s="171" t="s">
        <v>1</v>
      </c>
      <c r="N160" s="137" t="s">
        <v>44</v>
      </c>
      <c r="P160" s="172">
        <f>O160*H160</f>
        <v>0</v>
      </c>
      <c r="Q160" s="172">
        <v>5.1500000000000001E-3</v>
      </c>
      <c r="R160" s="172">
        <f>Q160*H160</f>
        <v>0.26076510000000003</v>
      </c>
      <c r="S160" s="172">
        <v>0</v>
      </c>
      <c r="T160" s="173">
        <f>S160*H160</f>
        <v>0</v>
      </c>
      <c r="AR160" s="174" t="s">
        <v>205</v>
      </c>
      <c r="AT160" s="174" t="s">
        <v>201</v>
      </c>
      <c r="AU160" s="174" t="s">
        <v>91</v>
      </c>
      <c r="AY160" s="16" t="s">
        <v>199</v>
      </c>
      <c r="BE160" s="102">
        <f>IF(N160="základná",J160,0)</f>
        <v>0</v>
      </c>
      <c r="BF160" s="102">
        <f>IF(N160="znížená",J160,0)</f>
        <v>0</v>
      </c>
      <c r="BG160" s="102">
        <f>IF(N160="zákl. prenesená",J160,0)</f>
        <v>0</v>
      </c>
      <c r="BH160" s="102">
        <f>IF(N160="zníž. prenesená",J160,0)</f>
        <v>0</v>
      </c>
      <c r="BI160" s="102">
        <f>IF(N160="nulová",J160,0)</f>
        <v>0</v>
      </c>
      <c r="BJ160" s="16" t="s">
        <v>91</v>
      </c>
      <c r="BK160" s="102">
        <f>ROUND(I160*H160,2)</f>
        <v>0</v>
      </c>
      <c r="BL160" s="16" t="s">
        <v>205</v>
      </c>
      <c r="BM160" s="174" t="s">
        <v>206</v>
      </c>
    </row>
    <row r="161" spans="2:65" s="12" customFormat="1" ht="11.25">
      <c r="B161" s="175"/>
      <c r="D161" s="176" t="s">
        <v>207</v>
      </c>
      <c r="E161" s="177" t="s">
        <v>1</v>
      </c>
      <c r="F161" s="178" t="s">
        <v>105</v>
      </c>
      <c r="H161" s="282">
        <v>50.634</v>
      </c>
      <c r="I161" s="180"/>
      <c r="L161" s="175"/>
      <c r="M161" s="181"/>
      <c r="T161" s="182"/>
      <c r="AT161" s="177" t="s">
        <v>207</v>
      </c>
      <c r="AU161" s="177" t="s">
        <v>91</v>
      </c>
      <c r="AV161" s="12" t="s">
        <v>91</v>
      </c>
      <c r="AW161" s="12" t="s">
        <v>33</v>
      </c>
      <c r="AX161" s="12" t="s">
        <v>85</v>
      </c>
      <c r="AY161" s="177" t="s">
        <v>199</v>
      </c>
    </row>
    <row r="162" spans="2:65" s="11" customFormat="1" ht="22.9" customHeight="1">
      <c r="B162" s="152"/>
      <c r="D162" s="153" t="s">
        <v>77</v>
      </c>
      <c r="E162" s="161" t="s">
        <v>208</v>
      </c>
      <c r="F162" s="161" t="s">
        <v>209</v>
      </c>
      <c r="H162" s="283"/>
      <c r="I162" s="155"/>
      <c r="J162" s="162">
        <f>BK162</f>
        <v>0</v>
      </c>
      <c r="L162" s="152"/>
      <c r="M162" s="156"/>
      <c r="P162" s="157">
        <f>P163</f>
        <v>0</v>
      </c>
      <c r="R162" s="157">
        <f>R163</f>
        <v>2.9999999999999997E-4</v>
      </c>
      <c r="T162" s="158">
        <f>T163</f>
        <v>0</v>
      </c>
      <c r="AR162" s="153" t="s">
        <v>85</v>
      </c>
      <c r="AT162" s="159" t="s">
        <v>77</v>
      </c>
      <c r="AU162" s="159" t="s">
        <v>85</v>
      </c>
      <c r="AY162" s="153" t="s">
        <v>199</v>
      </c>
      <c r="BK162" s="160">
        <f>BK163</f>
        <v>0</v>
      </c>
    </row>
    <row r="163" spans="2:65" s="1" customFormat="1" ht="24.2" customHeight="1">
      <c r="B163" s="33"/>
      <c r="C163" s="163" t="s">
        <v>91</v>
      </c>
      <c r="D163" s="163" t="s">
        <v>201</v>
      </c>
      <c r="E163" s="164" t="s">
        <v>210</v>
      </c>
      <c r="F163" s="165" t="s">
        <v>211</v>
      </c>
      <c r="G163" s="166" t="s">
        <v>212</v>
      </c>
      <c r="H163" s="281">
        <v>1</v>
      </c>
      <c r="I163" s="168"/>
      <c r="J163" s="169">
        <f>ROUND(I163*H163,2)</f>
        <v>0</v>
      </c>
      <c r="K163" s="170"/>
      <c r="L163" s="33"/>
      <c r="M163" s="171" t="s">
        <v>1</v>
      </c>
      <c r="N163" s="137" t="s">
        <v>44</v>
      </c>
      <c r="P163" s="172">
        <f>O163*H163</f>
        <v>0</v>
      </c>
      <c r="Q163" s="172">
        <v>2.9999999999999997E-4</v>
      </c>
      <c r="R163" s="172">
        <f>Q163*H163</f>
        <v>2.9999999999999997E-4</v>
      </c>
      <c r="S163" s="172">
        <v>0</v>
      </c>
      <c r="T163" s="173">
        <f>S163*H163</f>
        <v>0</v>
      </c>
      <c r="AR163" s="174" t="s">
        <v>205</v>
      </c>
      <c r="AT163" s="174" t="s">
        <v>201</v>
      </c>
      <c r="AU163" s="174" t="s">
        <v>91</v>
      </c>
      <c r="AY163" s="16" t="s">
        <v>199</v>
      </c>
      <c r="BE163" s="102">
        <f>IF(N163="základná",J163,0)</f>
        <v>0</v>
      </c>
      <c r="BF163" s="102">
        <f>IF(N163="znížená",J163,0)</f>
        <v>0</v>
      </c>
      <c r="BG163" s="102">
        <f>IF(N163="zákl. prenesená",J163,0)</f>
        <v>0</v>
      </c>
      <c r="BH163" s="102">
        <f>IF(N163="zníž. prenesená",J163,0)</f>
        <v>0</v>
      </c>
      <c r="BI163" s="102">
        <f>IF(N163="nulová",J163,0)</f>
        <v>0</v>
      </c>
      <c r="BJ163" s="16" t="s">
        <v>91</v>
      </c>
      <c r="BK163" s="102">
        <f>ROUND(I163*H163,2)</f>
        <v>0</v>
      </c>
      <c r="BL163" s="16" t="s">
        <v>205</v>
      </c>
      <c r="BM163" s="174" t="s">
        <v>213</v>
      </c>
    </row>
    <row r="164" spans="2:65" s="11" customFormat="1" ht="22.9" customHeight="1">
      <c r="B164" s="152"/>
      <c r="D164" s="153" t="s">
        <v>77</v>
      </c>
      <c r="E164" s="161" t="s">
        <v>214</v>
      </c>
      <c r="F164" s="161" t="s">
        <v>215</v>
      </c>
      <c r="H164" s="283"/>
      <c r="I164" s="155"/>
      <c r="J164" s="162">
        <f>BK164</f>
        <v>0</v>
      </c>
      <c r="L164" s="152"/>
      <c r="M164" s="156"/>
      <c r="P164" s="157">
        <f>SUM(P165:P204)</f>
        <v>0</v>
      </c>
      <c r="R164" s="157">
        <f>SUM(R165:R204)</f>
        <v>1.9059934400000002E-2</v>
      </c>
      <c r="T164" s="158">
        <f>SUM(T165:T204)</f>
        <v>3.8743120000000002</v>
      </c>
      <c r="AR164" s="153" t="s">
        <v>85</v>
      </c>
      <c r="AT164" s="159" t="s">
        <v>77</v>
      </c>
      <c r="AU164" s="159" t="s">
        <v>85</v>
      </c>
      <c r="AY164" s="153" t="s">
        <v>199</v>
      </c>
      <c r="BK164" s="160">
        <f>SUM(BK165:BK204)</f>
        <v>0</v>
      </c>
    </row>
    <row r="165" spans="2:65" s="1" customFormat="1" ht="24.2" customHeight="1">
      <c r="B165" s="33"/>
      <c r="C165" s="163" t="s">
        <v>114</v>
      </c>
      <c r="D165" s="163" t="s">
        <v>201</v>
      </c>
      <c r="E165" s="164" t="s">
        <v>216</v>
      </c>
      <c r="F165" s="165" t="s">
        <v>217</v>
      </c>
      <c r="G165" s="166" t="s">
        <v>204</v>
      </c>
      <c r="H165" s="281">
        <v>11.96</v>
      </c>
      <c r="I165" s="168"/>
      <c r="J165" s="169">
        <f>ROUND(I165*H165,2)</f>
        <v>0</v>
      </c>
      <c r="K165" s="170"/>
      <c r="L165" s="33"/>
      <c r="M165" s="171" t="s">
        <v>1</v>
      </c>
      <c r="N165" s="137" t="s">
        <v>44</v>
      </c>
      <c r="P165" s="172">
        <f>O165*H165</f>
        <v>0</v>
      </c>
      <c r="Q165" s="172">
        <v>1.5286399999999999E-3</v>
      </c>
      <c r="R165" s="172">
        <f>Q165*H165</f>
        <v>1.8282534400000001E-2</v>
      </c>
      <c r="S165" s="172">
        <v>0</v>
      </c>
      <c r="T165" s="173">
        <f>S165*H165</f>
        <v>0</v>
      </c>
      <c r="AR165" s="174" t="s">
        <v>205</v>
      </c>
      <c r="AT165" s="174" t="s">
        <v>201</v>
      </c>
      <c r="AU165" s="174" t="s">
        <v>91</v>
      </c>
      <c r="AY165" s="16" t="s">
        <v>199</v>
      </c>
      <c r="BE165" s="102">
        <f>IF(N165="základná",J165,0)</f>
        <v>0</v>
      </c>
      <c r="BF165" s="102">
        <f>IF(N165="znížená",J165,0)</f>
        <v>0</v>
      </c>
      <c r="BG165" s="102">
        <f>IF(N165="zákl. prenesená",J165,0)</f>
        <v>0</v>
      </c>
      <c r="BH165" s="102">
        <f>IF(N165="zníž. prenesená",J165,0)</f>
        <v>0</v>
      </c>
      <c r="BI165" s="102">
        <f>IF(N165="nulová",J165,0)</f>
        <v>0</v>
      </c>
      <c r="BJ165" s="16" t="s">
        <v>91</v>
      </c>
      <c r="BK165" s="102">
        <f>ROUND(I165*H165,2)</f>
        <v>0</v>
      </c>
      <c r="BL165" s="16" t="s">
        <v>205</v>
      </c>
      <c r="BM165" s="174" t="s">
        <v>218</v>
      </c>
    </row>
    <row r="166" spans="2:65" s="12" customFormat="1" ht="11.25">
      <c r="B166" s="175"/>
      <c r="D166" s="176" t="s">
        <v>207</v>
      </c>
      <c r="E166" s="177" t="s">
        <v>1</v>
      </c>
      <c r="F166" s="178" t="s">
        <v>107</v>
      </c>
      <c r="H166" s="282">
        <v>11.96</v>
      </c>
      <c r="I166" s="180"/>
      <c r="L166" s="175"/>
      <c r="M166" s="181"/>
      <c r="T166" s="182"/>
      <c r="AT166" s="177" t="s">
        <v>207</v>
      </c>
      <c r="AU166" s="177" t="s">
        <v>91</v>
      </c>
      <c r="AV166" s="12" t="s">
        <v>91</v>
      </c>
      <c r="AW166" s="12" t="s">
        <v>33</v>
      </c>
      <c r="AX166" s="12" t="s">
        <v>85</v>
      </c>
      <c r="AY166" s="177" t="s">
        <v>199</v>
      </c>
    </row>
    <row r="167" spans="2:65" s="1" customFormat="1" ht="16.5" customHeight="1">
      <c r="B167" s="33"/>
      <c r="C167" s="163" t="s">
        <v>205</v>
      </c>
      <c r="D167" s="163" t="s">
        <v>201</v>
      </c>
      <c r="E167" s="164" t="s">
        <v>219</v>
      </c>
      <c r="F167" s="165" t="s">
        <v>220</v>
      </c>
      <c r="G167" s="166" t="s">
        <v>204</v>
      </c>
      <c r="H167" s="281">
        <v>15.548</v>
      </c>
      <c r="I167" s="168"/>
      <c r="J167" s="169">
        <f>ROUND(I167*H167,2)</f>
        <v>0</v>
      </c>
      <c r="K167" s="170"/>
      <c r="L167" s="33"/>
      <c r="M167" s="171" t="s">
        <v>1</v>
      </c>
      <c r="N167" s="137" t="s">
        <v>44</v>
      </c>
      <c r="P167" s="172">
        <f>O167*H167</f>
        <v>0</v>
      </c>
      <c r="Q167" s="172">
        <v>5.0000000000000002E-5</v>
      </c>
      <c r="R167" s="172">
        <f>Q167*H167</f>
        <v>7.7740000000000003E-4</v>
      </c>
      <c r="S167" s="172">
        <v>0</v>
      </c>
      <c r="T167" s="173">
        <f>S167*H167</f>
        <v>0</v>
      </c>
      <c r="AR167" s="174" t="s">
        <v>205</v>
      </c>
      <c r="AT167" s="174" t="s">
        <v>201</v>
      </c>
      <c r="AU167" s="174" t="s">
        <v>91</v>
      </c>
      <c r="AY167" s="16" t="s">
        <v>199</v>
      </c>
      <c r="BE167" s="102">
        <f>IF(N167="základná",J167,0)</f>
        <v>0</v>
      </c>
      <c r="BF167" s="102">
        <f>IF(N167="znížená",J167,0)</f>
        <v>0</v>
      </c>
      <c r="BG167" s="102">
        <f>IF(N167="zákl. prenesená",J167,0)</f>
        <v>0</v>
      </c>
      <c r="BH167" s="102">
        <f>IF(N167="zníž. prenesená",J167,0)</f>
        <v>0</v>
      </c>
      <c r="BI167" s="102">
        <f>IF(N167="nulová",J167,0)</f>
        <v>0</v>
      </c>
      <c r="BJ167" s="16" t="s">
        <v>91</v>
      </c>
      <c r="BK167" s="102">
        <f>ROUND(I167*H167,2)</f>
        <v>0</v>
      </c>
      <c r="BL167" s="16" t="s">
        <v>205</v>
      </c>
      <c r="BM167" s="174" t="s">
        <v>221</v>
      </c>
    </row>
    <row r="168" spans="2:65" s="12" customFormat="1" ht="11.25">
      <c r="B168" s="175"/>
      <c r="D168" s="176" t="s">
        <v>207</v>
      </c>
      <c r="E168" s="177" t="s">
        <v>1</v>
      </c>
      <c r="F168" s="178" t="s">
        <v>222</v>
      </c>
      <c r="H168" s="282">
        <v>15.548</v>
      </c>
      <c r="I168" s="180"/>
      <c r="L168" s="175"/>
      <c r="M168" s="181"/>
      <c r="T168" s="182"/>
      <c r="AT168" s="177" t="s">
        <v>207</v>
      </c>
      <c r="AU168" s="177" t="s">
        <v>91</v>
      </c>
      <c r="AV168" s="12" t="s">
        <v>91</v>
      </c>
      <c r="AW168" s="12" t="s">
        <v>33</v>
      </c>
      <c r="AX168" s="12" t="s">
        <v>85</v>
      </c>
      <c r="AY168" s="177" t="s">
        <v>199</v>
      </c>
    </row>
    <row r="169" spans="2:65" s="1" customFormat="1" ht="33" customHeight="1">
      <c r="B169" s="33"/>
      <c r="C169" s="163" t="s">
        <v>122</v>
      </c>
      <c r="D169" s="163" t="s">
        <v>201</v>
      </c>
      <c r="E169" s="164" t="s">
        <v>223</v>
      </c>
      <c r="F169" s="165" t="s">
        <v>224</v>
      </c>
      <c r="G169" s="166" t="s">
        <v>204</v>
      </c>
      <c r="H169" s="281">
        <v>11.96</v>
      </c>
      <c r="I169" s="168"/>
      <c r="J169" s="169">
        <f>ROUND(I169*H169,2)</f>
        <v>0</v>
      </c>
      <c r="K169" s="170"/>
      <c r="L169" s="33"/>
      <c r="M169" s="171" t="s">
        <v>1</v>
      </c>
      <c r="N169" s="137" t="s">
        <v>44</v>
      </c>
      <c r="P169" s="172">
        <f>O169*H169</f>
        <v>0</v>
      </c>
      <c r="Q169" s="172">
        <v>0</v>
      </c>
      <c r="R169" s="172">
        <f>Q169*H169</f>
        <v>0</v>
      </c>
      <c r="S169" s="172">
        <v>0.02</v>
      </c>
      <c r="T169" s="173">
        <f>S169*H169</f>
        <v>0.23920000000000002</v>
      </c>
      <c r="AR169" s="174" t="s">
        <v>205</v>
      </c>
      <c r="AT169" s="174" t="s">
        <v>201</v>
      </c>
      <c r="AU169" s="174" t="s">
        <v>91</v>
      </c>
      <c r="AY169" s="16" t="s">
        <v>199</v>
      </c>
      <c r="BE169" s="102">
        <f>IF(N169="základná",J169,0)</f>
        <v>0</v>
      </c>
      <c r="BF169" s="102">
        <f>IF(N169="znížená",J169,0)</f>
        <v>0</v>
      </c>
      <c r="BG169" s="102">
        <f>IF(N169="zákl. prenesená",J169,0)</f>
        <v>0</v>
      </c>
      <c r="BH169" s="102">
        <f>IF(N169="zníž. prenesená",J169,0)</f>
        <v>0</v>
      </c>
      <c r="BI169" s="102">
        <f>IF(N169="nulová",J169,0)</f>
        <v>0</v>
      </c>
      <c r="BJ169" s="16" t="s">
        <v>91</v>
      </c>
      <c r="BK169" s="102">
        <f>ROUND(I169*H169,2)</f>
        <v>0</v>
      </c>
      <c r="BL169" s="16" t="s">
        <v>205</v>
      </c>
      <c r="BM169" s="174" t="s">
        <v>225</v>
      </c>
    </row>
    <row r="170" spans="2:65" s="12" customFormat="1" ht="11.25">
      <c r="B170" s="175"/>
      <c r="D170" s="176" t="s">
        <v>207</v>
      </c>
      <c r="E170" s="177" t="s">
        <v>1</v>
      </c>
      <c r="F170" s="178" t="s">
        <v>966</v>
      </c>
      <c r="H170" s="282">
        <v>4.6619999999999999</v>
      </c>
      <c r="I170" s="180"/>
      <c r="L170" s="175"/>
      <c r="M170" s="181"/>
      <c r="T170" s="182"/>
      <c r="AT170" s="177" t="s">
        <v>207</v>
      </c>
      <c r="AU170" s="177" t="s">
        <v>91</v>
      </c>
      <c r="AV170" s="12" t="s">
        <v>91</v>
      </c>
      <c r="AW170" s="12" t="s">
        <v>33</v>
      </c>
      <c r="AX170" s="12" t="s">
        <v>78</v>
      </c>
      <c r="AY170" s="177" t="s">
        <v>199</v>
      </c>
    </row>
    <row r="171" spans="2:65" s="12" customFormat="1" ht="11.25">
      <c r="B171" s="175"/>
      <c r="D171" s="176" t="s">
        <v>207</v>
      </c>
      <c r="E171" s="177" t="s">
        <v>1</v>
      </c>
      <c r="F171" s="178" t="s">
        <v>967</v>
      </c>
      <c r="H171" s="282">
        <v>1.4179999999999999</v>
      </c>
      <c r="I171" s="180"/>
      <c r="L171" s="175"/>
      <c r="M171" s="181"/>
      <c r="T171" s="182"/>
      <c r="AT171" s="177" t="s">
        <v>207</v>
      </c>
      <c r="AU171" s="177" t="s">
        <v>91</v>
      </c>
      <c r="AV171" s="12" t="s">
        <v>91</v>
      </c>
      <c r="AW171" s="12" t="s">
        <v>33</v>
      </c>
      <c r="AX171" s="12" t="s">
        <v>78</v>
      </c>
      <c r="AY171" s="177" t="s">
        <v>199</v>
      </c>
    </row>
    <row r="172" spans="2:65" s="12" customFormat="1" ht="11.25">
      <c r="B172" s="175"/>
      <c r="D172" s="176" t="s">
        <v>207</v>
      </c>
      <c r="E172" s="177" t="s">
        <v>1</v>
      </c>
      <c r="F172" s="178" t="s">
        <v>968</v>
      </c>
      <c r="H172" s="282">
        <v>5.88</v>
      </c>
      <c r="I172" s="180"/>
      <c r="L172" s="175"/>
      <c r="M172" s="181"/>
      <c r="T172" s="182"/>
      <c r="AT172" s="177" t="s">
        <v>207</v>
      </c>
      <c r="AU172" s="177" t="s">
        <v>91</v>
      </c>
      <c r="AV172" s="12" t="s">
        <v>91</v>
      </c>
      <c r="AW172" s="12" t="s">
        <v>33</v>
      </c>
      <c r="AX172" s="12" t="s">
        <v>78</v>
      </c>
      <c r="AY172" s="177" t="s">
        <v>199</v>
      </c>
    </row>
    <row r="173" spans="2:65" s="13" customFormat="1" ht="11.25">
      <c r="B173" s="183"/>
      <c r="D173" s="176" t="s">
        <v>207</v>
      </c>
      <c r="E173" s="184" t="s">
        <v>110</v>
      </c>
      <c r="F173" s="185" t="s">
        <v>229</v>
      </c>
      <c r="H173" s="284">
        <v>11.96</v>
      </c>
      <c r="I173" s="187"/>
      <c r="L173" s="183"/>
      <c r="M173" s="188"/>
      <c r="T173" s="189"/>
      <c r="AT173" s="184" t="s">
        <v>207</v>
      </c>
      <c r="AU173" s="184" t="s">
        <v>91</v>
      </c>
      <c r="AV173" s="13" t="s">
        <v>205</v>
      </c>
      <c r="AW173" s="13" t="s">
        <v>33</v>
      </c>
      <c r="AX173" s="13" t="s">
        <v>85</v>
      </c>
      <c r="AY173" s="184" t="s">
        <v>199</v>
      </c>
    </row>
    <row r="174" spans="2:65" s="1" customFormat="1" ht="24.2" customHeight="1">
      <c r="B174" s="33"/>
      <c r="C174" s="163" t="s">
        <v>126</v>
      </c>
      <c r="D174" s="163" t="s">
        <v>201</v>
      </c>
      <c r="E174" s="164" t="s">
        <v>230</v>
      </c>
      <c r="F174" s="165" t="s">
        <v>231</v>
      </c>
      <c r="G174" s="166" t="s">
        <v>232</v>
      </c>
      <c r="H174" s="281">
        <v>3</v>
      </c>
      <c r="I174" s="168"/>
      <c r="J174" s="169">
        <f>ROUND(I174*H174,2)</f>
        <v>0</v>
      </c>
      <c r="K174" s="170"/>
      <c r="L174" s="33"/>
      <c r="M174" s="171" t="s">
        <v>1</v>
      </c>
      <c r="N174" s="137" t="s">
        <v>44</v>
      </c>
      <c r="P174" s="172">
        <f>O174*H174</f>
        <v>0</v>
      </c>
      <c r="Q174" s="172">
        <v>0</v>
      </c>
      <c r="R174" s="172">
        <f>Q174*H174</f>
        <v>0</v>
      </c>
      <c r="S174" s="172">
        <v>2.4E-2</v>
      </c>
      <c r="T174" s="173">
        <f>S174*H174</f>
        <v>7.2000000000000008E-2</v>
      </c>
      <c r="AR174" s="174" t="s">
        <v>205</v>
      </c>
      <c r="AT174" s="174" t="s">
        <v>201</v>
      </c>
      <c r="AU174" s="174" t="s">
        <v>91</v>
      </c>
      <c r="AY174" s="16" t="s">
        <v>199</v>
      </c>
      <c r="BE174" s="102">
        <f>IF(N174="základná",J174,0)</f>
        <v>0</v>
      </c>
      <c r="BF174" s="102">
        <f>IF(N174="znížená",J174,0)</f>
        <v>0</v>
      </c>
      <c r="BG174" s="102">
        <f>IF(N174="zákl. prenesená",J174,0)</f>
        <v>0</v>
      </c>
      <c r="BH174" s="102">
        <f>IF(N174="zníž. prenesená",J174,0)</f>
        <v>0</v>
      </c>
      <c r="BI174" s="102">
        <f>IF(N174="nulová",J174,0)</f>
        <v>0</v>
      </c>
      <c r="BJ174" s="16" t="s">
        <v>91</v>
      </c>
      <c r="BK174" s="102">
        <f>ROUND(I174*H174,2)</f>
        <v>0</v>
      </c>
      <c r="BL174" s="16" t="s">
        <v>205</v>
      </c>
      <c r="BM174" s="174" t="s">
        <v>233</v>
      </c>
    </row>
    <row r="175" spans="2:65" s="14" customFormat="1" ht="11.25">
      <c r="B175" s="190"/>
      <c r="D175" s="176" t="s">
        <v>207</v>
      </c>
      <c r="E175" s="191" t="s">
        <v>1</v>
      </c>
      <c r="F175" s="192" t="s">
        <v>969</v>
      </c>
      <c r="H175" s="285" t="s">
        <v>1</v>
      </c>
      <c r="I175" s="193"/>
      <c r="L175" s="190"/>
      <c r="M175" s="194"/>
      <c r="T175" s="195"/>
      <c r="AT175" s="191" t="s">
        <v>207</v>
      </c>
      <c r="AU175" s="191" t="s">
        <v>91</v>
      </c>
      <c r="AV175" s="14" t="s">
        <v>85</v>
      </c>
      <c r="AW175" s="14" t="s">
        <v>33</v>
      </c>
      <c r="AX175" s="14" t="s">
        <v>78</v>
      </c>
      <c r="AY175" s="191" t="s">
        <v>199</v>
      </c>
    </row>
    <row r="176" spans="2:65" s="12" customFormat="1" ht="11.25">
      <c r="B176" s="175"/>
      <c r="D176" s="176" t="s">
        <v>207</v>
      </c>
      <c r="E176" s="177" t="s">
        <v>1</v>
      </c>
      <c r="F176" s="178" t="s">
        <v>235</v>
      </c>
      <c r="H176" s="282">
        <v>2</v>
      </c>
      <c r="I176" s="180"/>
      <c r="L176" s="175"/>
      <c r="M176" s="181"/>
      <c r="T176" s="182"/>
      <c r="AT176" s="177" t="s">
        <v>207</v>
      </c>
      <c r="AU176" s="177" t="s">
        <v>91</v>
      </c>
      <c r="AV176" s="12" t="s">
        <v>91</v>
      </c>
      <c r="AW176" s="12" t="s">
        <v>33</v>
      </c>
      <c r="AX176" s="12" t="s">
        <v>78</v>
      </c>
      <c r="AY176" s="177" t="s">
        <v>199</v>
      </c>
    </row>
    <row r="177" spans="2:65" s="12" customFormat="1" ht="11.25">
      <c r="B177" s="175"/>
      <c r="D177" s="176" t="s">
        <v>207</v>
      </c>
      <c r="E177" s="177" t="s">
        <v>1</v>
      </c>
      <c r="F177" s="178" t="s">
        <v>970</v>
      </c>
      <c r="H177" s="282">
        <v>1</v>
      </c>
      <c r="I177" s="180"/>
      <c r="L177" s="175"/>
      <c r="M177" s="181"/>
      <c r="T177" s="182"/>
      <c r="AT177" s="177" t="s">
        <v>207</v>
      </c>
      <c r="AU177" s="177" t="s">
        <v>91</v>
      </c>
      <c r="AV177" s="12" t="s">
        <v>91</v>
      </c>
      <c r="AW177" s="12" t="s">
        <v>33</v>
      </c>
      <c r="AX177" s="12" t="s">
        <v>78</v>
      </c>
      <c r="AY177" s="177" t="s">
        <v>199</v>
      </c>
    </row>
    <row r="178" spans="2:65" s="13" customFormat="1" ht="11.25">
      <c r="B178" s="183"/>
      <c r="D178" s="176" t="s">
        <v>207</v>
      </c>
      <c r="E178" s="184" t="s">
        <v>127</v>
      </c>
      <c r="F178" s="185" t="s">
        <v>229</v>
      </c>
      <c r="H178" s="284">
        <v>3</v>
      </c>
      <c r="I178" s="187"/>
      <c r="L178" s="183"/>
      <c r="M178" s="188"/>
      <c r="T178" s="189"/>
      <c r="AT178" s="184" t="s">
        <v>207</v>
      </c>
      <c r="AU178" s="184" t="s">
        <v>91</v>
      </c>
      <c r="AV178" s="13" t="s">
        <v>205</v>
      </c>
      <c r="AW178" s="13" t="s">
        <v>33</v>
      </c>
      <c r="AX178" s="13" t="s">
        <v>85</v>
      </c>
      <c r="AY178" s="184" t="s">
        <v>199</v>
      </c>
    </row>
    <row r="179" spans="2:65" s="1" customFormat="1" ht="24.2" customHeight="1">
      <c r="B179" s="33"/>
      <c r="C179" s="163" t="s">
        <v>237</v>
      </c>
      <c r="D179" s="163" t="s">
        <v>201</v>
      </c>
      <c r="E179" s="164" t="s">
        <v>238</v>
      </c>
      <c r="F179" s="165" t="s">
        <v>239</v>
      </c>
      <c r="G179" s="166" t="s">
        <v>240</v>
      </c>
      <c r="H179" s="281">
        <v>5</v>
      </c>
      <c r="I179" s="168"/>
      <c r="J179" s="169">
        <f>ROUND(I179*H179,2)</f>
        <v>0</v>
      </c>
      <c r="K179" s="170"/>
      <c r="L179" s="33"/>
      <c r="M179" s="171" t="s">
        <v>1</v>
      </c>
      <c r="N179" s="137" t="s">
        <v>44</v>
      </c>
      <c r="P179" s="172">
        <f>O179*H179</f>
        <v>0</v>
      </c>
      <c r="Q179" s="172">
        <v>0</v>
      </c>
      <c r="R179" s="172">
        <f>Q179*H179</f>
        <v>0</v>
      </c>
      <c r="S179" s="172">
        <v>0</v>
      </c>
      <c r="T179" s="173">
        <f>S179*H179</f>
        <v>0</v>
      </c>
      <c r="AR179" s="174" t="s">
        <v>205</v>
      </c>
      <c r="AT179" s="174" t="s">
        <v>201</v>
      </c>
      <c r="AU179" s="174" t="s">
        <v>91</v>
      </c>
      <c r="AY179" s="16" t="s">
        <v>199</v>
      </c>
      <c r="BE179" s="102">
        <f>IF(N179="základná",J179,0)</f>
        <v>0</v>
      </c>
      <c r="BF179" s="102">
        <f>IF(N179="znížená",J179,0)</f>
        <v>0</v>
      </c>
      <c r="BG179" s="102">
        <f>IF(N179="zákl. prenesená",J179,0)</f>
        <v>0</v>
      </c>
      <c r="BH179" s="102">
        <f>IF(N179="zníž. prenesená",J179,0)</f>
        <v>0</v>
      </c>
      <c r="BI179" s="102">
        <f>IF(N179="nulová",J179,0)</f>
        <v>0</v>
      </c>
      <c r="BJ179" s="16" t="s">
        <v>91</v>
      </c>
      <c r="BK179" s="102">
        <f>ROUND(I179*H179,2)</f>
        <v>0</v>
      </c>
      <c r="BL179" s="16" t="s">
        <v>205</v>
      </c>
      <c r="BM179" s="174" t="s">
        <v>241</v>
      </c>
    </row>
    <row r="180" spans="2:65" s="12" customFormat="1" ht="11.25">
      <c r="B180" s="175"/>
      <c r="D180" s="176" t="s">
        <v>207</v>
      </c>
      <c r="E180" s="177" t="s">
        <v>1</v>
      </c>
      <c r="F180" s="178" t="s">
        <v>971</v>
      </c>
      <c r="H180" s="282">
        <v>5</v>
      </c>
      <c r="I180" s="180"/>
      <c r="L180" s="175"/>
      <c r="M180" s="181"/>
      <c r="T180" s="182"/>
      <c r="AT180" s="177" t="s">
        <v>207</v>
      </c>
      <c r="AU180" s="177" t="s">
        <v>91</v>
      </c>
      <c r="AV180" s="12" t="s">
        <v>91</v>
      </c>
      <c r="AW180" s="12" t="s">
        <v>33</v>
      </c>
      <c r="AX180" s="12" t="s">
        <v>78</v>
      </c>
      <c r="AY180" s="177" t="s">
        <v>199</v>
      </c>
    </row>
    <row r="181" spans="2:65" s="13" customFormat="1" ht="11.25">
      <c r="B181" s="183"/>
      <c r="D181" s="176" t="s">
        <v>207</v>
      </c>
      <c r="E181" s="184" t="s">
        <v>1</v>
      </c>
      <c r="F181" s="185" t="s">
        <v>229</v>
      </c>
      <c r="H181" s="284">
        <v>5</v>
      </c>
      <c r="I181" s="187"/>
      <c r="L181" s="183"/>
      <c r="M181" s="188"/>
      <c r="T181" s="189"/>
      <c r="AT181" s="184" t="s">
        <v>207</v>
      </c>
      <c r="AU181" s="184" t="s">
        <v>91</v>
      </c>
      <c r="AV181" s="13" t="s">
        <v>205</v>
      </c>
      <c r="AW181" s="13" t="s">
        <v>33</v>
      </c>
      <c r="AX181" s="13" t="s">
        <v>85</v>
      </c>
      <c r="AY181" s="184" t="s">
        <v>199</v>
      </c>
    </row>
    <row r="182" spans="2:65" s="1" customFormat="1" ht="33" customHeight="1">
      <c r="B182" s="33"/>
      <c r="C182" s="163" t="s">
        <v>208</v>
      </c>
      <c r="D182" s="163" t="s">
        <v>201</v>
      </c>
      <c r="E182" s="164" t="s">
        <v>243</v>
      </c>
      <c r="F182" s="165" t="s">
        <v>244</v>
      </c>
      <c r="G182" s="166" t="s">
        <v>245</v>
      </c>
      <c r="H182" s="281">
        <v>12</v>
      </c>
      <c r="I182" s="168"/>
      <c r="J182" s="169">
        <f>ROUND(I182*H182,2)</f>
        <v>0</v>
      </c>
      <c r="K182" s="170"/>
      <c r="L182" s="33"/>
      <c r="M182" s="171" t="s">
        <v>1</v>
      </c>
      <c r="N182" s="137" t="s">
        <v>44</v>
      </c>
      <c r="P182" s="172">
        <f>O182*H182</f>
        <v>0</v>
      </c>
      <c r="Q182" s="172">
        <v>0</v>
      </c>
      <c r="R182" s="172">
        <f>Q182*H182</f>
        <v>0</v>
      </c>
      <c r="S182" s="172">
        <v>2E-3</v>
      </c>
      <c r="T182" s="173">
        <f>S182*H182</f>
        <v>2.4E-2</v>
      </c>
      <c r="AR182" s="174" t="s">
        <v>205</v>
      </c>
      <c r="AT182" s="174" t="s">
        <v>201</v>
      </c>
      <c r="AU182" s="174" t="s">
        <v>91</v>
      </c>
      <c r="AY182" s="16" t="s">
        <v>199</v>
      </c>
      <c r="BE182" s="102">
        <f>IF(N182="základná",J182,0)</f>
        <v>0</v>
      </c>
      <c r="BF182" s="102">
        <f>IF(N182="znížená",J182,0)</f>
        <v>0</v>
      </c>
      <c r="BG182" s="102">
        <f>IF(N182="zákl. prenesená",J182,0)</f>
        <v>0</v>
      </c>
      <c r="BH182" s="102">
        <f>IF(N182="zníž. prenesená",J182,0)</f>
        <v>0</v>
      </c>
      <c r="BI182" s="102">
        <f>IF(N182="nulová",J182,0)</f>
        <v>0</v>
      </c>
      <c r="BJ182" s="16" t="s">
        <v>91</v>
      </c>
      <c r="BK182" s="102">
        <f>ROUND(I182*H182,2)</f>
        <v>0</v>
      </c>
      <c r="BL182" s="16" t="s">
        <v>205</v>
      </c>
      <c r="BM182" s="174" t="s">
        <v>246</v>
      </c>
    </row>
    <row r="183" spans="2:65" s="12" customFormat="1" ht="11.25">
      <c r="B183" s="175"/>
      <c r="D183" s="176" t="s">
        <v>207</v>
      </c>
      <c r="E183" s="177" t="s">
        <v>1</v>
      </c>
      <c r="F183" s="178" t="s">
        <v>247</v>
      </c>
      <c r="H183" s="282">
        <v>12</v>
      </c>
      <c r="I183" s="180"/>
      <c r="L183" s="175"/>
      <c r="M183" s="181"/>
      <c r="T183" s="182"/>
      <c r="AT183" s="177" t="s">
        <v>207</v>
      </c>
      <c r="AU183" s="177" t="s">
        <v>91</v>
      </c>
      <c r="AV183" s="12" t="s">
        <v>91</v>
      </c>
      <c r="AW183" s="12" t="s">
        <v>33</v>
      </c>
      <c r="AX183" s="12" t="s">
        <v>85</v>
      </c>
      <c r="AY183" s="177" t="s">
        <v>199</v>
      </c>
    </row>
    <row r="184" spans="2:65" s="1" customFormat="1" ht="33" customHeight="1">
      <c r="B184" s="33"/>
      <c r="C184" s="163" t="s">
        <v>214</v>
      </c>
      <c r="D184" s="163" t="s">
        <v>201</v>
      </c>
      <c r="E184" s="164" t="s">
        <v>248</v>
      </c>
      <c r="F184" s="165" t="s">
        <v>249</v>
      </c>
      <c r="G184" s="166" t="s">
        <v>245</v>
      </c>
      <c r="H184" s="281">
        <v>12</v>
      </c>
      <c r="I184" s="168"/>
      <c r="J184" s="169">
        <f>ROUND(I184*H184,2)</f>
        <v>0</v>
      </c>
      <c r="K184" s="170"/>
      <c r="L184" s="33"/>
      <c r="M184" s="171" t="s">
        <v>1</v>
      </c>
      <c r="N184" s="137" t="s">
        <v>44</v>
      </c>
      <c r="P184" s="172">
        <f>O184*H184</f>
        <v>0</v>
      </c>
      <c r="Q184" s="172">
        <v>0</v>
      </c>
      <c r="R184" s="172">
        <f>Q184*H184</f>
        <v>0</v>
      </c>
      <c r="S184" s="172">
        <v>8.0000000000000002E-3</v>
      </c>
      <c r="T184" s="173">
        <f>S184*H184</f>
        <v>9.6000000000000002E-2</v>
      </c>
      <c r="AR184" s="174" t="s">
        <v>205</v>
      </c>
      <c r="AT184" s="174" t="s">
        <v>201</v>
      </c>
      <c r="AU184" s="174" t="s">
        <v>91</v>
      </c>
      <c r="AY184" s="16" t="s">
        <v>199</v>
      </c>
      <c r="BE184" s="102">
        <f>IF(N184="základná",J184,0)</f>
        <v>0</v>
      </c>
      <c r="BF184" s="102">
        <f>IF(N184="znížená",J184,0)</f>
        <v>0</v>
      </c>
      <c r="BG184" s="102">
        <f>IF(N184="zákl. prenesená",J184,0)</f>
        <v>0</v>
      </c>
      <c r="BH184" s="102">
        <f>IF(N184="zníž. prenesená",J184,0)</f>
        <v>0</v>
      </c>
      <c r="BI184" s="102">
        <f>IF(N184="nulová",J184,0)</f>
        <v>0</v>
      </c>
      <c r="BJ184" s="16" t="s">
        <v>91</v>
      </c>
      <c r="BK184" s="102">
        <f>ROUND(I184*H184,2)</f>
        <v>0</v>
      </c>
      <c r="BL184" s="16" t="s">
        <v>205</v>
      </c>
      <c r="BM184" s="174" t="s">
        <v>250</v>
      </c>
    </row>
    <row r="185" spans="2:65" s="12" customFormat="1" ht="11.25">
      <c r="B185" s="175"/>
      <c r="D185" s="176" t="s">
        <v>207</v>
      </c>
      <c r="E185" s="177" t="s">
        <v>1</v>
      </c>
      <c r="F185" s="178" t="s">
        <v>251</v>
      </c>
      <c r="H185" s="179">
        <v>12</v>
      </c>
      <c r="I185" s="180"/>
      <c r="L185" s="175"/>
      <c r="M185" s="181"/>
      <c r="T185" s="182"/>
      <c r="AT185" s="177" t="s">
        <v>207</v>
      </c>
      <c r="AU185" s="177" t="s">
        <v>91</v>
      </c>
      <c r="AV185" s="12" t="s">
        <v>91</v>
      </c>
      <c r="AW185" s="12" t="s">
        <v>33</v>
      </c>
      <c r="AX185" s="12" t="s">
        <v>78</v>
      </c>
      <c r="AY185" s="177" t="s">
        <v>199</v>
      </c>
    </row>
    <row r="186" spans="2:65" s="13" customFormat="1" ht="11.25">
      <c r="B186" s="183"/>
      <c r="D186" s="176" t="s">
        <v>207</v>
      </c>
      <c r="E186" s="184" t="s">
        <v>1</v>
      </c>
      <c r="F186" s="185" t="s">
        <v>229</v>
      </c>
      <c r="H186" s="186">
        <v>12</v>
      </c>
      <c r="I186" s="187"/>
      <c r="L186" s="183"/>
      <c r="M186" s="188"/>
      <c r="T186" s="189"/>
      <c r="AT186" s="184" t="s">
        <v>207</v>
      </c>
      <c r="AU186" s="184" t="s">
        <v>91</v>
      </c>
      <c r="AV186" s="13" t="s">
        <v>205</v>
      </c>
      <c r="AW186" s="13" t="s">
        <v>33</v>
      </c>
      <c r="AX186" s="13" t="s">
        <v>85</v>
      </c>
      <c r="AY186" s="184" t="s">
        <v>199</v>
      </c>
    </row>
    <row r="187" spans="2:65" s="1" customFormat="1" ht="24.2" customHeight="1">
      <c r="B187" s="33"/>
      <c r="C187" s="163" t="s">
        <v>135</v>
      </c>
      <c r="D187" s="163" t="s">
        <v>201</v>
      </c>
      <c r="E187" s="164" t="s">
        <v>252</v>
      </c>
      <c r="F187" s="165" t="s">
        <v>253</v>
      </c>
      <c r="G187" s="166" t="s">
        <v>245</v>
      </c>
      <c r="H187" s="281">
        <v>3</v>
      </c>
      <c r="I187" s="168"/>
      <c r="J187" s="169">
        <f>ROUND(I187*H187,2)</f>
        <v>0</v>
      </c>
      <c r="K187" s="170"/>
      <c r="L187" s="33"/>
      <c r="M187" s="171" t="s">
        <v>1</v>
      </c>
      <c r="N187" s="137" t="s">
        <v>44</v>
      </c>
      <c r="P187" s="172">
        <f>O187*H187</f>
        <v>0</v>
      </c>
      <c r="Q187" s="172">
        <v>0</v>
      </c>
      <c r="R187" s="172">
        <f>Q187*H187</f>
        <v>0</v>
      </c>
      <c r="S187" s="172">
        <v>0</v>
      </c>
      <c r="T187" s="173">
        <f>S187*H187</f>
        <v>0</v>
      </c>
      <c r="AR187" s="174" t="s">
        <v>205</v>
      </c>
      <c r="AT187" s="174" t="s">
        <v>201</v>
      </c>
      <c r="AU187" s="174" t="s">
        <v>91</v>
      </c>
      <c r="AY187" s="16" t="s">
        <v>199</v>
      </c>
      <c r="BE187" s="102">
        <f>IF(N187="základná",J187,0)</f>
        <v>0</v>
      </c>
      <c r="BF187" s="102">
        <f>IF(N187="znížená",J187,0)</f>
        <v>0</v>
      </c>
      <c r="BG187" s="102">
        <f>IF(N187="zákl. prenesená",J187,0)</f>
        <v>0</v>
      </c>
      <c r="BH187" s="102">
        <f>IF(N187="zníž. prenesená",J187,0)</f>
        <v>0</v>
      </c>
      <c r="BI187" s="102">
        <f>IF(N187="nulová",J187,0)</f>
        <v>0</v>
      </c>
      <c r="BJ187" s="16" t="s">
        <v>91</v>
      </c>
      <c r="BK187" s="102">
        <f>ROUND(I187*H187,2)</f>
        <v>0</v>
      </c>
      <c r="BL187" s="16" t="s">
        <v>205</v>
      </c>
      <c r="BM187" s="174" t="s">
        <v>254</v>
      </c>
    </row>
    <row r="188" spans="2:65" s="12" customFormat="1" ht="11.25">
      <c r="B188" s="175"/>
      <c r="D188" s="176" t="s">
        <v>207</v>
      </c>
      <c r="E188" s="177" t="s">
        <v>1</v>
      </c>
      <c r="F188" s="178" t="s">
        <v>972</v>
      </c>
      <c r="H188" s="282">
        <v>3</v>
      </c>
      <c r="I188" s="180"/>
      <c r="L188" s="175"/>
      <c r="M188" s="181"/>
      <c r="T188" s="182"/>
      <c r="AT188" s="177" t="s">
        <v>207</v>
      </c>
      <c r="AU188" s="177" t="s">
        <v>91</v>
      </c>
      <c r="AV188" s="12" t="s">
        <v>91</v>
      </c>
      <c r="AW188" s="12" t="s">
        <v>33</v>
      </c>
      <c r="AX188" s="12" t="s">
        <v>78</v>
      </c>
      <c r="AY188" s="177" t="s">
        <v>199</v>
      </c>
    </row>
    <row r="189" spans="2:65" s="13" customFormat="1" ht="11.25">
      <c r="B189" s="183"/>
      <c r="D189" s="176" t="s">
        <v>207</v>
      </c>
      <c r="E189" s="184" t="s">
        <v>1</v>
      </c>
      <c r="F189" s="185" t="s">
        <v>229</v>
      </c>
      <c r="H189" s="284">
        <v>3</v>
      </c>
      <c r="I189" s="187"/>
      <c r="L189" s="183"/>
      <c r="M189" s="188"/>
      <c r="T189" s="189"/>
      <c r="AT189" s="184" t="s">
        <v>207</v>
      </c>
      <c r="AU189" s="184" t="s">
        <v>91</v>
      </c>
      <c r="AV189" s="13" t="s">
        <v>205</v>
      </c>
      <c r="AW189" s="13" t="s">
        <v>33</v>
      </c>
      <c r="AX189" s="13" t="s">
        <v>85</v>
      </c>
      <c r="AY189" s="184" t="s">
        <v>199</v>
      </c>
    </row>
    <row r="190" spans="2:65" s="1" customFormat="1" ht="37.9" customHeight="1">
      <c r="B190" s="33"/>
      <c r="C190" s="163" t="s">
        <v>256</v>
      </c>
      <c r="D190" s="163" t="s">
        <v>201</v>
      </c>
      <c r="E190" s="164" t="s">
        <v>257</v>
      </c>
      <c r="F190" s="165" t="s">
        <v>258</v>
      </c>
      <c r="G190" s="166" t="s">
        <v>204</v>
      </c>
      <c r="H190" s="281">
        <v>50.634</v>
      </c>
      <c r="I190" s="168"/>
      <c r="J190" s="169">
        <f>ROUND(I190*H190,2)</f>
        <v>0</v>
      </c>
      <c r="K190" s="170"/>
      <c r="L190" s="33"/>
      <c r="M190" s="171" t="s">
        <v>1</v>
      </c>
      <c r="N190" s="137" t="s">
        <v>44</v>
      </c>
      <c r="P190" s="172">
        <f>O190*H190</f>
        <v>0</v>
      </c>
      <c r="Q190" s="172">
        <v>0</v>
      </c>
      <c r="R190" s="172">
        <f>Q190*H190</f>
        <v>0</v>
      </c>
      <c r="S190" s="172">
        <v>6.8000000000000005E-2</v>
      </c>
      <c r="T190" s="173">
        <f>S190*H190</f>
        <v>3.4431120000000002</v>
      </c>
      <c r="AR190" s="174" t="s">
        <v>205</v>
      </c>
      <c r="AT190" s="174" t="s">
        <v>201</v>
      </c>
      <c r="AU190" s="174" t="s">
        <v>91</v>
      </c>
      <c r="AY190" s="16" t="s">
        <v>199</v>
      </c>
      <c r="BE190" s="102">
        <f>IF(N190="základná",J190,0)</f>
        <v>0</v>
      </c>
      <c r="BF190" s="102">
        <f>IF(N190="znížená",J190,0)</f>
        <v>0</v>
      </c>
      <c r="BG190" s="102">
        <f>IF(N190="zákl. prenesená",J190,0)</f>
        <v>0</v>
      </c>
      <c r="BH190" s="102">
        <f>IF(N190="zníž. prenesená",J190,0)</f>
        <v>0</v>
      </c>
      <c r="BI190" s="102">
        <f>IF(N190="nulová",J190,0)</f>
        <v>0</v>
      </c>
      <c r="BJ190" s="16" t="s">
        <v>91</v>
      </c>
      <c r="BK190" s="102">
        <f>ROUND(I190*H190,2)</f>
        <v>0</v>
      </c>
      <c r="BL190" s="16" t="s">
        <v>205</v>
      </c>
      <c r="BM190" s="174" t="s">
        <v>259</v>
      </c>
    </row>
    <row r="191" spans="2:65" s="12" customFormat="1" ht="22.5">
      <c r="B191" s="175"/>
      <c r="D191" s="176" t="s">
        <v>207</v>
      </c>
      <c r="E191" s="177" t="s">
        <v>1</v>
      </c>
      <c r="F191" s="178" t="s">
        <v>973</v>
      </c>
      <c r="H191" s="282">
        <v>14.427</v>
      </c>
      <c r="I191" s="180"/>
      <c r="L191" s="175"/>
      <c r="M191" s="181"/>
      <c r="T191" s="182"/>
      <c r="AT191" s="177" t="s">
        <v>207</v>
      </c>
      <c r="AU191" s="177" t="s">
        <v>91</v>
      </c>
      <c r="AV191" s="12" t="s">
        <v>91</v>
      </c>
      <c r="AW191" s="12" t="s">
        <v>33</v>
      </c>
      <c r="AX191" s="12" t="s">
        <v>78</v>
      </c>
      <c r="AY191" s="177" t="s">
        <v>199</v>
      </c>
    </row>
    <row r="192" spans="2:65" s="12" customFormat="1" ht="11.25">
      <c r="B192" s="175"/>
      <c r="D192" s="176" t="s">
        <v>207</v>
      </c>
      <c r="E192" s="177" t="s">
        <v>1</v>
      </c>
      <c r="F192" s="178" t="s">
        <v>974</v>
      </c>
      <c r="H192" s="282">
        <v>9.17</v>
      </c>
      <c r="I192" s="180"/>
      <c r="L192" s="175"/>
      <c r="M192" s="181"/>
      <c r="T192" s="182"/>
      <c r="AT192" s="177" t="s">
        <v>207</v>
      </c>
      <c r="AU192" s="177" t="s">
        <v>91</v>
      </c>
      <c r="AV192" s="12" t="s">
        <v>91</v>
      </c>
      <c r="AW192" s="12" t="s">
        <v>33</v>
      </c>
      <c r="AX192" s="12" t="s">
        <v>78</v>
      </c>
      <c r="AY192" s="177" t="s">
        <v>199</v>
      </c>
    </row>
    <row r="193" spans="2:65" s="12" customFormat="1" ht="22.5">
      <c r="B193" s="175"/>
      <c r="D193" s="176" t="s">
        <v>207</v>
      </c>
      <c r="E193" s="177" t="s">
        <v>1</v>
      </c>
      <c r="F193" s="178" t="s">
        <v>975</v>
      </c>
      <c r="H193" s="282">
        <v>27.036999999999999</v>
      </c>
      <c r="I193" s="180"/>
      <c r="L193" s="175"/>
      <c r="M193" s="181"/>
      <c r="T193" s="182"/>
      <c r="AT193" s="177" t="s">
        <v>207</v>
      </c>
      <c r="AU193" s="177" t="s">
        <v>91</v>
      </c>
      <c r="AV193" s="12" t="s">
        <v>91</v>
      </c>
      <c r="AW193" s="12" t="s">
        <v>33</v>
      </c>
      <c r="AX193" s="12" t="s">
        <v>78</v>
      </c>
      <c r="AY193" s="177" t="s">
        <v>199</v>
      </c>
    </row>
    <row r="194" spans="2:65" s="13" customFormat="1" ht="11.25">
      <c r="B194" s="183"/>
      <c r="D194" s="176" t="s">
        <v>207</v>
      </c>
      <c r="E194" s="184" t="s">
        <v>105</v>
      </c>
      <c r="F194" s="185" t="s">
        <v>229</v>
      </c>
      <c r="H194" s="284">
        <v>50.634</v>
      </c>
      <c r="I194" s="187"/>
      <c r="L194" s="183"/>
      <c r="M194" s="188"/>
      <c r="T194" s="189"/>
      <c r="AT194" s="184" t="s">
        <v>207</v>
      </c>
      <c r="AU194" s="184" t="s">
        <v>91</v>
      </c>
      <c r="AV194" s="13" t="s">
        <v>205</v>
      </c>
      <c r="AW194" s="13" t="s">
        <v>33</v>
      </c>
      <c r="AX194" s="13" t="s">
        <v>85</v>
      </c>
      <c r="AY194" s="184" t="s">
        <v>199</v>
      </c>
    </row>
    <row r="195" spans="2:65" s="1" customFormat="1" ht="24.2" customHeight="1">
      <c r="B195" s="33"/>
      <c r="C195" s="163" t="s">
        <v>263</v>
      </c>
      <c r="D195" s="163" t="s">
        <v>201</v>
      </c>
      <c r="E195" s="164" t="s">
        <v>264</v>
      </c>
      <c r="F195" s="165" t="s">
        <v>265</v>
      </c>
      <c r="G195" s="166" t="s">
        <v>266</v>
      </c>
      <c r="H195" s="281">
        <v>4.3280000000000003</v>
      </c>
      <c r="I195" s="168"/>
      <c r="J195" s="169">
        <f>ROUND(I195*H195,2)</f>
        <v>0</v>
      </c>
      <c r="K195" s="170"/>
      <c r="L195" s="33"/>
      <c r="M195" s="171" t="s">
        <v>1</v>
      </c>
      <c r="N195" s="137" t="s">
        <v>44</v>
      </c>
      <c r="P195" s="172">
        <f>O195*H195</f>
        <v>0</v>
      </c>
      <c r="Q195" s="172">
        <v>0</v>
      </c>
      <c r="R195" s="172">
        <f>Q195*H195</f>
        <v>0</v>
      </c>
      <c r="S195" s="172">
        <v>0</v>
      </c>
      <c r="T195" s="173">
        <f>S195*H195</f>
        <v>0</v>
      </c>
      <c r="AR195" s="174" t="s">
        <v>205</v>
      </c>
      <c r="AT195" s="174" t="s">
        <v>201</v>
      </c>
      <c r="AU195" s="174" t="s">
        <v>91</v>
      </c>
      <c r="AY195" s="16" t="s">
        <v>199</v>
      </c>
      <c r="BE195" s="102">
        <f>IF(N195="základná",J195,0)</f>
        <v>0</v>
      </c>
      <c r="BF195" s="102">
        <f>IF(N195="znížená",J195,0)</f>
        <v>0</v>
      </c>
      <c r="BG195" s="102">
        <f>IF(N195="zákl. prenesená",J195,0)</f>
        <v>0</v>
      </c>
      <c r="BH195" s="102">
        <f>IF(N195="zníž. prenesená",J195,0)</f>
        <v>0</v>
      </c>
      <c r="BI195" s="102">
        <f>IF(N195="nulová",J195,0)</f>
        <v>0</v>
      </c>
      <c r="BJ195" s="16" t="s">
        <v>91</v>
      </c>
      <c r="BK195" s="102">
        <f>ROUND(I195*H195,2)</f>
        <v>0</v>
      </c>
      <c r="BL195" s="16" t="s">
        <v>205</v>
      </c>
      <c r="BM195" s="174" t="s">
        <v>267</v>
      </c>
    </row>
    <row r="196" spans="2:65" s="1" customFormat="1" ht="21.75" customHeight="1">
      <c r="B196" s="33"/>
      <c r="C196" s="163" t="s">
        <v>268</v>
      </c>
      <c r="D196" s="163" t="s">
        <v>201</v>
      </c>
      <c r="E196" s="164" t="s">
        <v>269</v>
      </c>
      <c r="F196" s="165" t="s">
        <v>270</v>
      </c>
      <c r="G196" s="166" t="s">
        <v>266</v>
      </c>
      <c r="H196" s="281">
        <v>4.3280000000000003</v>
      </c>
      <c r="I196" s="168"/>
      <c r="J196" s="169">
        <f>ROUND(I196*H196,2)</f>
        <v>0</v>
      </c>
      <c r="K196" s="170"/>
      <c r="L196" s="33"/>
      <c r="M196" s="171" t="s">
        <v>1</v>
      </c>
      <c r="N196" s="137" t="s">
        <v>44</v>
      </c>
      <c r="P196" s="172">
        <f>O196*H196</f>
        <v>0</v>
      </c>
      <c r="Q196" s="172">
        <v>0</v>
      </c>
      <c r="R196" s="172">
        <f>Q196*H196</f>
        <v>0</v>
      </c>
      <c r="S196" s="172">
        <v>0</v>
      </c>
      <c r="T196" s="173">
        <f>S196*H196</f>
        <v>0</v>
      </c>
      <c r="AR196" s="174" t="s">
        <v>205</v>
      </c>
      <c r="AT196" s="174" t="s">
        <v>201</v>
      </c>
      <c r="AU196" s="174" t="s">
        <v>91</v>
      </c>
      <c r="AY196" s="16" t="s">
        <v>199</v>
      </c>
      <c r="BE196" s="102">
        <f>IF(N196="základná",J196,0)</f>
        <v>0</v>
      </c>
      <c r="BF196" s="102">
        <f>IF(N196="znížená",J196,0)</f>
        <v>0</v>
      </c>
      <c r="BG196" s="102">
        <f>IF(N196="zákl. prenesená",J196,0)</f>
        <v>0</v>
      </c>
      <c r="BH196" s="102">
        <f>IF(N196="zníž. prenesená",J196,0)</f>
        <v>0</v>
      </c>
      <c r="BI196" s="102">
        <f>IF(N196="nulová",J196,0)</f>
        <v>0</v>
      </c>
      <c r="BJ196" s="16" t="s">
        <v>91</v>
      </c>
      <c r="BK196" s="102">
        <f>ROUND(I196*H196,2)</f>
        <v>0</v>
      </c>
      <c r="BL196" s="16" t="s">
        <v>205</v>
      </c>
      <c r="BM196" s="174" t="s">
        <v>271</v>
      </c>
    </row>
    <row r="197" spans="2:65" s="1" customFormat="1" ht="24.2" customHeight="1">
      <c r="B197" s="33"/>
      <c r="C197" s="163" t="s">
        <v>133</v>
      </c>
      <c r="D197" s="163" t="s">
        <v>201</v>
      </c>
      <c r="E197" s="164" t="s">
        <v>272</v>
      </c>
      <c r="F197" s="165" t="s">
        <v>273</v>
      </c>
      <c r="G197" s="166" t="s">
        <v>266</v>
      </c>
      <c r="H197" s="281">
        <v>86.56</v>
      </c>
      <c r="I197" s="168"/>
      <c r="J197" s="169">
        <f>ROUND(I197*H197,2)</f>
        <v>0</v>
      </c>
      <c r="K197" s="170"/>
      <c r="L197" s="33"/>
      <c r="M197" s="171" t="s">
        <v>1</v>
      </c>
      <c r="N197" s="137" t="s">
        <v>44</v>
      </c>
      <c r="P197" s="172">
        <f>O197*H197</f>
        <v>0</v>
      </c>
      <c r="Q197" s="172">
        <v>0</v>
      </c>
      <c r="R197" s="172">
        <f>Q197*H197</f>
        <v>0</v>
      </c>
      <c r="S197" s="172">
        <v>0</v>
      </c>
      <c r="T197" s="173">
        <f>S197*H197</f>
        <v>0</v>
      </c>
      <c r="AR197" s="174" t="s">
        <v>205</v>
      </c>
      <c r="AT197" s="174" t="s">
        <v>201</v>
      </c>
      <c r="AU197" s="174" t="s">
        <v>91</v>
      </c>
      <c r="AY197" s="16" t="s">
        <v>199</v>
      </c>
      <c r="BE197" s="102">
        <f>IF(N197="základná",J197,0)</f>
        <v>0</v>
      </c>
      <c r="BF197" s="102">
        <f>IF(N197="znížená",J197,0)</f>
        <v>0</v>
      </c>
      <c r="BG197" s="102">
        <f>IF(N197="zákl. prenesená",J197,0)</f>
        <v>0</v>
      </c>
      <c r="BH197" s="102">
        <f>IF(N197="zníž. prenesená",J197,0)</f>
        <v>0</v>
      </c>
      <c r="BI197" s="102">
        <f>IF(N197="nulová",J197,0)</f>
        <v>0</v>
      </c>
      <c r="BJ197" s="16" t="s">
        <v>91</v>
      </c>
      <c r="BK197" s="102">
        <f>ROUND(I197*H197,2)</f>
        <v>0</v>
      </c>
      <c r="BL197" s="16" t="s">
        <v>205</v>
      </c>
      <c r="BM197" s="174" t="s">
        <v>274</v>
      </c>
    </row>
    <row r="198" spans="2:65" s="12" customFormat="1" ht="11.25">
      <c r="B198" s="175"/>
      <c r="D198" s="176" t="s">
        <v>207</v>
      </c>
      <c r="F198" s="178" t="s">
        <v>976</v>
      </c>
      <c r="H198" s="282">
        <v>86.56</v>
      </c>
      <c r="I198" s="180"/>
      <c r="L198" s="175"/>
      <c r="M198" s="181"/>
      <c r="T198" s="182"/>
      <c r="AT198" s="177" t="s">
        <v>207</v>
      </c>
      <c r="AU198" s="177" t="s">
        <v>91</v>
      </c>
      <c r="AV198" s="12" t="s">
        <v>91</v>
      </c>
      <c r="AW198" s="12" t="s">
        <v>4</v>
      </c>
      <c r="AX198" s="12" t="s">
        <v>85</v>
      </c>
      <c r="AY198" s="177" t="s">
        <v>199</v>
      </c>
    </row>
    <row r="199" spans="2:65" s="1" customFormat="1" ht="24.2" customHeight="1">
      <c r="B199" s="33"/>
      <c r="C199" s="163" t="s">
        <v>276</v>
      </c>
      <c r="D199" s="163" t="s">
        <v>201</v>
      </c>
      <c r="E199" s="164" t="s">
        <v>277</v>
      </c>
      <c r="F199" s="165" t="s">
        <v>278</v>
      </c>
      <c r="G199" s="166" t="s">
        <v>266</v>
      </c>
      <c r="H199" s="281">
        <v>4.3280000000000003</v>
      </c>
      <c r="I199" s="168"/>
      <c r="J199" s="169">
        <f>ROUND(I199*H199,2)</f>
        <v>0</v>
      </c>
      <c r="K199" s="170"/>
      <c r="L199" s="33"/>
      <c r="M199" s="171" t="s">
        <v>1</v>
      </c>
      <c r="N199" s="137" t="s">
        <v>44</v>
      </c>
      <c r="P199" s="172">
        <f>O199*H199</f>
        <v>0</v>
      </c>
      <c r="Q199" s="172">
        <v>0</v>
      </c>
      <c r="R199" s="172">
        <f>Q199*H199</f>
        <v>0</v>
      </c>
      <c r="S199" s="172">
        <v>0</v>
      </c>
      <c r="T199" s="173">
        <f>S199*H199</f>
        <v>0</v>
      </c>
      <c r="AR199" s="174" t="s">
        <v>205</v>
      </c>
      <c r="AT199" s="174" t="s">
        <v>201</v>
      </c>
      <c r="AU199" s="174" t="s">
        <v>91</v>
      </c>
      <c r="AY199" s="16" t="s">
        <v>199</v>
      </c>
      <c r="BE199" s="102">
        <f>IF(N199="základná",J199,0)</f>
        <v>0</v>
      </c>
      <c r="BF199" s="102">
        <f>IF(N199="znížená",J199,0)</f>
        <v>0</v>
      </c>
      <c r="BG199" s="102">
        <f>IF(N199="zákl. prenesená",J199,0)</f>
        <v>0</v>
      </c>
      <c r="BH199" s="102">
        <f>IF(N199="zníž. prenesená",J199,0)</f>
        <v>0</v>
      </c>
      <c r="BI199" s="102">
        <f>IF(N199="nulová",J199,0)</f>
        <v>0</v>
      </c>
      <c r="BJ199" s="16" t="s">
        <v>91</v>
      </c>
      <c r="BK199" s="102">
        <f>ROUND(I199*H199,2)</f>
        <v>0</v>
      </c>
      <c r="BL199" s="16" t="s">
        <v>205</v>
      </c>
      <c r="BM199" s="174" t="s">
        <v>279</v>
      </c>
    </row>
    <row r="200" spans="2:65" s="1" customFormat="1" ht="24.2" customHeight="1">
      <c r="B200" s="33"/>
      <c r="C200" s="163" t="s">
        <v>280</v>
      </c>
      <c r="D200" s="163" t="s">
        <v>201</v>
      </c>
      <c r="E200" s="164" t="s">
        <v>281</v>
      </c>
      <c r="F200" s="165" t="s">
        <v>282</v>
      </c>
      <c r="G200" s="166" t="s">
        <v>266</v>
      </c>
      <c r="H200" s="281">
        <v>21.64</v>
      </c>
      <c r="I200" s="168"/>
      <c r="J200" s="169">
        <f>ROUND(I200*H200,2)</f>
        <v>0</v>
      </c>
      <c r="K200" s="170"/>
      <c r="L200" s="33"/>
      <c r="M200" s="171" t="s">
        <v>1</v>
      </c>
      <c r="N200" s="137" t="s">
        <v>44</v>
      </c>
      <c r="P200" s="172">
        <f>O200*H200</f>
        <v>0</v>
      </c>
      <c r="Q200" s="172">
        <v>0</v>
      </c>
      <c r="R200" s="172">
        <f>Q200*H200</f>
        <v>0</v>
      </c>
      <c r="S200" s="172">
        <v>0</v>
      </c>
      <c r="T200" s="173">
        <f>S200*H200</f>
        <v>0</v>
      </c>
      <c r="AR200" s="174" t="s">
        <v>205</v>
      </c>
      <c r="AT200" s="174" t="s">
        <v>201</v>
      </c>
      <c r="AU200" s="174" t="s">
        <v>91</v>
      </c>
      <c r="AY200" s="16" t="s">
        <v>199</v>
      </c>
      <c r="BE200" s="102">
        <f>IF(N200="základná",J200,0)</f>
        <v>0</v>
      </c>
      <c r="BF200" s="102">
        <f>IF(N200="znížená",J200,0)</f>
        <v>0</v>
      </c>
      <c r="BG200" s="102">
        <f>IF(N200="zákl. prenesená",J200,0)</f>
        <v>0</v>
      </c>
      <c r="BH200" s="102">
        <f>IF(N200="zníž. prenesená",J200,0)</f>
        <v>0</v>
      </c>
      <c r="BI200" s="102">
        <f>IF(N200="nulová",J200,0)</f>
        <v>0</v>
      </c>
      <c r="BJ200" s="16" t="s">
        <v>91</v>
      </c>
      <c r="BK200" s="102">
        <f>ROUND(I200*H200,2)</f>
        <v>0</v>
      </c>
      <c r="BL200" s="16" t="s">
        <v>205</v>
      </c>
      <c r="BM200" s="174" t="s">
        <v>283</v>
      </c>
    </row>
    <row r="201" spans="2:65" s="12" customFormat="1" ht="11.25">
      <c r="B201" s="175"/>
      <c r="D201" s="176" t="s">
        <v>207</v>
      </c>
      <c r="F201" s="178" t="s">
        <v>977</v>
      </c>
      <c r="H201" s="282">
        <v>21.64</v>
      </c>
      <c r="I201" s="180"/>
      <c r="L201" s="175"/>
      <c r="M201" s="181"/>
      <c r="T201" s="182"/>
      <c r="AT201" s="177" t="s">
        <v>207</v>
      </c>
      <c r="AU201" s="177" t="s">
        <v>91</v>
      </c>
      <c r="AV201" s="12" t="s">
        <v>91</v>
      </c>
      <c r="AW201" s="12" t="s">
        <v>4</v>
      </c>
      <c r="AX201" s="12" t="s">
        <v>85</v>
      </c>
      <c r="AY201" s="177" t="s">
        <v>199</v>
      </c>
    </row>
    <row r="202" spans="2:65" s="1" customFormat="1" ht="24.2" customHeight="1">
      <c r="B202" s="33"/>
      <c r="C202" s="163" t="s">
        <v>285</v>
      </c>
      <c r="D202" s="163" t="s">
        <v>201</v>
      </c>
      <c r="E202" s="164" t="s">
        <v>286</v>
      </c>
      <c r="F202" s="165" t="s">
        <v>287</v>
      </c>
      <c r="G202" s="166" t="s">
        <v>266</v>
      </c>
      <c r="H202" s="281">
        <v>4.3280000000000003</v>
      </c>
      <c r="I202" s="168"/>
      <c r="J202" s="169">
        <f>ROUND(I202*H202,2)</f>
        <v>0</v>
      </c>
      <c r="K202" s="170"/>
      <c r="L202" s="33"/>
      <c r="M202" s="171" t="s">
        <v>1</v>
      </c>
      <c r="N202" s="137" t="s">
        <v>44</v>
      </c>
      <c r="P202" s="172">
        <f>O202*H202</f>
        <v>0</v>
      </c>
      <c r="Q202" s="172">
        <v>0</v>
      </c>
      <c r="R202" s="172">
        <f>Q202*H202</f>
        <v>0</v>
      </c>
      <c r="S202" s="172">
        <v>0</v>
      </c>
      <c r="T202" s="173">
        <f>S202*H202</f>
        <v>0</v>
      </c>
      <c r="AR202" s="174" t="s">
        <v>205</v>
      </c>
      <c r="AT202" s="174" t="s">
        <v>201</v>
      </c>
      <c r="AU202" s="174" t="s">
        <v>91</v>
      </c>
      <c r="AY202" s="16" t="s">
        <v>199</v>
      </c>
      <c r="BE202" s="102">
        <f>IF(N202="základná",J202,0)</f>
        <v>0</v>
      </c>
      <c r="BF202" s="102">
        <f>IF(N202="znížená",J202,0)</f>
        <v>0</v>
      </c>
      <c r="BG202" s="102">
        <f>IF(N202="zákl. prenesená",J202,0)</f>
        <v>0</v>
      </c>
      <c r="BH202" s="102">
        <f>IF(N202="zníž. prenesená",J202,0)</f>
        <v>0</v>
      </c>
      <c r="BI202" s="102">
        <f>IF(N202="nulová",J202,0)</f>
        <v>0</v>
      </c>
      <c r="BJ202" s="16" t="s">
        <v>91</v>
      </c>
      <c r="BK202" s="102">
        <f>ROUND(I202*H202,2)</f>
        <v>0</v>
      </c>
      <c r="BL202" s="16" t="s">
        <v>205</v>
      </c>
      <c r="BM202" s="174" t="s">
        <v>288</v>
      </c>
    </row>
    <row r="203" spans="2:65" s="1" customFormat="1" ht="24.2" customHeight="1">
      <c r="B203" s="33"/>
      <c r="C203" s="163" t="s">
        <v>289</v>
      </c>
      <c r="D203" s="163" t="s">
        <v>201</v>
      </c>
      <c r="E203" s="164" t="s">
        <v>290</v>
      </c>
      <c r="F203" s="165" t="s">
        <v>291</v>
      </c>
      <c r="G203" s="166" t="s">
        <v>266</v>
      </c>
      <c r="H203" s="281">
        <v>4.3280000000000003</v>
      </c>
      <c r="I203" s="168"/>
      <c r="J203" s="169">
        <f>ROUND(I203*H203,2)</f>
        <v>0</v>
      </c>
      <c r="K203" s="170"/>
      <c r="L203" s="33"/>
      <c r="M203" s="171" t="s">
        <v>1</v>
      </c>
      <c r="N203" s="137" t="s">
        <v>44</v>
      </c>
      <c r="P203" s="172">
        <f>O203*H203</f>
        <v>0</v>
      </c>
      <c r="Q203" s="172">
        <v>0</v>
      </c>
      <c r="R203" s="172">
        <f>Q203*H203</f>
        <v>0</v>
      </c>
      <c r="S203" s="172">
        <v>0</v>
      </c>
      <c r="T203" s="173">
        <f>S203*H203</f>
        <v>0</v>
      </c>
      <c r="AR203" s="174" t="s">
        <v>205</v>
      </c>
      <c r="AT203" s="174" t="s">
        <v>201</v>
      </c>
      <c r="AU203" s="174" t="s">
        <v>91</v>
      </c>
      <c r="AY203" s="16" t="s">
        <v>199</v>
      </c>
      <c r="BE203" s="102">
        <f>IF(N203="základná",J203,0)</f>
        <v>0</v>
      </c>
      <c r="BF203" s="102">
        <f>IF(N203="znížená",J203,0)</f>
        <v>0</v>
      </c>
      <c r="BG203" s="102">
        <f>IF(N203="zákl. prenesená",J203,0)</f>
        <v>0</v>
      </c>
      <c r="BH203" s="102">
        <f>IF(N203="zníž. prenesená",J203,0)</f>
        <v>0</v>
      </c>
      <c r="BI203" s="102">
        <f>IF(N203="nulová",J203,0)</f>
        <v>0</v>
      </c>
      <c r="BJ203" s="16" t="s">
        <v>91</v>
      </c>
      <c r="BK203" s="102">
        <f>ROUND(I203*H203,2)</f>
        <v>0</v>
      </c>
      <c r="BL203" s="16" t="s">
        <v>205</v>
      </c>
      <c r="BM203" s="174" t="s">
        <v>292</v>
      </c>
    </row>
    <row r="204" spans="2:65" s="1" customFormat="1" ht="24.2" customHeight="1">
      <c r="B204" s="33"/>
      <c r="C204" s="163" t="s">
        <v>293</v>
      </c>
      <c r="D204" s="163" t="s">
        <v>201</v>
      </c>
      <c r="E204" s="164" t="s">
        <v>294</v>
      </c>
      <c r="F204" s="165" t="s">
        <v>295</v>
      </c>
      <c r="G204" s="166" t="s">
        <v>266</v>
      </c>
      <c r="H204" s="281">
        <v>4.3280000000000003</v>
      </c>
      <c r="I204" s="168"/>
      <c r="J204" s="169">
        <f>ROUND(I204*H204,2)</f>
        <v>0</v>
      </c>
      <c r="K204" s="170"/>
      <c r="L204" s="33"/>
      <c r="M204" s="171" t="s">
        <v>1</v>
      </c>
      <c r="N204" s="137" t="s">
        <v>44</v>
      </c>
      <c r="P204" s="172">
        <f>O204*H204</f>
        <v>0</v>
      </c>
      <c r="Q204" s="172">
        <v>0</v>
      </c>
      <c r="R204" s="172">
        <f>Q204*H204</f>
        <v>0</v>
      </c>
      <c r="S204" s="172">
        <v>0</v>
      </c>
      <c r="T204" s="173">
        <f>S204*H204</f>
        <v>0</v>
      </c>
      <c r="AR204" s="174" t="s">
        <v>205</v>
      </c>
      <c r="AT204" s="174" t="s">
        <v>201</v>
      </c>
      <c r="AU204" s="174" t="s">
        <v>91</v>
      </c>
      <c r="AY204" s="16" t="s">
        <v>199</v>
      </c>
      <c r="BE204" s="102">
        <f>IF(N204="základná",J204,0)</f>
        <v>0</v>
      </c>
      <c r="BF204" s="102">
        <f>IF(N204="znížená",J204,0)</f>
        <v>0</v>
      </c>
      <c r="BG204" s="102">
        <f>IF(N204="zákl. prenesená",J204,0)</f>
        <v>0</v>
      </c>
      <c r="BH204" s="102">
        <f>IF(N204="zníž. prenesená",J204,0)</f>
        <v>0</v>
      </c>
      <c r="BI204" s="102">
        <f>IF(N204="nulová",J204,0)</f>
        <v>0</v>
      </c>
      <c r="BJ204" s="16" t="s">
        <v>91</v>
      </c>
      <c r="BK204" s="102">
        <f>ROUND(I204*H204,2)</f>
        <v>0</v>
      </c>
      <c r="BL204" s="16" t="s">
        <v>205</v>
      </c>
      <c r="BM204" s="174" t="s">
        <v>296</v>
      </c>
    </row>
    <row r="205" spans="2:65" s="11" customFormat="1" ht="22.9" customHeight="1">
      <c r="B205" s="152"/>
      <c r="D205" s="153" t="s">
        <v>77</v>
      </c>
      <c r="E205" s="161" t="s">
        <v>297</v>
      </c>
      <c r="F205" s="161" t="s">
        <v>298</v>
      </c>
      <c r="H205" s="283"/>
      <c r="I205" s="155"/>
      <c r="J205" s="162">
        <f>BK205</f>
        <v>0</v>
      </c>
      <c r="L205" s="152"/>
      <c r="M205" s="156"/>
      <c r="P205" s="157">
        <f>P206</f>
        <v>0</v>
      </c>
      <c r="R205" s="157">
        <f>R206</f>
        <v>0</v>
      </c>
      <c r="T205" s="158">
        <f>T206</f>
        <v>0</v>
      </c>
      <c r="AR205" s="153" t="s">
        <v>85</v>
      </c>
      <c r="AT205" s="159" t="s">
        <v>77</v>
      </c>
      <c r="AU205" s="159" t="s">
        <v>85</v>
      </c>
      <c r="AY205" s="153" t="s">
        <v>199</v>
      </c>
      <c r="BK205" s="160">
        <f>BK206</f>
        <v>0</v>
      </c>
    </row>
    <row r="206" spans="2:65" s="1" customFormat="1" ht="24.2" customHeight="1">
      <c r="B206" s="33"/>
      <c r="C206" s="163" t="s">
        <v>299</v>
      </c>
      <c r="D206" s="163" t="s">
        <v>201</v>
      </c>
      <c r="E206" s="164" t="s">
        <v>300</v>
      </c>
      <c r="F206" s="165" t="s">
        <v>301</v>
      </c>
      <c r="G206" s="166" t="s">
        <v>266</v>
      </c>
      <c r="H206" s="281">
        <v>0.28000000000000003</v>
      </c>
      <c r="I206" s="168"/>
      <c r="J206" s="169">
        <f>ROUND(I206*H206,2)</f>
        <v>0</v>
      </c>
      <c r="K206" s="170"/>
      <c r="L206" s="33"/>
      <c r="M206" s="171" t="s">
        <v>1</v>
      </c>
      <c r="N206" s="137" t="s">
        <v>44</v>
      </c>
      <c r="P206" s="172">
        <f>O206*H206</f>
        <v>0</v>
      </c>
      <c r="Q206" s="172">
        <v>0</v>
      </c>
      <c r="R206" s="172">
        <f>Q206*H206</f>
        <v>0</v>
      </c>
      <c r="S206" s="172">
        <v>0</v>
      </c>
      <c r="T206" s="173">
        <f>S206*H206</f>
        <v>0</v>
      </c>
      <c r="AR206" s="174" t="s">
        <v>205</v>
      </c>
      <c r="AT206" s="174" t="s">
        <v>201</v>
      </c>
      <c r="AU206" s="174" t="s">
        <v>91</v>
      </c>
      <c r="AY206" s="16" t="s">
        <v>199</v>
      </c>
      <c r="BE206" s="102">
        <f>IF(N206="základná",J206,0)</f>
        <v>0</v>
      </c>
      <c r="BF206" s="102">
        <f>IF(N206="znížená",J206,0)</f>
        <v>0</v>
      </c>
      <c r="BG206" s="102">
        <f>IF(N206="zákl. prenesená",J206,0)</f>
        <v>0</v>
      </c>
      <c r="BH206" s="102">
        <f>IF(N206="zníž. prenesená",J206,0)</f>
        <v>0</v>
      </c>
      <c r="BI206" s="102">
        <f>IF(N206="nulová",J206,0)</f>
        <v>0</v>
      </c>
      <c r="BJ206" s="16" t="s">
        <v>91</v>
      </c>
      <c r="BK206" s="102">
        <f>ROUND(I206*H206,2)</f>
        <v>0</v>
      </c>
      <c r="BL206" s="16" t="s">
        <v>205</v>
      </c>
      <c r="BM206" s="174" t="s">
        <v>302</v>
      </c>
    </row>
    <row r="207" spans="2:65" s="11" customFormat="1" ht="25.9" customHeight="1">
      <c r="B207" s="152"/>
      <c r="D207" s="153" t="s">
        <v>77</v>
      </c>
      <c r="E207" s="154" t="s">
        <v>303</v>
      </c>
      <c r="F207" s="154" t="s">
        <v>304</v>
      </c>
      <c r="H207" s="283"/>
      <c r="I207" s="155"/>
      <c r="J207" s="135">
        <f>BK207</f>
        <v>0</v>
      </c>
      <c r="L207" s="152"/>
      <c r="M207" s="156"/>
      <c r="P207" s="157">
        <f>P208+P216+P246+P264+P331+P337+P351+P363+P368+P374+P386+P400+P408+P419</f>
        <v>0</v>
      </c>
      <c r="R207" s="157">
        <f>R208+R216+R246+R264+R331+R337+R351+R363+R368+R374+R386+R400+R408+R419</f>
        <v>4.7179994122600002</v>
      </c>
      <c r="T207" s="158">
        <f>T208+T216+T246+T264+T331+T337+T351+T363+T368+T374+T386+T400+T408+T419</f>
        <v>0.45361000000000001</v>
      </c>
      <c r="AR207" s="153" t="s">
        <v>91</v>
      </c>
      <c r="AT207" s="159" t="s">
        <v>77</v>
      </c>
      <c r="AU207" s="159" t="s">
        <v>78</v>
      </c>
      <c r="AY207" s="153" t="s">
        <v>199</v>
      </c>
      <c r="BK207" s="160">
        <f>BK208+BK216+BK246+BK264+BK331+BK337+BK351+BK363+BK368+BK374+BK386+BK400+BK408+BK419</f>
        <v>0</v>
      </c>
    </row>
    <row r="208" spans="2:65" s="11" customFormat="1" ht="22.9" customHeight="1">
      <c r="B208" s="152"/>
      <c r="D208" s="153" t="s">
        <v>77</v>
      </c>
      <c r="E208" s="161" t="s">
        <v>305</v>
      </c>
      <c r="F208" s="161" t="s">
        <v>306</v>
      </c>
      <c r="H208" s="283"/>
      <c r="I208" s="155"/>
      <c r="J208" s="162">
        <f>BK208</f>
        <v>0</v>
      </c>
      <c r="L208" s="152"/>
      <c r="M208" s="156"/>
      <c r="P208" s="157">
        <f>SUM(P209:P215)</f>
        <v>0</v>
      </c>
      <c r="R208" s="157">
        <f>SUM(R209:R215)</f>
        <v>2.0179000000000002E-2</v>
      </c>
      <c r="T208" s="158">
        <f>SUM(T209:T215)</f>
        <v>0</v>
      </c>
      <c r="AR208" s="153" t="s">
        <v>91</v>
      </c>
      <c r="AT208" s="159" t="s">
        <v>77</v>
      </c>
      <c r="AU208" s="159" t="s">
        <v>85</v>
      </c>
      <c r="AY208" s="153" t="s">
        <v>199</v>
      </c>
      <c r="BK208" s="160">
        <f>SUM(BK209:BK215)</f>
        <v>0</v>
      </c>
    </row>
    <row r="209" spans="2:65" s="1" customFormat="1" ht="24.2" customHeight="1">
      <c r="B209" s="33"/>
      <c r="C209" s="163" t="s">
        <v>307</v>
      </c>
      <c r="D209" s="163" t="s">
        <v>201</v>
      </c>
      <c r="E209" s="164" t="s">
        <v>308</v>
      </c>
      <c r="F209" s="165" t="s">
        <v>309</v>
      </c>
      <c r="G209" s="166" t="s">
        <v>204</v>
      </c>
      <c r="H209" s="281">
        <v>1.2709999999999999</v>
      </c>
      <c r="I209" s="168"/>
      <c r="J209" s="169">
        <f>ROUND(I209*H209,2)</f>
        <v>0</v>
      </c>
      <c r="K209" s="170"/>
      <c r="L209" s="33"/>
      <c r="M209" s="171" t="s">
        <v>1</v>
      </c>
      <c r="N209" s="137" t="s">
        <v>44</v>
      </c>
      <c r="P209" s="172">
        <f>O209*H209</f>
        <v>0</v>
      </c>
      <c r="Q209" s="172">
        <v>2.0999999999999999E-3</v>
      </c>
      <c r="R209" s="172">
        <f>Q209*H209</f>
        <v>2.6690999999999998E-3</v>
      </c>
      <c r="S209" s="172">
        <v>0</v>
      </c>
      <c r="T209" s="173">
        <f>S209*H209</f>
        <v>0</v>
      </c>
      <c r="AR209" s="174" t="s">
        <v>280</v>
      </c>
      <c r="AT209" s="174" t="s">
        <v>201</v>
      </c>
      <c r="AU209" s="174" t="s">
        <v>91</v>
      </c>
      <c r="AY209" s="16" t="s">
        <v>199</v>
      </c>
      <c r="BE209" s="102">
        <f>IF(N209="základná",J209,0)</f>
        <v>0</v>
      </c>
      <c r="BF209" s="102">
        <f>IF(N209="znížená",J209,0)</f>
        <v>0</v>
      </c>
      <c r="BG209" s="102">
        <f>IF(N209="zákl. prenesená",J209,0)</f>
        <v>0</v>
      </c>
      <c r="BH209" s="102">
        <f>IF(N209="zníž. prenesená",J209,0)</f>
        <v>0</v>
      </c>
      <c r="BI209" s="102">
        <f>IF(N209="nulová",J209,0)</f>
        <v>0</v>
      </c>
      <c r="BJ209" s="16" t="s">
        <v>91</v>
      </c>
      <c r="BK209" s="102">
        <f>ROUND(I209*H209,2)</f>
        <v>0</v>
      </c>
      <c r="BL209" s="16" t="s">
        <v>280</v>
      </c>
      <c r="BM209" s="174" t="s">
        <v>310</v>
      </c>
    </row>
    <row r="210" spans="2:65" s="12" customFormat="1" ht="11.25">
      <c r="B210" s="175"/>
      <c r="D210" s="176" t="s">
        <v>207</v>
      </c>
      <c r="E210" s="177" t="s">
        <v>1</v>
      </c>
      <c r="F210" s="178" t="s">
        <v>978</v>
      </c>
      <c r="H210" s="179">
        <v>1.2709999999999999</v>
      </c>
      <c r="I210" s="180"/>
      <c r="L210" s="175"/>
      <c r="M210" s="181"/>
      <c r="T210" s="182"/>
      <c r="AT210" s="177" t="s">
        <v>207</v>
      </c>
      <c r="AU210" s="177" t="s">
        <v>91</v>
      </c>
      <c r="AV210" s="12" t="s">
        <v>91</v>
      </c>
      <c r="AW210" s="12" t="s">
        <v>33</v>
      </c>
      <c r="AX210" s="12" t="s">
        <v>78</v>
      </c>
      <c r="AY210" s="177" t="s">
        <v>199</v>
      </c>
    </row>
    <row r="211" spans="2:65" s="13" customFormat="1" ht="11.25">
      <c r="B211" s="183"/>
      <c r="D211" s="176" t="s">
        <v>207</v>
      </c>
      <c r="E211" s="184" t="s">
        <v>1</v>
      </c>
      <c r="F211" s="185" t="s">
        <v>229</v>
      </c>
      <c r="H211" s="186">
        <v>1.2709999999999999</v>
      </c>
      <c r="I211" s="187"/>
      <c r="L211" s="183"/>
      <c r="M211" s="188"/>
      <c r="T211" s="189"/>
      <c r="AT211" s="184" t="s">
        <v>207</v>
      </c>
      <c r="AU211" s="184" t="s">
        <v>91</v>
      </c>
      <c r="AV211" s="13" t="s">
        <v>205</v>
      </c>
      <c r="AW211" s="13" t="s">
        <v>33</v>
      </c>
      <c r="AX211" s="13" t="s">
        <v>85</v>
      </c>
      <c r="AY211" s="184" t="s">
        <v>199</v>
      </c>
    </row>
    <row r="212" spans="2:65" s="1" customFormat="1" ht="24.2" customHeight="1">
      <c r="B212" s="33"/>
      <c r="C212" s="163" t="s">
        <v>312</v>
      </c>
      <c r="D212" s="163" t="s">
        <v>201</v>
      </c>
      <c r="E212" s="164" t="s">
        <v>313</v>
      </c>
      <c r="F212" s="165" t="s">
        <v>314</v>
      </c>
      <c r="G212" s="166" t="s">
        <v>204</v>
      </c>
      <c r="H212" s="281">
        <v>7.6130000000000004</v>
      </c>
      <c r="I212" s="168"/>
      <c r="J212" s="169">
        <f>ROUND(I212*H212,2)</f>
        <v>0</v>
      </c>
      <c r="K212" s="170"/>
      <c r="L212" s="33"/>
      <c r="M212" s="171" t="s">
        <v>1</v>
      </c>
      <c r="N212" s="137" t="s">
        <v>44</v>
      </c>
      <c r="P212" s="172">
        <f>O212*H212</f>
        <v>0</v>
      </c>
      <c r="Q212" s="172">
        <v>2.3E-3</v>
      </c>
      <c r="R212" s="172">
        <f>Q212*H212</f>
        <v>1.7509900000000002E-2</v>
      </c>
      <c r="S212" s="172">
        <v>0</v>
      </c>
      <c r="T212" s="173">
        <f>S212*H212</f>
        <v>0</v>
      </c>
      <c r="AR212" s="174" t="s">
        <v>280</v>
      </c>
      <c r="AT212" s="174" t="s">
        <v>201</v>
      </c>
      <c r="AU212" s="174" t="s">
        <v>91</v>
      </c>
      <c r="AY212" s="16" t="s">
        <v>199</v>
      </c>
      <c r="BE212" s="102">
        <f>IF(N212="základná",J212,0)</f>
        <v>0</v>
      </c>
      <c r="BF212" s="102">
        <f>IF(N212="znížená",J212,0)</f>
        <v>0</v>
      </c>
      <c r="BG212" s="102">
        <f>IF(N212="zákl. prenesená",J212,0)</f>
        <v>0</v>
      </c>
      <c r="BH212" s="102">
        <f>IF(N212="zníž. prenesená",J212,0)</f>
        <v>0</v>
      </c>
      <c r="BI212" s="102">
        <f>IF(N212="nulová",J212,0)</f>
        <v>0</v>
      </c>
      <c r="BJ212" s="16" t="s">
        <v>91</v>
      </c>
      <c r="BK212" s="102">
        <f>ROUND(I212*H212,2)</f>
        <v>0</v>
      </c>
      <c r="BL212" s="16" t="s">
        <v>280</v>
      </c>
      <c r="BM212" s="174" t="s">
        <v>315</v>
      </c>
    </row>
    <row r="213" spans="2:65" s="12" customFormat="1" ht="11.25">
      <c r="B213" s="175"/>
      <c r="D213" s="176" t="s">
        <v>207</v>
      </c>
      <c r="E213" s="177" t="s">
        <v>1</v>
      </c>
      <c r="F213" s="178" t="s">
        <v>979</v>
      </c>
      <c r="H213" s="179">
        <v>7.6130000000000004</v>
      </c>
      <c r="I213" s="180"/>
      <c r="L213" s="175"/>
      <c r="M213" s="181"/>
      <c r="T213" s="182"/>
      <c r="AT213" s="177" t="s">
        <v>207</v>
      </c>
      <c r="AU213" s="177" t="s">
        <v>91</v>
      </c>
      <c r="AV213" s="12" t="s">
        <v>91</v>
      </c>
      <c r="AW213" s="12" t="s">
        <v>33</v>
      </c>
      <c r="AX213" s="12" t="s">
        <v>78</v>
      </c>
      <c r="AY213" s="177" t="s">
        <v>199</v>
      </c>
    </row>
    <row r="214" spans="2:65" s="13" customFormat="1" ht="11.25">
      <c r="B214" s="183"/>
      <c r="D214" s="176" t="s">
        <v>207</v>
      </c>
      <c r="E214" s="184" t="s">
        <v>1</v>
      </c>
      <c r="F214" s="185" t="s">
        <v>229</v>
      </c>
      <c r="H214" s="186">
        <v>7.6130000000000004</v>
      </c>
      <c r="I214" s="187"/>
      <c r="L214" s="183"/>
      <c r="M214" s="188"/>
      <c r="T214" s="189"/>
      <c r="AT214" s="184" t="s">
        <v>207</v>
      </c>
      <c r="AU214" s="184" t="s">
        <v>91</v>
      </c>
      <c r="AV214" s="13" t="s">
        <v>205</v>
      </c>
      <c r="AW214" s="13" t="s">
        <v>33</v>
      </c>
      <c r="AX214" s="13" t="s">
        <v>85</v>
      </c>
      <c r="AY214" s="184" t="s">
        <v>199</v>
      </c>
    </row>
    <row r="215" spans="2:65" s="1" customFormat="1" ht="24.2" customHeight="1">
      <c r="B215" s="33"/>
      <c r="C215" s="163" t="s">
        <v>7</v>
      </c>
      <c r="D215" s="163" t="s">
        <v>201</v>
      </c>
      <c r="E215" s="164" t="s">
        <v>317</v>
      </c>
      <c r="F215" s="165" t="s">
        <v>318</v>
      </c>
      <c r="G215" s="166" t="s">
        <v>319</v>
      </c>
      <c r="H215" s="167"/>
      <c r="I215" s="168"/>
      <c r="J215" s="169">
        <f>ROUND(I215*H215,2)</f>
        <v>0</v>
      </c>
      <c r="K215" s="170"/>
      <c r="L215" s="33"/>
      <c r="M215" s="171" t="s">
        <v>1</v>
      </c>
      <c r="N215" s="137" t="s">
        <v>44</v>
      </c>
      <c r="P215" s="172">
        <f>O215*H215</f>
        <v>0</v>
      </c>
      <c r="Q215" s="172">
        <v>0</v>
      </c>
      <c r="R215" s="172">
        <f>Q215*H215</f>
        <v>0</v>
      </c>
      <c r="S215" s="172">
        <v>0</v>
      </c>
      <c r="T215" s="173">
        <f>S215*H215</f>
        <v>0</v>
      </c>
      <c r="AR215" s="174" t="s">
        <v>280</v>
      </c>
      <c r="AT215" s="174" t="s">
        <v>201</v>
      </c>
      <c r="AU215" s="174" t="s">
        <v>91</v>
      </c>
      <c r="AY215" s="16" t="s">
        <v>199</v>
      </c>
      <c r="BE215" s="102">
        <f>IF(N215="základná",J215,0)</f>
        <v>0</v>
      </c>
      <c r="BF215" s="102">
        <f>IF(N215="znížená",J215,0)</f>
        <v>0</v>
      </c>
      <c r="BG215" s="102">
        <f>IF(N215="zákl. prenesená",J215,0)</f>
        <v>0</v>
      </c>
      <c r="BH215" s="102">
        <f>IF(N215="zníž. prenesená",J215,0)</f>
        <v>0</v>
      </c>
      <c r="BI215" s="102">
        <f>IF(N215="nulová",J215,0)</f>
        <v>0</v>
      </c>
      <c r="BJ215" s="16" t="s">
        <v>91</v>
      </c>
      <c r="BK215" s="102">
        <f>ROUND(I215*H215,2)</f>
        <v>0</v>
      </c>
      <c r="BL215" s="16" t="s">
        <v>280</v>
      </c>
      <c r="BM215" s="174" t="s">
        <v>320</v>
      </c>
    </row>
    <row r="216" spans="2:65" s="11" customFormat="1" ht="22.9" customHeight="1">
      <c r="B216" s="152"/>
      <c r="D216" s="153" t="s">
        <v>77</v>
      </c>
      <c r="E216" s="161" t="s">
        <v>321</v>
      </c>
      <c r="F216" s="161" t="s">
        <v>322</v>
      </c>
      <c r="I216" s="155"/>
      <c r="J216" s="162">
        <f>BK216</f>
        <v>0</v>
      </c>
      <c r="L216" s="152"/>
      <c r="M216" s="156"/>
      <c r="P216" s="157">
        <f>SUM(P217:P245)</f>
        <v>0</v>
      </c>
      <c r="R216" s="157">
        <f>SUM(R217:R245)</f>
        <v>1.5317000000000001E-2</v>
      </c>
      <c r="T216" s="158">
        <f>SUM(T217:T245)</f>
        <v>0.23825999999999997</v>
      </c>
      <c r="AR216" s="153" t="s">
        <v>91</v>
      </c>
      <c r="AT216" s="159" t="s">
        <v>77</v>
      </c>
      <c r="AU216" s="159" t="s">
        <v>85</v>
      </c>
      <c r="AY216" s="153" t="s">
        <v>199</v>
      </c>
      <c r="BK216" s="160">
        <f>SUM(BK217:BK245)</f>
        <v>0</v>
      </c>
    </row>
    <row r="217" spans="2:65" s="1" customFormat="1" ht="24.2" customHeight="1">
      <c r="B217" s="33"/>
      <c r="C217" s="163" t="s">
        <v>323</v>
      </c>
      <c r="D217" s="163" t="s">
        <v>201</v>
      </c>
      <c r="E217" s="164" t="s">
        <v>324</v>
      </c>
      <c r="F217" s="165" t="s">
        <v>325</v>
      </c>
      <c r="G217" s="166" t="s">
        <v>245</v>
      </c>
      <c r="H217" s="281">
        <v>12</v>
      </c>
      <c r="I217" s="168"/>
      <c r="J217" s="169">
        <f>ROUND(I217*H217,2)</f>
        <v>0</v>
      </c>
      <c r="K217" s="170"/>
      <c r="L217" s="33"/>
      <c r="M217" s="171" t="s">
        <v>1</v>
      </c>
      <c r="N217" s="137" t="s">
        <v>44</v>
      </c>
      <c r="P217" s="172">
        <f>O217*H217</f>
        <v>0</v>
      </c>
      <c r="Q217" s="172">
        <v>0</v>
      </c>
      <c r="R217" s="172">
        <f>Q217*H217</f>
        <v>0</v>
      </c>
      <c r="S217" s="172">
        <v>1.4919999999999999E-2</v>
      </c>
      <c r="T217" s="173">
        <f>S217*H217</f>
        <v>0.17903999999999998</v>
      </c>
      <c r="AR217" s="174" t="s">
        <v>280</v>
      </c>
      <c r="AT217" s="174" t="s">
        <v>201</v>
      </c>
      <c r="AU217" s="174" t="s">
        <v>91</v>
      </c>
      <c r="AY217" s="16" t="s">
        <v>199</v>
      </c>
      <c r="BE217" s="102">
        <f>IF(N217="základná",J217,0)</f>
        <v>0</v>
      </c>
      <c r="BF217" s="102">
        <f>IF(N217="znížená",J217,0)</f>
        <v>0</v>
      </c>
      <c r="BG217" s="102">
        <f>IF(N217="zákl. prenesená",J217,0)</f>
        <v>0</v>
      </c>
      <c r="BH217" s="102">
        <f>IF(N217="zníž. prenesená",J217,0)</f>
        <v>0</v>
      </c>
      <c r="BI217" s="102">
        <f>IF(N217="nulová",J217,0)</f>
        <v>0</v>
      </c>
      <c r="BJ217" s="16" t="s">
        <v>91</v>
      </c>
      <c r="BK217" s="102">
        <f>ROUND(I217*H217,2)</f>
        <v>0</v>
      </c>
      <c r="BL217" s="16" t="s">
        <v>280</v>
      </c>
      <c r="BM217" s="174" t="s">
        <v>326</v>
      </c>
    </row>
    <row r="218" spans="2:65" s="12" customFormat="1" ht="11.25">
      <c r="B218" s="175"/>
      <c r="D218" s="176" t="s">
        <v>207</v>
      </c>
      <c r="E218" s="177" t="s">
        <v>1</v>
      </c>
      <c r="F218" s="178" t="s">
        <v>251</v>
      </c>
      <c r="H218" s="282">
        <v>12</v>
      </c>
      <c r="I218" s="180"/>
      <c r="L218" s="175"/>
      <c r="M218" s="181"/>
      <c r="T218" s="182"/>
      <c r="AT218" s="177" t="s">
        <v>207</v>
      </c>
      <c r="AU218" s="177" t="s">
        <v>91</v>
      </c>
      <c r="AV218" s="12" t="s">
        <v>91</v>
      </c>
      <c r="AW218" s="12" t="s">
        <v>33</v>
      </c>
      <c r="AX218" s="12" t="s">
        <v>78</v>
      </c>
      <c r="AY218" s="177" t="s">
        <v>199</v>
      </c>
    </row>
    <row r="219" spans="2:65" s="13" customFormat="1" ht="11.25">
      <c r="B219" s="183"/>
      <c r="D219" s="176" t="s">
        <v>207</v>
      </c>
      <c r="E219" s="184" t="s">
        <v>327</v>
      </c>
      <c r="F219" s="185" t="s">
        <v>229</v>
      </c>
      <c r="H219" s="284">
        <v>12</v>
      </c>
      <c r="I219" s="187"/>
      <c r="L219" s="183"/>
      <c r="M219" s="188"/>
      <c r="T219" s="189"/>
      <c r="AT219" s="184" t="s">
        <v>207</v>
      </c>
      <c r="AU219" s="184" t="s">
        <v>91</v>
      </c>
      <c r="AV219" s="13" t="s">
        <v>205</v>
      </c>
      <c r="AW219" s="13" t="s">
        <v>33</v>
      </c>
      <c r="AX219" s="13" t="s">
        <v>85</v>
      </c>
      <c r="AY219" s="184" t="s">
        <v>199</v>
      </c>
    </row>
    <row r="220" spans="2:65" s="1" customFormat="1" ht="16.5" customHeight="1">
      <c r="B220" s="33"/>
      <c r="C220" s="163" t="s">
        <v>328</v>
      </c>
      <c r="D220" s="163" t="s">
        <v>201</v>
      </c>
      <c r="E220" s="164" t="s">
        <v>329</v>
      </c>
      <c r="F220" s="165" t="s">
        <v>330</v>
      </c>
      <c r="G220" s="166" t="s">
        <v>245</v>
      </c>
      <c r="H220" s="281">
        <v>6</v>
      </c>
      <c r="I220" s="168"/>
      <c r="J220" s="169">
        <f>ROUND(I220*H220,2)</f>
        <v>0</v>
      </c>
      <c r="K220" s="170"/>
      <c r="L220" s="33"/>
      <c r="M220" s="171" t="s">
        <v>1</v>
      </c>
      <c r="N220" s="137" t="s">
        <v>44</v>
      </c>
      <c r="P220" s="172">
        <f>O220*H220</f>
        <v>0</v>
      </c>
      <c r="Q220" s="172">
        <v>8.0999999999999996E-4</v>
      </c>
      <c r="R220" s="172">
        <f>Q220*H220</f>
        <v>4.8599999999999997E-3</v>
      </c>
      <c r="S220" s="172">
        <v>0</v>
      </c>
      <c r="T220" s="173">
        <f>S220*H220</f>
        <v>0</v>
      </c>
      <c r="AR220" s="174" t="s">
        <v>280</v>
      </c>
      <c r="AT220" s="174" t="s">
        <v>201</v>
      </c>
      <c r="AU220" s="174" t="s">
        <v>91</v>
      </c>
      <c r="AY220" s="16" t="s">
        <v>199</v>
      </c>
      <c r="BE220" s="102">
        <f>IF(N220="základná",J220,0)</f>
        <v>0</v>
      </c>
      <c r="BF220" s="102">
        <f>IF(N220="znížená",J220,0)</f>
        <v>0</v>
      </c>
      <c r="BG220" s="102">
        <f>IF(N220="zákl. prenesená",J220,0)</f>
        <v>0</v>
      </c>
      <c r="BH220" s="102">
        <f>IF(N220="zníž. prenesená",J220,0)</f>
        <v>0</v>
      </c>
      <c r="BI220" s="102">
        <f>IF(N220="nulová",J220,0)</f>
        <v>0</v>
      </c>
      <c r="BJ220" s="16" t="s">
        <v>91</v>
      </c>
      <c r="BK220" s="102">
        <f>ROUND(I220*H220,2)</f>
        <v>0</v>
      </c>
      <c r="BL220" s="16" t="s">
        <v>280</v>
      </c>
      <c r="BM220" s="174" t="s">
        <v>331</v>
      </c>
    </row>
    <row r="221" spans="2:65" s="12" customFormat="1" ht="11.25">
      <c r="B221" s="175"/>
      <c r="D221" s="176" t="s">
        <v>207</v>
      </c>
      <c r="E221" s="177" t="s">
        <v>1</v>
      </c>
      <c r="F221" s="178" t="s">
        <v>242</v>
      </c>
      <c r="H221" s="282">
        <v>6</v>
      </c>
      <c r="I221" s="180"/>
      <c r="L221" s="175"/>
      <c r="M221" s="181"/>
      <c r="T221" s="182"/>
      <c r="AT221" s="177" t="s">
        <v>207</v>
      </c>
      <c r="AU221" s="177" t="s">
        <v>91</v>
      </c>
      <c r="AV221" s="12" t="s">
        <v>91</v>
      </c>
      <c r="AW221" s="12" t="s">
        <v>33</v>
      </c>
      <c r="AX221" s="12" t="s">
        <v>78</v>
      </c>
      <c r="AY221" s="177" t="s">
        <v>199</v>
      </c>
    </row>
    <row r="222" spans="2:65" s="13" customFormat="1" ht="11.25">
      <c r="B222" s="183"/>
      <c r="D222" s="176" t="s">
        <v>207</v>
      </c>
      <c r="E222" s="184" t="s">
        <v>137</v>
      </c>
      <c r="F222" s="185" t="s">
        <v>229</v>
      </c>
      <c r="H222" s="284">
        <v>6</v>
      </c>
      <c r="I222" s="187"/>
      <c r="L222" s="183"/>
      <c r="M222" s="188"/>
      <c r="T222" s="189"/>
      <c r="AT222" s="184" t="s">
        <v>207</v>
      </c>
      <c r="AU222" s="184" t="s">
        <v>91</v>
      </c>
      <c r="AV222" s="13" t="s">
        <v>205</v>
      </c>
      <c r="AW222" s="13" t="s">
        <v>33</v>
      </c>
      <c r="AX222" s="13" t="s">
        <v>85</v>
      </c>
      <c r="AY222" s="184" t="s">
        <v>199</v>
      </c>
    </row>
    <row r="223" spans="2:65" s="1" customFormat="1" ht="16.5" customHeight="1">
      <c r="B223" s="33"/>
      <c r="C223" s="163" t="s">
        <v>333</v>
      </c>
      <c r="D223" s="163" t="s">
        <v>201</v>
      </c>
      <c r="E223" s="164" t="s">
        <v>334</v>
      </c>
      <c r="F223" s="165" t="s">
        <v>335</v>
      </c>
      <c r="G223" s="166" t="s">
        <v>245</v>
      </c>
      <c r="H223" s="281">
        <v>6</v>
      </c>
      <c r="I223" s="168"/>
      <c r="J223" s="169">
        <f>ROUND(I223*H223,2)</f>
        <v>0</v>
      </c>
      <c r="K223" s="170"/>
      <c r="L223" s="33"/>
      <c r="M223" s="171" t="s">
        <v>1</v>
      </c>
      <c r="N223" s="137" t="s">
        <v>44</v>
      </c>
      <c r="P223" s="172">
        <f>O223*H223</f>
        <v>0</v>
      </c>
      <c r="Q223" s="172">
        <v>8.9999999999999998E-4</v>
      </c>
      <c r="R223" s="172">
        <f>Q223*H223</f>
        <v>5.4000000000000003E-3</v>
      </c>
      <c r="S223" s="172">
        <v>0</v>
      </c>
      <c r="T223" s="173">
        <f>S223*H223</f>
        <v>0</v>
      </c>
      <c r="AR223" s="174" t="s">
        <v>280</v>
      </c>
      <c r="AT223" s="174" t="s">
        <v>201</v>
      </c>
      <c r="AU223" s="174" t="s">
        <v>91</v>
      </c>
      <c r="AY223" s="16" t="s">
        <v>199</v>
      </c>
      <c r="BE223" s="102">
        <f>IF(N223="základná",J223,0)</f>
        <v>0</v>
      </c>
      <c r="BF223" s="102">
        <f>IF(N223="znížená",J223,0)</f>
        <v>0</v>
      </c>
      <c r="BG223" s="102">
        <f>IF(N223="zákl. prenesená",J223,0)</f>
        <v>0</v>
      </c>
      <c r="BH223" s="102">
        <f>IF(N223="zníž. prenesená",J223,0)</f>
        <v>0</v>
      </c>
      <c r="BI223" s="102">
        <f>IF(N223="nulová",J223,0)</f>
        <v>0</v>
      </c>
      <c r="BJ223" s="16" t="s">
        <v>91</v>
      </c>
      <c r="BK223" s="102">
        <f>ROUND(I223*H223,2)</f>
        <v>0</v>
      </c>
      <c r="BL223" s="16" t="s">
        <v>280</v>
      </c>
      <c r="BM223" s="174" t="s">
        <v>336</v>
      </c>
    </row>
    <row r="224" spans="2:65" s="12" customFormat="1" ht="11.25">
      <c r="B224" s="175"/>
      <c r="D224" s="176" t="s">
        <v>207</v>
      </c>
      <c r="E224" s="177" t="s">
        <v>1</v>
      </c>
      <c r="F224" s="178" t="s">
        <v>242</v>
      </c>
      <c r="H224" s="282">
        <v>6</v>
      </c>
      <c r="I224" s="180"/>
      <c r="L224" s="175"/>
      <c r="M224" s="181"/>
      <c r="T224" s="182"/>
      <c r="AT224" s="177" t="s">
        <v>207</v>
      </c>
      <c r="AU224" s="177" t="s">
        <v>91</v>
      </c>
      <c r="AV224" s="12" t="s">
        <v>91</v>
      </c>
      <c r="AW224" s="12" t="s">
        <v>33</v>
      </c>
      <c r="AX224" s="12" t="s">
        <v>78</v>
      </c>
      <c r="AY224" s="177" t="s">
        <v>199</v>
      </c>
    </row>
    <row r="225" spans="2:65" s="13" customFormat="1" ht="11.25">
      <c r="B225" s="183"/>
      <c r="D225" s="176" t="s">
        <v>207</v>
      </c>
      <c r="E225" s="184" t="s">
        <v>138</v>
      </c>
      <c r="F225" s="185" t="s">
        <v>229</v>
      </c>
      <c r="H225" s="284">
        <v>6</v>
      </c>
      <c r="I225" s="187"/>
      <c r="L225" s="183"/>
      <c r="M225" s="188"/>
      <c r="T225" s="189"/>
      <c r="AT225" s="184" t="s">
        <v>207</v>
      </c>
      <c r="AU225" s="184" t="s">
        <v>91</v>
      </c>
      <c r="AV225" s="13" t="s">
        <v>205</v>
      </c>
      <c r="AW225" s="13" t="s">
        <v>33</v>
      </c>
      <c r="AX225" s="13" t="s">
        <v>85</v>
      </c>
      <c r="AY225" s="184" t="s">
        <v>199</v>
      </c>
    </row>
    <row r="226" spans="2:65" s="1" customFormat="1" ht="21.75" customHeight="1">
      <c r="B226" s="33"/>
      <c r="C226" s="163" t="s">
        <v>337</v>
      </c>
      <c r="D226" s="163" t="s">
        <v>201</v>
      </c>
      <c r="E226" s="164" t="s">
        <v>338</v>
      </c>
      <c r="F226" s="165" t="s">
        <v>339</v>
      </c>
      <c r="G226" s="166" t="s">
        <v>232</v>
      </c>
      <c r="H226" s="281">
        <v>3</v>
      </c>
      <c r="I226" s="168"/>
      <c r="J226" s="169">
        <f>ROUND(I226*H226,2)</f>
        <v>0</v>
      </c>
      <c r="K226" s="170"/>
      <c r="L226" s="33"/>
      <c r="M226" s="171" t="s">
        <v>1</v>
      </c>
      <c r="N226" s="137" t="s">
        <v>44</v>
      </c>
      <c r="P226" s="172">
        <f>O226*H226</f>
        <v>0</v>
      </c>
      <c r="Q226" s="172">
        <v>0</v>
      </c>
      <c r="R226" s="172">
        <f>Q226*H226</f>
        <v>0</v>
      </c>
      <c r="S226" s="172">
        <v>0</v>
      </c>
      <c r="T226" s="173">
        <f>S226*H226</f>
        <v>0</v>
      </c>
      <c r="AR226" s="174" t="s">
        <v>280</v>
      </c>
      <c r="AT226" s="174" t="s">
        <v>201</v>
      </c>
      <c r="AU226" s="174" t="s">
        <v>91</v>
      </c>
      <c r="AY226" s="16" t="s">
        <v>199</v>
      </c>
      <c r="BE226" s="102">
        <f>IF(N226="základná",J226,0)</f>
        <v>0</v>
      </c>
      <c r="BF226" s="102">
        <f>IF(N226="znížená",J226,0)</f>
        <v>0</v>
      </c>
      <c r="BG226" s="102">
        <f>IF(N226="zákl. prenesená",J226,0)</f>
        <v>0</v>
      </c>
      <c r="BH226" s="102">
        <f>IF(N226="zníž. prenesená",J226,0)</f>
        <v>0</v>
      </c>
      <c r="BI226" s="102">
        <f>IF(N226="nulová",J226,0)</f>
        <v>0</v>
      </c>
      <c r="BJ226" s="16" t="s">
        <v>91</v>
      </c>
      <c r="BK226" s="102">
        <f>ROUND(I226*H226,2)</f>
        <v>0</v>
      </c>
      <c r="BL226" s="16" t="s">
        <v>280</v>
      </c>
      <c r="BM226" s="174" t="s">
        <v>340</v>
      </c>
    </row>
    <row r="227" spans="2:65" s="12" customFormat="1" ht="11.25">
      <c r="B227" s="175"/>
      <c r="D227" s="176" t="s">
        <v>207</v>
      </c>
      <c r="E227" s="177" t="s">
        <v>1</v>
      </c>
      <c r="F227" s="178" t="s">
        <v>980</v>
      </c>
      <c r="H227" s="282">
        <v>3</v>
      </c>
      <c r="I227" s="180"/>
      <c r="L227" s="175"/>
      <c r="M227" s="181"/>
      <c r="T227" s="182"/>
      <c r="AT227" s="177" t="s">
        <v>207</v>
      </c>
      <c r="AU227" s="177" t="s">
        <v>91</v>
      </c>
      <c r="AV227" s="12" t="s">
        <v>91</v>
      </c>
      <c r="AW227" s="12" t="s">
        <v>33</v>
      </c>
      <c r="AX227" s="12" t="s">
        <v>78</v>
      </c>
      <c r="AY227" s="177" t="s">
        <v>199</v>
      </c>
    </row>
    <row r="228" spans="2:65" s="13" customFormat="1" ht="11.25">
      <c r="B228" s="183"/>
      <c r="D228" s="176" t="s">
        <v>207</v>
      </c>
      <c r="E228" s="184" t="s">
        <v>1</v>
      </c>
      <c r="F228" s="185" t="s">
        <v>229</v>
      </c>
      <c r="H228" s="284">
        <v>3</v>
      </c>
      <c r="I228" s="187"/>
      <c r="L228" s="183"/>
      <c r="M228" s="188"/>
      <c r="T228" s="189"/>
      <c r="AT228" s="184" t="s">
        <v>207</v>
      </c>
      <c r="AU228" s="184" t="s">
        <v>91</v>
      </c>
      <c r="AV228" s="13" t="s">
        <v>205</v>
      </c>
      <c r="AW228" s="13" t="s">
        <v>33</v>
      </c>
      <c r="AX228" s="13" t="s">
        <v>85</v>
      </c>
      <c r="AY228" s="184" t="s">
        <v>199</v>
      </c>
    </row>
    <row r="229" spans="2:65" s="1" customFormat="1" ht="24.2" customHeight="1">
      <c r="B229" s="33"/>
      <c r="C229" s="196" t="s">
        <v>342</v>
      </c>
      <c r="D229" s="196" t="s">
        <v>343</v>
      </c>
      <c r="E229" s="197" t="s">
        <v>344</v>
      </c>
      <c r="F229" s="198" t="s">
        <v>345</v>
      </c>
      <c r="G229" s="199" t="s">
        <v>232</v>
      </c>
      <c r="H229" s="289">
        <v>3</v>
      </c>
      <c r="I229" s="200"/>
      <c r="J229" s="201">
        <f>ROUND(I229*H229,2)</f>
        <v>0</v>
      </c>
      <c r="K229" s="202"/>
      <c r="L229" s="203"/>
      <c r="M229" s="204" t="s">
        <v>1</v>
      </c>
      <c r="N229" s="205" t="s">
        <v>44</v>
      </c>
      <c r="P229" s="172">
        <f>O229*H229</f>
        <v>0</v>
      </c>
      <c r="Q229" s="172">
        <v>4.0000000000000003E-5</v>
      </c>
      <c r="R229" s="172">
        <f>Q229*H229</f>
        <v>1.2000000000000002E-4</v>
      </c>
      <c r="S229" s="172">
        <v>0</v>
      </c>
      <c r="T229" s="173">
        <f>S229*H229</f>
        <v>0</v>
      </c>
      <c r="AR229" s="174" t="s">
        <v>346</v>
      </c>
      <c r="AT229" s="174" t="s">
        <v>343</v>
      </c>
      <c r="AU229" s="174" t="s">
        <v>91</v>
      </c>
      <c r="AY229" s="16" t="s">
        <v>199</v>
      </c>
      <c r="BE229" s="102">
        <f>IF(N229="základná",J229,0)</f>
        <v>0</v>
      </c>
      <c r="BF229" s="102">
        <f>IF(N229="znížená",J229,0)</f>
        <v>0</v>
      </c>
      <c r="BG229" s="102">
        <f>IF(N229="zákl. prenesená",J229,0)</f>
        <v>0</v>
      </c>
      <c r="BH229" s="102">
        <f>IF(N229="zníž. prenesená",J229,0)</f>
        <v>0</v>
      </c>
      <c r="BI229" s="102">
        <f>IF(N229="nulová",J229,0)</f>
        <v>0</v>
      </c>
      <c r="BJ229" s="16" t="s">
        <v>91</v>
      </c>
      <c r="BK229" s="102">
        <f>ROUND(I229*H229,2)</f>
        <v>0</v>
      </c>
      <c r="BL229" s="16" t="s">
        <v>280</v>
      </c>
      <c r="BM229" s="174" t="s">
        <v>347</v>
      </c>
    </row>
    <row r="230" spans="2:65" s="1" customFormat="1" ht="24.2" customHeight="1">
      <c r="B230" s="33"/>
      <c r="C230" s="163" t="s">
        <v>348</v>
      </c>
      <c r="D230" s="163" t="s">
        <v>201</v>
      </c>
      <c r="E230" s="164" t="s">
        <v>349</v>
      </c>
      <c r="F230" s="165" t="s">
        <v>350</v>
      </c>
      <c r="G230" s="166" t="s">
        <v>232</v>
      </c>
      <c r="H230" s="281">
        <v>2</v>
      </c>
      <c r="I230" s="168"/>
      <c r="J230" s="169">
        <f>ROUND(I230*H230,2)</f>
        <v>0</v>
      </c>
      <c r="K230" s="170"/>
      <c r="L230" s="33"/>
      <c r="M230" s="171" t="s">
        <v>1</v>
      </c>
      <c r="N230" s="137" t="s">
        <v>44</v>
      </c>
      <c r="P230" s="172">
        <f>O230*H230</f>
        <v>0</v>
      </c>
      <c r="Q230" s="172">
        <v>0</v>
      </c>
      <c r="R230" s="172">
        <f>Q230*H230</f>
        <v>0</v>
      </c>
      <c r="S230" s="172">
        <v>2.9610000000000001E-2</v>
      </c>
      <c r="T230" s="173">
        <f>S230*H230</f>
        <v>5.9220000000000002E-2</v>
      </c>
      <c r="AR230" s="174" t="s">
        <v>280</v>
      </c>
      <c r="AT230" s="174" t="s">
        <v>201</v>
      </c>
      <c r="AU230" s="174" t="s">
        <v>91</v>
      </c>
      <c r="AY230" s="16" t="s">
        <v>199</v>
      </c>
      <c r="BE230" s="102">
        <f>IF(N230="základná",J230,0)</f>
        <v>0</v>
      </c>
      <c r="BF230" s="102">
        <f>IF(N230="znížená",J230,0)</f>
        <v>0</v>
      </c>
      <c r="BG230" s="102">
        <f>IF(N230="zákl. prenesená",J230,0)</f>
        <v>0</v>
      </c>
      <c r="BH230" s="102">
        <f>IF(N230="zníž. prenesená",J230,0)</f>
        <v>0</v>
      </c>
      <c r="BI230" s="102">
        <f>IF(N230="nulová",J230,0)</f>
        <v>0</v>
      </c>
      <c r="BJ230" s="16" t="s">
        <v>91</v>
      </c>
      <c r="BK230" s="102">
        <f>ROUND(I230*H230,2)</f>
        <v>0</v>
      </c>
      <c r="BL230" s="16" t="s">
        <v>280</v>
      </c>
      <c r="BM230" s="174" t="s">
        <v>351</v>
      </c>
    </row>
    <row r="231" spans="2:65" s="12" customFormat="1" ht="11.25">
      <c r="B231" s="175"/>
      <c r="D231" s="176" t="s">
        <v>207</v>
      </c>
      <c r="E231" s="177" t="s">
        <v>1</v>
      </c>
      <c r="F231" s="178" t="s">
        <v>981</v>
      </c>
      <c r="H231" s="282">
        <v>2</v>
      </c>
      <c r="I231" s="180"/>
      <c r="L231" s="175"/>
      <c r="M231" s="181"/>
      <c r="T231" s="182"/>
      <c r="AT231" s="177" t="s">
        <v>207</v>
      </c>
      <c r="AU231" s="177" t="s">
        <v>91</v>
      </c>
      <c r="AV231" s="12" t="s">
        <v>91</v>
      </c>
      <c r="AW231" s="12" t="s">
        <v>33</v>
      </c>
      <c r="AX231" s="12" t="s">
        <v>78</v>
      </c>
      <c r="AY231" s="177" t="s">
        <v>199</v>
      </c>
    </row>
    <row r="232" spans="2:65" s="13" customFormat="1" ht="11.25">
      <c r="B232" s="183"/>
      <c r="D232" s="176" t="s">
        <v>207</v>
      </c>
      <c r="E232" s="184" t="s">
        <v>121</v>
      </c>
      <c r="F232" s="185" t="s">
        <v>229</v>
      </c>
      <c r="H232" s="284">
        <v>2</v>
      </c>
      <c r="I232" s="187"/>
      <c r="L232" s="183"/>
      <c r="M232" s="188"/>
      <c r="T232" s="189"/>
      <c r="AT232" s="184" t="s">
        <v>207</v>
      </c>
      <c r="AU232" s="184" t="s">
        <v>91</v>
      </c>
      <c r="AV232" s="13" t="s">
        <v>205</v>
      </c>
      <c r="AW232" s="13" t="s">
        <v>33</v>
      </c>
      <c r="AX232" s="13" t="s">
        <v>85</v>
      </c>
      <c r="AY232" s="184" t="s">
        <v>199</v>
      </c>
    </row>
    <row r="233" spans="2:65" s="1" customFormat="1" ht="24.2" customHeight="1">
      <c r="B233" s="33"/>
      <c r="C233" s="163" t="s">
        <v>142</v>
      </c>
      <c r="D233" s="163" t="s">
        <v>201</v>
      </c>
      <c r="E233" s="164" t="s">
        <v>354</v>
      </c>
      <c r="F233" s="165" t="s">
        <v>355</v>
      </c>
      <c r="G233" s="166" t="s">
        <v>232</v>
      </c>
      <c r="H233" s="281">
        <v>1</v>
      </c>
      <c r="I233" s="168"/>
      <c r="J233" s="169">
        <f>ROUND(I233*H233,2)</f>
        <v>0</v>
      </c>
      <c r="K233" s="170"/>
      <c r="L233" s="33"/>
      <c r="M233" s="171" t="s">
        <v>1</v>
      </c>
      <c r="N233" s="137" t="s">
        <v>44</v>
      </c>
      <c r="P233" s="172">
        <f>O233*H233</f>
        <v>0</v>
      </c>
      <c r="Q233" s="172">
        <v>1.02E-4</v>
      </c>
      <c r="R233" s="172">
        <f>Q233*H233</f>
        <v>1.02E-4</v>
      </c>
      <c r="S233" s="172">
        <v>0</v>
      </c>
      <c r="T233" s="173">
        <f>S233*H233</f>
        <v>0</v>
      </c>
      <c r="AR233" s="174" t="s">
        <v>280</v>
      </c>
      <c r="AT233" s="174" t="s">
        <v>201</v>
      </c>
      <c r="AU233" s="174" t="s">
        <v>91</v>
      </c>
      <c r="AY233" s="16" t="s">
        <v>199</v>
      </c>
      <c r="BE233" s="102">
        <f>IF(N233="základná",J233,0)</f>
        <v>0</v>
      </c>
      <c r="BF233" s="102">
        <f>IF(N233="znížená",J233,0)</f>
        <v>0</v>
      </c>
      <c r="BG233" s="102">
        <f>IF(N233="zákl. prenesená",J233,0)</f>
        <v>0</v>
      </c>
      <c r="BH233" s="102">
        <f>IF(N233="zníž. prenesená",J233,0)</f>
        <v>0</v>
      </c>
      <c r="BI233" s="102">
        <f>IF(N233="nulová",J233,0)</f>
        <v>0</v>
      </c>
      <c r="BJ233" s="16" t="s">
        <v>91</v>
      </c>
      <c r="BK233" s="102">
        <f>ROUND(I233*H233,2)</f>
        <v>0</v>
      </c>
      <c r="BL233" s="16" t="s">
        <v>280</v>
      </c>
      <c r="BM233" s="174" t="s">
        <v>356</v>
      </c>
    </row>
    <row r="234" spans="2:65" s="12" customFormat="1" ht="11.25">
      <c r="B234" s="175"/>
      <c r="D234" s="176" t="s">
        <v>207</v>
      </c>
      <c r="E234" s="177" t="s">
        <v>1</v>
      </c>
      <c r="F234" s="178" t="s">
        <v>357</v>
      </c>
      <c r="H234" s="282">
        <v>1</v>
      </c>
      <c r="I234" s="180"/>
      <c r="L234" s="175"/>
      <c r="M234" s="181"/>
      <c r="T234" s="182"/>
      <c r="AT234" s="177" t="s">
        <v>207</v>
      </c>
      <c r="AU234" s="177" t="s">
        <v>91</v>
      </c>
      <c r="AV234" s="12" t="s">
        <v>91</v>
      </c>
      <c r="AW234" s="12" t="s">
        <v>33</v>
      </c>
      <c r="AX234" s="12" t="s">
        <v>78</v>
      </c>
      <c r="AY234" s="177" t="s">
        <v>199</v>
      </c>
    </row>
    <row r="235" spans="2:65" s="13" customFormat="1" ht="11.25">
      <c r="B235" s="183"/>
      <c r="D235" s="176" t="s">
        <v>207</v>
      </c>
      <c r="E235" s="184" t="s">
        <v>1</v>
      </c>
      <c r="F235" s="185" t="s">
        <v>229</v>
      </c>
      <c r="H235" s="284">
        <v>1</v>
      </c>
      <c r="I235" s="187"/>
      <c r="L235" s="183"/>
      <c r="M235" s="188"/>
      <c r="T235" s="189"/>
      <c r="AT235" s="184" t="s">
        <v>207</v>
      </c>
      <c r="AU235" s="184" t="s">
        <v>91</v>
      </c>
      <c r="AV235" s="13" t="s">
        <v>205</v>
      </c>
      <c r="AW235" s="13" t="s">
        <v>33</v>
      </c>
      <c r="AX235" s="13" t="s">
        <v>85</v>
      </c>
      <c r="AY235" s="184" t="s">
        <v>199</v>
      </c>
    </row>
    <row r="236" spans="2:65" s="1" customFormat="1" ht="24.2" customHeight="1">
      <c r="B236" s="33"/>
      <c r="C236" s="196" t="s">
        <v>358</v>
      </c>
      <c r="D236" s="196" t="s">
        <v>343</v>
      </c>
      <c r="E236" s="197" t="s">
        <v>359</v>
      </c>
      <c r="F236" s="198" t="s">
        <v>360</v>
      </c>
      <c r="G236" s="199" t="s">
        <v>232</v>
      </c>
      <c r="H236" s="289">
        <v>1</v>
      </c>
      <c r="I236" s="200"/>
      <c r="J236" s="201">
        <f>ROUND(I236*H236,2)</f>
        <v>0</v>
      </c>
      <c r="K236" s="202"/>
      <c r="L236" s="203"/>
      <c r="M236" s="204" t="s">
        <v>1</v>
      </c>
      <c r="N236" s="205" t="s">
        <v>44</v>
      </c>
      <c r="P236" s="172">
        <f>O236*H236</f>
        <v>0</v>
      </c>
      <c r="Q236" s="172">
        <v>7.1000000000000002E-4</v>
      </c>
      <c r="R236" s="172">
        <f>Q236*H236</f>
        <v>7.1000000000000002E-4</v>
      </c>
      <c r="S236" s="172">
        <v>0</v>
      </c>
      <c r="T236" s="173">
        <f>S236*H236</f>
        <v>0</v>
      </c>
      <c r="AR236" s="174" t="s">
        <v>346</v>
      </c>
      <c r="AT236" s="174" t="s">
        <v>343</v>
      </c>
      <c r="AU236" s="174" t="s">
        <v>91</v>
      </c>
      <c r="AY236" s="16" t="s">
        <v>199</v>
      </c>
      <c r="BE236" s="102">
        <f>IF(N236="základná",J236,0)</f>
        <v>0</v>
      </c>
      <c r="BF236" s="102">
        <f>IF(N236="znížená",J236,0)</f>
        <v>0</v>
      </c>
      <c r="BG236" s="102">
        <f>IF(N236="zákl. prenesená",J236,0)</f>
        <v>0</v>
      </c>
      <c r="BH236" s="102">
        <f>IF(N236="zníž. prenesená",J236,0)</f>
        <v>0</v>
      </c>
      <c r="BI236" s="102">
        <f>IF(N236="nulová",J236,0)</f>
        <v>0</v>
      </c>
      <c r="BJ236" s="16" t="s">
        <v>91</v>
      </c>
      <c r="BK236" s="102">
        <f>ROUND(I236*H236,2)</f>
        <v>0</v>
      </c>
      <c r="BL236" s="16" t="s">
        <v>280</v>
      </c>
      <c r="BM236" s="174" t="s">
        <v>361</v>
      </c>
    </row>
    <row r="237" spans="2:65" s="1" customFormat="1" ht="24.2" customHeight="1">
      <c r="B237" s="33"/>
      <c r="C237" s="163" t="s">
        <v>346</v>
      </c>
      <c r="D237" s="163" t="s">
        <v>201</v>
      </c>
      <c r="E237" s="164" t="s">
        <v>362</v>
      </c>
      <c r="F237" s="165" t="s">
        <v>363</v>
      </c>
      <c r="G237" s="166" t="s">
        <v>232</v>
      </c>
      <c r="H237" s="281">
        <v>1</v>
      </c>
      <c r="I237" s="168"/>
      <c r="J237" s="169">
        <f>ROUND(I237*H237,2)</f>
        <v>0</v>
      </c>
      <c r="K237" s="170"/>
      <c r="L237" s="33"/>
      <c r="M237" s="171" t="s">
        <v>1</v>
      </c>
      <c r="N237" s="137" t="s">
        <v>44</v>
      </c>
      <c r="P237" s="172">
        <f>O237*H237</f>
        <v>0</v>
      </c>
      <c r="Q237" s="172">
        <v>1.165E-3</v>
      </c>
      <c r="R237" s="172">
        <f>Q237*H237</f>
        <v>1.165E-3</v>
      </c>
      <c r="S237" s="172">
        <v>0</v>
      </c>
      <c r="T237" s="173">
        <f>S237*H237</f>
        <v>0</v>
      </c>
      <c r="AR237" s="174" t="s">
        <v>280</v>
      </c>
      <c r="AT237" s="174" t="s">
        <v>201</v>
      </c>
      <c r="AU237" s="174" t="s">
        <v>91</v>
      </c>
      <c r="AY237" s="16" t="s">
        <v>199</v>
      </c>
      <c r="BE237" s="102">
        <f>IF(N237="základná",J237,0)</f>
        <v>0</v>
      </c>
      <c r="BF237" s="102">
        <f>IF(N237="znížená",J237,0)</f>
        <v>0</v>
      </c>
      <c r="BG237" s="102">
        <f>IF(N237="zákl. prenesená",J237,0)</f>
        <v>0</v>
      </c>
      <c r="BH237" s="102">
        <f>IF(N237="zníž. prenesená",J237,0)</f>
        <v>0</v>
      </c>
      <c r="BI237" s="102">
        <f>IF(N237="nulová",J237,0)</f>
        <v>0</v>
      </c>
      <c r="BJ237" s="16" t="s">
        <v>91</v>
      </c>
      <c r="BK237" s="102">
        <f>ROUND(I237*H237,2)</f>
        <v>0</v>
      </c>
      <c r="BL237" s="16" t="s">
        <v>280</v>
      </c>
      <c r="BM237" s="174" t="s">
        <v>364</v>
      </c>
    </row>
    <row r="238" spans="2:65" s="12" customFormat="1" ht="11.25">
      <c r="B238" s="175"/>
      <c r="D238" s="176" t="s">
        <v>207</v>
      </c>
      <c r="E238" s="177" t="s">
        <v>1</v>
      </c>
      <c r="F238" s="178" t="s">
        <v>124</v>
      </c>
      <c r="H238" s="282">
        <v>1</v>
      </c>
      <c r="I238" s="180"/>
      <c r="L238" s="175"/>
      <c r="M238" s="181"/>
      <c r="T238" s="182"/>
      <c r="AT238" s="177" t="s">
        <v>207</v>
      </c>
      <c r="AU238" s="177" t="s">
        <v>91</v>
      </c>
      <c r="AV238" s="12" t="s">
        <v>91</v>
      </c>
      <c r="AW238" s="12" t="s">
        <v>33</v>
      </c>
      <c r="AX238" s="12" t="s">
        <v>85</v>
      </c>
      <c r="AY238" s="177" t="s">
        <v>199</v>
      </c>
    </row>
    <row r="239" spans="2:65" s="1" customFormat="1" ht="24.2" customHeight="1">
      <c r="B239" s="33"/>
      <c r="C239" s="196" t="s">
        <v>365</v>
      </c>
      <c r="D239" s="196" t="s">
        <v>343</v>
      </c>
      <c r="E239" s="197" t="s">
        <v>366</v>
      </c>
      <c r="F239" s="198" t="s">
        <v>367</v>
      </c>
      <c r="G239" s="199" t="s">
        <v>232</v>
      </c>
      <c r="H239" s="289">
        <v>1</v>
      </c>
      <c r="I239" s="200"/>
      <c r="J239" s="201">
        <f>ROUND(I239*H239,2)</f>
        <v>0</v>
      </c>
      <c r="K239" s="202"/>
      <c r="L239" s="203"/>
      <c r="M239" s="204" t="s">
        <v>1</v>
      </c>
      <c r="N239" s="205" t="s">
        <v>44</v>
      </c>
      <c r="P239" s="172">
        <f>O239*H239</f>
        <v>0</v>
      </c>
      <c r="Q239" s="172">
        <v>2.96E-3</v>
      </c>
      <c r="R239" s="172">
        <f>Q239*H239</f>
        <v>2.96E-3</v>
      </c>
      <c r="S239" s="172">
        <v>0</v>
      </c>
      <c r="T239" s="173">
        <f>S239*H239</f>
        <v>0</v>
      </c>
      <c r="AR239" s="174" t="s">
        <v>346</v>
      </c>
      <c r="AT239" s="174" t="s">
        <v>343</v>
      </c>
      <c r="AU239" s="174" t="s">
        <v>91</v>
      </c>
      <c r="AY239" s="16" t="s">
        <v>199</v>
      </c>
      <c r="BE239" s="102">
        <f>IF(N239="základná",J239,0)</f>
        <v>0</v>
      </c>
      <c r="BF239" s="102">
        <f>IF(N239="znížená",J239,0)</f>
        <v>0</v>
      </c>
      <c r="BG239" s="102">
        <f>IF(N239="zákl. prenesená",J239,0)</f>
        <v>0</v>
      </c>
      <c r="BH239" s="102">
        <f>IF(N239="zníž. prenesená",J239,0)</f>
        <v>0</v>
      </c>
      <c r="BI239" s="102">
        <f>IF(N239="nulová",J239,0)</f>
        <v>0</v>
      </c>
      <c r="BJ239" s="16" t="s">
        <v>91</v>
      </c>
      <c r="BK239" s="102">
        <f>ROUND(I239*H239,2)</f>
        <v>0</v>
      </c>
      <c r="BL239" s="16" t="s">
        <v>280</v>
      </c>
      <c r="BM239" s="174" t="s">
        <v>368</v>
      </c>
    </row>
    <row r="240" spans="2:65" s="1" customFormat="1" ht="24.2" customHeight="1">
      <c r="B240" s="33"/>
      <c r="C240" s="163" t="s">
        <v>369</v>
      </c>
      <c r="D240" s="163" t="s">
        <v>201</v>
      </c>
      <c r="E240" s="164" t="s">
        <v>370</v>
      </c>
      <c r="F240" s="165" t="s">
        <v>371</v>
      </c>
      <c r="G240" s="166" t="s">
        <v>245</v>
      </c>
      <c r="H240" s="281">
        <v>6</v>
      </c>
      <c r="I240" s="168"/>
      <c r="J240" s="169">
        <f>ROUND(I240*H240,2)</f>
        <v>0</v>
      </c>
      <c r="K240" s="170"/>
      <c r="L240" s="33"/>
      <c r="M240" s="171" t="s">
        <v>1</v>
      </c>
      <c r="N240" s="137" t="s">
        <v>44</v>
      </c>
      <c r="P240" s="172">
        <f>O240*H240</f>
        <v>0</v>
      </c>
      <c r="Q240" s="172">
        <v>0</v>
      </c>
      <c r="R240" s="172">
        <f>Q240*H240</f>
        <v>0</v>
      </c>
      <c r="S240" s="172">
        <v>0</v>
      </c>
      <c r="T240" s="173">
        <f>S240*H240</f>
        <v>0</v>
      </c>
      <c r="AR240" s="174" t="s">
        <v>280</v>
      </c>
      <c r="AT240" s="174" t="s">
        <v>201</v>
      </c>
      <c r="AU240" s="174" t="s">
        <v>91</v>
      </c>
      <c r="AY240" s="16" t="s">
        <v>199</v>
      </c>
      <c r="BE240" s="102">
        <f>IF(N240="základná",J240,0)</f>
        <v>0</v>
      </c>
      <c r="BF240" s="102">
        <f>IF(N240="znížená",J240,0)</f>
        <v>0</v>
      </c>
      <c r="BG240" s="102">
        <f>IF(N240="zákl. prenesená",J240,0)</f>
        <v>0</v>
      </c>
      <c r="BH240" s="102">
        <f>IF(N240="zníž. prenesená",J240,0)</f>
        <v>0</v>
      </c>
      <c r="BI240" s="102">
        <f>IF(N240="nulová",J240,0)</f>
        <v>0</v>
      </c>
      <c r="BJ240" s="16" t="s">
        <v>91</v>
      </c>
      <c r="BK240" s="102">
        <f>ROUND(I240*H240,2)</f>
        <v>0</v>
      </c>
      <c r="BL240" s="16" t="s">
        <v>280</v>
      </c>
      <c r="BM240" s="174" t="s">
        <v>372</v>
      </c>
    </row>
    <row r="241" spans="2:65" s="12" customFormat="1" ht="11.25">
      <c r="B241" s="175"/>
      <c r="D241" s="176" t="s">
        <v>207</v>
      </c>
      <c r="E241" s="177" t="s">
        <v>1</v>
      </c>
      <c r="F241" s="178" t="s">
        <v>138</v>
      </c>
      <c r="H241" s="282">
        <v>6</v>
      </c>
      <c r="I241" s="180"/>
      <c r="L241" s="175"/>
      <c r="M241" s="181"/>
      <c r="T241" s="182"/>
      <c r="AT241" s="177" t="s">
        <v>207</v>
      </c>
      <c r="AU241" s="177" t="s">
        <v>91</v>
      </c>
      <c r="AV241" s="12" t="s">
        <v>91</v>
      </c>
      <c r="AW241" s="12" t="s">
        <v>33</v>
      </c>
      <c r="AX241" s="12" t="s">
        <v>78</v>
      </c>
      <c r="AY241" s="177" t="s">
        <v>199</v>
      </c>
    </row>
    <row r="242" spans="2:65" s="13" customFormat="1" ht="11.25">
      <c r="B242" s="183"/>
      <c r="D242" s="176" t="s">
        <v>207</v>
      </c>
      <c r="E242" s="184" t="s">
        <v>1</v>
      </c>
      <c r="F242" s="185" t="s">
        <v>229</v>
      </c>
      <c r="H242" s="284">
        <v>6</v>
      </c>
      <c r="I242" s="187"/>
      <c r="L242" s="183"/>
      <c r="M242" s="188"/>
      <c r="T242" s="189"/>
      <c r="AT242" s="184" t="s">
        <v>207</v>
      </c>
      <c r="AU242" s="184" t="s">
        <v>91</v>
      </c>
      <c r="AV242" s="13" t="s">
        <v>205</v>
      </c>
      <c r="AW242" s="13" t="s">
        <v>33</v>
      </c>
      <c r="AX242" s="13" t="s">
        <v>85</v>
      </c>
      <c r="AY242" s="184" t="s">
        <v>199</v>
      </c>
    </row>
    <row r="243" spans="2:65" s="1" customFormat="1" ht="16.5" customHeight="1">
      <c r="B243" s="33"/>
      <c r="C243" s="163" t="s">
        <v>140</v>
      </c>
      <c r="D243" s="163" t="s">
        <v>201</v>
      </c>
      <c r="E243" s="164" t="s">
        <v>373</v>
      </c>
      <c r="F243" s="165" t="s">
        <v>374</v>
      </c>
      <c r="G243" s="166" t="s">
        <v>232</v>
      </c>
      <c r="H243" s="281">
        <v>2</v>
      </c>
      <c r="I243" s="168"/>
      <c r="J243" s="169">
        <f>ROUND(I243*H243,2)</f>
        <v>0</v>
      </c>
      <c r="K243" s="170"/>
      <c r="L243" s="33"/>
      <c r="M243" s="171" t="s">
        <v>1</v>
      </c>
      <c r="N243" s="137" t="s">
        <v>44</v>
      </c>
      <c r="P243" s="172">
        <f>O243*H243</f>
        <v>0</v>
      </c>
      <c r="Q243" s="172">
        <v>0</v>
      </c>
      <c r="R243" s="172">
        <f>Q243*H243</f>
        <v>0</v>
      </c>
      <c r="S243" s="172">
        <v>0</v>
      </c>
      <c r="T243" s="173">
        <f>S243*H243</f>
        <v>0</v>
      </c>
      <c r="AR243" s="174" t="s">
        <v>280</v>
      </c>
      <c r="AT243" s="174" t="s">
        <v>201</v>
      </c>
      <c r="AU243" s="174" t="s">
        <v>91</v>
      </c>
      <c r="AY243" s="16" t="s">
        <v>199</v>
      </c>
      <c r="BE243" s="102">
        <f>IF(N243="základná",J243,0)</f>
        <v>0</v>
      </c>
      <c r="BF243" s="102">
        <f>IF(N243="znížená",J243,0)</f>
        <v>0</v>
      </c>
      <c r="BG243" s="102">
        <f>IF(N243="zákl. prenesená",J243,0)</f>
        <v>0</v>
      </c>
      <c r="BH243" s="102">
        <f>IF(N243="zníž. prenesená",J243,0)</f>
        <v>0</v>
      </c>
      <c r="BI243" s="102">
        <f>IF(N243="nulová",J243,0)</f>
        <v>0</v>
      </c>
      <c r="BJ243" s="16" t="s">
        <v>91</v>
      </c>
      <c r="BK243" s="102">
        <f>ROUND(I243*H243,2)</f>
        <v>0</v>
      </c>
      <c r="BL243" s="16" t="s">
        <v>280</v>
      </c>
      <c r="BM243" s="174" t="s">
        <v>375</v>
      </c>
    </row>
    <row r="244" spans="2:65" s="12" customFormat="1" ht="11.25">
      <c r="B244" s="175"/>
      <c r="D244" s="176" t="s">
        <v>207</v>
      </c>
      <c r="E244" s="177" t="s">
        <v>1</v>
      </c>
      <c r="F244" s="178" t="s">
        <v>121</v>
      </c>
      <c r="H244" s="179">
        <v>2</v>
      </c>
      <c r="I244" s="180"/>
      <c r="L244" s="175"/>
      <c r="M244" s="181"/>
      <c r="T244" s="182"/>
      <c r="AT244" s="177" t="s">
        <v>207</v>
      </c>
      <c r="AU244" s="177" t="s">
        <v>91</v>
      </c>
      <c r="AV244" s="12" t="s">
        <v>91</v>
      </c>
      <c r="AW244" s="12" t="s">
        <v>33</v>
      </c>
      <c r="AX244" s="12" t="s">
        <v>85</v>
      </c>
      <c r="AY244" s="177" t="s">
        <v>199</v>
      </c>
    </row>
    <row r="245" spans="2:65" s="1" customFormat="1" ht="24.2" customHeight="1">
      <c r="B245" s="33"/>
      <c r="C245" s="163" t="s">
        <v>376</v>
      </c>
      <c r="D245" s="163" t="s">
        <v>201</v>
      </c>
      <c r="E245" s="164" t="s">
        <v>377</v>
      </c>
      <c r="F245" s="165" t="s">
        <v>378</v>
      </c>
      <c r="G245" s="166" t="s">
        <v>319</v>
      </c>
      <c r="H245" s="167"/>
      <c r="I245" s="168"/>
      <c r="J245" s="169">
        <f>ROUND(I245*H245,2)</f>
        <v>0</v>
      </c>
      <c r="K245" s="170"/>
      <c r="L245" s="33"/>
      <c r="M245" s="171" t="s">
        <v>1</v>
      </c>
      <c r="N245" s="137" t="s">
        <v>44</v>
      </c>
      <c r="P245" s="172">
        <f>O245*H245</f>
        <v>0</v>
      </c>
      <c r="Q245" s="172">
        <v>0</v>
      </c>
      <c r="R245" s="172">
        <f>Q245*H245</f>
        <v>0</v>
      </c>
      <c r="S245" s="172">
        <v>0</v>
      </c>
      <c r="T245" s="173">
        <f>S245*H245</f>
        <v>0</v>
      </c>
      <c r="AR245" s="174" t="s">
        <v>280</v>
      </c>
      <c r="AT245" s="174" t="s">
        <v>201</v>
      </c>
      <c r="AU245" s="174" t="s">
        <v>91</v>
      </c>
      <c r="AY245" s="16" t="s">
        <v>199</v>
      </c>
      <c r="BE245" s="102">
        <f>IF(N245="základná",J245,0)</f>
        <v>0</v>
      </c>
      <c r="BF245" s="102">
        <f>IF(N245="znížená",J245,0)</f>
        <v>0</v>
      </c>
      <c r="BG245" s="102">
        <f>IF(N245="zákl. prenesená",J245,0)</f>
        <v>0</v>
      </c>
      <c r="BH245" s="102">
        <f>IF(N245="zníž. prenesená",J245,0)</f>
        <v>0</v>
      </c>
      <c r="BI245" s="102">
        <f>IF(N245="nulová",J245,0)</f>
        <v>0</v>
      </c>
      <c r="BJ245" s="16" t="s">
        <v>91</v>
      </c>
      <c r="BK245" s="102">
        <f>ROUND(I245*H245,2)</f>
        <v>0</v>
      </c>
      <c r="BL245" s="16" t="s">
        <v>280</v>
      </c>
      <c r="BM245" s="174" t="s">
        <v>379</v>
      </c>
    </row>
    <row r="246" spans="2:65" s="11" customFormat="1" ht="22.9" customHeight="1">
      <c r="B246" s="152"/>
      <c r="D246" s="153" t="s">
        <v>77</v>
      </c>
      <c r="E246" s="161" t="s">
        <v>380</v>
      </c>
      <c r="F246" s="161" t="s">
        <v>381</v>
      </c>
      <c r="I246" s="155"/>
      <c r="J246" s="162">
        <f>BK246</f>
        <v>0</v>
      </c>
      <c r="L246" s="152"/>
      <c r="M246" s="156"/>
      <c r="P246" s="157">
        <f>SUM(P247:P263)</f>
        <v>0</v>
      </c>
      <c r="R246" s="157">
        <f>SUM(R247:R263)</f>
        <v>1.0529999999999999E-2</v>
      </c>
      <c r="T246" s="158">
        <f>SUM(T247:T263)</f>
        <v>7.1550000000000002E-2</v>
      </c>
      <c r="AR246" s="153" t="s">
        <v>91</v>
      </c>
      <c r="AT246" s="159" t="s">
        <v>77</v>
      </c>
      <c r="AU246" s="159" t="s">
        <v>85</v>
      </c>
      <c r="AY246" s="153" t="s">
        <v>199</v>
      </c>
      <c r="BK246" s="160">
        <f>SUM(BK247:BK263)</f>
        <v>0</v>
      </c>
    </row>
    <row r="247" spans="2:65" s="1" customFormat="1" ht="24.2" customHeight="1">
      <c r="B247" s="33"/>
      <c r="C247" s="163" t="s">
        <v>382</v>
      </c>
      <c r="D247" s="163" t="s">
        <v>201</v>
      </c>
      <c r="E247" s="164" t="s">
        <v>383</v>
      </c>
      <c r="F247" s="165" t="s">
        <v>384</v>
      </c>
      <c r="G247" s="166" t="s">
        <v>245</v>
      </c>
      <c r="H247" s="281">
        <v>12</v>
      </c>
      <c r="I247" s="168"/>
      <c r="J247" s="169">
        <f>ROUND(I247*H247,2)</f>
        <v>0</v>
      </c>
      <c r="K247" s="170"/>
      <c r="L247" s="33"/>
      <c r="M247" s="171" t="s">
        <v>1</v>
      </c>
      <c r="N247" s="137" t="s">
        <v>44</v>
      </c>
      <c r="P247" s="172">
        <f>O247*H247</f>
        <v>0</v>
      </c>
      <c r="Q247" s="172">
        <v>0</v>
      </c>
      <c r="R247" s="172">
        <f>Q247*H247</f>
        <v>0</v>
      </c>
      <c r="S247" s="172">
        <v>2.1299999999999999E-3</v>
      </c>
      <c r="T247" s="173">
        <f>S247*H247</f>
        <v>2.5559999999999999E-2</v>
      </c>
      <c r="AR247" s="174" t="s">
        <v>280</v>
      </c>
      <c r="AT247" s="174" t="s">
        <v>201</v>
      </c>
      <c r="AU247" s="174" t="s">
        <v>91</v>
      </c>
      <c r="AY247" s="16" t="s">
        <v>199</v>
      </c>
      <c r="BE247" s="102">
        <f>IF(N247="základná",J247,0)</f>
        <v>0</v>
      </c>
      <c r="BF247" s="102">
        <f>IF(N247="znížená",J247,0)</f>
        <v>0</v>
      </c>
      <c r="BG247" s="102">
        <f>IF(N247="zákl. prenesená",J247,0)</f>
        <v>0</v>
      </c>
      <c r="BH247" s="102">
        <f>IF(N247="zníž. prenesená",J247,0)</f>
        <v>0</v>
      </c>
      <c r="BI247" s="102">
        <f>IF(N247="nulová",J247,0)</f>
        <v>0</v>
      </c>
      <c r="BJ247" s="16" t="s">
        <v>91</v>
      </c>
      <c r="BK247" s="102">
        <f>ROUND(I247*H247,2)</f>
        <v>0</v>
      </c>
      <c r="BL247" s="16" t="s">
        <v>280</v>
      </c>
      <c r="BM247" s="174" t="s">
        <v>385</v>
      </c>
    </row>
    <row r="248" spans="2:65" s="12" customFormat="1" ht="11.25">
      <c r="B248" s="175"/>
      <c r="D248" s="176" t="s">
        <v>207</v>
      </c>
      <c r="E248" s="177" t="s">
        <v>1</v>
      </c>
      <c r="F248" s="178" t="s">
        <v>247</v>
      </c>
      <c r="H248" s="282">
        <v>12</v>
      </c>
      <c r="I248" s="180"/>
      <c r="L248" s="175"/>
      <c r="M248" s="181"/>
      <c r="T248" s="182"/>
      <c r="AT248" s="177" t="s">
        <v>207</v>
      </c>
      <c r="AU248" s="177" t="s">
        <v>91</v>
      </c>
      <c r="AV248" s="12" t="s">
        <v>91</v>
      </c>
      <c r="AW248" s="12" t="s">
        <v>33</v>
      </c>
      <c r="AX248" s="12" t="s">
        <v>78</v>
      </c>
      <c r="AY248" s="177" t="s">
        <v>199</v>
      </c>
    </row>
    <row r="249" spans="2:65" s="13" customFormat="1" ht="11.25">
      <c r="B249" s="183"/>
      <c r="D249" s="176" t="s">
        <v>207</v>
      </c>
      <c r="E249" s="184" t="s">
        <v>1</v>
      </c>
      <c r="F249" s="185" t="s">
        <v>229</v>
      </c>
      <c r="H249" s="284">
        <v>12</v>
      </c>
      <c r="I249" s="187"/>
      <c r="L249" s="183"/>
      <c r="M249" s="188"/>
      <c r="T249" s="189"/>
      <c r="AT249" s="184" t="s">
        <v>207</v>
      </c>
      <c r="AU249" s="184" t="s">
        <v>91</v>
      </c>
      <c r="AV249" s="13" t="s">
        <v>205</v>
      </c>
      <c r="AW249" s="13" t="s">
        <v>33</v>
      </c>
      <c r="AX249" s="13" t="s">
        <v>85</v>
      </c>
      <c r="AY249" s="184" t="s">
        <v>199</v>
      </c>
    </row>
    <row r="250" spans="2:65" s="1" customFormat="1" ht="24.2" customHeight="1">
      <c r="B250" s="33"/>
      <c r="C250" s="163" t="s">
        <v>386</v>
      </c>
      <c r="D250" s="163" t="s">
        <v>201</v>
      </c>
      <c r="E250" s="164" t="s">
        <v>387</v>
      </c>
      <c r="F250" s="165" t="s">
        <v>388</v>
      </c>
      <c r="G250" s="166" t="s">
        <v>245</v>
      </c>
      <c r="H250" s="281">
        <v>6</v>
      </c>
      <c r="I250" s="168"/>
      <c r="J250" s="169">
        <f>ROUND(I250*H250,2)</f>
        <v>0</v>
      </c>
      <c r="K250" s="170"/>
      <c r="L250" s="33"/>
      <c r="M250" s="171" t="s">
        <v>1</v>
      </c>
      <c r="N250" s="137" t="s">
        <v>44</v>
      </c>
      <c r="P250" s="172">
        <f>O250*H250</f>
        <v>0</v>
      </c>
      <c r="Q250" s="172">
        <v>3.8000000000000002E-4</v>
      </c>
      <c r="R250" s="172">
        <f>Q250*H250</f>
        <v>2.2799999999999999E-3</v>
      </c>
      <c r="S250" s="172">
        <v>0</v>
      </c>
      <c r="T250" s="173">
        <f>S250*H250</f>
        <v>0</v>
      </c>
      <c r="AR250" s="174" t="s">
        <v>280</v>
      </c>
      <c r="AT250" s="174" t="s">
        <v>201</v>
      </c>
      <c r="AU250" s="174" t="s">
        <v>91</v>
      </c>
      <c r="AY250" s="16" t="s">
        <v>199</v>
      </c>
      <c r="BE250" s="102">
        <f>IF(N250="základná",J250,0)</f>
        <v>0</v>
      </c>
      <c r="BF250" s="102">
        <f>IF(N250="znížená",J250,0)</f>
        <v>0</v>
      </c>
      <c r="BG250" s="102">
        <f>IF(N250="zákl. prenesená",J250,0)</f>
        <v>0</v>
      </c>
      <c r="BH250" s="102">
        <f>IF(N250="zníž. prenesená",J250,0)</f>
        <v>0</v>
      </c>
      <c r="BI250" s="102">
        <f>IF(N250="nulová",J250,0)</f>
        <v>0</v>
      </c>
      <c r="BJ250" s="16" t="s">
        <v>91</v>
      </c>
      <c r="BK250" s="102">
        <f>ROUND(I250*H250,2)</f>
        <v>0</v>
      </c>
      <c r="BL250" s="16" t="s">
        <v>280</v>
      </c>
      <c r="BM250" s="174" t="s">
        <v>389</v>
      </c>
    </row>
    <row r="251" spans="2:65" s="12" customFormat="1" ht="11.25">
      <c r="B251" s="175"/>
      <c r="D251" s="176" t="s">
        <v>207</v>
      </c>
      <c r="E251" s="177" t="s">
        <v>1</v>
      </c>
      <c r="F251" s="178" t="s">
        <v>242</v>
      </c>
      <c r="H251" s="282">
        <v>6</v>
      </c>
      <c r="I251" s="180"/>
      <c r="L251" s="175"/>
      <c r="M251" s="181"/>
      <c r="T251" s="182"/>
      <c r="AT251" s="177" t="s">
        <v>207</v>
      </c>
      <c r="AU251" s="177" t="s">
        <v>91</v>
      </c>
      <c r="AV251" s="12" t="s">
        <v>91</v>
      </c>
      <c r="AW251" s="12" t="s">
        <v>33</v>
      </c>
      <c r="AX251" s="12" t="s">
        <v>78</v>
      </c>
      <c r="AY251" s="177" t="s">
        <v>199</v>
      </c>
    </row>
    <row r="252" spans="2:65" s="13" customFormat="1" ht="11.25">
      <c r="B252" s="183"/>
      <c r="D252" s="176" t="s">
        <v>207</v>
      </c>
      <c r="E252" s="184" t="s">
        <v>134</v>
      </c>
      <c r="F252" s="185" t="s">
        <v>229</v>
      </c>
      <c r="H252" s="284">
        <v>6</v>
      </c>
      <c r="I252" s="187"/>
      <c r="L252" s="183"/>
      <c r="M252" s="188"/>
      <c r="T252" s="189"/>
      <c r="AT252" s="184" t="s">
        <v>207</v>
      </c>
      <c r="AU252" s="184" t="s">
        <v>91</v>
      </c>
      <c r="AV252" s="13" t="s">
        <v>205</v>
      </c>
      <c r="AW252" s="13" t="s">
        <v>33</v>
      </c>
      <c r="AX252" s="13" t="s">
        <v>85</v>
      </c>
      <c r="AY252" s="184" t="s">
        <v>199</v>
      </c>
    </row>
    <row r="253" spans="2:65" s="1" customFormat="1" ht="24.2" customHeight="1">
      <c r="B253" s="33"/>
      <c r="C253" s="163" t="s">
        <v>390</v>
      </c>
      <c r="D253" s="163" t="s">
        <v>201</v>
      </c>
      <c r="E253" s="164" t="s">
        <v>391</v>
      </c>
      <c r="F253" s="165" t="s">
        <v>392</v>
      </c>
      <c r="G253" s="166" t="s">
        <v>245</v>
      </c>
      <c r="H253" s="281">
        <v>6</v>
      </c>
      <c r="I253" s="168"/>
      <c r="J253" s="169">
        <f>ROUND(I253*H253,2)</f>
        <v>0</v>
      </c>
      <c r="K253" s="170"/>
      <c r="L253" s="33"/>
      <c r="M253" s="171" t="s">
        <v>1</v>
      </c>
      <c r="N253" s="137" t="s">
        <v>44</v>
      </c>
      <c r="P253" s="172">
        <f>O253*H253</f>
        <v>0</v>
      </c>
      <c r="Q253" s="172">
        <v>4.8999999999999998E-4</v>
      </c>
      <c r="R253" s="172">
        <f>Q253*H253</f>
        <v>2.9399999999999999E-3</v>
      </c>
      <c r="S253" s="172">
        <v>0</v>
      </c>
      <c r="T253" s="173">
        <f>S253*H253</f>
        <v>0</v>
      </c>
      <c r="AR253" s="174" t="s">
        <v>280</v>
      </c>
      <c r="AT253" s="174" t="s">
        <v>201</v>
      </c>
      <c r="AU253" s="174" t="s">
        <v>91</v>
      </c>
      <c r="AY253" s="16" t="s">
        <v>199</v>
      </c>
      <c r="BE253" s="102">
        <f>IF(N253="základná",J253,0)</f>
        <v>0</v>
      </c>
      <c r="BF253" s="102">
        <f>IF(N253="znížená",J253,0)</f>
        <v>0</v>
      </c>
      <c r="BG253" s="102">
        <f>IF(N253="zákl. prenesená",J253,0)</f>
        <v>0</v>
      </c>
      <c r="BH253" s="102">
        <f>IF(N253="zníž. prenesená",J253,0)</f>
        <v>0</v>
      </c>
      <c r="BI253" s="102">
        <f>IF(N253="nulová",J253,0)</f>
        <v>0</v>
      </c>
      <c r="BJ253" s="16" t="s">
        <v>91</v>
      </c>
      <c r="BK253" s="102">
        <f>ROUND(I253*H253,2)</f>
        <v>0</v>
      </c>
      <c r="BL253" s="16" t="s">
        <v>280</v>
      </c>
      <c r="BM253" s="174" t="s">
        <v>393</v>
      </c>
    </row>
    <row r="254" spans="2:65" s="12" customFormat="1" ht="11.25">
      <c r="B254" s="175"/>
      <c r="D254" s="176" t="s">
        <v>207</v>
      </c>
      <c r="E254" s="177" t="s">
        <v>1</v>
      </c>
      <c r="F254" s="178" t="s">
        <v>242</v>
      </c>
      <c r="H254" s="282">
        <v>6</v>
      </c>
      <c r="I254" s="180"/>
      <c r="L254" s="175"/>
      <c r="M254" s="181"/>
      <c r="T254" s="182"/>
      <c r="AT254" s="177" t="s">
        <v>207</v>
      </c>
      <c r="AU254" s="177" t="s">
        <v>91</v>
      </c>
      <c r="AV254" s="12" t="s">
        <v>91</v>
      </c>
      <c r="AW254" s="12" t="s">
        <v>33</v>
      </c>
      <c r="AX254" s="12" t="s">
        <v>78</v>
      </c>
      <c r="AY254" s="177" t="s">
        <v>199</v>
      </c>
    </row>
    <row r="255" spans="2:65" s="13" customFormat="1" ht="11.25">
      <c r="B255" s="183"/>
      <c r="D255" s="176" t="s">
        <v>207</v>
      </c>
      <c r="E255" s="184" t="s">
        <v>136</v>
      </c>
      <c r="F255" s="185" t="s">
        <v>229</v>
      </c>
      <c r="H255" s="284">
        <v>6</v>
      </c>
      <c r="I255" s="187"/>
      <c r="L255" s="183"/>
      <c r="M255" s="188"/>
      <c r="T255" s="189"/>
      <c r="AT255" s="184" t="s">
        <v>207</v>
      </c>
      <c r="AU255" s="184" t="s">
        <v>91</v>
      </c>
      <c r="AV255" s="13" t="s">
        <v>205</v>
      </c>
      <c r="AW255" s="13" t="s">
        <v>33</v>
      </c>
      <c r="AX255" s="13" t="s">
        <v>85</v>
      </c>
      <c r="AY255" s="184" t="s">
        <v>199</v>
      </c>
    </row>
    <row r="256" spans="2:65" s="1" customFormat="1" ht="33" customHeight="1">
      <c r="B256" s="33"/>
      <c r="C256" s="163" t="s">
        <v>394</v>
      </c>
      <c r="D256" s="163" t="s">
        <v>201</v>
      </c>
      <c r="E256" s="164" t="s">
        <v>395</v>
      </c>
      <c r="F256" s="165" t="s">
        <v>396</v>
      </c>
      <c r="G256" s="166" t="s">
        <v>232</v>
      </c>
      <c r="H256" s="281">
        <v>9</v>
      </c>
      <c r="I256" s="168"/>
      <c r="J256" s="169">
        <f>ROUND(I256*H256,2)</f>
        <v>0</v>
      </c>
      <c r="K256" s="170"/>
      <c r="L256" s="33"/>
      <c r="M256" s="171" t="s">
        <v>1</v>
      </c>
      <c r="N256" s="137" t="s">
        <v>44</v>
      </c>
      <c r="P256" s="172">
        <f>O256*H256</f>
        <v>0</v>
      </c>
      <c r="Q256" s="172">
        <v>0</v>
      </c>
      <c r="R256" s="172">
        <f>Q256*H256</f>
        <v>0</v>
      </c>
      <c r="S256" s="172">
        <v>5.11E-3</v>
      </c>
      <c r="T256" s="173">
        <f>S256*H256</f>
        <v>4.5990000000000003E-2</v>
      </c>
      <c r="AR256" s="174" t="s">
        <v>280</v>
      </c>
      <c r="AT256" s="174" t="s">
        <v>201</v>
      </c>
      <c r="AU256" s="174" t="s">
        <v>91</v>
      </c>
      <c r="AY256" s="16" t="s">
        <v>199</v>
      </c>
      <c r="BE256" s="102">
        <f>IF(N256="základná",J256,0)</f>
        <v>0</v>
      </c>
      <c r="BF256" s="102">
        <f>IF(N256="znížená",J256,0)</f>
        <v>0</v>
      </c>
      <c r="BG256" s="102">
        <f>IF(N256="zákl. prenesená",J256,0)</f>
        <v>0</v>
      </c>
      <c r="BH256" s="102">
        <f>IF(N256="zníž. prenesená",J256,0)</f>
        <v>0</v>
      </c>
      <c r="BI256" s="102">
        <f>IF(N256="nulová",J256,0)</f>
        <v>0</v>
      </c>
      <c r="BJ256" s="16" t="s">
        <v>91</v>
      </c>
      <c r="BK256" s="102">
        <f>ROUND(I256*H256,2)</f>
        <v>0</v>
      </c>
      <c r="BL256" s="16" t="s">
        <v>280</v>
      </c>
      <c r="BM256" s="174" t="s">
        <v>397</v>
      </c>
    </row>
    <row r="257" spans="2:65" s="12" customFormat="1" ht="11.25">
      <c r="B257" s="175"/>
      <c r="D257" s="176" t="s">
        <v>207</v>
      </c>
      <c r="E257" s="177" t="s">
        <v>1</v>
      </c>
      <c r="F257" s="178" t="s">
        <v>398</v>
      </c>
      <c r="H257" s="282">
        <v>9</v>
      </c>
      <c r="I257" s="180"/>
      <c r="L257" s="175"/>
      <c r="M257" s="181"/>
      <c r="T257" s="182"/>
      <c r="AT257" s="177" t="s">
        <v>207</v>
      </c>
      <c r="AU257" s="177" t="s">
        <v>91</v>
      </c>
      <c r="AV257" s="12" t="s">
        <v>91</v>
      </c>
      <c r="AW257" s="12" t="s">
        <v>33</v>
      </c>
      <c r="AX257" s="12" t="s">
        <v>78</v>
      </c>
      <c r="AY257" s="177" t="s">
        <v>199</v>
      </c>
    </row>
    <row r="258" spans="2:65" s="13" customFormat="1" ht="11.25">
      <c r="B258" s="183"/>
      <c r="D258" s="176" t="s">
        <v>207</v>
      </c>
      <c r="E258" s="184" t="s">
        <v>1</v>
      </c>
      <c r="F258" s="185" t="s">
        <v>229</v>
      </c>
      <c r="H258" s="284">
        <v>9</v>
      </c>
      <c r="I258" s="187"/>
      <c r="L258" s="183"/>
      <c r="M258" s="188"/>
      <c r="T258" s="189"/>
      <c r="AT258" s="184" t="s">
        <v>207</v>
      </c>
      <c r="AU258" s="184" t="s">
        <v>91</v>
      </c>
      <c r="AV258" s="13" t="s">
        <v>205</v>
      </c>
      <c r="AW258" s="13" t="s">
        <v>33</v>
      </c>
      <c r="AX258" s="13" t="s">
        <v>85</v>
      </c>
      <c r="AY258" s="184" t="s">
        <v>199</v>
      </c>
    </row>
    <row r="259" spans="2:65" s="1" customFormat="1" ht="16.5" customHeight="1">
      <c r="B259" s="33"/>
      <c r="C259" s="163" t="s">
        <v>399</v>
      </c>
      <c r="D259" s="163" t="s">
        <v>201</v>
      </c>
      <c r="E259" s="164" t="s">
        <v>400</v>
      </c>
      <c r="F259" s="165" t="s">
        <v>401</v>
      </c>
      <c r="G259" s="166" t="s">
        <v>232</v>
      </c>
      <c r="H259" s="281">
        <v>9</v>
      </c>
      <c r="I259" s="168"/>
      <c r="J259" s="169">
        <f>ROUND(I259*H259,2)</f>
        <v>0</v>
      </c>
      <c r="K259" s="170"/>
      <c r="L259" s="33"/>
      <c r="M259" s="171" t="s">
        <v>1</v>
      </c>
      <c r="N259" s="137" t="s">
        <v>44</v>
      </c>
      <c r="P259" s="172">
        <f>O259*H259</f>
        <v>0</v>
      </c>
      <c r="Q259" s="172">
        <v>1.0000000000000001E-5</v>
      </c>
      <c r="R259" s="172">
        <f>Q259*H259</f>
        <v>9.0000000000000006E-5</v>
      </c>
      <c r="S259" s="172">
        <v>0</v>
      </c>
      <c r="T259" s="173">
        <f>S259*H259</f>
        <v>0</v>
      </c>
      <c r="AR259" s="174" t="s">
        <v>280</v>
      </c>
      <c r="AT259" s="174" t="s">
        <v>201</v>
      </c>
      <c r="AU259" s="174" t="s">
        <v>91</v>
      </c>
      <c r="AY259" s="16" t="s">
        <v>199</v>
      </c>
      <c r="BE259" s="102">
        <f>IF(N259="základná",J259,0)</f>
        <v>0</v>
      </c>
      <c r="BF259" s="102">
        <f>IF(N259="znížená",J259,0)</f>
        <v>0</v>
      </c>
      <c r="BG259" s="102">
        <f>IF(N259="zákl. prenesená",J259,0)</f>
        <v>0</v>
      </c>
      <c r="BH259" s="102">
        <f>IF(N259="zníž. prenesená",J259,0)</f>
        <v>0</v>
      </c>
      <c r="BI259" s="102">
        <f>IF(N259="nulová",J259,0)</f>
        <v>0</v>
      </c>
      <c r="BJ259" s="16" t="s">
        <v>91</v>
      </c>
      <c r="BK259" s="102">
        <f>ROUND(I259*H259,2)</f>
        <v>0</v>
      </c>
      <c r="BL259" s="16" t="s">
        <v>280</v>
      </c>
      <c r="BM259" s="174" t="s">
        <v>402</v>
      </c>
    </row>
    <row r="260" spans="2:65" s="12" customFormat="1" ht="22.5">
      <c r="B260" s="175"/>
      <c r="D260" s="176" t="s">
        <v>207</v>
      </c>
      <c r="E260" s="177" t="s">
        <v>1</v>
      </c>
      <c r="F260" s="178" t="s">
        <v>403</v>
      </c>
      <c r="H260" s="282">
        <v>9</v>
      </c>
      <c r="I260" s="180"/>
      <c r="L260" s="175"/>
      <c r="M260" s="181"/>
      <c r="T260" s="182"/>
      <c r="AT260" s="177" t="s">
        <v>207</v>
      </c>
      <c r="AU260" s="177" t="s">
        <v>91</v>
      </c>
      <c r="AV260" s="12" t="s">
        <v>91</v>
      </c>
      <c r="AW260" s="12" t="s">
        <v>33</v>
      </c>
      <c r="AX260" s="12" t="s">
        <v>78</v>
      </c>
      <c r="AY260" s="177" t="s">
        <v>199</v>
      </c>
    </row>
    <row r="261" spans="2:65" s="13" customFormat="1" ht="11.25">
      <c r="B261" s="183"/>
      <c r="D261" s="176" t="s">
        <v>207</v>
      </c>
      <c r="E261" s="184" t="s">
        <v>1</v>
      </c>
      <c r="F261" s="185" t="s">
        <v>229</v>
      </c>
      <c r="H261" s="284">
        <v>9</v>
      </c>
      <c r="I261" s="187"/>
      <c r="L261" s="183"/>
      <c r="M261" s="188"/>
      <c r="T261" s="189"/>
      <c r="AT261" s="184" t="s">
        <v>207</v>
      </c>
      <c r="AU261" s="184" t="s">
        <v>91</v>
      </c>
      <c r="AV261" s="13" t="s">
        <v>205</v>
      </c>
      <c r="AW261" s="13" t="s">
        <v>33</v>
      </c>
      <c r="AX261" s="13" t="s">
        <v>85</v>
      </c>
      <c r="AY261" s="184" t="s">
        <v>199</v>
      </c>
    </row>
    <row r="262" spans="2:65" s="1" customFormat="1" ht="16.5" customHeight="1">
      <c r="B262" s="33"/>
      <c r="C262" s="196" t="s">
        <v>404</v>
      </c>
      <c r="D262" s="196" t="s">
        <v>343</v>
      </c>
      <c r="E262" s="197" t="s">
        <v>405</v>
      </c>
      <c r="F262" s="198" t="s">
        <v>406</v>
      </c>
      <c r="G262" s="199" t="s">
        <v>232</v>
      </c>
      <c r="H262" s="289">
        <v>9</v>
      </c>
      <c r="I262" s="200"/>
      <c r="J262" s="201">
        <f>ROUND(I262*H262,2)</f>
        <v>0</v>
      </c>
      <c r="K262" s="202"/>
      <c r="L262" s="203"/>
      <c r="M262" s="204" t="s">
        <v>1</v>
      </c>
      <c r="N262" s="205" t="s">
        <v>44</v>
      </c>
      <c r="P262" s="172">
        <f>O262*H262</f>
        <v>0</v>
      </c>
      <c r="Q262" s="172">
        <v>5.8E-4</v>
      </c>
      <c r="R262" s="172">
        <f>Q262*H262</f>
        <v>5.2199999999999998E-3</v>
      </c>
      <c r="S262" s="172">
        <v>0</v>
      </c>
      <c r="T262" s="173">
        <f>S262*H262</f>
        <v>0</v>
      </c>
      <c r="AR262" s="174" t="s">
        <v>346</v>
      </c>
      <c r="AT262" s="174" t="s">
        <v>343</v>
      </c>
      <c r="AU262" s="174" t="s">
        <v>91</v>
      </c>
      <c r="AY262" s="16" t="s">
        <v>199</v>
      </c>
      <c r="BE262" s="102">
        <f>IF(N262="základná",J262,0)</f>
        <v>0</v>
      </c>
      <c r="BF262" s="102">
        <f>IF(N262="znížená",J262,0)</f>
        <v>0</v>
      </c>
      <c r="BG262" s="102">
        <f>IF(N262="zákl. prenesená",J262,0)</f>
        <v>0</v>
      </c>
      <c r="BH262" s="102">
        <f>IF(N262="zníž. prenesená",J262,0)</f>
        <v>0</v>
      </c>
      <c r="BI262" s="102">
        <f>IF(N262="nulová",J262,0)</f>
        <v>0</v>
      </c>
      <c r="BJ262" s="16" t="s">
        <v>91</v>
      </c>
      <c r="BK262" s="102">
        <f>ROUND(I262*H262,2)</f>
        <v>0</v>
      </c>
      <c r="BL262" s="16" t="s">
        <v>280</v>
      </c>
      <c r="BM262" s="174" t="s">
        <v>407</v>
      </c>
    </row>
    <row r="263" spans="2:65" s="1" customFormat="1" ht="24.2" customHeight="1">
      <c r="B263" s="33"/>
      <c r="C263" s="163" t="s">
        <v>408</v>
      </c>
      <c r="D263" s="163" t="s">
        <v>201</v>
      </c>
      <c r="E263" s="164" t="s">
        <v>417</v>
      </c>
      <c r="F263" s="165" t="s">
        <v>418</v>
      </c>
      <c r="G263" s="166" t="s">
        <v>319</v>
      </c>
      <c r="H263" s="167"/>
      <c r="I263" s="168"/>
      <c r="J263" s="169">
        <f>ROUND(I263*H263,2)</f>
        <v>0</v>
      </c>
      <c r="K263" s="170"/>
      <c r="L263" s="33"/>
      <c r="M263" s="171" t="s">
        <v>1</v>
      </c>
      <c r="N263" s="137" t="s">
        <v>44</v>
      </c>
      <c r="P263" s="172">
        <f>O263*H263</f>
        <v>0</v>
      </c>
      <c r="Q263" s="172">
        <v>0</v>
      </c>
      <c r="R263" s="172">
        <f>Q263*H263</f>
        <v>0</v>
      </c>
      <c r="S263" s="172">
        <v>0</v>
      </c>
      <c r="T263" s="173">
        <f>S263*H263</f>
        <v>0</v>
      </c>
      <c r="AR263" s="174" t="s">
        <v>280</v>
      </c>
      <c r="AT263" s="174" t="s">
        <v>201</v>
      </c>
      <c r="AU263" s="174" t="s">
        <v>91</v>
      </c>
      <c r="AY263" s="16" t="s">
        <v>199</v>
      </c>
      <c r="BE263" s="102">
        <f>IF(N263="základná",J263,0)</f>
        <v>0</v>
      </c>
      <c r="BF263" s="102">
        <f>IF(N263="znížená",J263,0)</f>
        <v>0</v>
      </c>
      <c r="BG263" s="102">
        <f>IF(N263="zákl. prenesená",J263,0)</f>
        <v>0</v>
      </c>
      <c r="BH263" s="102">
        <f>IF(N263="zníž. prenesená",J263,0)</f>
        <v>0</v>
      </c>
      <c r="BI263" s="102">
        <f>IF(N263="nulová",J263,0)</f>
        <v>0</v>
      </c>
      <c r="BJ263" s="16" t="s">
        <v>91</v>
      </c>
      <c r="BK263" s="102">
        <f>ROUND(I263*H263,2)</f>
        <v>0</v>
      </c>
      <c r="BL263" s="16" t="s">
        <v>280</v>
      </c>
      <c r="BM263" s="174" t="s">
        <v>419</v>
      </c>
    </row>
    <row r="264" spans="2:65" s="11" customFormat="1" ht="22.9" customHeight="1">
      <c r="B264" s="152"/>
      <c r="D264" s="153" t="s">
        <v>77</v>
      </c>
      <c r="E264" s="161" t="s">
        <v>420</v>
      </c>
      <c r="F264" s="161" t="s">
        <v>421</v>
      </c>
      <c r="I264" s="155"/>
      <c r="J264" s="162">
        <f>BK264</f>
        <v>0</v>
      </c>
      <c r="L264" s="152"/>
      <c r="M264" s="156"/>
      <c r="P264" s="157">
        <f>SUM(P265:P330)</f>
        <v>0</v>
      </c>
      <c r="R264" s="157">
        <f>SUM(R265:R330)</f>
        <v>0.1050922</v>
      </c>
      <c r="T264" s="158">
        <f>SUM(T265:T330)</f>
        <v>8.0850000000000005E-2</v>
      </c>
      <c r="AR264" s="153" t="s">
        <v>91</v>
      </c>
      <c r="AT264" s="159" t="s">
        <v>77</v>
      </c>
      <c r="AU264" s="159" t="s">
        <v>85</v>
      </c>
      <c r="AY264" s="153" t="s">
        <v>199</v>
      </c>
      <c r="BK264" s="160">
        <f>SUM(BK265:BK330)</f>
        <v>0</v>
      </c>
    </row>
    <row r="265" spans="2:65" s="1" customFormat="1" ht="24.2" customHeight="1">
      <c r="B265" s="33"/>
      <c r="C265" s="163" t="s">
        <v>412</v>
      </c>
      <c r="D265" s="163" t="s">
        <v>201</v>
      </c>
      <c r="E265" s="164" t="s">
        <v>423</v>
      </c>
      <c r="F265" s="165" t="s">
        <v>424</v>
      </c>
      <c r="G265" s="166" t="s">
        <v>425</v>
      </c>
      <c r="H265" s="281">
        <v>1</v>
      </c>
      <c r="I265" s="168"/>
      <c r="J265" s="169">
        <f>ROUND(I265*H265,2)</f>
        <v>0</v>
      </c>
      <c r="K265" s="170"/>
      <c r="L265" s="33"/>
      <c r="M265" s="171" t="s">
        <v>1</v>
      </c>
      <c r="N265" s="137" t="s">
        <v>44</v>
      </c>
      <c r="P265" s="172">
        <f>O265*H265</f>
        <v>0</v>
      </c>
      <c r="Q265" s="172">
        <v>0</v>
      </c>
      <c r="R265" s="172">
        <f>Q265*H265</f>
        <v>0</v>
      </c>
      <c r="S265" s="172">
        <v>1.933E-2</v>
      </c>
      <c r="T265" s="173">
        <f>S265*H265</f>
        <v>1.933E-2</v>
      </c>
      <c r="AR265" s="174" t="s">
        <v>280</v>
      </c>
      <c r="AT265" s="174" t="s">
        <v>201</v>
      </c>
      <c r="AU265" s="174" t="s">
        <v>91</v>
      </c>
      <c r="AY265" s="16" t="s">
        <v>199</v>
      </c>
      <c r="BE265" s="102">
        <f>IF(N265="základná",J265,0)</f>
        <v>0</v>
      </c>
      <c r="BF265" s="102">
        <f>IF(N265="znížená",J265,0)</f>
        <v>0</v>
      </c>
      <c r="BG265" s="102">
        <f>IF(N265="zákl. prenesená",J265,0)</f>
        <v>0</v>
      </c>
      <c r="BH265" s="102">
        <f>IF(N265="zníž. prenesená",J265,0)</f>
        <v>0</v>
      </c>
      <c r="BI265" s="102">
        <f>IF(N265="nulová",J265,0)</f>
        <v>0</v>
      </c>
      <c r="BJ265" s="16" t="s">
        <v>91</v>
      </c>
      <c r="BK265" s="102">
        <f>ROUND(I265*H265,2)</f>
        <v>0</v>
      </c>
      <c r="BL265" s="16" t="s">
        <v>280</v>
      </c>
      <c r="BM265" s="174" t="s">
        <v>426</v>
      </c>
    </row>
    <row r="266" spans="2:65" s="12" customFormat="1" ht="11.25">
      <c r="B266" s="175"/>
      <c r="D266" s="176" t="s">
        <v>207</v>
      </c>
      <c r="E266" s="177" t="s">
        <v>1</v>
      </c>
      <c r="F266" s="178" t="s">
        <v>982</v>
      </c>
      <c r="H266" s="282">
        <v>1</v>
      </c>
      <c r="I266" s="180"/>
      <c r="L266" s="175"/>
      <c r="M266" s="181"/>
      <c r="T266" s="182"/>
      <c r="AT266" s="177" t="s">
        <v>207</v>
      </c>
      <c r="AU266" s="177" t="s">
        <v>91</v>
      </c>
      <c r="AV266" s="12" t="s">
        <v>91</v>
      </c>
      <c r="AW266" s="12" t="s">
        <v>33</v>
      </c>
      <c r="AX266" s="12" t="s">
        <v>78</v>
      </c>
      <c r="AY266" s="177" t="s">
        <v>199</v>
      </c>
    </row>
    <row r="267" spans="2:65" s="13" customFormat="1" ht="11.25">
      <c r="B267" s="183"/>
      <c r="D267" s="176" t="s">
        <v>207</v>
      </c>
      <c r="E267" s="184" t="s">
        <v>119</v>
      </c>
      <c r="F267" s="185" t="s">
        <v>229</v>
      </c>
      <c r="H267" s="284">
        <v>1</v>
      </c>
      <c r="I267" s="187"/>
      <c r="L267" s="183"/>
      <c r="M267" s="188"/>
      <c r="T267" s="189"/>
      <c r="AT267" s="184" t="s">
        <v>207</v>
      </c>
      <c r="AU267" s="184" t="s">
        <v>91</v>
      </c>
      <c r="AV267" s="13" t="s">
        <v>205</v>
      </c>
      <c r="AW267" s="13" t="s">
        <v>33</v>
      </c>
      <c r="AX267" s="13" t="s">
        <v>85</v>
      </c>
      <c r="AY267" s="184" t="s">
        <v>199</v>
      </c>
    </row>
    <row r="268" spans="2:65" s="1" customFormat="1" ht="24.2" customHeight="1">
      <c r="B268" s="33"/>
      <c r="C268" s="163" t="s">
        <v>416</v>
      </c>
      <c r="D268" s="163" t="s">
        <v>201</v>
      </c>
      <c r="E268" s="164" t="s">
        <v>429</v>
      </c>
      <c r="F268" s="165" t="s">
        <v>430</v>
      </c>
      <c r="G268" s="166" t="s">
        <v>232</v>
      </c>
      <c r="H268" s="281">
        <v>1</v>
      </c>
      <c r="I268" s="168"/>
      <c r="J268" s="169">
        <f>ROUND(I268*H268,2)</f>
        <v>0</v>
      </c>
      <c r="K268" s="170"/>
      <c r="L268" s="33"/>
      <c r="M268" s="171" t="s">
        <v>1</v>
      </c>
      <c r="N268" s="137" t="s">
        <v>44</v>
      </c>
      <c r="P268" s="172">
        <f>O268*H268</f>
        <v>0</v>
      </c>
      <c r="Q268" s="172">
        <v>4.1999999999999996E-6</v>
      </c>
      <c r="R268" s="172">
        <f>Q268*H268</f>
        <v>4.1999999999999996E-6</v>
      </c>
      <c r="S268" s="172">
        <v>0</v>
      </c>
      <c r="T268" s="173">
        <f>S268*H268</f>
        <v>0</v>
      </c>
      <c r="AR268" s="174" t="s">
        <v>280</v>
      </c>
      <c r="AT268" s="174" t="s">
        <v>201</v>
      </c>
      <c r="AU268" s="174" t="s">
        <v>91</v>
      </c>
      <c r="AY268" s="16" t="s">
        <v>199</v>
      </c>
      <c r="BE268" s="102">
        <f>IF(N268="základná",J268,0)</f>
        <v>0</v>
      </c>
      <c r="BF268" s="102">
        <f>IF(N268="znížená",J268,0)</f>
        <v>0</v>
      </c>
      <c r="BG268" s="102">
        <f>IF(N268="zákl. prenesená",J268,0)</f>
        <v>0</v>
      </c>
      <c r="BH268" s="102">
        <f>IF(N268="zníž. prenesená",J268,0)</f>
        <v>0</v>
      </c>
      <c r="BI268" s="102">
        <f>IF(N268="nulová",J268,0)</f>
        <v>0</v>
      </c>
      <c r="BJ268" s="16" t="s">
        <v>91</v>
      </c>
      <c r="BK268" s="102">
        <f>ROUND(I268*H268,2)</f>
        <v>0</v>
      </c>
      <c r="BL268" s="16" t="s">
        <v>280</v>
      </c>
      <c r="BM268" s="174" t="s">
        <v>431</v>
      </c>
    </row>
    <row r="269" spans="2:65" s="12" customFormat="1" ht="11.25">
      <c r="B269" s="175"/>
      <c r="D269" s="176" t="s">
        <v>207</v>
      </c>
      <c r="E269" s="177" t="s">
        <v>1</v>
      </c>
      <c r="F269" s="178" t="s">
        <v>119</v>
      </c>
      <c r="H269" s="282">
        <v>1</v>
      </c>
      <c r="I269" s="180"/>
      <c r="L269" s="175"/>
      <c r="M269" s="181"/>
      <c r="T269" s="182"/>
      <c r="AT269" s="177" t="s">
        <v>207</v>
      </c>
      <c r="AU269" s="177" t="s">
        <v>91</v>
      </c>
      <c r="AV269" s="12" t="s">
        <v>91</v>
      </c>
      <c r="AW269" s="12" t="s">
        <v>33</v>
      </c>
      <c r="AX269" s="12" t="s">
        <v>85</v>
      </c>
      <c r="AY269" s="177" t="s">
        <v>199</v>
      </c>
    </row>
    <row r="270" spans="2:65" s="1" customFormat="1" ht="16.5" customHeight="1">
      <c r="B270" s="33"/>
      <c r="C270" s="196" t="s">
        <v>422</v>
      </c>
      <c r="D270" s="196" t="s">
        <v>343</v>
      </c>
      <c r="E270" s="197" t="s">
        <v>433</v>
      </c>
      <c r="F270" s="198" t="s">
        <v>434</v>
      </c>
      <c r="G270" s="199" t="s">
        <v>232</v>
      </c>
      <c r="H270" s="289">
        <v>1</v>
      </c>
      <c r="I270" s="200"/>
      <c r="J270" s="201">
        <f>ROUND(I270*H270,2)</f>
        <v>0</v>
      </c>
      <c r="K270" s="202"/>
      <c r="L270" s="203"/>
      <c r="M270" s="204" t="s">
        <v>1</v>
      </c>
      <c r="N270" s="205" t="s">
        <v>44</v>
      </c>
      <c r="P270" s="172">
        <f>O270*H270</f>
        <v>0</v>
      </c>
      <c r="Q270" s="172">
        <v>1.2E-2</v>
      </c>
      <c r="R270" s="172">
        <f>Q270*H270</f>
        <v>1.2E-2</v>
      </c>
      <c r="S270" s="172">
        <v>0</v>
      </c>
      <c r="T270" s="173">
        <f>S270*H270</f>
        <v>0</v>
      </c>
      <c r="AR270" s="174" t="s">
        <v>346</v>
      </c>
      <c r="AT270" s="174" t="s">
        <v>343</v>
      </c>
      <c r="AU270" s="174" t="s">
        <v>91</v>
      </c>
      <c r="AY270" s="16" t="s">
        <v>199</v>
      </c>
      <c r="BE270" s="102">
        <f>IF(N270="základná",J270,0)</f>
        <v>0</v>
      </c>
      <c r="BF270" s="102">
        <f>IF(N270="znížená",J270,0)</f>
        <v>0</v>
      </c>
      <c r="BG270" s="102">
        <f>IF(N270="zákl. prenesená",J270,0)</f>
        <v>0</v>
      </c>
      <c r="BH270" s="102">
        <f>IF(N270="zníž. prenesená",J270,0)</f>
        <v>0</v>
      </c>
      <c r="BI270" s="102">
        <f>IF(N270="nulová",J270,0)</f>
        <v>0</v>
      </c>
      <c r="BJ270" s="16" t="s">
        <v>91</v>
      </c>
      <c r="BK270" s="102">
        <f>ROUND(I270*H270,2)</f>
        <v>0</v>
      </c>
      <c r="BL270" s="16" t="s">
        <v>280</v>
      </c>
      <c r="BM270" s="174" t="s">
        <v>435</v>
      </c>
    </row>
    <row r="271" spans="2:65" s="1" customFormat="1" ht="24.2" customHeight="1">
      <c r="B271" s="33"/>
      <c r="C271" s="163" t="s">
        <v>428</v>
      </c>
      <c r="D271" s="163" t="s">
        <v>201</v>
      </c>
      <c r="E271" s="164" t="s">
        <v>437</v>
      </c>
      <c r="F271" s="165" t="s">
        <v>438</v>
      </c>
      <c r="G271" s="166" t="s">
        <v>232</v>
      </c>
      <c r="H271" s="281">
        <v>1</v>
      </c>
      <c r="I271" s="168"/>
      <c r="J271" s="169">
        <f>ROUND(I271*H271,2)</f>
        <v>0</v>
      </c>
      <c r="K271" s="170"/>
      <c r="L271" s="33"/>
      <c r="M271" s="171" t="s">
        <v>1</v>
      </c>
      <c r="N271" s="137" t="s">
        <v>44</v>
      </c>
      <c r="P271" s="172">
        <f>O271*H271</f>
        <v>0</v>
      </c>
      <c r="Q271" s="172">
        <v>7.2999999999999996E-4</v>
      </c>
      <c r="R271" s="172">
        <f>Q271*H271</f>
        <v>7.2999999999999996E-4</v>
      </c>
      <c r="S271" s="172">
        <v>0</v>
      </c>
      <c r="T271" s="173">
        <f>S271*H271</f>
        <v>0</v>
      </c>
      <c r="AR271" s="174" t="s">
        <v>280</v>
      </c>
      <c r="AT271" s="174" t="s">
        <v>201</v>
      </c>
      <c r="AU271" s="174" t="s">
        <v>91</v>
      </c>
      <c r="AY271" s="16" t="s">
        <v>199</v>
      </c>
      <c r="BE271" s="102">
        <f>IF(N271="základná",J271,0)</f>
        <v>0</v>
      </c>
      <c r="BF271" s="102">
        <f>IF(N271="znížená",J271,0)</f>
        <v>0</v>
      </c>
      <c r="BG271" s="102">
        <f>IF(N271="zákl. prenesená",J271,0)</f>
        <v>0</v>
      </c>
      <c r="BH271" s="102">
        <f>IF(N271="zníž. prenesená",J271,0)</f>
        <v>0</v>
      </c>
      <c r="BI271" s="102">
        <f>IF(N271="nulová",J271,0)</f>
        <v>0</v>
      </c>
      <c r="BJ271" s="16" t="s">
        <v>91</v>
      </c>
      <c r="BK271" s="102">
        <f>ROUND(I271*H271,2)</f>
        <v>0</v>
      </c>
      <c r="BL271" s="16" t="s">
        <v>280</v>
      </c>
      <c r="BM271" s="174" t="s">
        <v>439</v>
      </c>
    </row>
    <row r="272" spans="2:65" s="12" customFormat="1" ht="11.25">
      <c r="B272" s="175"/>
      <c r="D272" s="176" t="s">
        <v>207</v>
      </c>
      <c r="E272" s="177" t="s">
        <v>1</v>
      </c>
      <c r="F272" s="178" t="s">
        <v>119</v>
      </c>
      <c r="H272" s="282">
        <v>1</v>
      </c>
      <c r="I272" s="180"/>
      <c r="L272" s="175"/>
      <c r="M272" s="181"/>
      <c r="T272" s="182"/>
      <c r="AT272" s="177" t="s">
        <v>207</v>
      </c>
      <c r="AU272" s="177" t="s">
        <v>91</v>
      </c>
      <c r="AV272" s="12" t="s">
        <v>91</v>
      </c>
      <c r="AW272" s="12" t="s">
        <v>33</v>
      </c>
      <c r="AX272" s="12" t="s">
        <v>85</v>
      </c>
      <c r="AY272" s="177" t="s">
        <v>199</v>
      </c>
    </row>
    <row r="273" spans="2:65" s="1" customFormat="1" ht="24.2" customHeight="1">
      <c r="B273" s="33"/>
      <c r="C273" s="196" t="s">
        <v>432</v>
      </c>
      <c r="D273" s="196" t="s">
        <v>343</v>
      </c>
      <c r="E273" s="197" t="s">
        <v>441</v>
      </c>
      <c r="F273" s="198" t="s">
        <v>442</v>
      </c>
      <c r="G273" s="199" t="s">
        <v>232</v>
      </c>
      <c r="H273" s="289">
        <v>1</v>
      </c>
      <c r="I273" s="200"/>
      <c r="J273" s="201">
        <f>ROUND(I273*H273,2)</f>
        <v>0</v>
      </c>
      <c r="K273" s="202"/>
      <c r="L273" s="203"/>
      <c r="M273" s="204" t="s">
        <v>1</v>
      </c>
      <c r="N273" s="205" t="s">
        <v>44</v>
      </c>
      <c r="P273" s="172">
        <f>O273*H273</f>
        <v>0</v>
      </c>
      <c r="Q273" s="172">
        <v>1.9300000000000001E-2</v>
      </c>
      <c r="R273" s="172">
        <f>Q273*H273</f>
        <v>1.9300000000000001E-2</v>
      </c>
      <c r="S273" s="172">
        <v>0</v>
      </c>
      <c r="T273" s="173">
        <f>S273*H273</f>
        <v>0</v>
      </c>
      <c r="AR273" s="174" t="s">
        <v>346</v>
      </c>
      <c r="AT273" s="174" t="s">
        <v>343</v>
      </c>
      <c r="AU273" s="174" t="s">
        <v>91</v>
      </c>
      <c r="AY273" s="16" t="s">
        <v>199</v>
      </c>
      <c r="BE273" s="102">
        <f>IF(N273="základná",J273,0)</f>
        <v>0</v>
      </c>
      <c r="BF273" s="102">
        <f>IF(N273="znížená",J273,0)</f>
        <v>0</v>
      </c>
      <c r="BG273" s="102">
        <f>IF(N273="zákl. prenesená",J273,0)</f>
        <v>0</v>
      </c>
      <c r="BH273" s="102">
        <f>IF(N273="zníž. prenesená",J273,0)</f>
        <v>0</v>
      </c>
      <c r="BI273" s="102">
        <f>IF(N273="nulová",J273,0)</f>
        <v>0</v>
      </c>
      <c r="BJ273" s="16" t="s">
        <v>91</v>
      </c>
      <c r="BK273" s="102">
        <f>ROUND(I273*H273,2)</f>
        <v>0</v>
      </c>
      <c r="BL273" s="16" t="s">
        <v>280</v>
      </c>
      <c r="BM273" s="174" t="s">
        <v>443</v>
      </c>
    </row>
    <row r="274" spans="2:65" s="1" customFormat="1" ht="24.2" customHeight="1">
      <c r="B274" s="33"/>
      <c r="C274" s="163" t="s">
        <v>436</v>
      </c>
      <c r="D274" s="163" t="s">
        <v>201</v>
      </c>
      <c r="E274" s="164" t="s">
        <v>461</v>
      </c>
      <c r="F274" s="165" t="s">
        <v>462</v>
      </c>
      <c r="G274" s="166" t="s">
        <v>425</v>
      </c>
      <c r="H274" s="281">
        <v>2</v>
      </c>
      <c r="I274" s="168"/>
      <c r="J274" s="169">
        <f>ROUND(I274*H274,2)</f>
        <v>0</v>
      </c>
      <c r="K274" s="170"/>
      <c r="L274" s="33"/>
      <c r="M274" s="171" t="s">
        <v>1</v>
      </c>
      <c r="N274" s="137" t="s">
        <v>44</v>
      </c>
      <c r="P274" s="172">
        <f>O274*H274</f>
        <v>0</v>
      </c>
      <c r="Q274" s="172">
        <v>0</v>
      </c>
      <c r="R274" s="172">
        <f>Q274*H274</f>
        <v>0</v>
      </c>
      <c r="S274" s="172">
        <v>1.9460000000000002E-2</v>
      </c>
      <c r="T274" s="173">
        <f>S274*H274</f>
        <v>3.8920000000000003E-2</v>
      </c>
      <c r="AR274" s="174" t="s">
        <v>280</v>
      </c>
      <c r="AT274" s="174" t="s">
        <v>201</v>
      </c>
      <c r="AU274" s="174" t="s">
        <v>91</v>
      </c>
      <c r="AY274" s="16" t="s">
        <v>199</v>
      </c>
      <c r="BE274" s="102">
        <f>IF(N274="základná",J274,0)</f>
        <v>0</v>
      </c>
      <c r="BF274" s="102">
        <f>IF(N274="znížená",J274,0)</f>
        <v>0</v>
      </c>
      <c r="BG274" s="102">
        <f>IF(N274="zákl. prenesená",J274,0)</f>
        <v>0</v>
      </c>
      <c r="BH274" s="102">
        <f>IF(N274="zníž. prenesená",J274,0)</f>
        <v>0</v>
      </c>
      <c r="BI274" s="102">
        <f>IF(N274="nulová",J274,0)</f>
        <v>0</v>
      </c>
      <c r="BJ274" s="16" t="s">
        <v>91</v>
      </c>
      <c r="BK274" s="102">
        <f>ROUND(I274*H274,2)</f>
        <v>0</v>
      </c>
      <c r="BL274" s="16" t="s">
        <v>280</v>
      </c>
      <c r="BM274" s="174" t="s">
        <v>463</v>
      </c>
    </row>
    <row r="275" spans="2:65" s="12" customFormat="1" ht="11.25">
      <c r="B275" s="175"/>
      <c r="D275" s="176" t="s">
        <v>207</v>
      </c>
      <c r="E275" s="177" t="s">
        <v>1</v>
      </c>
      <c r="F275" s="178" t="s">
        <v>983</v>
      </c>
      <c r="H275" s="282">
        <v>1</v>
      </c>
      <c r="I275" s="180"/>
      <c r="L275" s="175"/>
      <c r="M275" s="181"/>
      <c r="T275" s="182"/>
      <c r="AT275" s="177" t="s">
        <v>207</v>
      </c>
      <c r="AU275" s="177" t="s">
        <v>91</v>
      </c>
      <c r="AV275" s="12" t="s">
        <v>91</v>
      </c>
      <c r="AW275" s="12" t="s">
        <v>33</v>
      </c>
      <c r="AX275" s="12" t="s">
        <v>78</v>
      </c>
      <c r="AY275" s="177" t="s">
        <v>199</v>
      </c>
    </row>
    <row r="276" spans="2:65" s="12" customFormat="1" ht="11.25">
      <c r="B276" s="175"/>
      <c r="D276" s="176" t="s">
        <v>207</v>
      </c>
      <c r="E276" s="177" t="s">
        <v>1</v>
      </c>
      <c r="F276" s="178" t="s">
        <v>984</v>
      </c>
      <c r="H276" s="282">
        <v>1</v>
      </c>
      <c r="I276" s="180"/>
      <c r="L276" s="175"/>
      <c r="M276" s="181"/>
      <c r="T276" s="182"/>
      <c r="AT276" s="177" t="s">
        <v>207</v>
      </c>
      <c r="AU276" s="177" t="s">
        <v>91</v>
      </c>
      <c r="AV276" s="12" t="s">
        <v>91</v>
      </c>
      <c r="AW276" s="12" t="s">
        <v>33</v>
      </c>
      <c r="AX276" s="12" t="s">
        <v>78</v>
      </c>
      <c r="AY276" s="177" t="s">
        <v>199</v>
      </c>
    </row>
    <row r="277" spans="2:65" s="13" customFormat="1" ht="11.25">
      <c r="B277" s="183"/>
      <c r="D277" s="176" t="s">
        <v>207</v>
      </c>
      <c r="E277" s="184" t="s">
        <v>113</v>
      </c>
      <c r="F277" s="185" t="s">
        <v>229</v>
      </c>
      <c r="H277" s="284">
        <v>2</v>
      </c>
      <c r="I277" s="187"/>
      <c r="L277" s="183"/>
      <c r="M277" s="188"/>
      <c r="T277" s="189"/>
      <c r="AT277" s="184" t="s">
        <v>207</v>
      </c>
      <c r="AU277" s="184" t="s">
        <v>91</v>
      </c>
      <c r="AV277" s="13" t="s">
        <v>205</v>
      </c>
      <c r="AW277" s="13" t="s">
        <v>33</v>
      </c>
      <c r="AX277" s="13" t="s">
        <v>85</v>
      </c>
      <c r="AY277" s="184" t="s">
        <v>199</v>
      </c>
    </row>
    <row r="278" spans="2:65" s="1" customFormat="1" ht="24.2" customHeight="1">
      <c r="B278" s="33"/>
      <c r="C278" s="163" t="s">
        <v>440</v>
      </c>
      <c r="D278" s="163" t="s">
        <v>201</v>
      </c>
      <c r="E278" s="164" t="s">
        <v>467</v>
      </c>
      <c r="F278" s="165" t="s">
        <v>468</v>
      </c>
      <c r="G278" s="166" t="s">
        <v>232</v>
      </c>
      <c r="H278" s="281">
        <v>2</v>
      </c>
      <c r="I278" s="168"/>
      <c r="J278" s="169">
        <f>ROUND(I278*H278,2)</f>
        <v>0</v>
      </c>
      <c r="K278" s="170"/>
      <c r="L278" s="33"/>
      <c r="M278" s="171" t="s">
        <v>1</v>
      </c>
      <c r="N278" s="137" t="s">
        <v>44</v>
      </c>
      <c r="P278" s="172">
        <f>O278*H278</f>
        <v>0</v>
      </c>
      <c r="Q278" s="172">
        <v>2.3E-3</v>
      </c>
      <c r="R278" s="172">
        <f>Q278*H278</f>
        <v>4.5999999999999999E-3</v>
      </c>
      <c r="S278" s="172">
        <v>0</v>
      </c>
      <c r="T278" s="173">
        <f>S278*H278</f>
        <v>0</v>
      </c>
      <c r="AR278" s="174" t="s">
        <v>280</v>
      </c>
      <c r="AT278" s="174" t="s">
        <v>201</v>
      </c>
      <c r="AU278" s="174" t="s">
        <v>91</v>
      </c>
      <c r="AY278" s="16" t="s">
        <v>199</v>
      </c>
      <c r="BE278" s="102">
        <f>IF(N278="základná",J278,0)</f>
        <v>0</v>
      </c>
      <c r="BF278" s="102">
        <f>IF(N278="znížená",J278,0)</f>
        <v>0</v>
      </c>
      <c r="BG278" s="102">
        <f>IF(N278="zákl. prenesená",J278,0)</f>
        <v>0</v>
      </c>
      <c r="BH278" s="102">
        <f>IF(N278="zníž. prenesená",J278,0)</f>
        <v>0</v>
      </c>
      <c r="BI278" s="102">
        <f>IF(N278="nulová",J278,0)</f>
        <v>0</v>
      </c>
      <c r="BJ278" s="16" t="s">
        <v>91</v>
      </c>
      <c r="BK278" s="102">
        <f>ROUND(I278*H278,2)</f>
        <v>0</v>
      </c>
      <c r="BL278" s="16" t="s">
        <v>280</v>
      </c>
      <c r="BM278" s="174" t="s">
        <v>469</v>
      </c>
    </row>
    <row r="279" spans="2:65" s="12" customFormat="1" ht="11.25">
      <c r="B279" s="175"/>
      <c r="D279" s="176" t="s">
        <v>207</v>
      </c>
      <c r="E279" s="177" t="s">
        <v>1</v>
      </c>
      <c r="F279" s="178" t="s">
        <v>113</v>
      </c>
      <c r="H279" s="282">
        <v>2</v>
      </c>
      <c r="I279" s="180"/>
      <c r="L279" s="175"/>
      <c r="M279" s="181"/>
      <c r="T279" s="182"/>
      <c r="AT279" s="177" t="s">
        <v>207</v>
      </c>
      <c r="AU279" s="177" t="s">
        <v>91</v>
      </c>
      <c r="AV279" s="12" t="s">
        <v>91</v>
      </c>
      <c r="AW279" s="12" t="s">
        <v>33</v>
      </c>
      <c r="AX279" s="12" t="s">
        <v>78</v>
      </c>
      <c r="AY279" s="177" t="s">
        <v>199</v>
      </c>
    </row>
    <row r="280" spans="2:65" s="13" customFormat="1" ht="11.25">
      <c r="B280" s="183"/>
      <c r="D280" s="176" t="s">
        <v>207</v>
      </c>
      <c r="E280" s="184" t="s">
        <v>1</v>
      </c>
      <c r="F280" s="185" t="s">
        <v>229</v>
      </c>
      <c r="H280" s="284">
        <v>2</v>
      </c>
      <c r="I280" s="187"/>
      <c r="L280" s="183"/>
      <c r="M280" s="188"/>
      <c r="T280" s="189"/>
      <c r="AT280" s="184" t="s">
        <v>207</v>
      </c>
      <c r="AU280" s="184" t="s">
        <v>91</v>
      </c>
      <c r="AV280" s="13" t="s">
        <v>205</v>
      </c>
      <c r="AW280" s="13" t="s">
        <v>33</v>
      </c>
      <c r="AX280" s="13" t="s">
        <v>85</v>
      </c>
      <c r="AY280" s="184" t="s">
        <v>199</v>
      </c>
    </row>
    <row r="281" spans="2:65" s="1" customFormat="1" ht="16.5" customHeight="1">
      <c r="B281" s="33"/>
      <c r="C281" s="196" t="s">
        <v>444</v>
      </c>
      <c r="D281" s="196" t="s">
        <v>343</v>
      </c>
      <c r="E281" s="197" t="s">
        <v>471</v>
      </c>
      <c r="F281" s="198" t="s">
        <v>472</v>
      </c>
      <c r="G281" s="199" t="s">
        <v>232</v>
      </c>
      <c r="H281" s="289">
        <v>2</v>
      </c>
      <c r="I281" s="200"/>
      <c r="J281" s="201">
        <f>ROUND(I281*H281,2)</f>
        <v>0</v>
      </c>
      <c r="K281" s="202"/>
      <c r="L281" s="203"/>
      <c r="M281" s="204" t="s">
        <v>1</v>
      </c>
      <c r="N281" s="205" t="s">
        <v>44</v>
      </c>
      <c r="P281" s="172">
        <f>O281*H281</f>
        <v>0</v>
      </c>
      <c r="Q281" s="172">
        <v>1.41E-2</v>
      </c>
      <c r="R281" s="172">
        <f>Q281*H281</f>
        <v>2.8199999999999999E-2</v>
      </c>
      <c r="S281" s="172">
        <v>0</v>
      </c>
      <c r="T281" s="173">
        <f>S281*H281</f>
        <v>0</v>
      </c>
      <c r="AR281" s="174" t="s">
        <v>346</v>
      </c>
      <c r="AT281" s="174" t="s">
        <v>343</v>
      </c>
      <c r="AU281" s="174" t="s">
        <v>91</v>
      </c>
      <c r="AY281" s="16" t="s">
        <v>199</v>
      </c>
      <c r="BE281" s="102">
        <f>IF(N281="základná",J281,0)</f>
        <v>0</v>
      </c>
      <c r="BF281" s="102">
        <f>IF(N281="znížená",J281,0)</f>
        <v>0</v>
      </c>
      <c r="BG281" s="102">
        <f>IF(N281="zákl. prenesená",J281,0)</f>
        <v>0</v>
      </c>
      <c r="BH281" s="102">
        <f>IF(N281="zníž. prenesená",J281,0)</f>
        <v>0</v>
      </c>
      <c r="BI281" s="102">
        <f>IF(N281="nulová",J281,0)</f>
        <v>0</v>
      </c>
      <c r="BJ281" s="16" t="s">
        <v>91</v>
      </c>
      <c r="BK281" s="102">
        <f>ROUND(I281*H281,2)</f>
        <v>0</v>
      </c>
      <c r="BL281" s="16" t="s">
        <v>280</v>
      </c>
      <c r="BM281" s="174" t="s">
        <v>473</v>
      </c>
    </row>
    <row r="282" spans="2:65" s="1" customFormat="1" ht="16.5" customHeight="1">
      <c r="B282" s="33"/>
      <c r="C282" s="163" t="s">
        <v>448</v>
      </c>
      <c r="D282" s="163" t="s">
        <v>201</v>
      </c>
      <c r="E282" s="164" t="s">
        <v>475</v>
      </c>
      <c r="F282" s="165" t="s">
        <v>476</v>
      </c>
      <c r="G282" s="166" t="s">
        <v>232</v>
      </c>
      <c r="H282" s="281">
        <v>1</v>
      </c>
      <c r="I282" s="168"/>
      <c r="J282" s="169">
        <f>ROUND(I282*H282,2)</f>
        <v>0</v>
      </c>
      <c r="K282" s="170"/>
      <c r="L282" s="33"/>
      <c r="M282" s="171" t="s">
        <v>1</v>
      </c>
      <c r="N282" s="137" t="s">
        <v>44</v>
      </c>
      <c r="P282" s="172">
        <f>O282*H282</f>
        <v>0</v>
      </c>
      <c r="Q282" s="172">
        <v>0</v>
      </c>
      <c r="R282" s="172">
        <f>Q282*H282</f>
        <v>0</v>
      </c>
      <c r="S282" s="172">
        <v>0</v>
      </c>
      <c r="T282" s="173">
        <f>S282*H282</f>
        <v>0</v>
      </c>
      <c r="AR282" s="174" t="s">
        <v>280</v>
      </c>
      <c r="AT282" s="174" t="s">
        <v>201</v>
      </c>
      <c r="AU282" s="174" t="s">
        <v>91</v>
      </c>
      <c r="AY282" s="16" t="s">
        <v>199</v>
      </c>
      <c r="BE282" s="102">
        <f>IF(N282="základná",J282,0)</f>
        <v>0</v>
      </c>
      <c r="BF282" s="102">
        <f>IF(N282="znížená",J282,0)</f>
        <v>0</v>
      </c>
      <c r="BG282" s="102">
        <f>IF(N282="zákl. prenesená",J282,0)</f>
        <v>0</v>
      </c>
      <c r="BH282" s="102">
        <f>IF(N282="zníž. prenesená",J282,0)</f>
        <v>0</v>
      </c>
      <c r="BI282" s="102">
        <f>IF(N282="nulová",J282,0)</f>
        <v>0</v>
      </c>
      <c r="BJ282" s="16" t="s">
        <v>91</v>
      </c>
      <c r="BK282" s="102">
        <f>ROUND(I282*H282,2)</f>
        <v>0</v>
      </c>
      <c r="BL282" s="16" t="s">
        <v>280</v>
      </c>
      <c r="BM282" s="174" t="s">
        <v>477</v>
      </c>
    </row>
    <row r="283" spans="2:65" s="12" customFormat="1" ht="11.25">
      <c r="B283" s="175"/>
      <c r="D283" s="176" t="s">
        <v>207</v>
      </c>
      <c r="E283" s="177" t="s">
        <v>1</v>
      </c>
      <c r="F283" s="178" t="s">
        <v>119</v>
      </c>
      <c r="H283" s="282">
        <v>1</v>
      </c>
      <c r="I283" s="180"/>
      <c r="L283" s="175"/>
      <c r="M283" s="181"/>
      <c r="T283" s="182"/>
      <c r="AT283" s="177" t="s">
        <v>207</v>
      </c>
      <c r="AU283" s="177" t="s">
        <v>91</v>
      </c>
      <c r="AV283" s="12" t="s">
        <v>91</v>
      </c>
      <c r="AW283" s="12" t="s">
        <v>33</v>
      </c>
      <c r="AX283" s="12" t="s">
        <v>85</v>
      </c>
      <c r="AY283" s="177" t="s">
        <v>199</v>
      </c>
    </row>
    <row r="284" spans="2:65" s="1" customFormat="1" ht="16.5" customHeight="1">
      <c r="B284" s="33"/>
      <c r="C284" s="196" t="s">
        <v>452</v>
      </c>
      <c r="D284" s="196" t="s">
        <v>343</v>
      </c>
      <c r="E284" s="197" t="s">
        <v>479</v>
      </c>
      <c r="F284" s="198" t="s">
        <v>480</v>
      </c>
      <c r="G284" s="199" t="s">
        <v>232</v>
      </c>
      <c r="H284" s="289">
        <v>1</v>
      </c>
      <c r="I284" s="200"/>
      <c r="J284" s="201">
        <f>ROUND(I284*H284,2)</f>
        <v>0</v>
      </c>
      <c r="K284" s="202"/>
      <c r="L284" s="203"/>
      <c r="M284" s="204" t="s">
        <v>1</v>
      </c>
      <c r="N284" s="205" t="s">
        <v>44</v>
      </c>
      <c r="P284" s="172">
        <f>O284*H284</f>
        <v>0</v>
      </c>
      <c r="Q284" s="172">
        <v>2E-3</v>
      </c>
      <c r="R284" s="172">
        <f>Q284*H284</f>
        <v>2E-3</v>
      </c>
      <c r="S284" s="172">
        <v>0</v>
      </c>
      <c r="T284" s="173">
        <f>S284*H284</f>
        <v>0</v>
      </c>
      <c r="AR284" s="174" t="s">
        <v>346</v>
      </c>
      <c r="AT284" s="174" t="s">
        <v>343</v>
      </c>
      <c r="AU284" s="174" t="s">
        <v>91</v>
      </c>
      <c r="AY284" s="16" t="s">
        <v>199</v>
      </c>
      <c r="BE284" s="102">
        <f>IF(N284="základná",J284,0)</f>
        <v>0</v>
      </c>
      <c r="BF284" s="102">
        <f>IF(N284="znížená",J284,0)</f>
        <v>0</v>
      </c>
      <c r="BG284" s="102">
        <f>IF(N284="zákl. prenesená",J284,0)</f>
        <v>0</v>
      </c>
      <c r="BH284" s="102">
        <f>IF(N284="zníž. prenesená",J284,0)</f>
        <v>0</v>
      </c>
      <c r="BI284" s="102">
        <f>IF(N284="nulová",J284,0)</f>
        <v>0</v>
      </c>
      <c r="BJ284" s="16" t="s">
        <v>91</v>
      </c>
      <c r="BK284" s="102">
        <f>ROUND(I284*H284,2)</f>
        <v>0</v>
      </c>
      <c r="BL284" s="16" t="s">
        <v>280</v>
      </c>
      <c r="BM284" s="174" t="s">
        <v>481</v>
      </c>
    </row>
    <row r="285" spans="2:65" s="1" customFormat="1" ht="24.2" customHeight="1">
      <c r="B285" s="33"/>
      <c r="C285" s="163" t="s">
        <v>456</v>
      </c>
      <c r="D285" s="163" t="s">
        <v>201</v>
      </c>
      <c r="E285" s="164" t="s">
        <v>483</v>
      </c>
      <c r="F285" s="165" t="s">
        <v>484</v>
      </c>
      <c r="G285" s="166" t="s">
        <v>232</v>
      </c>
      <c r="H285" s="281">
        <v>5</v>
      </c>
      <c r="I285" s="168"/>
      <c r="J285" s="169">
        <f>ROUND(I285*H285,2)</f>
        <v>0</v>
      </c>
      <c r="K285" s="170"/>
      <c r="L285" s="33"/>
      <c r="M285" s="171" t="s">
        <v>1</v>
      </c>
      <c r="N285" s="137" t="s">
        <v>44</v>
      </c>
      <c r="P285" s="172">
        <f>O285*H285</f>
        <v>0</v>
      </c>
      <c r="Q285" s="172">
        <v>0</v>
      </c>
      <c r="R285" s="172">
        <f>Q285*H285</f>
        <v>0</v>
      </c>
      <c r="S285" s="172">
        <v>0</v>
      </c>
      <c r="T285" s="173">
        <f>S285*H285</f>
        <v>0</v>
      </c>
      <c r="AR285" s="174" t="s">
        <v>280</v>
      </c>
      <c r="AT285" s="174" t="s">
        <v>201</v>
      </c>
      <c r="AU285" s="174" t="s">
        <v>91</v>
      </c>
      <c r="AY285" s="16" t="s">
        <v>199</v>
      </c>
      <c r="BE285" s="102">
        <f>IF(N285="základná",J285,0)</f>
        <v>0</v>
      </c>
      <c r="BF285" s="102">
        <f>IF(N285="znížená",J285,0)</f>
        <v>0</v>
      </c>
      <c r="BG285" s="102">
        <f>IF(N285="zákl. prenesená",J285,0)</f>
        <v>0</v>
      </c>
      <c r="BH285" s="102">
        <f>IF(N285="zníž. prenesená",J285,0)</f>
        <v>0</v>
      </c>
      <c r="BI285" s="102">
        <f>IF(N285="nulová",J285,0)</f>
        <v>0</v>
      </c>
      <c r="BJ285" s="16" t="s">
        <v>91</v>
      </c>
      <c r="BK285" s="102">
        <f>ROUND(I285*H285,2)</f>
        <v>0</v>
      </c>
      <c r="BL285" s="16" t="s">
        <v>280</v>
      </c>
      <c r="BM285" s="174" t="s">
        <v>485</v>
      </c>
    </row>
    <row r="286" spans="2:65" s="12" customFormat="1" ht="11.25">
      <c r="B286" s="175"/>
      <c r="D286" s="176" t="s">
        <v>207</v>
      </c>
      <c r="E286" s="177" t="s">
        <v>1</v>
      </c>
      <c r="F286" s="178" t="s">
        <v>486</v>
      </c>
      <c r="H286" s="282">
        <v>5</v>
      </c>
      <c r="I286" s="180"/>
      <c r="L286" s="175"/>
      <c r="M286" s="181"/>
      <c r="T286" s="182"/>
      <c r="AT286" s="177" t="s">
        <v>207</v>
      </c>
      <c r="AU286" s="177" t="s">
        <v>91</v>
      </c>
      <c r="AV286" s="12" t="s">
        <v>91</v>
      </c>
      <c r="AW286" s="12" t="s">
        <v>33</v>
      </c>
      <c r="AX286" s="12" t="s">
        <v>78</v>
      </c>
      <c r="AY286" s="177" t="s">
        <v>199</v>
      </c>
    </row>
    <row r="287" spans="2:65" s="13" customFormat="1" ht="11.25">
      <c r="B287" s="183"/>
      <c r="D287" s="176" t="s">
        <v>207</v>
      </c>
      <c r="E287" s="184" t="s">
        <v>1</v>
      </c>
      <c r="F287" s="185" t="s">
        <v>229</v>
      </c>
      <c r="H287" s="284">
        <v>5</v>
      </c>
      <c r="I287" s="187"/>
      <c r="L287" s="183"/>
      <c r="M287" s="188"/>
      <c r="T287" s="189"/>
      <c r="AT287" s="184" t="s">
        <v>207</v>
      </c>
      <c r="AU287" s="184" t="s">
        <v>91</v>
      </c>
      <c r="AV287" s="13" t="s">
        <v>205</v>
      </c>
      <c r="AW287" s="13" t="s">
        <v>33</v>
      </c>
      <c r="AX287" s="13" t="s">
        <v>85</v>
      </c>
      <c r="AY287" s="184" t="s">
        <v>199</v>
      </c>
    </row>
    <row r="288" spans="2:65" s="1" customFormat="1" ht="16.5" customHeight="1">
      <c r="B288" s="33"/>
      <c r="C288" s="196" t="s">
        <v>460</v>
      </c>
      <c r="D288" s="196" t="s">
        <v>343</v>
      </c>
      <c r="E288" s="197" t="s">
        <v>488</v>
      </c>
      <c r="F288" s="198" t="s">
        <v>489</v>
      </c>
      <c r="G288" s="199" t="s">
        <v>232</v>
      </c>
      <c r="H288" s="289">
        <v>1</v>
      </c>
      <c r="I288" s="200"/>
      <c r="J288" s="201">
        <f>ROUND(I288*H288,2)</f>
        <v>0</v>
      </c>
      <c r="K288" s="202"/>
      <c r="L288" s="203"/>
      <c r="M288" s="204" t="s">
        <v>1</v>
      </c>
      <c r="N288" s="205" t="s">
        <v>44</v>
      </c>
      <c r="P288" s="172">
        <f>O288*H288</f>
        <v>0</v>
      </c>
      <c r="Q288" s="172">
        <v>5.0000000000000001E-4</v>
      </c>
      <c r="R288" s="172">
        <f>Q288*H288</f>
        <v>5.0000000000000001E-4</v>
      </c>
      <c r="S288" s="172">
        <v>0</v>
      </c>
      <c r="T288" s="173">
        <f>S288*H288</f>
        <v>0</v>
      </c>
      <c r="AR288" s="174" t="s">
        <v>346</v>
      </c>
      <c r="AT288" s="174" t="s">
        <v>343</v>
      </c>
      <c r="AU288" s="174" t="s">
        <v>91</v>
      </c>
      <c r="AY288" s="16" t="s">
        <v>199</v>
      </c>
      <c r="BE288" s="102">
        <f>IF(N288="základná",J288,0)</f>
        <v>0</v>
      </c>
      <c r="BF288" s="102">
        <f>IF(N288="znížená",J288,0)</f>
        <v>0</v>
      </c>
      <c r="BG288" s="102">
        <f>IF(N288="zákl. prenesená",J288,0)</f>
        <v>0</v>
      </c>
      <c r="BH288" s="102">
        <f>IF(N288="zníž. prenesená",J288,0)</f>
        <v>0</v>
      </c>
      <c r="BI288" s="102">
        <f>IF(N288="nulová",J288,0)</f>
        <v>0</v>
      </c>
      <c r="BJ288" s="16" t="s">
        <v>91</v>
      </c>
      <c r="BK288" s="102">
        <f>ROUND(I288*H288,2)</f>
        <v>0</v>
      </c>
      <c r="BL288" s="16" t="s">
        <v>280</v>
      </c>
      <c r="BM288" s="174" t="s">
        <v>490</v>
      </c>
    </row>
    <row r="289" spans="2:65" s="1" customFormat="1" ht="16.5" customHeight="1">
      <c r="B289" s="33"/>
      <c r="C289" s="196" t="s">
        <v>466</v>
      </c>
      <c r="D289" s="196" t="s">
        <v>343</v>
      </c>
      <c r="E289" s="197" t="s">
        <v>492</v>
      </c>
      <c r="F289" s="198" t="s">
        <v>493</v>
      </c>
      <c r="G289" s="199" t="s">
        <v>232</v>
      </c>
      <c r="H289" s="289">
        <v>2</v>
      </c>
      <c r="I289" s="200"/>
      <c r="J289" s="201">
        <f>ROUND(I289*H289,2)</f>
        <v>0</v>
      </c>
      <c r="K289" s="202"/>
      <c r="L289" s="203"/>
      <c r="M289" s="204" t="s">
        <v>1</v>
      </c>
      <c r="N289" s="205" t="s">
        <v>44</v>
      </c>
      <c r="P289" s="172">
        <f>O289*H289</f>
        <v>0</v>
      </c>
      <c r="Q289" s="172">
        <v>5.0000000000000001E-4</v>
      </c>
      <c r="R289" s="172">
        <f>Q289*H289</f>
        <v>1E-3</v>
      </c>
      <c r="S289" s="172">
        <v>0</v>
      </c>
      <c r="T289" s="173">
        <f>S289*H289</f>
        <v>0</v>
      </c>
      <c r="AR289" s="174" t="s">
        <v>346</v>
      </c>
      <c r="AT289" s="174" t="s">
        <v>343</v>
      </c>
      <c r="AU289" s="174" t="s">
        <v>91</v>
      </c>
      <c r="AY289" s="16" t="s">
        <v>199</v>
      </c>
      <c r="BE289" s="102">
        <f>IF(N289="základná",J289,0)</f>
        <v>0</v>
      </c>
      <c r="BF289" s="102">
        <f>IF(N289="znížená",J289,0)</f>
        <v>0</v>
      </c>
      <c r="BG289" s="102">
        <f>IF(N289="zákl. prenesená",J289,0)</f>
        <v>0</v>
      </c>
      <c r="BH289" s="102">
        <f>IF(N289="zníž. prenesená",J289,0)</f>
        <v>0</v>
      </c>
      <c r="BI289" s="102">
        <f>IF(N289="nulová",J289,0)</f>
        <v>0</v>
      </c>
      <c r="BJ289" s="16" t="s">
        <v>91</v>
      </c>
      <c r="BK289" s="102">
        <f>ROUND(I289*H289,2)</f>
        <v>0</v>
      </c>
      <c r="BL289" s="16" t="s">
        <v>280</v>
      </c>
      <c r="BM289" s="174" t="s">
        <v>494</v>
      </c>
    </row>
    <row r="290" spans="2:65" s="1" customFormat="1" ht="16.5" customHeight="1">
      <c r="B290" s="33"/>
      <c r="C290" s="196" t="s">
        <v>470</v>
      </c>
      <c r="D290" s="196" t="s">
        <v>343</v>
      </c>
      <c r="E290" s="197" t="s">
        <v>496</v>
      </c>
      <c r="F290" s="198" t="s">
        <v>497</v>
      </c>
      <c r="G290" s="199" t="s">
        <v>232</v>
      </c>
      <c r="H290" s="289">
        <v>2</v>
      </c>
      <c r="I290" s="200"/>
      <c r="J290" s="201">
        <f>ROUND(I290*H290,2)</f>
        <v>0</v>
      </c>
      <c r="K290" s="202"/>
      <c r="L290" s="203"/>
      <c r="M290" s="204" t="s">
        <v>1</v>
      </c>
      <c r="N290" s="205" t="s">
        <v>44</v>
      </c>
      <c r="P290" s="172">
        <f>O290*H290</f>
        <v>0</v>
      </c>
      <c r="Q290" s="172">
        <v>1E-4</v>
      </c>
      <c r="R290" s="172">
        <f>Q290*H290</f>
        <v>2.0000000000000001E-4</v>
      </c>
      <c r="S290" s="172">
        <v>0</v>
      </c>
      <c r="T290" s="173">
        <f>S290*H290</f>
        <v>0</v>
      </c>
      <c r="AR290" s="174" t="s">
        <v>346</v>
      </c>
      <c r="AT290" s="174" t="s">
        <v>343</v>
      </c>
      <c r="AU290" s="174" t="s">
        <v>91</v>
      </c>
      <c r="AY290" s="16" t="s">
        <v>199</v>
      </c>
      <c r="BE290" s="102">
        <f>IF(N290="základná",J290,0)</f>
        <v>0</v>
      </c>
      <c r="BF290" s="102">
        <f>IF(N290="znížená",J290,0)</f>
        <v>0</v>
      </c>
      <c r="BG290" s="102">
        <f>IF(N290="zákl. prenesená",J290,0)</f>
        <v>0</v>
      </c>
      <c r="BH290" s="102">
        <f>IF(N290="zníž. prenesená",J290,0)</f>
        <v>0</v>
      </c>
      <c r="BI290" s="102">
        <f>IF(N290="nulová",J290,0)</f>
        <v>0</v>
      </c>
      <c r="BJ290" s="16" t="s">
        <v>91</v>
      </c>
      <c r="BK290" s="102">
        <f>ROUND(I290*H290,2)</f>
        <v>0</v>
      </c>
      <c r="BL290" s="16" t="s">
        <v>280</v>
      </c>
      <c r="BM290" s="174" t="s">
        <v>498</v>
      </c>
    </row>
    <row r="291" spans="2:65" s="1" customFormat="1" ht="21.75" customHeight="1">
      <c r="B291" s="33"/>
      <c r="C291" s="163" t="s">
        <v>474</v>
      </c>
      <c r="D291" s="163" t="s">
        <v>201</v>
      </c>
      <c r="E291" s="164" t="s">
        <v>500</v>
      </c>
      <c r="F291" s="165" t="s">
        <v>501</v>
      </c>
      <c r="G291" s="166" t="s">
        <v>232</v>
      </c>
      <c r="H291" s="281">
        <v>2</v>
      </c>
      <c r="I291" s="168"/>
      <c r="J291" s="169">
        <f>ROUND(I291*H291,2)</f>
        <v>0</v>
      </c>
      <c r="K291" s="170"/>
      <c r="L291" s="33"/>
      <c r="M291" s="171" t="s">
        <v>1</v>
      </c>
      <c r="N291" s="137" t="s">
        <v>44</v>
      </c>
      <c r="P291" s="172">
        <f>O291*H291</f>
        <v>0</v>
      </c>
      <c r="Q291" s="172">
        <v>1.64E-4</v>
      </c>
      <c r="R291" s="172">
        <f>Q291*H291</f>
        <v>3.28E-4</v>
      </c>
      <c r="S291" s="172">
        <v>0</v>
      </c>
      <c r="T291" s="173">
        <f>S291*H291</f>
        <v>0</v>
      </c>
      <c r="AR291" s="174" t="s">
        <v>280</v>
      </c>
      <c r="AT291" s="174" t="s">
        <v>201</v>
      </c>
      <c r="AU291" s="174" t="s">
        <v>91</v>
      </c>
      <c r="AY291" s="16" t="s">
        <v>199</v>
      </c>
      <c r="BE291" s="102">
        <f>IF(N291="základná",J291,0)</f>
        <v>0</v>
      </c>
      <c r="BF291" s="102">
        <f>IF(N291="znížená",J291,0)</f>
        <v>0</v>
      </c>
      <c r="BG291" s="102">
        <f>IF(N291="zákl. prenesená",J291,0)</f>
        <v>0</v>
      </c>
      <c r="BH291" s="102">
        <f>IF(N291="zníž. prenesená",J291,0)</f>
        <v>0</v>
      </c>
      <c r="BI291" s="102">
        <f>IF(N291="nulová",J291,0)</f>
        <v>0</v>
      </c>
      <c r="BJ291" s="16" t="s">
        <v>91</v>
      </c>
      <c r="BK291" s="102">
        <f>ROUND(I291*H291,2)</f>
        <v>0</v>
      </c>
      <c r="BL291" s="16" t="s">
        <v>280</v>
      </c>
      <c r="BM291" s="174" t="s">
        <v>502</v>
      </c>
    </row>
    <row r="292" spans="2:65" s="12" customFormat="1" ht="11.25">
      <c r="B292" s="175"/>
      <c r="D292" s="176" t="s">
        <v>207</v>
      </c>
      <c r="E292" s="177" t="s">
        <v>1</v>
      </c>
      <c r="F292" s="178" t="s">
        <v>113</v>
      </c>
      <c r="H292" s="282">
        <v>2</v>
      </c>
      <c r="I292" s="180"/>
      <c r="L292" s="175"/>
      <c r="M292" s="181"/>
      <c r="T292" s="182"/>
      <c r="AT292" s="177" t="s">
        <v>207</v>
      </c>
      <c r="AU292" s="177" t="s">
        <v>91</v>
      </c>
      <c r="AV292" s="12" t="s">
        <v>91</v>
      </c>
      <c r="AW292" s="12" t="s">
        <v>33</v>
      </c>
      <c r="AX292" s="12" t="s">
        <v>85</v>
      </c>
      <c r="AY292" s="177" t="s">
        <v>199</v>
      </c>
    </row>
    <row r="293" spans="2:65" s="1" customFormat="1" ht="24.2" customHeight="1">
      <c r="B293" s="33"/>
      <c r="C293" s="196" t="s">
        <v>478</v>
      </c>
      <c r="D293" s="196" t="s">
        <v>343</v>
      </c>
      <c r="E293" s="197" t="s">
        <v>504</v>
      </c>
      <c r="F293" s="198" t="s">
        <v>505</v>
      </c>
      <c r="G293" s="199" t="s">
        <v>232</v>
      </c>
      <c r="H293" s="289">
        <v>2</v>
      </c>
      <c r="I293" s="200"/>
      <c r="J293" s="201">
        <f>ROUND(I293*H293,2)</f>
        <v>0</v>
      </c>
      <c r="K293" s="202"/>
      <c r="L293" s="203"/>
      <c r="M293" s="204" t="s">
        <v>1</v>
      </c>
      <c r="N293" s="205" t="s">
        <v>44</v>
      </c>
      <c r="P293" s="172">
        <f>O293*H293</f>
        <v>0</v>
      </c>
      <c r="Q293" s="172">
        <v>1.4400000000000001E-3</v>
      </c>
      <c r="R293" s="172">
        <f>Q293*H293</f>
        <v>2.8800000000000002E-3</v>
      </c>
      <c r="S293" s="172">
        <v>0</v>
      </c>
      <c r="T293" s="173">
        <f>S293*H293</f>
        <v>0</v>
      </c>
      <c r="AR293" s="174" t="s">
        <v>346</v>
      </c>
      <c r="AT293" s="174" t="s">
        <v>343</v>
      </c>
      <c r="AU293" s="174" t="s">
        <v>91</v>
      </c>
      <c r="AY293" s="16" t="s">
        <v>199</v>
      </c>
      <c r="BE293" s="102">
        <f>IF(N293="základná",J293,0)</f>
        <v>0</v>
      </c>
      <c r="BF293" s="102">
        <f>IF(N293="znížená",J293,0)</f>
        <v>0</v>
      </c>
      <c r="BG293" s="102">
        <f>IF(N293="zákl. prenesená",J293,0)</f>
        <v>0</v>
      </c>
      <c r="BH293" s="102">
        <f>IF(N293="zníž. prenesená",J293,0)</f>
        <v>0</v>
      </c>
      <c r="BI293" s="102">
        <f>IF(N293="nulová",J293,0)</f>
        <v>0</v>
      </c>
      <c r="BJ293" s="16" t="s">
        <v>91</v>
      </c>
      <c r="BK293" s="102">
        <f>ROUND(I293*H293,2)</f>
        <v>0</v>
      </c>
      <c r="BL293" s="16" t="s">
        <v>280</v>
      </c>
      <c r="BM293" s="174" t="s">
        <v>506</v>
      </c>
    </row>
    <row r="294" spans="2:65" s="1" customFormat="1" ht="16.5" customHeight="1">
      <c r="B294" s="33"/>
      <c r="C294" s="163" t="s">
        <v>482</v>
      </c>
      <c r="D294" s="163" t="s">
        <v>201</v>
      </c>
      <c r="E294" s="164" t="s">
        <v>508</v>
      </c>
      <c r="F294" s="165" t="s">
        <v>509</v>
      </c>
      <c r="G294" s="166" t="s">
        <v>425</v>
      </c>
      <c r="H294" s="281">
        <v>1</v>
      </c>
      <c r="I294" s="168"/>
      <c r="J294" s="169">
        <f>ROUND(I294*H294,2)</f>
        <v>0</v>
      </c>
      <c r="K294" s="170"/>
      <c r="L294" s="33"/>
      <c r="M294" s="171" t="s">
        <v>1</v>
      </c>
      <c r="N294" s="137" t="s">
        <v>44</v>
      </c>
      <c r="P294" s="172">
        <f>O294*H294</f>
        <v>0</v>
      </c>
      <c r="Q294" s="172">
        <v>0</v>
      </c>
      <c r="R294" s="172">
        <f>Q294*H294</f>
        <v>0</v>
      </c>
      <c r="S294" s="172">
        <v>1.086E-2</v>
      </c>
      <c r="T294" s="173">
        <f>S294*H294</f>
        <v>1.086E-2</v>
      </c>
      <c r="AR294" s="174" t="s">
        <v>280</v>
      </c>
      <c r="AT294" s="174" t="s">
        <v>201</v>
      </c>
      <c r="AU294" s="174" t="s">
        <v>91</v>
      </c>
      <c r="AY294" s="16" t="s">
        <v>199</v>
      </c>
      <c r="BE294" s="102">
        <f>IF(N294="základná",J294,0)</f>
        <v>0</v>
      </c>
      <c r="BF294" s="102">
        <f>IF(N294="znížená",J294,0)</f>
        <v>0</v>
      </c>
      <c r="BG294" s="102">
        <f>IF(N294="zákl. prenesená",J294,0)</f>
        <v>0</v>
      </c>
      <c r="BH294" s="102">
        <f>IF(N294="zníž. prenesená",J294,0)</f>
        <v>0</v>
      </c>
      <c r="BI294" s="102">
        <f>IF(N294="nulová",J294,0)</f>
        <v>0</v>
      </c>
      <c r="BJ294" s="16" t="s">
        <v>91</v>
      </c>
      <c r="BK294" s="102">
        <f>ROUND(I294*H294,2)</f>
        <v>0</v>
      </c>
      <c r="BL294" s="16" t="s">
        <v>280</v>
      </c>
      <c r="BM294" s="174" t="s">
        <v>510</v>
      </c>
    </row>
    <row r="295" spans="2:65" s="12" customFormat="1" ht="11.25">
      <c r="B295" s="175"/>
      <c r="D295" s="176" t="s">
        <v>207</v>
      </c>
      <c r="E295" s="177" t="s">
        <v>1</v>
      </c>
      <c r="F295" s="178" t="s">
        <v>85</v>
      </c>
      <c r="H295" s="179">
        <v>1</v>
      </c>
      <c r="I295" s="180"/>
      <c r="L295" s="175"/>
      <c r="M295" s="181"/>
      <c r="T295" s="182"/>
      <c r="AT295" s="177" t="s">
        <v>207</v>
      </c>
      <c r="AU295" s="177" t="s">
        <v>91</v>
      </c>
      <c r="AV295" s="12" t="s">
        <v>91</v>
      </c>
      <c r="AW295" s="12" t="s">
        <v>33</v>
      </c>
      <c r="AX295" s="12" t="s">
        <v>78</v>
      </c>
      <c r="AY295" s="177" t="s">
        <v>199</v>
      </c>
    </row>
    <row r="296" spans="2:65" s="13" customFormat="1" ht="11.25">
      <c r="B296" s="183"/>
      <c r="D296" s="176" t="s">
        <v>207</v>
      </c>
      <c r="E296" s="184" t="s">
        <v>115</v>
      </c>
      <c r="F296" s="185" t="s">
        <v>229</v>
      </c>
      <c r="H296" s="186">
        <v>1</v>
      </c>
      <c r="I296" s="187"/>
      <c r="L296" s="183"/>
      <c r="M296" s="188"/>
      <c r="T296" s="189"/>
      <c r="AT296" s="184" t="s">
        <v>207</v>
      </c>
      <c r="AU296" s="184" t="s">
        <v>91</v>
      </c>
      <c r="AV296" s="13" t="s">
        <v>205</v>
      </c>
      <c r="AW296" s="13" t="s">
        <v>33</v>
      </c>
      <c r="AX296" s="13" t="s">
        <v>85</v>
      </c>
      <c r="AY296" s="184" t="s">
        <v>199</v>
      </c>
    </row>
    <row r="297" spans="2:65" s="1" customFormat="1" ht="37.9" customHeight="1">
      <c r="B297" s="33"/>
      <c r="C297" s="163" t="s">
        <v>487</v>
      </c>
      <c r="D297" s="163" t="s">
        <v>201</v>
      </c>
      <c r="E297" s="164" t="s">
        <v>512</v>
      </c>
      <c r="F297" s="165" t="s">
        <v>513</v>
      </c>
      <c r="G297" s="166" t="s">
        <v>266</v>
      </c>
      <c r="H297" s="281">
        <v>8.1000000000000003E-2</v>
      </c>
      <c r="I297" s="168"/>
      <c r="J297" s="169">
        <f>ROUND(I297*H297,2)</f>
        <v>0</v>
      </c>
      <c r="K297" s="170"/>
      <c r="L297" s="33"/>
      <c r="M297" s="171" t="s">
        <v>1</v>
      </c>
      <c r="N297" s="137" t="s">
        <v>44</v>
      </c>
      <c r="P297" s="172">
        <f>O297*H297</f>
        <v>0</v>
      </c>
      <c r="Q297" s="172">
        <v>0</v>
      </c>
      <c r="R297" s="172">
        <f>Q297*H297</f>
        <v>0</v>
      </c>
      <c r="S297" s="172">
        <v>0</v>
      </c>
      <c r="T297" s="173">
        <f>S297*H297</f>
        <v>0</v>
      </c>
      <c r="AR297" s="174" t="s">
        <v>280</v>
      </c>
      <c r="AT297" s="174" t="s">
        <v>201</v>
      </c>
      <c r="AU297" s="174" t="s">
        <v>91</v>
      </c>
      <c r="AY297" s="16" t="s">
        <v>199</v>
      </c>
      <c r="BE297" s="102">
        <f>IF(N297="základná",J297,0)</f>
        <v>0</v>
      </c>
      <c r="BF297" s="102">
        <f>IF(N297="znížená",J297,0)</f>
        <v>0</v>
      </c>
      <c r="BG297" s="102">
        <f>IF(N297="zákl. prenesená",J297,0)</f>
        <v>0</v>
      </c>
      <c r="BH297" s="102">
        <f>IF(N297="zníž. prenesená",J297,0)</f>
        <v>0</v>
      </c>
      <c r="BI297" s="102">
        <f>IF(N297="nulová",J297,0)</f>
        <v>0</v>
      </c>
      <c r="BJ297" s="16" t="s">
        <v>91</v>
      </c>
      <c r="BK297" s="102">
        <f>ROUND(I297*H297,2)</f>
        <v>0</v>
      </c>
      <c r="BL297" s="16" t="s">
        <v>280</v>
      </c>
      <c r="BM297" s="174" t="s">
        <v>514</v>
      </c>
    </row>
    <row r="298" spans="2:65" s="1" customFormat="1" ht="16.5" customHeight="1">
      <c r="B298" s="33"/>
      <c r="C298" s="163" t="s">
        <v>491</v>
      </c>
      <c r="D298" s="163" t="s">
        <v>201</v>
      </c>
      <c r="E298" s="164" t="s">
        <v>516</v>
      </c>
      <c r="F298" s="165" t="s">
        <v>517</v>
      </c>
      <c r="G298" s="166" t="s">
        <v>232</v>
      </c>
      <c r="H298" s="281">
        <v>2</v>
      </c>
      <c r="I298" s="168"/>
      <c r="J298" s="169">
        <f>ROUND(I298*H298,2)</f>
        <v>0</v>
      </c>
      <c r="K298" s="170"/>
      <c r="L298" s="33"/>
      <c r="M298" s="171" t="s">
        <v>1</v>
      </c>
      <c r="N298" s="137" t="s">
        <v>44</v>
      </c>
      <c r="P298" s="172">
        <f>O298*H298</f>
        <v>0</v>
      </c>
      <c r="Q298" s="172">
        <v>8.0000000000000007E-5</v>
      </c>
      <c r="R298" s="172">
        <f>Q298*H298</f>
        <v>1.6000000000000001E-4</v>
      </c>
      <c r="S298" s="172">
        <v>0</v>
      </c>
      <c r="T298" s="173">
        <f>S298*H298</f>
        <v>0</v>
      </c>
      <c r="AR298" s="174" t="s">
        <v>280</v>
      </c>
      <c r="AT298" s="174" t="s">
        <v>201</v>
      </c>
      <c r="AU298" s="174" t="s">
        <v>91</v>
      </c>
      <c r="AY298" s="16" t="s">
        <v>199</v>
      </c>
      <c r="BE298" s="102">
        <f>IF(N298="základná",J298,0)</f>
        <v>0</v>
      </c>
      <c r="BF298" s="102">
        <f>IF(N298="znížená",J298,0)</f>
        <v>0</v>
      </c>
      <c r="BG298" s="102">
        <f>IF(N298="zákl. prenesená",J298,0)</f>
        <v>0</v>
      </c>
      <c r="BH298" s="102">
        <f>IF(N298="zníž. prenesená",J298,0)</f>
        <v>0</v>
      </c>
      <c r="BI298" s="102">
        <f>IF(N298="nulová",J298,0)</f>
        <v>0</v>
      </c>
      <c r="BJ298" s="16" t="s">
        <v>91</v>
      </c>
      <c r="BK298" s="102">
        <f>ROUND(I298*H298,2)</f>
        <v>0</v>
      </c>
      <c r="BL298" s="16" t="s">
        <v>280</v>
      </c>
      <c r="BM298" s="174" t="s">
        <v>518</v>
      </c>
    </row>
    <row r="299" spans="2:65" s="12" customFormat="1" ht="11.25">
      <c r="B299" s="175"/>
      <c r="D299" s="176" t="s">
        <v>207</v>
      </c>
      <c r="E299" s="177" t="s">
        <v>1</v>
      </c>
      <c r="F299" s="178" t="s">
        <v>91</v>
      </c>
      <c r="H299" s="282">
        <v>2</v>
      </c>
      <c r="I299" s="180"/>
      <c r="L299" s="175"/>
      <c r="M299" s="181"/>
      <c r="T299" s="182"/>
      <c r="AT299" s="177" t="s">
        <v>207</v>
      </c>
      <c r="AU299" s="177" t="s">
        <v>91</v>
      </c>
      <c r="AV299" s="12" t="s">
        <v>91</v>
      </c>
      <c r="AW299" s="12" t="s">
        <v>33</v>
      </c>
      <c r="AX299" s="12" t="s">
        <v>78</v>
      </c>
      <c r="AY299" s="177" t="s">
        <v>199</v>
      </c>
    </row>
    <row r="300" spans="2:65" s="13" customFormat="1" ht="11.25">
      <c r="B300" s="183"/>
      <c r="D300" s="176" t="s">
        <v>207</v>
      </c>
      <c r="E300" s="184" t="s">
        <v>131</v>
      </c>
      <c r="F300" s="185" t="s">
        <v>229</v>
      </c>
      <c r="H300" s="284">
        <v>2</v>
      </c>
      <c r="I300" s="187"/>
      <c r="L300" s="183"/>
      <c r="M300" s="188"/>
      <c r="T300" s="189"/>
      <c r="AT300" s="184" t="s">
        <v>207</v>
      </c>
      <c r="AU300" s="184" t="s">
        <v>91</v>
      </c>
      <c r="AV300" s="13" t="s">
        <v>205</v>
      </c>
      <c r="AW300" s="13" t="s">
        <v>33</v>
      </c>
      <c r="AX300" s="13" t="s">
        <v>85</v>
      </c>
      <c r="AY300" s="184" t="s">
        <v>199</v>
      </c>
    </row>
    <row r="301" spans="2:65" s="1" customFormat="1" ht="24.2" customHeight="1">
      <c r="B301" s="33"/>
      <c r="C301" s="196" t="s">
        <v>495</v>
      </c>
      <c r="D301" s="196" t="s">
        <v>343</v>
      </c>
      <c r="E301" s="197" t="s">
        <v>520</v>
      </c>
      <c r="F301" s="198" t="s">
        <v>521</v>
      </c>
      <c r="G301" s="199" t="s">
        <v>232</v>
      </c>
      <c r="H301" s="289">
        <v>2</v>
      </c>
      <c r="I301" s="200"/>
      <c r="J301" s="201">
        <f>ROUND(I301*H301,2)</f>
        <v>0</v>
      </c>
      <c r="K301" s="202"/>
      <c r="L301" s="203"/>
      <c r="M301" s="204" t="s">
        <v>1</v>
      </c>
      <c r="N301" s="205" t="s">
        <v>44</v>
      </c>
      <c r="P301" s="172">
        <f>O301*H301</f>
        <v>0</v>
      </c>
      <c r="Q301" s="172">
        <v>2.1000000000000001E-4</v>
      </c>
      <c r="R301" s="172">
        <f>Q301*H301</f>
        <v>4.2000000000000002E-4</v>
      </c>
      <c r="S301" s="172">
        <v>0</v>
      </c>
      <c r="T301" s="173">
        <f>S301*H301</f>
        <v>0</v>
      </c>
      <c r="AR301" s="174" t="s">
        <v>346</v>
      </c>
      <c r="AT301" s="174" t="s">
        <v>343</v>
      </c>
      <c r="AU301" s="174" t="s">
        <v>91</v>
      </c>
      <c r="AY301" s="16" t="s">
        <v>199</v>
      </c>
      <c r="BE301" s="102">
        <f>IF(N301="základná",J301,0)</f>
        <v>0</v>
      </c>
      <c r="BF301" s="102">
        <f>IF(N301="znížená",J301,0)</f>
        <v>0</v>
      </c>
      <c r="BG301" s="102">
        <f>IF(N301="zákl. prenesená",J301,0)</f>
        <v>0</v>
      </c>
      <c r="BH301" s="102">
        <f>IF(N301="zníž. prenesená",J301,0)</f>
        <v>0</v>
      </c>
      <c r="BI301" s="102">
        <f>IF(N301="nulová",J301,0)</f>
        <v>0</v>
      </c>
      <c r="BJ301" s="16" t="s">
        <v>91</v>
      </c>
      <c r="BK301" s="102">
        <f>ROUND(I301*H301,2)</f>
        <v>0</v>
      </c>
      <c r="BL301" s="16" t="s">
        <v>280</v>
      </c>
      <c r="BM301" s="174" t="s">
        <v>522</v>
      </c>
    </row>
    <row r="302" spans="2:65" s="1" customFormat="1" ht="16.5" customHeight="1">
      <c r="B302" s="33"/>
      <c r="C302" s="163" t="s">
        <v>499</v>
      </c>
      <c r="D302" s="163" t="s">
        <v>201</v>
      </c>
      <c r="E302" s="164" t="s">
        <v>524</v>
      </c>
      <c r="F302" s="165" t="s">
        <v>525</v>
      </c>
      <c r="G302" s="166" t="s">
        <v>232</v>
      </c>
      <c r="H302" s="281">
        <v>7</v>
      </c>
      <c r="I302" s="168"/>
      <c r="J302" s="169">
        <f>ROUND(I302*H302,2)</f>
        <v>0</v>
      </c>
      <c r="K302" s="170"/>
      <c r="L302" s="33"/>
      <c r="M302" s="171" t="s">
        <v>1</v>
      </c>
      <c r="N302" s="137" t="s">
        <v>44</v>
      </c>
      <c r="P302" s="172">
        <f>O302*H302</f>
        <v>0</v>
      </c>
      <c r="Q302" s="172">
        <v>8.0000000000000007E-5</v>
      </c>
      <c r="R302" s="172">
        <f>Q302*H302</f>
        <v>5.6000000000000006E-4</v>
      </c>
      <c r="S302" s="172">
        <v>0</v>
      </c>
      <c r="T302" s="173">
        <f>S302*H302</f>
        <v>0</v>
      </c>
      <c r="AR302" s="174" t="s">
        <v>280</v>
      </c>
      <c r="AT302" s="174" t="s">
        <v>201</v>
      </c>
      <c r="AU302" s="174" t="s">
        <v>91</v>
      </c>
      <c r="AY302" s="16" t="s">
        <v>199</v>
      </c>
      <c r="BE302" s="102">
        <f>IF(N302="základná",J302,0)</f>
        <v>0</v>
      </c>
      <c r="BF302" s="102">
        <f>IF(N302="znížená",J302,0)</f>
        <v>0</v>
      </c>
      <c r="BG302" s="102">
        <f>IF(N302="zákl. prenesená",J302,0)</f>
        <v>0</v>
      </c>
      <c r="BH302" s="102">
        <f>IF(N302="zníž. prenesená",J302,0)</f>
        <v>0</v>
      </c>
      <c r="BI302" s="102">
        <f>IF(N302="nulová",J302,0)</f>
        <v>0</v>
      </c>
      <c r="BJ302" s="16" t="s">
        <v>91</v>
      </c>
      <c r="BK302" s="102">
        <f>ROUND(I302*H302,2)</f>
        <v>0</v>
      </c>
      <c r="BL302" s="16" t="s">
        <v>280</v>
      </c>
      <c r="BM302" s="174" t="s">
        <v>526</v>
      </c>
    </row>
    <row r="303" spans="2:65" s="12" customFormat="1" ht="11.25">
      <c r="B303" s="175"/>
      <c r="D303" s="176" t="s">
        <v>207</v>
      </c>
      <c r="E303" s="177" t="s">
        <v>1</v>
      </c>
      <c r="F303" s="178" t="s">
        <v>985</v>
      </c>
      <c r="H303" s="282">
        <v>7</v>
      </c>
      <c r="I303" s="180"/>
      <c r="L303" s="175"/>
      <c r="M303" s="181"/>
      <c r="T303" s="182"/>
      <c r="AT303" s="177" t="s">
        <v>207</v>
      </c>
      <c r="AU303" s="177" t="s">
        <v>91</v>
      </c>
      <c r="AV303" s="12" t="s">
        <v>91</v>
      </c>
      <c r="AW303" s="12" t="s">
        <v>33</v>
      </c>
      <c r="AX303" s="12" t="s">
        <v>78</v>
      </c>
      <c r="AY303" s="177" t="s">
        <v>199</v>
      </c>
    </row>
    <row r="304" spans="2:65" s="13" customFormat="1" ht="11.25">
      <c r="B304" s="183"/>
      <c r="D304" s="176" t="s">
        <v>207</v>
      </c>
      <c r="E304" s="184" t="s">
        <v>132</v>
      </c>
      <c r="F304" s="185" t="s">
        <v>229</v>
      </c>
      <c r="H304" s="284">
        <v>7</v>
      </c>
      <c r="I304" s="187"/>
      <c r="L304" s="183"/>
      <c r="M304" s="188"/>
      <c r="T304" s="189"/>
      <c r="AT304" s="184" t="s">
        <v>207</v>
      </c>
      <c r="AU304" s="184" t="s">
        <v>91</v>
      </c>
      <c r="AV304" s="13" t="s">
        <v>205</v>
      </c>
      <c r="AW304" s="13" t="s">
        <v>33</v>
      </c>
      <c r="AX304" s="13" t="s">
        <v>85</v>
      </c>
      <c r="AY304" s="184" t="s">
        <v>199</v>
      </c>
    </row>
    <row r="305" spans="2:65" s="1" customFormat="1" ht="24.2" customHeight="1">
      <c r="B305" s="33"/>
      <c r="C305" s="196" t="s">
        <v>503</v>
      </c>
      <c r="D305" s="196" t="s">
        <v>343</v>
      </c>
      <c r="E305" s="197" t="s">
        <v>528</v>
      </c>
      <c r="F305" s="198" t="s">
        <v>529</v>
      </c>
      <c r="G305" s="199" t="s">
        <v>232</v>
      </c>
      <c r="H305" s="289">
        <v>7</v>
      </c>
      <c r="I305" s="200"/>
      <c r="J305" s="201">
        <f>ROUND(I305*H305,2)</f>
        <v>0</v>
      </c>
      <c r="K305" s="202"/>
      <c r="L305" s="203"/>
      <c r="M305" s="204" t="s">
        <v>1</v>
      </c>
      <c r="N305" s="205" t="s">
        <v>44</v>
      </c>
      <c r="P305" s="172">
        <f>O305*H305</f>
        <v>0</v>
      </c>
      <c r="Q305" s="172">
        <v>3.5999999999999999E-3</v>
      </c>
      <c r="R305" s="172">
        <f>Q305*H305</f>
        <v>2.52E-2</v>
      </c>
      <c r="S305" s="172">
        <v>0</v>
      </c>
      <c r="T305" s="173">
        <f>S305*H305</f>
        <v>0</v>
      </c>
      <c r="AR305" s="174" t="s">
        <v>346</v>
      </c>
      <c r="AT305" s="174" t="s">
        <v>343</v>
      </c>
      <c r="AU305" s="174" t="s">
        <v>91</v>
      </c>
      <c r="AY305" s="16" t="s">
        <v>199</v>
      </c>
      <c r="BE305" s="102">
        <f>IF(N305="základná",J305,0)</f>
        <v>0</v>
      </c>
      <c r="BF305" s="102">
        <f>IF(N305="znížená",J305,0)</f>
        <v>0</v>
      </c>
      <c r="BG305" s="102">
        <f>IF(N305="zákl. prenesená",J305,0)</f>
        <v>0</v>
      </c>
      <c r="BH305" s="102">
        <f>IF(N305="zníž. prenesená",J305,0)</f>
        <v>0</v>
      </c>
      <c r="BI305" s="102">
        <f>IF(N305="nulová",J305,0)</f>
        <v>0</v>
      </c>
      <c r="BJ305" s="16" t="s">
        <v>91</v>
      </c>
      <c r="BK305" s="102">
        <f>ROUND(I305*H305,2)</f>
        <v>0</v>
      </c>
      <c r="BL305" s="16" t="s">
        <v>280</v>
      </c>
      <c r="BM305" s="174" t="s">
        <v>530</v>
      </c>
    </row>
    <row r="306" spans="2:65" s="1" customFormat="1" ht="21.75" customHeight="1">
      <c r="B306" s="33"/>
      <c r="C306" s="163" t="s">
        <v>507</v>
      </c>
      <c r="D306" s="163" t="s">
        <v>201</v>
      </c>
      <c r="E306" s="164" t="s">
        <v>532</v>
      </c>
      <c r="F306" s="165" t="s">
        <v>533</v>
      </c>
      <c r="G306" s="166" t="s">
        <v>425</v>
      </c>
      <c r="H306" s="281">
        <v>2</v>
      </c>
      <c r="I306" s="168"/>
      <c r="J306" s="169">
        <f>ROUND(I306*H306,2)</f>
        <v>0</v>
      </c>
      <c r="K306" s="170"/>
      <c r="L306" s="33"/>
      <c r="M306" s="171" t="s">
        <v>1</v>
      </c>
      <c r="N306" s="137" t="s">
        <v>44</v>
      </c>
      <c r="P306" s="172">
        <f>O306*H306</f>
        <v>0</v>
      </c>
      <c r="Q306" s="172">
        <v>0</v>
      </c>
      <c r="R306" s="172">
        <f>Q306*H306</f>
        <v>0</v>
      </c>
      <c r="S306" s="172">
        <v>8.5999999999999998E-4</v>
      </c>
      <c r="T306" s="173">
        <f>S306*H306</f>
        <v>1.72E-3</v>
      </c>
      <c r="AR306" s="174" t="s">
        <v>280</v>
      </c>
      <c r="AT306" s="174" t="s">
        <v>201</v>
      </c>
      <c r="AU306" s="174" t="s">
        <v>91</v>
      </c>
      <c r="AY306" s="16" t="s">
        <v>199</v>
      </c>
      <c r="BE306" s="102">
        <f>IF(N306="základná",J306,0)</f>
        <v>0</v>
      </c>
      <c r="BF306" s="102">
        <f>IF(N306="znížená",J306,0)</f>
        <v>0</v>
      </c>
      <c r="BG306" s="102">
        <f>IF(N306="zákl. prenesená",J306,0)</f>
        <v>0</v>
      </c>
      <c r="BH306" s="102">
        <f>IF(N306="zníž. prenesená",J306,0)</f>
        <v>0</v>
      </c>
      <c r="BI306" s="102">
        <f>IF(N306="nulová",J306,0)</f>
        <v>0</v>
      </c>
      <c r="BJ306" s="16" t="s">
        <v>91</v>
      </c>
      <c r="BK306" s="102">
        <f>ROUND(I306*H306,2)</f>
        <v>0</v>
      </c>
      <c r="BL306" s="16" t="s">
        <v>280</v>
      </c>
      <c r="BM306" s="174" t="s">
        <v>534</v>
      </c>
    </row>
    <row r="307" spans="2:65" s="12" customFormat="1" ht="11.25">
      <c r="B307" s="175"/>
      <c r="D307" s="176" t="s">
        <v>207</v>
      </c>
      <c r="E307" s="177" t="s">
        <v>1</v>
      </c>
      <c r="F307" s="178" t="s">
        <v>113</v>
      </c>
      <c r="H307" s="282">
        <v>2</v>
      </c>
      <c r="I307" s="180"/>
      <c r="L307" s="175"/>
      <c r="M307" s="181"/>
      <c r="T307" s="182"/>
      <c r="AT307" s="177" t="s">
        <v>207</v>
      </c>
      <c r="AU307" s="177" t="s">
        <v>91</v>
      </c>
      <c r="AV307" s="12" t="s">
        <v>91</v>
      </c>
      <c r="AW307" s="12" t="s">
        <v>33</v>
      </c>
      <c r="AX307" s="12" t="s">
        <v>78</v>
      </c>
      <c r="AY307" s="177" t="s">
        <v>199</v>
      </c>
    </row>
    <row r="308" spans="2:65" s="13" customFormat="1" ht="11.25">
      <c r="B308" s="183"/>
      <c r="D308" s="176" t="s">
        <v>207</v>
      </c>
      <c r="E308" s="184" t="s">
        <v>1</v>
      </c>
      <c r="F308" s="185" t="s">
        <v>229</v>
      </c>
      <c r="H308" s="284">
        <v>2</v>
      </c>
      <c r="I308" s="187"/>
      <c r="L308" s="183"/>
      <c r="M308" s="188"/>
      <c r="T308" s="189"/>
      <c r="AT308" s="184" t="s">
        <v>207</v>
      </c>
      <c r="AU308" s="184" t="s">
        <v>91</v>
      </c>
      <c r="AV308" s="13" t="s">
        <v>205</v>
      </c>
      <c r="AW308" s="13" t="s">
        <v>33</v>
      </c>
      <c r="AX308" s="13" t="s">
        <v>85</v>
      </c>
      <c r="AY308" s="184" t="s">
        <v>199</v>
      </c>
    </row>
    <row r="309" spans="2:65" s="1" customFormat="1" ht="33" customHeight="1">
      <c r="B309" s="33"/>
      <c r="C309" s="163" t="s">
        <v>511</v>
      </c>
      <c r="D309" s="163" t="s">
        <v>201</v>
      </c>
      <c r="E309" s="164" t="s">
        <v>536</v>
      </c>
      <c r="F309" s="165" t="s">
        <v>537</v>
      </c>
      <c r="G309" s="166" t="s">
        <v>232</v>
      </c>
      <c r="H309" s="281">
        <v>2</v>
      </c>
      <c r="I309" s="168"/>
      <c r="J309" s="169">
        <f>ROUND(I309*H309,2)</f>
        <v>0</v>
      </c>
      <c r="K309" s="170"/>
      <c r="L309" s="33"/>
      <c r="M309" s="171" t="s">
        <v>1</v>
      </c>
      <c r="N309" s="137" t="s">
        <v>44</v>
      </c>
      <c r="P309" s="172">
        <f>O309*H309</f>
        <v>0</v>
      </c>
      <c r="Q309" s="172">
        <v>1E-4</v>
      </c>
      <c r="R309" s="172">
        <f>Q309*H309</f>
        <v>2.0000000000000001E-4</v>
      </c>
      <c r="S309" s="172">
        <v>0</v>
      </c>
      <c r="T309" s="173">
        <f>S309*H309</f>
        <v>0</v>
      </c>
      <c r="AR309" s="174" t="s">
        <v>280</v>
      </c>
      <c r="AT309" s="174" t="s">
        <v>201</v>
      </c>
      <c r="AU309" s="174" t="s">
        <v>91</v>
      </c>
      <c r="AY309" s="16" t="s">
        <v>199</v>
      </c>
      <c r="BE309" s="102">
        <f>IF(N309="základná",J309,0)</f>
        <v>0</v>
      </c>
      <c r="BF309" s="102">
        <f>IF(N309="znížená",J309,0)</f>
        <v>0</v>
      </c>
      <c r="BG309" s="102">
        <f>IF(N309="zákl. prenesená",J309,0)</f>
        <v>0</v>
      </c>
      <c r="BH309" s="102">
        <f>IF(N309="zníž. prenesená",J309,0)</f>
        <v>0</v>
      </c>
      <c r="BI309" s="102">
        <f>IF(N309="nulová",J309,0)</f>
        <v>0</v>
      </c>
      <c r="BJ309" s="16" t="s">
        <v>91</v>
      </c>
      <c r="BK309" s="102">
        <f>ROUND(I309*H309,2)</f>
        <v>0</v>
      </c>
      <c r="BL309" s="16" t="s">
        <v>280</v>
      </c>
      <c r="BM309" s="174" t="s">
        <v>538</v>
      </c>
    </row>
    <row r="310" spans="2:65" s="12" customFormat="1" ht="11.25">
      <c r="B310" s="175"/>
      <c r="D310" s="176" t="s">
        <v>207</v>
      </c>
      <c r="E310" s="177" t="s">
        <v>1</v>
      </c>
      <c r="F310" s="178" t="s">
        <v>113</v>
      </c>
      <c r="H310" s="282">
        <v>2</v>
      </c>
      <c r="I310" s="180"/>
      <c r="L310" s="175"/>
      <c r="M310" s="181"/>
      <c r="T310" s="182"/>
      <c r="AT310" s="177" t="s">
        <v>207</v>
      </c>
      <c r="AU310" s="177" t="s">
        <v>91</v>
      </c>
      <c r="AV310" s="12" t="s">
        <v>91</v>
      </c>
      <c r="AW310" s="12" t="s">
        <v>33</v>
      </c>
      <c r="AX310" s="12" t="s">
        <v>78</v>
      </c>
      <c r="AY310" s="177" t="s">
        <v>199</v>
      </c>
    </row>
    <row r="311" spans="2:65" s="13" customFormat="1" ht="11.25">
      <c r="B311" s="183"/>
      <c r="D311" s="176" t="s">
        <v>207</v>
      </c>
      <c r="E311" s="184" t="s">
        <v>1</v>
      </c>
      <c r="F311" s="185" t="s">
        <v>229</v>
      </c>
      <c r="H311" s="284">
        <v>2</v>
      </c>
      <c r="I311" s="187"/>
      <c r="L311" s="183"/>
      <c r="M311" s="188"/>
      <c r="T311" s="189"/>
      <c r="AT311" s="184" t="s">
        <v>207</v>
      </c>
      <c r="AU311" s="184" t="s">
        <v>91</v>
      </c>
      <c r="AV311" s="13" t="s">
        <v>205</v>
      </c>
      <c r="AW311" s="13" t="s">
        <v>33</v>
      </c>
      <c r="AX311" s="13" t="s">
        <v>85</v>
      </c>
      <c r="AY311" s="184" t="s">
        <v>199</v>
      </c>
    </row>
    <row r="312" spans="2:65" s="1" customFormat="1" ht="16.5" customHeight="1">
      <c r="B312" s="33"/>
      <c r="C312" s="196" t="s">
        <v>515</v>
      </c>
      <c r="D312" s="196" t="s">
        <v>343</v>
      </c>
      <c r="E312" s="197" t="s">
        <v>540</v>
      </c>
      <c r="F312" s="198" t="s">
        <v>541</v>
      </c>
      <c r="G312" s="199" t="s">
        <v>232</v>
      </c>
      <c r="H312" s="289">
        <v>2</v>
      </c>
      <c r="I312" s="200"/>
      <c r="J312" s="201">
        <f>ROUND(I312*H312,2)</f>
        <v>0</v>
      </c>
      <c r="K312" s="202"/>
      <c r="L312" s="203"/>
      <c r="M312" s="204" t="s">
        <v>1</v>
      </c>
      <c r="N312" s="205" t="s">
        <v>44</v>
      </c>
      <c r="P312" s="172">
        <f>O312*H312</f>
        <v>0</v>
      </c>
      <c r="Q312" s="172">
        <v>2E-3</v>
      </c>
      <c r="R312" s="172">
        <f>Q312*H312</f>
        <v>4.0000000000000001E-3</v>
      </c>
      <c r="S312" s="172">
        <v>0</v>
      </c>
      <c r="T312" s="173">
        <f>S312*H312</f>
        <v>0</v>
      </c>
      <c r="AR312" s="174" t="s">
        <v>346</v>
      </c>
      <c r="AT312" s="174" t="s">
        <v>343</v>
      </c>
      <c r="AU312" s="174" t="s">
        <v>91</v>
      </c>
      <c r="AY312" s="16" t="s">
        <v>199</v>
      </c>
      <c r="BE312" s="102">
        <f>IF(N312="základná",J312,0)</f>
        <v>0</v>
      </c>
      <c r="BF312" s="102">
        <f>IF(N312="znížená",J312,0)</f>
        <v>0</v>
      </c>
      <c r="BG312" s="102">
        <f>IF(N312="zákl. prenesená",J312,0)</f>
        <v>0</v>
      </c>
      <c r="BH312" s="102">
        <f>IF(N312="zníž. prenesená",J312,0)</f>
        <v>0</v>
      </c>
      <c r="BI312" s="102">
        <f>IF(N312="nulová",J312,0)</f>
        <v>0</v>
      </c>
      <c r="BJ312" s="16" t="s">
        <v>91</v>
      </c>
      <c r="BK312" s="102">
        <f>ROUND(I312*H312,2)</f>
        <v>0</v>
      </c>
      <c r="BL312" s="16" t="s">
        <v>280</v>
      </c>
      <c r="BM312" s="174" t="s">
        <v>542</v>
      </c>
    </row>
    <row r="313" spans="2:65" s="1" customFormat="1" ht="24.2" customHeight="1">
      <c r="B313" s="33"/>
      <c r="C313" s="163" t="s">
        <v>519</v>
      </c>
      <c r="D313" s="163" t="s">
        <v>201</v>
      </c>
      <c r="E313" s="164" t="s">
        <v>544</v>
      </c>
      <c r="F313" s="165" t="s">
        <v>545</v>
      </c>
      <c r="G313" s="166" t="s">
        <v>232</v>
      </c>
      <c r="H313" s="281">
        <v>1</v>
      </c>
      <c r="I313" s="168"/>
      <c r="J313" s="169">
        <f>ROUND(I313*H313,2)</f>
        <v>0</v>
      </c>
      <c r="K313" s="170"/>
      <c r="L313" s="33"/>
      <c r="M313" s="171" t="s">
        <v>1</v>
      </c>
      <c r="N313" s="137" t="s">
        <v>44</v>
      </c>
      <c r="P313" s="172">
        <f>O313*H313</f>
        <v>0</v>
      </c>
      <c r="Q313" s="172">
        <v>0</v>
      </c>
      <c r="R313" s="172">
        <f>Q313*H313</f>
        <v>0</v>
      </c>
      <c r="S313" s="172">
        <v>2.2499999999999998E-3</v>
      </c>
      <c r="T313" s="173">
        <f>S313*H313</f>
        <v>2.2499999999999998E-3</v>
      </c>
      <c r="AR313" s="174" t="s">
        <v>280</v>
      </c>
      <c r="AT313" s="174" t="s">
        <v>201</v>
      </c>
      <c r="AU313" s="174" t="s">
        <v>91</v>
      </c>
      <c r="AY313" s="16" t="s">
        <v>199</v>
      </c>
      <c r="BE313" s="102">
        <f>IF(N313="základná",J313,0)</f>
        <v>0</v>
      </c>
      <c r="BF313" s="102">
        <f>IF(N313="znížená",J313,0)</f>
        <v>0</v>
      </c>
      <c r="BG313" s="102">
        <f>IF(N313="zákl. prenesená",J313,0)</f>
        <v>0</v>
      </c>
      <c r="BH313" s="102">
        <f>IF(N313="zníž. prenesená",J313,0)</f>
        <v>0</v>
      </c>
      <c r="BI313" s="102">
        <f>IF(N313="nulová",J313,0)</f>
        <v>0</v>
      </c>
      <c r="BJ313" s="16" t="s">
        <v>91</v>
      </c>
      <c r="BK313" s="102">
        <f>ROUND(I313*H313,2)</f>
        <v>0</v>
      </c>
      <c r="BL313" s="16" t="s">
        <v>280</v>
      </c>
      <c r="BM313" s="174" t="s">
        <v>546</v>
      </c>
    </row>
    <row r="314" spans="2:65" s="12" customFormat="1" ht="11.25">
      <c r="B314" s="175"/>
      <c r="D314" s="176" t="s">
        <v>207</v>
      </c>
      <c r="E314" s="177" t="s">
        <v>1</v>
      </c>
      <c r="F314" s="178" t="s">
        <v>986</v>
      </c>
      <c r="H314" s="282">
        <v>1</v>
      </c>
      <c r="I314" s="180"/>
      <c r="L314" s="175"/>
      <c r="M314" s="181"/>
      <c r="T314" s="182"/>
      <c r="AT314" s="177" t="s">
        <v>207</v>
      </c>
      <c r="AU314" s="177" t="s">
        <v>91</v>
      </c>
      <c r="AV314" s="12" t="s">
        <v>91</v>
      </c>
      <c r="AW314" s="12" t="s">
        <v>33</v>
      </c>
      <c r="AX314" s="12" t="s">
        <v>78</v>
      </c>
      <c r="AY314" s="177" t="s">
        <v>199</v>
      </c>
    </row>
    <row r="315" spans="2:65" s="13" customFormat="1" ht="11.25">
      <c r="B315" s="183"/>
      <c r="D315" s="176" t="s">
        <v>207</v>
      </c>
      <c r="E315" s="184" t="s">
        <v>124</v>
      </c>
      <c r="F315" s="185" t="s">
        <v>229</v>
      </c>
      <c r="H315" s="284">
        <v>1</v>
      </c>
      <c r="I315" s="187"/>
      <c r="L315" s="183"/>
      <c r="M315" s="188"/>
      <c r="T315" s="189"/>
      <c r="AT315" s="184" t="s">
        <v>207</v>
      </c>
      <c r="AU315" s="184" t="s">
        <v>91</v>
      </c>
      <c r="AV315" s="13" t="s">
        <v>205</v>
      </c>
      <c r="AW315" s="13" t="s">
        <v>33</v>
      </c>
      <c r="AX315" s="13" t="s">
        <v>85</v>
      </c>
      <c r="AY315" s="184" t="s">
        <v>199</v>
      </c>
    </row>
    <row r="316" spans="2:65" s="1" customFormat="1" ht="24.2" customHeight="1">
      <c r="B316" s="33"/>
      <c r="C316" s="163" t="s">
        <v>523</v>
      </c>
      <c r="D316" s="163" t="s">
        <v>201</v>
      </c>
      <c r="E316" s="164" t="s">
        <v>548</v>
      </c>
      <c r="F316" s="165" t="s">
        <v>549</v>
      </c>
      <c r="G316" s="166" t="s">
        <v>232</v>
      </c>
      <c r="H316" s="281">
        <v>1</v>
      </c>
      <c r="I316" s="168"/>
      <c r="J316" s="169">
        <f>ROUND(I316*H316,2)</f>
        <v>0</v>
      </c>
      <c r="K316" s="170"/>
      <c r="L316" s="33"/>
      <c r="M316" s="171" t="s">
        <v>1</v>
      </c>
      <c r="N316" s="137" t="s">
        <v>44</v>
      </c>
      <c r="P316" s="172">
        <f>O316*H316</f>
        <v>0</v>
      </c>
      <c r="Q316" s="172">
        <v>0</v>
      </c>
      <c r="R316" s="172">
        <f>Q316*H316</f>
        <v>0</v>
      </c>
      <c r="S316" s="172">
        <v>1.1299999999999999E-3</v>
      </c>
      <c r="T316" s="173">
        <f>S316*H316</f>
        <v>1.1299999999999999E-3</v>
      </c>
      <c r="AR316" s="174" t="s">
        <v>280</v>
      </c>
      <c r="AT316" s="174" t="s">
        <v>201</v>
      </c>
      <c r="AU316" s="174" t="s">
        <v>91</v>
      </c>
      <c r="AY316" s="16" t="s">
        <v>199</v>
      </c>
      <c r="BE316" s="102">
        <f>IF(N316="základná",J316,0)</f>
        <v>0</v>
      </c>
      <c r="BF316" s="102">
        <f>IF(N316="znížená",J316,0)</f>
        <v>0</v>
      </c>
      <c r="BG316" s="102">
        <f>IF(N316="zákl. prenesená",J316,0)</f>
        <v>0</v>
      </c>
      <c r="BH316" s="102">
        <f>IF(N316="zníž. prenesená",J316,0)</f>
        <v>0</v>
      </c>
      <c r="BI316" s="102">
        <f>IF(N316="nulová",J316,0)</f>
        <v>0</v>
      </c>
      <c r="BJ316" s="16" t="s">
        <v>91</v>
      </c>
      <c r="BK316" s="102">
        <f>ROUND(I316*H316,2)</f>
        <v>0</v>
      </c>
      <c r="BL316" s="16" t="s">
        <v>280</v>
      </c>
      <c r="BM316" s="174" t="s">
        <v>550</v>
      </c>
    </row>
    <row r="317" spans="2:65" s="12" customFormat="1" ht="11.25">
      <c r="B317" s="175"/>
      <c r="D317" s="176" t="s">
        <v>207</v>
      </c>
      <c r="E317" s="177" t="s">
        <v>1</v>
      </c>
      <c r="F317" s="178" t="s">
        <v>124</v>
      </c>
      <c r="H317" s="282">
        <v>1</v>
      </c>
      <c r="I317" s="180"/>
      <c r="L317" s="175"/>
      <c r="M317" s="181"/>
      <c r="T317" s="182"/>
      <c r="AT317" s="177" t="s">
        <v>207</v>
      </c>
      <c r="AU317" s="177" t="s">
        <v>91</v>
      </c>
      <c r="AV317" s="12" t="s">
        <v>91</v>
      </c>
      <c r="AW317" s="12" t="s">
        <v>33</v>
      </c>
      <c r="AX317" s="12" t="s">
        <v>78</v>
      </c>
      <c r="AY317" s="177" t="s">
        <v>199</v>
      </c>
    </row>
    <row r="318" spans="2:65" s="13" customFormat="1" ht="11.25">
      <c r="B318" s="183"/>
      <c r="D318" s="176" t="s">
        <v>207</v>
      </c>
      <c r="E318" s="184" t="s">
        <v>1</v>
      </c>
      <c r="F318" s="185" t="s">
        <v>229</v>
      </c>
      <c r="H318" s="284">
        <v>1</v>
      </c>
      <c r="I318" s="187"/>
      <c r="L318" s="183"/>
      <c r="M318" s="188"/>
      <c r="T318" s="189"/>
      <c r="AT318" s="184" t="s">
        <v>207</v>
      </c>
      <c r="AU318" s="184" t="s">
        <v>91</v>
      </c>
      <c r="AV318" s="13" t="s">
        <v>205</v>
      </c>
      <c r="AW318" s="13" t="s">
        <v>33</v>
      </c>
      <c r="AX318" s="13" t="s">
        <v>85</v>
      </c>
      <c r="AY318" s="184" t="s">
        <v>199</v>
      </c>
    </row>
    <row r="319" spans="2:65" s="1" customFormat="1" ht="37.9" customHeight="1">
      <c r="B319" s="33"/>
      <c r="C319" s="163" t="s">
        <v>527</v>
      </c>
      <c r="D319" s="163" t="s">
        <v>201</v>
      </c>
      <c r="E319" s="164" t="s">
        <v>552</v>
      </c>
      <c r="F319" s="165" t="s">
        <v>553</v>
      </c>
      <c r="G319" s="166" t="s">
        <v>232</v>
      </c>
      <c r="H319" s="281">
        <v>2</v>
      </c>
      <c r="I319" s="168"/>
      <c r="J319" s="169">
        <f>ROUND(I319*H319,2)</f>
        <v>0</v>
      </c>
      <c r="K319" s="170"/>
      <c r="L319" s="33"/>
      <c r="M319" s="171" t="s">
        <v>1</v>
      </c>
      <c r="N319" s="137" t="s">
        <v>44</v>
      </c>
      <c r="P319" s="172">
        <f>O319*H319</f>
        <v>0</v>
      </c>
      <c r="Q319" s="172">
        <v>0</v>
      </c>
      <c r="R319" s="172">
        <f>Q319*H319</f>
        <v>0</v>
      </c>
      <c r="S319" s="172">
        <v>8.4999999999999995E-4</v>
      </c>
      <c r="T319" s="173">
        <f>S319*H319</f>
        <v>1.6999999999999999E-3</v>
      </c>
      <c r="AR319" s="174" t="s">
        <v>280</v>
      </c>
      <c r="AT319" s="174" t="s">
        <v>201</v>
      </c>
      <c r="AU319" s="174" t="s">
        <v>91</v>
      </c>
      <c r="AY319" s="16" t="s">
        <v>199</v>
      </c>
      <c r="BE319" s="102">
        <f>IF(N319="základná",J319,0)</f>
        <v>0</v>
      </c>
      <c r="BF319" s="102">
        <f>IF(N319="znížená",J319,0)</f>
        <v>0</v>
      </c>
      <c r="BG319" s="102">
        <f>IF(N319="zákl. prenesená",J319,0)</f>
        <v>0</v>
      </c>
      <c r="BH319" s="102">
        <f>IF(N319="zníž. prenesená",J319,0)</f>
        <v>0</v>
      </c>
      <c r="BI319" s="102">
        <f>IF(N319="nulová",J319,0)</f>
        <v>0</v>
      </c>
      <c r="BJ319" s="16" t="s">
        <v>91</v>
      </c>
      <c r="BK319" s="102">
        <f>ROUND(I319*H319,2)</f>
        <v>0</v>
      </c>
      <c r="BL319" s="16" t="s">
        <v>280</v>
      </c>
      <c r="BM319" s="174" t="s">
        <v>554</v>
      </c>
    </row>
    <row r="320" spans="2:65" s="12" customFormat="1" ht="11.25">
      <c r="B320" s="175"/>
      <c r="D320" s="176" t="s">
        <v>207</v>
      </c>
      <c r="E320" s="177" t="s">
        <v>1</v>
      </c>
      <c r="F320" s="178" t="s">
        <v>113</v>
      </c>
      <c r="H320" s="282">
        <v>2</v>
      </c>
      <c r="I320" s="180"/>
      <c r="L320" s="175"/>
      <c r="M320" s="181"/>
      <c r="T320" s="182"/>
      <c r="AT320" s="177" t="s">
        <v>207</v>
      </c>
      <c r="AU320" s="177" t="s">
        <v>91</v>
      </c>
      <c r="AV320" s="12" t="s">
        <v>91</v>
      </c>
      <c r="AW320" s="12" t="s">
        <v>33</v>
      </c>
      <c r="AX320" s="12" t="s">
        <v>85</v>
      </c>
      <c r="AY320" s="177" t="s">
        <v>199</v>
      </c>
    </row>
    <row r="321" spans="2:65" s="1" customFormat="1" ht="24.2" customHeight="1">
      <c r="B321" s="33"/>
      <c r="C321" s="163" t="s">
        <v>531</v>
      </c>
      <c r="D321" s="163" t="s">
        <v>201</v>
      </c>
      <c r="E321" s="164" t="s">
        <v>556</v>
      </c>
      <c r="F321" s="165" t="s">
        <v>557</v>
      </c>
      <c r="G321" s="166" t="s">
        <v>232</v>
      </c>
      <c r="H321" s="281">
        <v>1</v>
      </c>
      <c r="I321" s="168"/>
      <c r="J321" s="169">
        <f>ROUND(I321*H321,2)</f>
        <v>0</v>
      </c>
      <c r="K321" s="170"/>
      <c r="L321" s="33"/>
      <c r="M321" s="171" t="s">
        <v>1</v>
      </c>
      <c r="N321" s="137" t="s">
        <v>44</v>
      </c>
      <c r="P321" s="172">
        <f>O321*H321</f>
        <v>0</v>
      </c>
      <c r="Q321" s="172">
        <v>0</v>
      </c>
      <c r="R321" s="172">
        <f>Q321*H321</f>
        <v>0</v>
      </c>
      <c r="S321" s="172">
        <v>1.2199999999999999E-3</v>
      </c>
      <c r="T321" s="173">
        <f>S321*H321</f>
        <v>1.2199999999999999E-3</v>
      </c>
      <c r="AR321" s="174" t="s">
        <v>280</v>
      </c>
      <c r="AT321" s="174" t="s">
        <v>201</v>
      </c>
      <c r="AU321" s="174" t="s">
        <v>91</v>
      </c>
      <c r="AY321" s="16" t="s">
        <v>199</v>
      </c>
      <c r="BE321" s="102">
        <f>IF(N321="základná",J321,0)</f>
        <v>0</v>
      </c>
      <c r="BF321" s="102">
        <f>IF(N321="znížená",J321,0)</f>
        <v>0</v>
      </c>
      <c r="BG321" s="102">
        <f>IF(N321="zákl. prenesená",J321,0)</f>
        <v>0</v>
      </c>
      <c r="BH321" s="102">
        <f>IF(N321="zníž. prenesená",J321,0)</f>
        <v>0</v>
      </c>
      <c r="BI321" s="102">
        <f>IF(N321="nulová",J321,0)</f>
        <v>0</v>
      </c>
      <c r="BJ321" s="16" t="s">
        <v>91</v>
      </c>
      <c r="BK321" s="102">
        <f>ROUND(I321*H321,2)</f>
        <v>0</v>
      </c>
      <c r="BL321" s="16" t="s">
        <v>280</v>
      </c>
      <c r="BM321" s="174" t="s">
        <v>558</v>
      </c>
    </row>
    <row r="322" spans="2:65" s="12" customFormat="1" ht="11.25">
      <c r="B322" s="175"/>
      <c r="D322" s="176" t="s">
        <v>207</v>
      </c>
      <c r="E322" s="177" t="s">
        <v>1</v>
      </c>
      <c r="F322" s="178" t="s">
        <v>124</v>
      </c>
      <c r="H322" s="282">
        <v>1</v>
      </c>
      <c r="I322" s="180"/>
      <c r="L322" s="175"/>
      <c r="M322" s="181"/>
      <c r="T322" s="182"/>
      <c r="AT322" s="177" t="s">
        <v>207</v>
      </c>
      <c r="AU322" s="177" t="s">
        <v>91</v>
      </c>
      <c r="AV322" s="12" t="s">
        <v>91</v>
      </c>
      <c r="AW322" s="12" t="s">
        <v>33</v>
      </c>
      <c r="AX322" s="12" t="s">
        <v>85</v>
      </c>
      <c r="AY322" s="177" t="s">
        <v>199</v>
      </c>
    </row>
    <row r="323" spans="2:65" s="1" customFormat="1" ht="24.2" customHeight="1">
      <c r="B323" s="33"/>
      <c r="C323" s="163" t="s">
        <v>535</v>
      </c>
      <c r="D323" s="163" t="s">
        <v>201</v>
      </c>
      <c r="E323" s="164" t="s">
        <v>568</v>
      </c>
      <c r="F323" s="165" t="s">
        <v>569</v>
      </c>
      <c r="G323" s="166" t="s">
        <v>232</v>
      </c>
      <c r="H323" s="281">
        <v>1</v>
      </c>
      <c r="I323" s="168"/>
      <c r="J323" s="169">
        <f>ROUND(I323*H323,2)</f>
        <v>0</v>
      </c>
      <c r="K323" s="170"/>
      <c r="L323" s="33"/>
      <c r="M323" s="171" t="s">
        <v>1</v>
      </c>
      <c r="N323" s="137" t="s">
        <v>44</v>
      </c>
      <c r="P323" s="172">
        <f>O323*H323</f>
        <v>0</v>
      </c>
      <c r="Q323" s="172">
        <v>1.0000000000000001E-5</v>
      </c>
      <c r="R323" s="172">
        <f>Q323*H323</f>
        <v>1.0000000000000001E-5</v>
      </c>
      <c r="S323" s="172">
        <v>0</v>
      </c>
      <c r="T323" s="173">
        <f>S323*H323</f>
        <v>0</v>
      </c>
      <c r="AR323" s="174" t="s">
        <v>280</v>
      </c>
      <c r="AT323" s="174" t="s">
        <v>201</v>
      </c>
      <c r="AU323" s="174" t="s">
        <v>91</v>
      </c>
      <c r="AY323" s="16" t="s">
        <v>199</v>
      </c>
      <c r="BE323" s="102">
        <f>IF(N323="základná",J323,0)</f>
        <v>0</v>
      </c>
      <c r="BF323" s="102">
        <f>IF(N323="znížená",J323,0)</f>
        <v>0</v>
      </c>
      <c r="BG323" s="102">
        <f>IF(N323="zákl. prenesená",J323,0)</f>
        <v>0</v>
      </c>
      <c r="BH323" s="102">
        <f>IF(N323="zníž. prenesená",J323,0)</f>
        <v>0</v>
      </c>
      <c r="BI323" s="102">
        <f>IF(N323="nulová",J323,0)</f>
        <v>0</v>
      </c>
      <c r="BJ323" s="16" t="s">
        <v>91</v>
      </c>
      <c r="BK323" s="102">
        <f>ROUND(I323*H323,2)</f>
        <v>0</v>
      </c>
      <c r="BL323" s="16" t="s">
        <v>280</v>
      </c>
      <c r="BM323" s="174" t="s">
        <v>570</v>
      </c>
    </row>
    <row r="324" spans="2:65" s="12" customFormat="1" ht="11.25">
      <c r="B324" s="175"/>
      <c r="D324" s="176" t="s">
        <v>207</v>
      </c>
      <c r="E324" s="177" t="s">
        <v>1</v>
      </c>
      <c r="F324" s="178" t="s">
        <v>115</v>
      </c>
      <c r="H324" s="282">
        <v>1</v>
      </c>
      <c r="I324" s="180"/>
      <c r="L324" s="175"/>
      <c r="M324" s="181"/>
      <c r="T324" s="182"/>
      <c r="AT324" s="177" t="s">
        <v>207</v>
      </c>
      <c r="AU324" s="177" t="s">
        <v>91</v>
      </c>
      <c r="AV324" s="12" t="s">
        <v>91</v>
      </c>
      <c r="AW324" s="12" t="s">
        <v>33</v>
      </c>
      <c r="AX324" s="12" t="s">
        <v>78</v>
      </c>
      <c r="AY324" s="177" t="s">
        <v>199</v>
      </c>
    </row>
    <row r="325" spans="2:65" s="13" customFormat="1" ht="11.25">
      <c r="B325" s="183"/>
      <c r="D325" s="176" t="s">
        <v>207</v>
      </c>
      <c r="E325" s="184" t="s">
        <v>1</v>
      </c>
      <c r="F325" s="185" t="s">
        <v>229</v>
      </c>
      <c r="H325" s="284">
        <v>1</v>
      </c>
      <c r="I325" s="187"/>
      <c r="L325" s="183"/>
      <c r="M325" s="188"/>
      <c r="T325" s="189"/>
      <c r="AT325" s="184" t="s">
        <v>207</v>
      </c>
      <c r="AU325" s="184" t="s">
        <v>91</v>
      </c>
      <c r="AV325" s="13" t="s">
        <v>205</v>
      </c>
      <c r="AW325" s="13" t="s">
        <v>33</v>
      </c>
      <c r="AX325" s="13" t="s">
        <v>85</v>
      </c>
      <c r="AY325" s="184" t="s">
        <v>199</v>
      </c>
    </row>
    <row r="326" spans="2:65" s="1" customFormat="1" ht="24.2" customHeight="1">
      <c r="B326" s="33"/>
      <c r="C326" s="196" t="s">
        <v>539</v>
      </c>
      <c r="D326" s="196" t="s">
        <v>343</v>
      </c>
      <c r="E326" s="197" t="s">
        <v>572</v>
      </c>
      <c r="F326" s="198" t="s">
        <v>573</v>
      </c>
      <c r="G326" s="199" t="s">
        <v>232</v>
      </c>
      <c r="H326" s="289">
        <v>1</v>
      </c>
      <c r="I326" s="200"/>
      <c r="J326" s="201">
        <f>ROUND(I326*H326,2)</f>
        <v>0</v>
      </c>
      <c r="K326" s="202"/>
      <c r="L326" s="203"/>
      <c r="M326" s="204" t="s">
        <v>1</v>
      </c>
      <c r="N326" s="205" t="s">
        <v>44</v>
      </c>
      <c r="P326" s="172">
        <f>O326*H326</f>
        <v>0</v>
      </c>
      <c r="Q326" s="172">
        <v>2.8E-3</v>
      </c>
      <c r="R326" s="172">
        <f>Q326*H326</f>
        <v>2.8E-3</v>
      </c>
      <c r="S326" s="172">
        <v>0</v>
      </c>
      <c r="T326" s="173">
        <f>S326*H326</f>
        <v>0</v>
      </c>
      <c r="AR326" s="174" t="s">
        <v>346</v>
      </c>
      <c r="AT326" s="174" t="s">
        <v>343</v>
      </c>
      <c r="AU326" s="174" t="s">
        <v>91</v>
      </c>
      <c r="AY326" s="16" t="s">
        <v>199</v>
      </c>
      <c r="BE326" s="102">
        <f>IF(N326="základná",J326,0)</f>
        <v>0</v>
      </c>
      <c r="BF326" s="102">
        <f>IF(N326="znížená",J326,0)</f>
        <v>0</v>
      </c>
      <c r="BG326" s="102">
        <f>IF(N326="zákl. prenesená",J326,0)</f>
        <v>0</v>
      </c>
      <c r="BH326" s="102">
        <f>IF(N326="zníž. prenesená",J326,0)</f>
        <v>0</v>
      </c>
      <c r="BI326" s="102">
        <f>IF(N326="nulová",J326,0)</f>
        <v>0</v>
      </c>
      <c r="BJ326" s="16" t="s">
        <v>91</v>
      </c>
      <c r="BK326" s="102">
        <f>ROUND(I326*H326,2)</f>
        <v>0</v>
      </c>
      <c r="BL326" s="16" t="s">
        <v>280</v>
      </c>
      <c r="BM326" s="174" t="s">
        <v>574</v>
      </c>
    </row>
    <row r="327" spans="2:65" s="1" customFormat="1" ht="24.2" customHeight="1">
      <c r="B327" s="33"/>
      <c r="C327" s="163" t="s">
        <v>543</v>
      </c>
      <c r="D327" s="163" t="s">
        <v>201</v>
      </c>
      <c r="E327" s="164" t="s">
        <v>576</v>
      </c>
      <c r="F327" s="165" t="s">
        <v>577</v>
      </c>
      <c r="G327" s="166" t="s">
        <v>232</v>
      </c>
      <c r="H327" s="281">
        <v>3</v>
      </c>
      <c r="I327" s="168"/>
      <c r="J327" s="169">
        <f>ROUND(I327*H327,2)</f>
        <v>0</v>
      </c>
      <c r="K327" s="170"/>
      <c r="L327" s="33"/>
      <c r="M327" s="171" t="s">
        <v>1</v>
      </c>
      <c r="N327" s="137" t="s">
        <v>44</v>
      </c>
      <c r="P327" s="172">
        <f>O327*H327</f>
        <v>0</v>
      </c>
      <c r="Q327" s="172">
        <v>0</v>
      </c>
      <c r="R327" s="172">
        <f>Q327*H327</f>
        <v>0</v>
      </c>
      <c r="S327" s="172">
        <v>1.24E-3</v>
      </c>
      <c r="T327" s="173">
        <f>S327*H327</f>
        <v>3.7200000000000002E-3</v>
      </c>
      <c r="AR327" s="174" t="s">
        <v>280</v>
      </c>
      <c r="AT327" s="174" t="s">
        <v>201</v>
      </c>
      <c r="AU327" s="174" t="s">
        <v>91</v>
      </c>
      <c r="AY327" s="16" t="s">
        <v>199</v>
      </c>
      <c r="BE327" s="102">
        <f>IF(N327="základná",J327,0)</f>
        <v>0</v>
      </c>
      <c r="BF327" s="102">
        <f>IF(N327="znížená",J327,0)</f>
        <v>0</v>
      </c>
      <c r="BG327" s="102">
        <f>IF(N327="zákl. prenesená",J327,0)</f>
        <v>0</v>
      </c>
      <c r="BH327" s="102">
        <f>IF(N327="zníž. prenesená",J327,0)</f>
        <v>0</v>
      </c>
      <c r="BI327" s="102">
        <f>IF(N327="nulová",J327,0)</f>
        <v>0</v>
      </c>
      <c r="BJ327" s="16" t="s">
        <v>91</v>
      </c>
      <c r="BK327" s="102">
        <f>ROUND(I327*H327,2)</f>
        <v>0</v>
      </c>
      <c r="BL327" s="16" t="s">
        <v>280</v>
      </c>
      <c r="BM327" s="174" t="s">
        <v>578</v>
      </c>
    </row>
    <row r="328" spans="2:65" s="12" customFormat="1" ht="11.25">
      <c r="B328" s="175"/>
      <c r="D328" s="176" t="s">
        <v>207</v>
      </c>
      <c r="E328" s="177" t="s">
        <v>1</v>
      </c>
      <c r="F328" s="178" t="s">
        <v>579</v>
      </c>
      <c r="H328" s="179">
        <v>3</v>
      </c>
      <c r="I328" s="180"/>
      <c r="L328" s="175"/>
      <c r="M328" s="181"/>
      <c r="T328" s="182"/>
      <c r="AT328" s="177" t="s">
        <v>207</v>
      </c>
      <c r="AU328" s="177" t="s">
        <v>91</v>
      </c>
      <c r="AV328" s="12" t="s">
        <v>91</v>
      </c>
      <c r="AW328" s="12" t="s">
        <v>33</v>
      </c>
      <c r="AX328" s="12" t="s">
        <v>78</v>
      </c>
      <c r="AY328" s="177" t="s">
        <v>199</v>
      </c>
    </row>
    <row r="329" spans="2:65" s="13" customFormat="1" ht="11.25">
      <c r="B329" s="183"/>
      <c r="D329" s="176" t="s">
        <v>207</v>
      </c>
      <c r="E329" s="184" t="s">
        <v>1</v>
      </c>
      <c r="F329" s="185" t="s">
        <v>229</v>
      </c>
      <c r="H329" s="186">
        <v>3</v>
      </c>
      <c r="I329" s="187"/>
      <c r="L329" s="183"/>
      <c r="M329" s="188"/>
      <c r="T329" s="189"/>
      <c r="AT329" s="184" t="s">
        <v>207</v>
      </c>
      <c r="AU329" s="184" t="s">
        <v>91</v>
      </c>
      <c r="AV329" s="13" t="s">
        <v>205</v>
      </c>
      <c r="AW329" s="13" t="s">
        <v>33</v>
      </c>
      <c r="AX329" s="13" t="s">
        <v>85</v>
      </c>
      <c r="AY329" s="184" t="s">
        <v>199</v>
      </c>
    </row>
    <row r="330" spans="2:65" s="1" customFormat="1" ht="24.2" customHeight="1">
      <c r="B330" s="33"/>
      <c r="C330" s="163" t="s">
        <v>547</v>
      </c>
      <c r="D330" s="163" t="s">
        <v>201</v>
      </c>
      <c r="E330" s="164" t="s">
        <v>581</v>
      </c>
      <c r="F330" s="165" t="s">
        <v>582</v>
      </c>
      <c r="G330" s="166" t="s">
        <v>319</v>
      </c>
      <c r="H330" s="167"/>
      <c r="I330" s="168"/>
      <c r="J330" s="169">
        <f>ROUND(I330*H330,2)</f>
        <v>0</v>
      </c>
      <c r="K330" s="170"/>
      <c r="L330" s="33"/>
      <c r="M330" s="171" t="s">
        <v>1</v>
      </c>
      <c r="N330" s="137" t="s">
        <v>44</v>
      </c>
      <c r="P330" s="172">
        <f>O330*H330</f>
        <v>0</v>
      </c>
      <c r="Q330" s="172">
        <v>0</v>
      </c>
      <c r="R330" s="172">
        <f>Q330*H330</f>
        <v>0</v>
      </c>
      <c r="S330" s="172">
        <v>0</v>
      </c>
      <c r="T330" s="173">
        <f>S330*H330</f>
        <v>0</v>
      </c>
      <c r="AR330" s="174" t="s">
        <v>280</v>
      </c>
      <c r="AT330" s="174" t="s">
        <v>201</v>
      </c>
      <c r="AU330" s="174" t="s">
        <v>91</v>
      </c>
      <c r="AY330" s="16" t="s">
        <v>199</v>
      </c>
      <c r="BE330" s="102">
        <f>IF(N330="základná",J330,0)</f>
        <v>0</v>
      </c>
      <c r="BF330" s="102">
        <f>IF(N330="znížená",J330,0)</f>
        <v>0</v>
      </c>
      <c r="BG330" s="102">
        <f>IF(N330="zákl. prenesená",J330,0)</f>
        <v>0</v>
      </c>
      <c r="BH330" s="102">
        <f>IF(N330="zníž. prenesená",J330,0)</f>
        <v>0</v>
      </c>
      <c r="BI330" s="102">
        <f>IF(N330="nulová",J330,0)</f>
        <v>0</v>
      </c>
      <c r="BJ330" s="16" t="s">
        <v>91</v>
      </c>
      <c r="BK330" s="102">
        <f>ROUND(I330*H330,2)</f>
        <v>0</v>
      </c>
      <c r="BL330" s="16" t="s">
        <v>280</v>
      </c>
      <c r="BM330" s="174" t="s">
        <v>583</v>
      </c>
    </row>
    <row r="331" spans="2:65" s="11" customFormat="1" ht="22.9" customHeight="1">
      <c r="B331" s="152"/>
      <c r="D331" s="153" t="s">
        <v>77</v>
      </c>
      <c r="E331" s="161" t="s">
        <v>584</v>
      </c>
      <c r="F331" s="161" t="s">
        <v>585</v>
      </c>
      <c r="I331" s="155"/>
      <c r="J331" s="162">
        <f>BK331</f>
        <v>0</v>
      </c>
      <c r="L331" s="152"/>
      <c r="M331" s="156"/>
      <c r="P331" s="157">
        <f>SUM(P332:P336)</f>
        <v>0</v>
      </c>
      <c r="R331" s="157">
        <f>SUM(R332:R336)</f>
        <v>5.5000000000000003E-4</v>
      </c>
      <c r="T331" s="158">
        <f>SUM(T332:T336)</f>
        <v>0</v>
      </c>
      <c r="AR331" s="153" t="s">
        <v>91</v>
      </c>
      <c r="AT331" s="159" t="s">
        <v>77</v>
      </c>
      <c r="AU331" s="159" t="s">
        <v>85</v>
      </c>
      <c r="AY331" s="153" t="s">
        <v>199</v>
      </c>
      <c r="BK331" s="160">
        <f>SUM(BK332:BK336)</f>
        <v>0</v>
      </c>
    </row>
    <row r="332" spans="2:65" s="1" customFormat="1" ht="33" customHeight="1">
      <c r="B332" s="33"/>
      <c r="C332" s="163" t="s">
        <v>551</v>
      </c>
      <c r="D332" s="163" t="s">
        <v>201</v>
      </c>
      <c r="E332" s="164" t="s">
        <v>587</v>
      </c>
      <c r="F332" s="165" t="s">
        <v>588</v>
      </c>
      <c r="G332" s="166" t="s">
        <v>232</v>
      </c>
      <c r="H332" s="281">
        <v>1</v>
      </c>
      <c r="I332" s="168"/>
      <c r="J332" s="169">
        <f>ROUND(I332*H332,2)</f>
        <v>0</v>
      </c>
      <c r="K332" s="170"/>
      <c r="L332" s="33"/>
      <c r="M332" s="171" t="s">
        <v>1</v>
      </c>
      <c r="N332" s="137" t="s">
        <v>44</v>
      </c>
      <c r="P332" s="172">
        <f>O332*H332</f>
        <v>0</v>
      </c>
      <c r="Q332" s="172">
        <v>6.9999999999999994E-5</v>
      </c>
      <c r="R332" s="172">
        <f>Q332*H332</f>
        <v>6.9999999999999994E-5</v>
      </c>
      <c r="S332" s="172">
        <v>0</v>
      </c>
      <c r="T332" s="173">
        <f>S332*H332</f>
        <v>0</v>
      </c>
      <c r="AR332" s="174" t="s">
        <v>280</v>
      </c>
      <c r="AT332" s="174" t="s">
        <v>201</v>
      </c>
      <c r="AU332" s="174" t="s">
        <v>91</v>
      </c>
      <c r="AY332" s="16" t="s">
        <v>199</v>
      </c>
      <c r="BE332" s="102">
        <f>IF(N332="základná",J332,0)</f>
        <v>0</v>
      </c>
      <c r="BF332" s="102">
        <f>IF(N332="znížená",J332,0)</f>
        <v>0</v>
      </c>
      <c r="BG332" s="102">
        <f>IF(N332="zákl. prenesená",J332,0)</f>
        <v>0</v>
      </c>
      <c r="BH332" s="102">
        <f>IF(N332="zníž. prenesená",J332,0)</f>
        <v>0</v>
      </c>
      <c r="BI332" s="102">
        <f>IF(N332="nulová",J332,0)</f>
        <v>0</v>
      </c>
      <c r="BJ332" s="16" t="s">
        <v>91</v>
      </c>
      <c r="BK332" s="102">
        <f>ROUND(I332*H332,2)</f>
        <v>0</v>
      </c>
      <c r="BL332" s="16" t="s">
        <v>280</v>
      </c>
      <c r="BM332" s="174" t="s">
        <v>589</v>
      </c>
    </row>
    <row r="333" spans="2:65" s="12" customFormat="1" ht="11.25">
      <c r="B333" s="175"/>
      <c r="D333" s="176" t="s">
        <v>207</v>
      </c>
      <c r="E333" s="177" t="s">
        <v>1</v>
      </c>
      <c r="F333" s="178" t="s">
        <v>85</v>
      </c>
      <c r="H333" s="282">
        <v>1</v>
      </c>
      <c r="I333" s="180"/>
      <c r="L333" s="175"/>
      <c r="M333" s="181"/>
      <c r="T333" s="182"/>
      <c r="AT333" s="177" t="s">
        <v>207</v>
      </c>
      <c r="AU333" s="177" t="s">
        <v>91</v>
      </c>
      <c r="AV333" s="12" t="s">
        <v>91</v>
      </c>
      <c r="AW333" s="12" t="s">
        <v>33</v>
      </c>
      <c r="AX333" s="12" t="s">
        <v>78</v>
      </c>
      <c r="AY333" s="177" t="s">
        <v>199</v>
      </c>
    </row>
    <row r="334" spans="2:65" s="13" customFormat="1" ht="11.25">
      <c r="B334" s="183"/>
      <c r="D334" s="176" t="s">
        <v>207</v>
      </c>
      <c r="E334" s="184" t="s">
        <v>130</v>
      </c>
      <c r="F334" s="185" t="s">
        <v>229</v>
      </c>
      <c r="H334" s="284">
        <v>1</v>
      </c>
      <c r="I334" s="187"/>
      <c r="L334" s="183"/>
      <c r="M334" s="188"/>
      <c r="T334" s="189"/>
      <c r="AT334" s="184" t="s">
        <v>207</v>
      </c>
      <c r="AU334" s="184" t="s">
        <v>91</v>
      </c>
      <c r="AV334" s="13" t="s">
        <v>205</v>
      </c>
      <c r="AW334" s="13" t="s">
        <v>33</v>
      </c>
      <c r="AX334" s="13" t="s">
        <v>85</v>
      </c>
      <c r="AY334" s="184" t="s">
        <v>199</v>
      </c>
    </row>
    <row r="335" spans="2:65" s="1" customFormat="1" ht="24.2" customHeight="1">
      <c r="B335" s="33"/>
      <c r="C335" s="196" t="s">
        <v>555</v>
      </c>
      <c r="D335" s="196" t="s">
        <v>343</v>
      </c>
      <c r="E335" s="197" t="s">
        <v>591</v>
      </c>
      <c r="F335" s="198" t="s">
        <v>592</v>
      </c>
      <c r="G335" s="199" t="s">
        <v>232</v>
      </c>
      <c r="H335" s="289">
        <v>1</v>
      </c>
      <c r="I335" s="200"/>
      <c r="J335" s="201">
        <f>ROUND(I335*H335,2)</f>
        <v>0</v>
      </c>
      <c r="K335" s="202"/>
      <c r="L335" s="203"/>
      <c r="M335" s="204" t="s">
        <v>1</v>
      </c>
      <c r="N335" s="205" t="s">
        <v>44</v>
      </c>
      <c r="P335" s="172">
        <f>O335*H335</f>
        <v>0</v>
      </c>
      <c r="Q335" s="172">
        <v>4.8000000000000001E-4</v>
      </c>
      <c r="R335" s="172">
        <f>Q335*H335</f>
        <v>4.8000000000000001E-4</v>
      </c>
      <c r="S335" s="172">
        <v>0</v>
      </c>
      <c r="T335" s="173">
        <f>S335*H335</f>
        <v>0</v>
      </c>
      <c r="AR335" s="174" t="s">
        <v>346</v>
      </c>
      <c r="AT335" s="174" t="s">
        <v>343</v>
      </c>
      <c r="AU335" s="174" t="s">
        <v>91</v>
      </c>
      <c r="AY335" s="16" t="s">
        <v>199</v>
      </c>
      <c r="BE335" s="102">
        <f>IF(N335="základná",J335,0)</f>
        <v>0</v>
      </c>
      <c r="BF335" s="102">
        <f>IF(N335="znížená",J335,0)</f>
        <v>0</v>
      </c>
      <c r="BG335" s="102">
        <f>IF(N335="zákl. prenesená",J335,0)</f>
        <v>0</v>
      </c>
      <c r="BH335" s="102">
        <f>IF(N335="zníž. prenesená",J335,0)</f>
        <v>0</v>
      </c>
      <c r="BI335" s="102">
        <f>IF(N335="nulová",J335,0)</f>
        <v>0</v>
      </c>
      <c r="BJ335" s="16" t="s">
        <v>91</v>
      </c>
      <c r="BK335" s="102">
        <f>ROUND(I335*H335,2)</f>
        <v>0</v>
      </c>
      <c r="BL335" s="16" t="s">
        <v>280</v>
      </c>
      <c r="BM335" s="174" t="s">
        <v>593</v>
      </c>
    </row>
    <row r="336" spans="2:65" s="1" customFormat="1" ht="24.2" customHeight="1">
      <c r="B336" s="33"/>
      <c r="C336" s="163" t="s">
        <v>559</v>
      </c>
      <c r="D336" s="163" t="s">
        <v>201</v>
      </c>
      <c r="E336" s="164" t="s">
        <v>595</v>
      </c>
      <c r="F336" s="165" t="s">
        <v>596</v>
      </c>
      <c r="G336" s="166" t="s">
        <v>319</v>
      </c>
      <c r="H336" s="167"/>
      <c r="I336" s="168"/>
      <c r="J336" s="169">
        <f>ROUND(I336*H336,2)</f>
        <v>0</v>
      </c>
      <c r="K336" s="170"/>
      <c r="L336" s="33"/>
      <c r="M336" s="171" t="s">
        <v>1</v>
      </c>
      <c r="N336" s="137" t="s">
        <v>44</v>
      </c>
      <c r="P336" s="172">
        <f>O336*H336</f>
        <v>0</v>
      </c>
      <c r="Q336" s="172">
        <v>0</v>
      </c>
      <c r="R336" s="172">
        <f>Q336*H336</f>
        <v>0</v>
      </c>
      <c r="S336" s="172">
        <v>0</v>
      </c>
      <c r="T336" s="173">
        <f>S336*H336</f>
        <v>0</v>
      </c>
      <c r="AR336" s="174" t="s">
        <v>280</v>
      </c>
      <c r="AT336" s="174" t="s">
        <v>201</v>
      </c>
      <c r="AU336" s="174" t="s">
        <v>91</v>
      </c>
      <c r="AY336" s="16" t="s">
        <v>199</v>
      </c>
      <c r="BE336" s="102">
        <f>IF(N336="základná",J336,0)</f>
        <v>0</v>
      </c>
      <c r="BF336" s="102">
        <f>IF(N336="znížená",J336,0)</f>
        <v>0</v>
      </c>
      <c r="BG336" s="102">
        <f>IF(N336="zákl. prenesená",J336,0)</f>
        <v>0</v>
      </c>
      <c r="BH336" s="102">
        <f>IF(N336="zníž. prenesená",J336,0)</f>
        <v>0</v>
      </c>
      <c r="BI336" s="102">
        <f>IF(N336="nulová",J336,0)</f>
        <v>0</v>
      </c>
      <c r="BJ336" s="16" t="s">
        <v>91</v>
      </c>
      <c r="BK336" s="102">
        <f>ROUND(I336*H336,2)</f>
        <v>0</v>
      </c>
      <c r="BL336" s="16" t="s">
        <v>280</v>
      </c>
      <c r="BM336" s="174" t="s">
        <v>597</v>
      </c>
    </row>
    <row r="337" spans="2:65" s="11" customFormat="1" ht="22.9" customHeight="1">
      <c r="B337" s="152"/>
      <c r="D337" s="153" t="s">
        <v>77</v>
      </c>
      <c r="E337" s="161" t="s">
        <v>598</v>
      </c>
      <c r="F337" s="161" t="s">
        <v>599</v>
      </c>
      <c r="I337" s="155"/>
      <c r="J337" s="162">
        <f>BK337</f>
        <v>0</v>
      </c>
      <c r="L337" s="152"/>
      <c r="M337" s="156"/>
      <c r="P337" s="157">
        <f>SUM(P338:P350)</f>
        <v>0</v>
      </c>
      <c r="R337" s="157">
        <f>SUM(R338:R350)</f>
        <v>1.66E-3</v>
      </c>
      <c r="T337" s="158">
        <f>SUM(T338:T350)</f>
        <v>1.2E-2</v>
      </c>
      <c r="AR337" s="153" t="s">
        <v>91</v>
      </c>
      <c r="AT337" s="159" t="s">
        <v>77</v>
      </c>
      <c r="AU337" s="159" t="s">
        <v>85</v>
      </c>
      <c r="AY337" s="153" t="s">
        <v>199</v>
      </c>
      <c r="BK337" s="160">
        <f>SUM(BK338:BK350)</f>
        <v>0</v>
      </c>
    </row>
    <row r="338" spans="2:65" s="1" customFormat="1" ht="16.5" customHeight="1">
      <c r="B338" s="33"/>
      <c r="C338" s="163" t="s">
        <v>563</v>
      </c>
      <c r="D338" s="163" t="s">
        <v>201</v>
      </c>
      <c r="E338" s="164" t="s">
        <v>601</v>
      </c>
      <c r="F338" s="165" t="s">
        <v>602</v>
      </c>
      <c r="G338" s="166" t="s">
        <v>232</v>
      </c>
      <c r="H338" s="281">
        <v>1</v>
      </c>
      <c r="I338" s="168"/>
      <c r="J338" s="169">
        <f>ROUND(I338*H338,2)</f>
        <v>0</v>
      </c>
      <c r="K338" s="170"/>
      <c r="L338" s="33"/>
      <c r="M338" s="171" t="s">
        <v>1</v>
      </c>
      <c r="N338" s="137" t="s">
        <v>44</v>
      </c>
      <c r="P338" s="172">
        <f>O338*H338</f>
        <v>0</v>
      </c>
      <c r="Q338" s="172">
        <v>2.0000000000000002E-5</v>
      </c>
      <c r="R338" s="172">
        <f>Q338*H338</f>
        <v>2.0000000000000002E-5</v>
      </c>
      <c r="S338" s="172">
        <v>1.2E-2</v>
      </c>
      <c r="T338" s="173">
        <f>S338*H338</f>
        <v>1.2E-2</v>
      </c>
      <c r="AR338" s="174" t="s">
        <v>280</v>
      </c>
      <c r="AT338" s="174" t="s">
        <v>201</v>
      </c>
      <c r="AU338" s="174" t="s">
        <v>91</v>
      </c>
      <c r="AY338" s="16" t="s">
        <v>199</v>
      </c>
      <c r="BE338" s="102">
        <f>IF(N338="základná",J338,0)</f>
        <v>0</v>
      </c>
      <c r="BF338" s="102">
        <f>IF(N338="znížená",J338,0)</f>
        <v>0</v>
      </c>
      <c r="BG338" s="102">
        <f>IF(N338="zákl. prenesená",J338,0)</f>
        <v>0</v>
      </c>
      <c r="BH338" s="102">
        <f>IF(N338="zníž. prenesená",J338,0)</f>
        <v>0</v>
      </c>
      <c r="BI338" s="102">
        <f>IF(N338="nulová",J338,0)</f>
        <v>0</v>
      </c>
      <c r="BJ338" s="16" t="s">
        <v>91</v>
      </c>
      <c r="BK338" s="102">
        <f>ROUND(I338*H338,2)</f>
        <v>0</v>
      </c>
      <c r="BL338" s="16" t="s">
        <v>280</v>
      </c>
      <c r="BM338" s="174" t="s">
        <v>603</v>
      </c>
    </row>
    <row r="339" spans="2:65" s="12" customFormat="1" ht="11.25">
      <c r="B339" s="175"/>
      <c r="D339" s="176" t="s">
        <v>207</v>
      </c>
      <c r="E339" s="177" t="s">
        <v>1</v>
      </c>
      <c r="F339" s="178" t="s">
        <v>130</v>
      </c>
      <c r="H339" s="282">
        <v>1</v>
      </c>
      <c r="I339" s="180"/>
      <c r="L339" s="175"/>
      <c r="M339" s="181"/>
      <c r="T339" s="182"/>
      <c r="AT339" s="177" t="s">
        <v>207</v>
      </c>
      <c r="AU339" s="177" t="s">
        <v>91</v>
      </c>
      <c r="AV339" s="12" t="s">
        <v>91</v>
      </c>
      <c r="AW339" s="12" t="s">
        <v>33</v>
      </c>
      <c r="AX339" s="12" t="s">
        <v>78</v>
      </c>
      <c r="AY339" s="177" t="s">
        <v>199</v>
      </c>
    </row>
    <row r="340" spans="2:65" s="13" customFormat="1" ht="11.25">
      <c r="B340" s="183"/>
      <c r="D340" s="176" t="s">
        <v>207</v>
      </c>
      <c r="E340" s="184" t="s">
        <v>1</v>
      </c>
      <c r="F340" s="185" t="s">
        <v>229</v>
      </c>
      <c r="H340" s="284">
        <v>1</v>
      </c>
      <c r="I340" s="187"/>
      <c r="L340" s="183"/>
      <c r="M340" s="188"/>
      <c r="T340" s="189"/>
      <c r="AT340" s="184" t="s">
        <v>207</v>
      </c>
      <c r="AU340" s="184" t="s">
        <v>91</v>
      </c>
      <c r="AV340" s="13" t="s">
        <v>205</v>
      </c>
      <c r="AW340" s="13" t="s">
        <v>33</v>
      </c>
      <c r="AX340" s="13" t="s">
        <v>85</v>
      </c>
      <c r="AY340" s="184" t="s">
        <v>199</v>
      </c>
    </row>
    <row r="341" spans="2:65" s="1" customFormat="1" ht="24.2" customHeight="1">
      <c r="B341" s="33"/>
      <c r="C341" s="163" t="s">
        <v>567</v>
      </c>
      <c r="D341" s="163" t="s">
        <v>201</v>
      </c>
      <c r="E341" s="164" t="s">
        <v>605</v>
      </c>
      <c r="F341" s="165" t="s">
        <v>606</v>
      </c>
      <c r="G341" s="166" t="s">
        <v>232</v>
      </c>
      <c r="H341" s="281">
        <v>1</v>
      </c>
      <c r="I341" s="168"/>
      <c r="J341" s="169">
        <f>ROUND(I341*H341,2)</f>
        <v>0</v>
      </c>
      <c r="K341" s="170"/>
      <c r="L341" s="33"/>
      <c r="M341" s="171" t="s">
        <v>1</v>
      </c>
      <c r="N341" s="137" t="s">
        <v>44</v>
      </c>
      <c r="P341" s="172">
        <f>O341*H341</f>
        <v>0</v>
      </c>
      <c r="Q341" s="172">
        <v>1.4999999999999999E-4</v>
      </c>
      <c r="R341" s="172">
        <f>Q341*H341</f>
        <v>1.4999999999999999E-4</v>
      </c>
      <c r="S341" s="172">
        <v>0</v>
      </c>
      <c r="T341" s="173">
        <f>S341*H341</f>
        <v>0</v>
      </c>
      <c r="AR341" s="174" t="s">
        <v>280</v>
      </c>
      <c r="AT341" s="174" t="s">
        <v>201</v>
      </c>
      <c r="AU341" s="174" t="s">
        <v>91</v>
      </c>
      <c r="AY341" s="16" t="s">
        <v>199</v>
      </c>
      <c r="BE341" s="102">
        <f>IF(N341="základná",J341,0)</f>
        <v>0</v>
      </c>
      <c r="BF341" s="102">
        <f>IF(N341="znížená",J341,0)</f>
        <v>0</v>
      </c>
      <c r="BG341" s="102">
        <f>IF(N341="zákl. prenesená",J341,0)</f>
        <v>0</v>
      </c>
      <c r="BH341" s="102">
        <f>IF(N341="zníž. prenesená",J341,0)</f>
        <v>0</v>
      </c>
      <c r="BI341" s="102">
        <f>IF(N341="nulová",J341,0)</f>
        <v>0</v>
      </c>
      <c r="BJ341" s="16" t="s">
        <v>91</v>
      </c>
      <c r="BK341" s="102">
        <f>ROUND(I341*H341,2)</f>
        <v>0</v>
      </c>
      <c r="BL341" s="16" t="s">
        <v>280</v>
      </c>
      <c r="BM341" s="174" t="s">
        <v>607</v>
      </c>
    </row>
    <row r="342" spans="2:65" s="12" customFormat="1" ht="11.25">
      <c r="B342" s="175"/>
      <c r="D342" s="176" t="s">
        <v>207</v>
      </c>
      <c r="E342" s="177" t="s">
        <v>1</v>
      </c>
      <c r="F342" s="178" t="s">
        <v>130</v>
      </c>
      <c r="H342" s="282">
        <v>1</v>
      </c>
      <c r="I342" s="180"/>
      <c r="L342" s="175"/>
      <c r="M342" s="181"/>
      <c r="T342" s="182"/>
      <c r="AT342" s="177" t="s">
        <v>207</v>
      </c>
      <c r="AU342" s="177" t="s">
        <v>91</v>
      </c>
      <c r="AV342" s="12" t="s">
        <v>91</v>
      </c>
      <c r="AW342" s="12" t="s">
        <v>33</v>
      </c>
      <c r="AX342" s="12" t="s">
        <v>78</v>
      </c>
      <c r="AY342" s="177" t="s">
        <v>199</v>
      </c>
    </row>
    <row r="343" spans="2:65" s="13" customFormat="1" ht="11.25">
      <c r="B343" s="183"/>
      <c r="D343" s="176" t="s">
        <v>207</v>
      </c>
      <c r="E343" s="184" t="s">
        <v>1</v>
      </c>
      <c r="F343" s="185" t="s">
        <v>229</v>
      </c>
      <c r="H343" s="284">
        <v>1</v>
      </c>
      <c r="I343" s="187"/>
      <c r="L343" s="183"/>
      <c r="M343" s="188"/>
      <c r="T343" s="189"/>
      <c r="AT343" s="184" t="s">
        <v>207</v>
      </c>
      <c r="AU343" s="184" t="s">
        <v>91</v>
      </c>
      <c r="AV343" s="13" t="s">
        <v>205</v>
      </c>
      <c r="AW343" s="13" t="s">
        <v>33</v>
      </c>
      <c r="AX343" s="13" t="s">
        <v>85</v>
      </c>
      <c r="AY343" s="184" t="s">
        <v>199</v>
      </c>
    </row>
    <row r="344" spans="2:65" s="1" customFormat="1" ht="24.2" customHeight="1">
      <c r="B344" s="33"/>
      <c r="C344" s="163" t="s">
        <v>571</v>
      </c>
      <c r="D344" s="163" t="s">
        <v>201</v>
      </c>
      <c r="E344" s="164" t="s">
        <v>609</v>
      </c>
      <c r="F344" s="165" t="s">
        <v>610</v>
      </c>
      <c r="G344" s="166" t="s">
        <v>232</v>
      </c>
      <c r="H344" s="281">
        <v>1</v>
      </c>
      <c r="I344" s="168"/>
      <c r="J344" s="169">
        <f>ROUND(I344*H344,2)</f>
        <v>0</v>
      </c>
      <c r="K344" s="170"/>
      <c r="L344" s="33"/>
      <c r="M344" s="171" t="s">
        <v>1</v>
      </c>
      <c r="N344" s="137" t="s">
        <v>44</v>
      </c>
      <c r="P344" s="172">
        <f>O344*H344</f>
        <v>0</v>
      </c>
      <c r="Q344" s="172">
        <v>0</v>
      </c>
      <c r="R344" s="172">
        <f>Q344*H344</f>
        <v>0</v>
      </c>
      <c r="S344" s="172">
        <v>0</v>
      </c>
      <c r="T344" s="173">
        <f>S344*H344</f>
        <v>0</v>
      </c>
      <c r="AR344" s="174" t="s">
        <v>280</v>
      </c>
      <c r="AT344" s="174" t="s">
        <v>201</v>
      </c>
      <c r="AU344" s="174" t="s">
        <v>91</v>
      </c>
      <c r="AY344" s="16" t="s">
        <v>199</v>
      </c>
      <c r="BE344" s="102">
        <f>IF(N344="základná",J344,0)</f>
        <v>0</v>
      </c>
      <c r="BF344" s="102">
        <f>IF(N344="znížená",J344,0)</f>
        <v>0</v>
      </c>
      <c r="BG344" s="102">
        <f>IF(N344="zákl. prenesená",J344,0)</f>
        <v>0</v>
      </c>
      <c r="BH344" s="102">
        <f>IF(N344="zníž. prenesená",J344,0)</f>
        <v>0</v>
      </c>
      <c r="BI344" s="102">
        <f>IF(N344="nulová",J344,0)</f>
        <v>0</v>
      </c>
      <c r="BJ344" s="16" t="s">
        <v>91</v>
      </c>
      <c r="BK344" s="102">
        <f>ROUND(I344*H344,2)</f>
        <v>0</v>
      </c>
      <c r="BL344" s="16" t="s">
        <v>280</v>
      </c>
      <c r="BM344" s="174" t="s">
        <v>611</v>
      </c>
    </row>
    <row r="345" spans="2:65" s="12" customFormat="1" ht="11.25">
      <c r="B345" s="175"/>
      <c r="D345" s="176" t="s">
        <v>207</v>
      </c>
      <c r="E345" s="177" t="s">
        <v>1</v>
      </c>
      <c r="F345" s="178" t="s">
        <v>130</v>
      </c>
      <c r="H345" s="282">
        <v>1</v>
      </c>
      <c r="I345" s="180"/>
      <c r="L345" s="175"/>
      <c r="M345" s="181"/>
      <c r="T345" s="182"/>
      <c r="AT345" s="177" t="s">
        <v>207</v>
      </c>
      <c r="AU345" s="177" t="s">
        <v>91</v>
      </c>
      <c r="AV345" s="12" t="s">
        <v>91</v>
      </c>
      <c r="AW345" s="12" t="s">
        <v>33</v>
      </c>
      <c r="AX345" s="12" t="s">
        <v>78</v>
      </c>
      <c r="AY345" s="177" t="s">
        <v>199</v>
      </c>
    </row>
    <row r="346" spans="2:65" s="13" customFormat="1" ht="11.25">
      <c r="B346" s="183"/>
      <c r="D346" s="176" t="s">
        <v>207</v>
      </c>
      <c r="E346" s="184" t="s">
        <v>1</v>
      </c>
      <c r="F346" s="185" t="s">
        <v>229</v>
      </c>
      <c r="H346" s="284">
        <v>1</v>
      </c>
      <c r="I346" s="187"/>
      <c r="L346" s="183"/>
      <c r="M346" s="188"/>
      <c r="T346" s="189"/>
      <c r="AT346" s="184" t="s">
        <v>207</v>
      </c>
      <c r="AU346" s="184" t="s">
        <v>91</v>
      </c>
      <c r="AV346" s="13" t="s">
        <v>205</v>
      </c>
      <c r="AW346" s="13" t="s">
        <v>33</v>
      </c>
      <c r="AX346" s="13" t="s">
        <v>85</v>
      </c>
      <c r="AY346" s="184" t="s">
        <v>199</v>
      </c>
    </row>
    <row r="347" spans="2:65" s="1" customFormat="1" ht="33" customHeight="1">
      <c r="B347" s="33"/>
      <c r="C347" s="196" t="s">
        <v>575</v>
      </c>
      <c r="D347" s="196" t="s">
        <v>343</v>
      </c>
      <c r="E347" s="197" t="s">
        <v>613</v>
      </c>
      <c r="F347" s="198" t="s">
        <v>614</v>
      </c>
      <c r="G347" s="199" t="s">
        <v>232</v>
      </c>
      <c r="H347" s="289">
        <v>1</v>
      </c>
      <c r="I347" s="200"/>
      <c r="J347" s="201">
        <f>ROUND(I347*H347,2)</f>
        <v>0</v>
      </c>
      <c r="K347" s="202"/>
      <c r="L347" s="203"/>
      <c r="M347" s="204" t="s">
        <v>1</v>
      </c>
      <c r="N347" s="205" t="s">
        <v>44</v>
      </c>
      <c r="P347" s="172">
        <f>O347*H347</f>
        <v>0</v>
      </c>
      <c r="Q347" s="172">
        <v>1E-3</v>
      </c>
      <c r="R347" s="172">
        <f>Q347*H347</f>
        <v>1E-3</v>
      </c>
      <c r="S347" s="172">
        <v>0</v>
      </c>
      <c r="T347" s="173">
        <f>S347*H347</f>
        <v>0</v>
      </c>
      <c r="AR347" s="174" t="s">
        <v>346</v>
      </c>
      <c r="AT347" s="174" t="s">
        <v>343</v>
      </c>
      <c r="AU347" s="174" t="s">
        <v>91</v>
      </c>
      <c r="AY347" s="16" t="s">
        <v>199</v>
      </c>
      <c r="BE347" s="102">
        <f>IF(N347="základná",J347,0)</f>
        <v>0</v>
      </c>
      <c r="BF347" s="102">
        <f>IF(N347="znížená",J347,0)</f>
        <v>0</v>
      </c>
      <c r="BG347" s="102">
        <f>IF(N347="zákl. prenesená",J347,0)</f>
        <v>0</v>
      </c>
      <c r="BH347" s="102">
        <f>IF(N347="zníž. prenesená",J347,0)</f>
        <v>0</v>
      </c>
      <c r="BI347" s="102">
        <f>IF(N347="nulová",J347,0)</f>
        <v>0</v>
      </c>
      <c r="BJ347" s="16" t="s">
        <v>91</v>
      </c>
      <c r="BK347" s="102">
        <f>ROUND(I347*H347,2)</f>
        <v>0</v>
      </c>
      <c r="BL347" s="16" t="s">
        <v>280</v>
      </c>
      <c r="BM347" s="174" t="s">
        <v>615</v>
      </c>
    </row>
    <row r="348" spans="2:65" s="1" customFormat="1" ht="24.2" customHeight="1">
      <c r="B348" s="33"/>
      <c r="C348" s="163" t="s">
        <v>580</v>
      </c>
      <c r="D348" s="163" t="s">
        <v>201</v>
      </c>
      <c r="E348" s="164" t="s">
        <v>617</v>
      </c>
      <c r="F348" s="165" t="s">
        <v>618</v>
      </c>
      <c r="G348" s="166" t="s">
        <v>232</v>
      </c>
      <c r="H348" s="281">
        <v>1</v>
      </c>
      <c r="I348" s="168"/>
      <c r="J348" s="169">
        <f>ROUND(I348*H348,2)</f>
        <v>0</v>
      </c>
      <c r="K348" s="170"/>
      <c r="L348" s="33"/>
      <c r="M348" s="171" t="s">
        <v>1</v>
      </c>
      <c r="N348" s="137" t="s">
        <v>44</v>
      </c>
      <c r="P348" s="172">
        <f>O348*H348</f>
        <v>0</v>
      </c>
      <c r="Q348" s="172">
        <v>4.8999999999999998E-4</v>
      </c>
      <c r="R348" s="172">
        <f>Q348*H348</f>
        <v>4.8999999999999998E-4</v>
      </c>
      <c r="S348" s="172">
        <v>0</v>
      </c>
      <c r="T348" s="173">
        <f>S348*H348</f>
        <v>0</v>
      </c>
      <c r="AR348" s="174" t="s">
        <v>280</v>
      </c>
      <c r="AT348" s="174" t="s">
        <v>201</v>
      </c>
      <c r="AU348" s="174" t="s">
        <v>91</v>
      </c>
      <c r="AY348" s="16" t="s">
        <v>199</v>
      </c>
      <c r="BE348" s="102">
        <f>IF(N348="základná",J348,0)</f>
        <v>0</v>
      </c>
      <c r="BF348" s="102">
        <f>IF(N348="znížená",J348,0)</f>
        <v>0</v>
      </c>
      <c r="BG348" s="102">
        <f>IF(N348="zákl. prenesená",J348,0)</f>
        <v>0</v>
      </c>
      <c r="BH348" s="102">
        <f>IF(N348="zníž. prenesená",J348,0)</f>
        <v>0</v>
      </c>
      <c r="BI348" s="102">
        <f>IF(N348="nulová",J348,0)</f>
        <v>0</v>
      </c>
      <c r="BJ348" s="16" t="s">
        <v>91</v>
      </c>
      <c r="BK348" s="102">
        <f>ROUND(I348*H348,2)</f>
        <v>0</v>
      </c>
      <c r="BL348" s="16" t="s">
        <v>280</v>
      </c>
      <c r="BM348" s="174" t="s">
        <v>619</v>
      </c>
    </row>
    <row r="349" spans="2:65" s="12" customFormat="1" ht="11.25">
      <c r="B349" s="175"/>
      <c r="D349" s="176" t="s">
        <v>207</v>
      </c>
      <c r="E349" s="177" t="s">
        <v>1</v>
      </c>
      <c r="F349" s="178" t="s">
        <v>130</v>
      </c>
      <c r="H349" s="179">
        <v>1</v>
      </c>
      <c r="I349" s="180"/>
      <c r="L349" s="175"/>
      <c r="M349" s="181"/>
      <c r="T349" s="182"/>
      <c r="AT349" s="177" t="s">
        <v>207</v>
      </c>
      <c r="AU349" s="177" t="s">
        <v>91</v>
      </c>
      <c r="AV349" s="12" t="s">
        <v>91</v>
      </c>
      <c r="AW349" s="12" t="s">
        <v>33</v>
      </c>
      <c r="AX349" s="12" t="s">
        <v>85</v>
      </c>
      <c r="AY349" s="177" t="s">
        <v>199</v>
      </c>
    </row>
    <row r="350" spans="2:65" s="1" customFormat="1" ht="21.75" customHeight="1">
      <c r="B350" s="33"/>
      <c r="C350" s="163" t="s">
        <v>586</v>
      </c>
      <c r="D350" s="163" t="s">
        <v>201</v>
      </c>
      <c r="E350" s="164" t="s">
        <v>621</v>
      </c>
      <c r="F350" s="165" t="s">
        <v>622</v>
      </c>
      <c r="G350" s="166" t="s">
        <v>319</v>
      </c>
      <c r="H350" s="167"/>
      <c r="I350" s="168"/>
      <c r="J350" s="169">
        <f>ROUND(I350*H350,2)</f>
        <v>0</v>
      </c>
      <c r="K350" s="170"/>
      <c r="L350" s="33"/>
      <c r="M350" s="171" t="s">
        <v>1</v>
      </c>
      <c r="N350" s="137" t="s">
        <v>44</v>
      </c>
      <c r="P350" s="172">
        <f>O350*H350</f>
        <v>0</v>
      </c>
      <c r="Q350" s="172">
        <v>0</v>
      </c>
      <c r="R350" s="172">
        <f>Q350*H350</f>
        <v>0</v>
      </c>
      <c r="S350" s="172">
        <v>0</v>
      </c>
      <c r="T350" s="173">
        <f>S350*H350</f>
        <v>0</v>
      </c>
      <c r="AR350" s="174" t="s">
        <v>280</v>
      </c>
      <c r="AT350" s="174" t="s">
        <v>201</v>
      </c>
      <c r="AU350" s="174" t="s">
        <v>91</v>
      </c>
      <c r="AY350" s="16" t="s">
        <v>199</v>
      </c>
      <c r="BE350" s="102">
        <f>IF(N350="základná",J350,0)</f>
        <v>0</v>
      </c>
      <c r="BF350" s="102">
        <f>IF(N350="znížená",J350,0)</f>
        <v>0</v>
      </c>
      <c r="BG350" s="102">
        <f>IF(N350="zákl. prenesená",J350,0)</f>
        <v>0</v>
      </c>
      <c r="BH350" s="102">
        <f>IF(N350="zníž. prenesená",J350,0)</f>
        <v>0</v>
      </c>
      <c r="BI350" s="102">
        <f>IF(N350="nulová",J350,0)</f>
        <v>0</v>
      </c>
      <c r="BJ350" s="16" t="s">
        <v>91</v>
      </c>
      <c r="BK350" s="102">
        <f>ROUND(I350*H350,2)</f>
        <v>0</v>
      </c>
      <c r="BL350" s="16" t="s">
        <v>280</v>
      </c>
      <c r="BM350" s="174" t="s">
        <v>623</v>
      </c>
    </row>
    <row r="351" spans="2:65" s="11" customFormat="1" ht="22.9" customHeight="1">
      <c r="B351" s="152"/>
      <c r="D351" s="153" t="s">
        <v>77</v>
      </c>
      <c r="E351" s="161" t="s">
        <v>624</v>
      </c>
      <c r="F351" s="161" t="s">
        <v>625</v>
      </c>
      <c r="I351" s="155"/>
      <c r="J351" s="162">
        <f>BK351</f>
        <v>0</v>
      </c>
      <c r="L351" s="152"/>
      <c r="M351" s="156"/>
      <c r="P351" s="157">
        <f>SUM(P352:P362)</f>
        <v>0</v>
      </c>
      <c r="R351" s="157">
        <f>SUM(R352:R362)</f>
        <v>8.8800000000000004E-2</v>
      </c>
      <c r="T351" s="158">
        <f>SUM(T352:T362)</f>
        <v>4.675E-2</v>
      </c>
      <c r="AR351" s="153" t="s">
        <v>91</v>
      </c>
      <c r="AT351" s="159" t="s">
        <v>77</v>
      </c>
      <c r="AU351" s="159" t="s">
        <v>85</v>
      </c>
      <c r="AY351" s="153" t="s">
        <v>199</v>
      </c>
      <c r="BK351" s="160">
        <f>SUM(BK352:BK362)</f>
        <v>0</v>
      </c>
    </row>
    <row r="352" spans="2:65" s="1" customFormat="1" ht="21.75" customHeight="1">
      <c r="B352" s="33"/>
      <c r="C352" s="163" t="s">
        <v>590</v>
      </c>
      <c r="D352" s="163" t="s">
        <v>201</v>
      </c>
      <c r="E352" s="164" t="s">
        <v>627</v>
      </c>
      <c r="F352" s="165" t="s">
        <v>628</v>
      </c>
      <c r="G352" s="166" t="s">
        <v>204</v>
      </c>
      <c r="H352" s="281">
        <v>1</v>
      </c>
      <c r="I352" s="168"/>
      <c r="J352" s="169">
        <f>ROUND(I352*H352,2)</f>
        <v>0</v>
      </c>
      <c r="K352" s="170"/>
      <c r="L352" s="33"/>
      <c r="M352" s="171" t="s">
        <v>1</v>
      </c>
      <c r="N352" s="137" t="s">
        <v>44</v>
      </c>
      <c r="P352" s="172">
        <f>O352*H352</f>
        <v>0</v>
      </c>
      <c r="Q352" s="172">
        <v>0</v>
      </c>
      <c r="R352" s="172">
        <f>Q352*H352</f>
        <v>0</v>
      </c>
      <c r="S352" s="172">
        <v>0</v>
      </c>
      <c r="T352" s="173">
        <f>S352*H352</f>
        <v>0</v>
      </c>
      <c r="AR352" s="174" t="s">
        <v>280</v>
      </c>
      <c r="AT352" s="174" t="s">
        <v>201</v>
      </c>
      <c r="AU352" s="174" t="s">
        <v>91</v>
      </c>
      <c r="AY352" s="16" t="s">
        <v>199</v>
      </c>
      <c r="BE352" s="102">
        <f>IF(N352="základná",J352,0)</f>
        <v>0</v>
      </c>
      <c r="BF352" s="102">
        <f>IF(N352="znížená",J352,0)</f>
        <v>0</v>
      </c>
      <c r="BG352" s="102">
        <f>IF(N352="zákl. prenesená",J352,0)</f>
        <v>0</v>
      </c>
      <c r="BH352" s="102">
        <f>IF(N352="zníž. prenesená",J352,0)</f>
        <v>0</v>
      </c>
      <c r="BI352" s="102">
        <f>IF(N352="nulová",J352,0)</f>
        <v>0</v>
      </c>
      <c r="BJ352" s="16" t="s">
        <v>91</v>
      </c>
      <c r="BK352" s="102">
        <f>ROUND(I352*H352,2)</f>
        <v>0</v>
      </c>
      <c r="BL352" s="16" t="s">
        <v>280</v>
      </c>
      <c r="BM352" s="174" t="s">
        <v>629</v>
      </c>
    </row>
    <row r="353" spans="2:65" s="12" customFormat="1" ht="11.25">
      <c r="B353" s="175"/>
      <c r="D353" s="176" t="s">
        <v>207</v>
      </c>
      <c r="E353" s="177" t="s">
        <v>1</v>
      </c>
      <c r="F353" s="178" t="s">
        <v>130</v>
      </c>
      <c r="H353" s="282">
        <v>1</v>
      </c>
      <c r="I353" s="180"/>
      <c r="L353" s="175"/>
      <c r="M353" s="181"/>
      <c r="T353" s="182"/>
      <c r="AT353" s="177" t="s">
        <v>207</v>
      </c>
      <c r="AU353" s="177" t="s">
        <v>91</v>
      </c>
      <c r="AV353" s="12" t="s">
        <v>91</v>
      </c>
      <c r="AW353" s="12" t="s">
        <v>33</v>
      </c>
      <c r="AX353" s="12" t="s">
        <v>85</v>
      </c>
      <c r="AY353" s="177" t="s">
        <v>199</v>
      </c>
    </row>
    <row r="354" spans="2:65" s="1" customFormat="1" ht="24.2" customHeight="1">
      <c r="B354" s="33"/>
      <c r="C354" s="163" t="s">
        <v>594</v>
      </c>
      <c r="D354" s="163" t="s">
        <v>201</v>
      </c>
      <c r="E354" s="164" t="s">
        <v>631</v>
      </c>
      <c r="F354" s="165" t="s">
        <v>632</v>
      </c>
      <c r="G354" s="166" t="s">
        <v>204</v>
      </c>
      <c r="H354" s="281">
        <v>1</v>
      </c>
      <c r="I354" s="168"/>
      <c r="J354" s="169">
        <f>ROUND(I354*H354,2)</f>
        <v>0</v>
      </c>
      <c r="K354" s="170"/>
      <c r="L354" s="33"/>
      <c r="M354" s="171" t="s">
        <v>1</v>
      </c>
      <c r="N354" s="137" t="s">
        <v>44</v>
      </c>
      <c r="P354" s="172">
        <f>O354*H354</f>
        <v>0</v>
      </c>
      <c r="Q354" s="172">
        <v>0</v>
      </c>
      <c r="R354" s="172">
        <f>Q354*H354</f>
        <v>0</v>
      </c>
      <c r="S354" s="172">
        <v>0</v>
      </c>
      <c r="T354" s="173">
        <f>S354*H354</f>
        <v>0</v>
      </c>
      <c r="AR354" s="174" t="s">
        <v>280</v>
      </c>
      <c r="AT354" s="174" t="s">
        <v>201</v>
      </c>
      <c r="AU354" s="174" t="s">
        <v>91</v>
      </c>
      <c r="AY354" s="16" t="s">
        <v>199</v>
      </c>
      <c r="BE354" s="102">
        <f>IF(N354="základná",J354,0)</f>
        <v>0</v>
      </c>
      <c r="BF354" s="102">
        <f>IF(N354="znížená",J354,0)</f>
        <v>0</v>
      </c>
      <c r="BG354" s="102">
        <f>IF(N354="zákl. prenesená",J354,0)</f>
        <v>0</v>
      </c>
      <c r="BH354" s="102">
        <f>IF(N354="zníž. prenesená",J354,0)</f>
        <v>0</v>
      </c>
      <c r="BI354" s="102">
        <f>IF(N354="nulová",J354,0)</f>
        <v>0</v>
      </c>
      <c r="BJ354" s="16" t="s">
        <v>91</v>
      </c>
      <c r="BK354" s="102">
        <f>ROUND(I354*H354,2)</f>
        <v>0</v>
      </c>
      <c r="BL354" s="16" t="s">
        <v>280</v>
      </c>
      <c r="BM354" s="174" t="s">
        <v>633</v>
      </c>
    </row>
    <row r="355" spans="2:65" s="12" customFormat="1" ht="11.25">
      <c r="B355" s="175"/>
      <c r="D355" s="176" t="s">
        <v>207</v>
      </c>
      <c r="E355" s="177" t="s">
        <v>1</v>
      </c>
      <c r="F355" s="178" t="s">
        <v>130</v>
      </c>
      <c r="H355" s="282">
        <v>1</v>
      </c>
      <c r="I355" s="180"/>
      <c r="L355" s="175"/>
      <c r="M355" s="181"/>
      <c r="T355" s="182"/>
      <c r="AT355" s="177" t="s">
        <v>207</v>
      </c>
      <c r="AU355" s="177" t="s">
        <v>91</v>
      </c>
      <c r="AV355" s="12" t="s">
        <v>91</v>
      </c>
      <c r="AW355" s="12" t="s">
        <v>33</v>
      </c>
      <c r="AX355" s="12" t="s">
        <v>78</v>
      </c>
      <c r="AY355" s="177" t="s">
        <v>199</v>
      </c>
    </row>
    <row r="356" spans="2:65" s="13" customFormat="1" ht="11.25">
      <c r="B356" s="183"/>
      <c r="D356" s="176" t="s">
        <v>207</v>
      </c>
      <c r="E356" s="184" t="s">
        <v>1</v>
      </c>
      <c r="F356" s="185" t="s">
        <v>229</v>
      </c>
      <c r="H356" s="284">
        <v>1</v>
      </c>
      <c r="I356" s="187"/>
      <c r="L356" s="183"/>
      <c r="M356" s="188"/>
      <c r="T356" s="189"/>
      <c r="AT356" s="184" t="s">
        <v>207</v>
      </c>
      <c r="AU356" s="184" t="s">
        <v>91</v>
      </c>
      <c r="AV356" s="13" t="s">
        <v>205</v>
      </c>
      <c r="AW356" s="13" t="s">
        <v>33</v>
      </c>
      <c r="AX356" s="13" t="s">
        <v>85</v>
      </c>
      <c r="AY356" s="184" t="s">
        <v>199</v>
      </c>
    </row>
    <row r="357" spans="2:65" s="1" customFormat="1" ht="37.9" customHeight="1">
      <c r="B357" s="33"/>
      <c r="C357" s="163" t="s">
        <v>600</v>
      </c>
      <c r="D357" s="163" t="s">
        <v>201</v>
      </c>
      <c r="E357" s="164" t="s">
        <v>635</v>
      </c>
      <c r="F357" s="165" t="s">
        <v>636</v>
      </c>
      <c r="G357" s="166" t="s">
        <v>232</v>
      </c>
      <c r="H357" s="281">
        <v>1</v>
      </c>
      <c r="I357" s="168"/>
      <c r="J357" s="169">
        <f>ROUND(I357*H357,2)</f>
        <v>0</v>
      </c>
      <c r="K357" s="170"/>
      <c r="L357" s="33"/>
      <c r="M357" s="171" t="s">
        <v>1</v>
      </c>
      <c r="N357" s="137" t="s">
        <v>44</v>
      </c>
      <c r="P357" s="172">
        <f>O357*H357</f>
        <v>0</v>
      </c>
      <c r="Q357" s="172">
        <v>8.0000000000000007E-5</v>
      </c>
      <c r="R357" s="172">
        <f>Q357*H357</f>
        <v>8.0000000000000007E-5</v>
      </c>
      <c r="S357" s="172">
        <v>4.675E-2</v>
      </c>
      <c r="T357" s="173">
        <f>S357*H357</f>
        <v>4.675E-2</v>
      </c>
      <c r="AR357" s="174" t="s">
        <v>280</v>
      </c>
      <c r="AT357" s="174" t="s">
        <v>201</v>
      </c>
      <c r="AU357" s="174" t="s">
        <v>91</v>
      </c>
      <c r="AY357" s="16" t="s">
        <v>199</v>
      </c>
      <c r="BE357" s="102">
        <f>IF(N357="základná",J357,0)</f>
        <v>0</v>
      </c>
      <c r="BF357" s="102">
        <f>IF(N357="znížená",J357,0)</f>
        <v>0</v>
      </c>
      <c r="BG357" s="102">
        <f>IF(N357="zákl. prenesená",J357,0)</f>
        <v>0</v>
      </c>
      <c r="BH357" s="102">
        <f>IF(N357="zníž. prenesená",J357,0)</f>
        <v>0</v>
      </c>
      <c r="BI357" s="102">
        <f>IF(N357="nulová",J357,0)</f>
        <v>0</v>
      </c>
      <c r="BJ357" s="16" t="s">
        <v>91</v>
      </c>
      <c r="BK357" s="102">
        <f>ROUND(I357*H357,2)</f>
        <v>0</v>
      </c>
      <c r="BL357" s="16" t="s">
        <v>280</v>
      </c>
      <c r="BM357" s="174" t="s">
        <v>637</v>
      </c>
    </row>
    <row r="358" spans="2:65" s="12" customFormat="1" ht="11.25">
      <c r="B358" s="175"/>
      <c r="D358" s="176" t="s">
        <v>207</v>
      </c>
      <c r="E358" s="177" t="s">
        <v>1</v>
      </c>
      <c r="F358" s="178" t="s">
        <v>130</v>
      </c>
      <c r="H358" s="282">
        <v>1</v>
      </c>
      <c r="I358" s="180"/>
      <c r="L358" s="175"/>
      <c r="M358" s="181"/>
      <c r="T358" s="182"/>
      <c r="AT358" s="177" t="s">
        <v>207</v>
      </c>
      <c r="AU358" s="177" t="s">
        <v>91</v>
      </c>
      <c r="AV358" s="12" t="s">
        <v>91</v>
      </c>
      <c r="AW358" s="12" t="s">
        <v>33</v>
      </c>
      <c r="AX358" s="12" t="s">
        <v>85</v>
      </c>
      <c r="AY358" s="177" t="s">
        <v>199</v>
      </c>
    </row>
    <row r="359" spans="2:65" s="1" customFormat="1" ht="33" customHeight="1">
      <c r="B359" s="33"/>
      <c r="C359" s="163" t="s">
        <v>604</v>
      </c>
      <c r="D359" s="163" t="s">
        <v>201</v>
      </c>
      <c r="E359" s="164" t="s">
        <v>639</v>
      </c>
      <c r="F359" s="165" t="s">
        <v>640</v>
      </c>
      <c r="G359" s="166" t="s">
        <v>232</v>
      </c>
      <c r="H359" s="281">
        <v>1</v>
      </c>
      <c r="I359" s="168"/>
      <c r="J359" s="169">
        <f>ROUND(I359*H359,2)</f>
        <v>0</v>
      </c>
      <c r="K359" s="170"/>
      <c r="L359" s="33"/>
      <c r="M359" s="171" t="s">
        <v>1</v>
      </c>
      <c r="N359" s="137" t="s">
        <v>44</v>
      </c>
      <c r="P359" s="172">
        <f>O359*H359</f>
        <v>0</v>
      </c>
      <c r="Q359" s="172">
        <v>3.0000000000000001E-5</v>
      </c>
      <c r="R359" s="172">
        <f>Q359*H359</f>
        <v>3.0000000000000001E-5</v>
      </c>
      <c r="S359" s="172">
        <v>0</v>
      </c>
      <c r="T359" s="173">
        <f>S359*H359</f>
        <v>0</v>
      </c>
      <c r="AR359" s="174" t="s">
        <v>280</v>
      </c>
      <c r="AT359" s="174" t="s">
        <v>201</v>
      </c>
      <c r="AU359" s="174" t="s">
        <v>91</v>
      </c>
      <c r="AY359" s="16" t="s">
        <v>199</v>
      </c>
      <c r="BE359" s="102">
        <f>IF(N359="základná",J359,0)</f>
        <v>0</v>
      </c>
      <c r="BF359" s="102">
        <f>IF(N359="znížená",J359,0)</f>
        <v>0</v>
      </c>
      <c r="BG359" s="102">
        <f>IF(N359="zákl. prenesená",J359,0)</f>
        <v>0</v>
      </c>
      <c r="BH359" s="102">
        <f>IF(N359="zníž. prenesená",J359,0)</f>
        <v>0</v>
      </c>
      <c r="BI359" s="102">
        <f>IF(N359="nulová",J359,0)</f>
        <v>0</v>
      </c>
      <c r="BJ359" s="16" t="s">
        <v>91</v>
      </c>
      <c r="BK359" s="102">
        <f>ROUND(I359*H359,2)</f>
        <v>0</v>
      </c>
      <c r="BL359" s="16" t="s">
        <v>280</v>
      </c>
      <c r="BM359" s="174" t="s">
        <v>641</v>
      </c>
    </row>
    <row r="360" spans="2:65" s="12" customFormat="1" ht="11.25">
      <c r="B360" s="175"/>
      <c r="D360" s="176" t="s">
        <v>207</v>
      </c>
      <c r="E360" s="177" t="s">
        <v>1</v>
      </c>
      <c r="F360" s="178" t="s">
        <v>130</v>
      </c>
      <c r="H360" s="282">
        <v>1</v>
      </c>
      <c r="I360" s="180"/>
      <c r="L360" s="175"/>
      <c r="M360" s="181"/>
      <c r="T360" s="182"/>
      <c r="AT360" s="177" t="s">
        <v>207</v>
      </c>
      <c r="AU360" s="177" t="s">
        <v>91</v>
      </c>
      <c r="AV360" s="12" t="s">
        <v>91</v>
      </c>
      <c r="AW360" s="12" t="s">
        <v>33</v>
      </c>
      <c r="AX360" s="12" t="s">
        <v>85</v>
      </c>
      <c r="AY360" s="177" t="s">
        <v>199</v>
      </c>
    </row>
    <row r="361" spans="2:65" s="1" customFormat="1" ht="37.9" customHeight="1">
      <c r="B361" s="33"/>
      <c r="C361" s="196" t="s">
        <v>608</v>
      </c>
      <c r="D361" s="196" t="s">
        <v>343</v>
      </c>
      <c r="E361" s="197" t="s">
        <v>643</v>
      </c>
      <c r="F361" s="198" t="s">
        <v>644</v>
      </c>
      <c r="G361" s="199" t="s">
        <v>232</v>
      </c>
      <c r="H361" s="289">
        <v>1</v>
      </c>
      <c r="I361" s="200"/>
      <c r="J361" s="201">
        <f>ROUND(I361*H361,2)</f>
        <v>0</v>
      </c>
      <c r="K361" s="202"/>
      <c r="L361" s="203"/>
      <c r="M361" s="204" t="s">
        <v>1</v>
      </c>
      <c r="N361" s="205" t="s">
        <v>44</v>
      </c>
      <c r="P361" s="172">
        <f>O361*H361</f>
        <v>0</v>
      </c>
      <c r="Q361" s="172">
        <v>8.8690000000000005E-2</v>
      </c>
      <c r="R361" s="172">
        <f>Q361*H361</f>
        <v>8.8690000000000005E-2</v>
      </c>
      <c r="S361" s="172">
        <v>0</v>
      </c>
      <c r="T361" s="173">
        <f>S361*H361</f>
        <v>0</v>
      </c>
      <c r="AR361" s="174" t="s">
        <v>346</v>
      </c>
      <c r="AT361" s="174" t="s">
        <v>343</v>
      </c>
      <c r="AU361" s="174" t="s">
        <v>91</v>
      </c>
      <c r="AY361" s="16" t="s">
        <v>199</v>
      </c>
      <c r="BE361" s="102">
        <f>IF(N361="základná",J361,0)</f>
        <v>0</v>
      </c>
      <c r="BF361" s="102">
        <f>IF(N361="znížená",J361,0)</f>
        <v>0</v>
      </c>
      <c r="BG361" s="102">
        <f>IF(N361="zákl. prenesená",J361,0)</f>
        <v>0</v>
      </c>
      <c r="BH361" s="102">
        <f>IF(N361="zníž. prenesená",J361,0)</f>
        <v>0</v>
      </c>
      <c r="BI361" s="102">
        <f>IF(N361="nulová",J361,0)</f>
        <v>0</v>
      </c>
      <c r="BJ361" s="16" t="s">
        <v>91</v>
      </c>
      <c r="BK361" s="102">
        <f>ROUND(I361*H361,2)</f>
        <v>0</v>
      </c>
      <c r="BL361" s="16" t="s">
        <v>280</v>
      </c>
      <c r="BM361" s="174" t="s">
        <v>645</v>
      </c>
    </row>
    <row r="362" spans="2:65" s="1" customFormat="1" ht="24.2" customHeight="1">
      <c r="B362" s="33"/>
      <c r="C362" s="163" t="s">
        <v>612</v>
      </c>
      <c r="D362" s="163" t="s">
        <v>201</v>
      </c>
      <c r="E362" s="164" t="s">
        <v>646</v>
      </c>
      <c r="F362" s="165" t="s">
        <v>647</v>
      </c>
      <c r="G362" s="166" t="s">
        <v>319</v>
      </c>
      <c r="H362" s="167"/>
      <c r="I362" s="168"/>
      <c r="J362" s="169">
        <f>ROUND(I362*H362,2)</f>
        <v>0</v>
      </c>
      <c r="K362" s="170"/>
      <c r="L362" s="33"/>
      <c r="M362" s="171" t="s">
        <v>1</v>
      </c>
      <c r="N362" s="137" t="s">
        <v>44</v>
      </c>
      <c r="P362" s="172">
        <f>O362*H362</f>
        <v>0</v>
      </c>
      <c r="Q362" s="172">
        <v>0</v>
      </c>
      <c r="R362" s="172">
        <f>Q362*H362</f>
        <v>0</v>
      </c>
      <c r="S362" s="172">
        <v>0</v>
      </c>
      <c r="T362" s="173">
        <f>S362*H362</f>
        <v>0</v>
      </c>
      <c r="AR362" s="174" t="s">
        <v>280</v>
      </c>
      <c r="AT362" s="174" t="s">
        <v>201</v>
      </c>
      <c r="AU362" s="174" t="s">
        <v>91</v>
      </c>
      <c r="AY362" s="16" t="s">
        <v>199</v>
      </c>
      <c r="BE362" s="102">
        <f>IF(N362="základná",J362,0)</f>
        <v>0</v>
      </c>
      <c r="BF362" s="102">
        <f>IF(N362="znížená",J362,0)</f>
        <v>0</v>
      </c>
      <c r="BG362" s="102">
        <f>IF(N362="zákl. prenesená",J362,0)</f>
        <v>0</v>
      </c>
      <c r="BH362" s="102">
        <f>IF(N362="zníž. prenesená",J362,0)</f>
        <v>0</v>
      </c>
      <c r="BI362" s="102">
        <f>IF(N362="nulová",J362,0)</f>
        <v>0</v>
      </c>
      <c r="BJ362" s="16" t="s">
        <v>91</v>
      </c>
      <c r="BK362" s="102">
        <f>ROUND(I362*H362,2)</f>
        <v>0</v>
      </c>
      <c r="BL362" s="16" t="s">
        <v>280</v>
      </c>
      <c r="BM362" s="174" t="s">
        <v>648</v>
      </c>
    </row>
    <row r="363" spans="2:65" s="11" customFormat="1" ht="22.9" customHeight="1">
      <c r="B363" s="152"/>
      <c r="D363" s="153" t="s">
        <v>77</v>
      </c>
      <c r="E363" s="161" t="s">
        <v>649</v>
      </c>
      <c r="F363" s="161" t="s">
        <v>650</v>
      </c>
      <c r="I363" s="155"/>
      <c r="J363" s="162">
        <f>BK363</f>
        <v>0</v>
      </c>
      <c r="L363" s="152"/>
      <c r="M363" s="156"/>
      <c r="P363" s="157">
        <f>SUM(P364:P367)</f>
        <v>0</v>
      </c>
      <c r="R363" s="157">
        <f>SUM(R364:R367)</f>
        <v>0.10225800000000002</v>
      </c>
      <c r="T363" s="158">
        <f>SUM(T364:T367)</f>
        <v>0</v>
      </c>
      <c r="AR363" s="153" t="s">
        <v>91</v>
      </c>
      <c r="AT363" s="159" t="s">
        <v>77</v>
      </c>
      <c r="AU363" s="159" t="s">
        <v>85</v>
      </c>
      <c r="AY363" s="153" t="s">
        <v>199</v>
      </c>
      <c r="BK363" s="160">
        <f>SUM(BK364:BK367)</f>
        <v>0</v>
      </c>
    </row>
    <row r="364" spans="2:65" s="1" customFormat="1" ht="44.25" customHeight="1">
      <c r="B364" s="33"/>
      <c r="C364" s="163" t="s">
        <v>616</v>
      </c>
      <c r="D364" s="163" t="s">
        <v>201</v>
      </c>
      <c r="E364" s="164" t="s">
        <v>652</v>
      </c>
      <c r="F364" s="165" t="s">
        <v>653</v>
      </c>
      <c r="G364" s="166" t="s">
        <v>204</v>
      </c>
      <c r="H364" s="281">
        <v>11.96</v>
      </c>
      <c r="I364" s="168"/>
      <c r="J364" s="169">
        <f>ROUND(I364*H364,2)</f>
        <v>0</v>
      </c>
      <c r="K364" s="170"/>
      <c r="L364" s="33"/>
      <c r="M364" s="171" t="s">
        <v>1</v>
      </c>
      <c r="N364" s="137" t="s">
        <v>44</v>
      </c>
      <c r="P364" s="172">
        <f>O364*H364</f>
        <v>0</v>
      </c>
      <c r="Q364" s="172">
        <v>8.5500000000000003E-3</v>
      </c>
      <c r="R364" s="172">
        <f>Q364*H364</f>
        <v>0.10225800000000002</v>
      </c>
      <c r="S364" s="172">
        <v>0</v>
      </c>
      <c r="T364" s="173">
        <f>S364*H364</f>
        <v>0</v>
      </c>
      <c r="AR364" s="174" t="s">
        <v>280</v>
      </c>
      <c r="AT364" s="174" t="s">
        <v>201</v>
      </c>
      <c r="AU364" s="174" t="s">
        <v>91</v>
      </c>
      <c r="AY364" s="16" t="s">
        <v>199</v>
      </c>
      <c r="BE364" s="102">
        <f>IF(N364="základná",J364,0)</f>
        <v>0</v>
      </c>
      <c r="BF364" s="102">
        <f>IF(N364="znížená",J364,0)</f>
        <v>0</v>
      </c>
      <c r="BG364" s="102">
        <f>IF(N364="zákl. prenesená",J364,0)</f>
        <v>0</v>
      </c>
      <c r="BH364" s="102">
        <f>IF(N364="zníž. prenesená",J364,0)</f>
        <v>0</v>
      </c>
      <c r="BI364" s="102">
        <f>IF(N364="nulová",J364,0)</f>
        <v>0</v>
      </c>
      <c r="BJ364" s="16" t="s">
        <v>91</v>
      </c>
      <c r="BK364" s="102">
        <f>ROUND(I364*H364,2)</f>
        <v>0</v>
      </c>
      <c r="BL364" s="16" t="s">
        <v>280</v>
      </c>
      <c r="BM364" s="174" t="s">
        <v>654</v>
      </c>
    </row>
    <row r="365" spans="2:65" s="12" customFormat="1" ht="11.25">
      <c r="B365" s="175"/>
      <c r="D365" s="176" t="s">
        <v>207</v>
      </c>
      <c r="E365" s="177" t="s">
        <v>1</v>
      </c>
      <c r="F365" s="178" t="s">
        <v>110</v>
      </c>
      <c r="H365" s="179">
        <v>11.96</v>
      </c>
      <c r="I365" s="180"/>
      <c r="L365" s="175"/>
      <c r="M365" s="181"/>
      <c r="T365" s="182"/>
      <c r="AT365" s="177" t="s">
        <v>207</v>
      </c>
      <c r="AU365" s="177" t="s">
        <v>91</v>
      </c>
      <c r="AV365" s="12" t="s">
        <v>91</v>
      </c>
      <c r="AW365" s="12" t="s">
        <v>33</v>
      </c>
      <c r="AX365" s="12" t="s">
        <v>78</v>
      </c>
      <c r="AY365" s="177" t="s">
        <v>199</v>
      </c>
    </row>
    <row r="366" spans="2:65" s="13" customFormat="1" ht="11.25">
      <c r="B366" s="183"/>
      <c r="D366" s="176" t="s">
        <v>207</v>
      </c>
      <c r="E366" s="184" t="s">
        <v>107</v>
      </c>
      <c r="F366" s="185" t="s">
        <v>229</v>
      </c>
      <c r="H366" s="186">
        <v>11.96</v>
      </c>
      <c r="I366" s="187"/>
      <c r="L366" s="183"/>
      <c r="M366" s="188"/>
      <c r="T366" s="189"/>
      <c r="AT366" s="184" t="s">
        <v>207</v>
      </c>
      <c r="AU366" s="184" t="s">
        <v>91</v>
      </c>
      <c r="AV366" s="13" t="s">
        <v>205</v>
      </c>
      <c r="AW366" s="13" t="s">
        <v>33</v>
      </c>
      <c r="AX366" s="13" t="s">
        <v>85</v>
      </c>
      <c r="AY366" s="184" t="s">
        <v>199</v>
      </c>
    </row>
    <row r="367" spans="2:65" s="1" customFormat="1" ht="21.75" customHeight="1">
      <c r="B367" s="33"/>
      <c r="C367" s="163" t="s">
        <v>620</v>
      </c>
      <c r="D367" s="163" t="s">
        <v>201</v>
      </c>
      <c r="E367" s="164" t="s">
        <v>656</v>
      </c>
      <c r="F367" s="165" t="s">
        <v>657</v>
      </c>
      <c r="G367" s="166" t="s">
        <v>319</v>
      </c>
      <c r="H367" s="167"/>
      <c r="I367" s="168"/>
      <c r="J367" s="169">
        <f>ROUND(I367*H367,2)</f>
        <v>0</v>
      </c>
      <c r="K367" s="170"/>
      <c r="L367" s="33"/>
      <c r="M367" s="171" t="s">
        <v>1</v>
      </c>
      <c r="N367" s="137" t="s">
        <v>44</v>
      </c>
      <c r="P367" s="172">
        <f>O367*H367</f>
        <v>0</v>
      </c>
      <c r="Q367" s="172">
        <v>0</v>
      </c>
      <c r="R367" s="172">
        <f>Q367*H367</f>
        <v>0</v>
      </c>
      <c r="S367" s="172">
        <v>0</v>
      </c>
      <c r="T367" s="173">
        <f>S367*H367</f>
        <v>0</v>
      </c>
      <c r="AR367" s="174" t="s">
        <v>280</v>
      </c>
      <c r="AT367" s="174" t="s">
        <v>201</v>
      </c>
      <c r="AU367" s="174" t="s">
        <v>91</v>
      </c>
      <c r="AY367" s="16" t="s">
        <v>199</v>
      </c>
      <c r="BE367" s="102">
        <f>IF(N367="základná",J367,0)</f>
        <v>0</v>
      </c>
      <c r="BF367" s="102">
        <f>IF(N367="znížená",J367,0)</f>
        <v>0</v>
      </c>
      <c r="BG367" s="102">
        <f>IF(N367="zákl. prenesená",J367,0)</f>
        <v>0</v>
      </c>
      <c r="BH367" s="102">
        <f>IF(N367="zníž. prenesená",J367,0)</f>
        <v>0</v>
      </c>
      <c r="BI367" s="102">
        <f>IF(N367="nulová",J367,0)</f>
        <v>0</v>
      </c>
      <c r="BJ367" s="16" t="s">
        <v>91</v>
      </c>
      <c r="BK367" s="102">
        <f>ROUND(I367*H367,2)</f>
        <v>0</v>
      </c>
      <c r="BL367" s="16" t="s">
        <v>280</v>
      </c>
      <c r="BM367" s="174" t="s">
        <v>658</v>
      </c>
    </row>
    <row r="368" spans="2:65" s="11" customFormat="1" ht="22.9" customHeight="1">
      <c r="B368" s="152"/>
      <c r="D368" s="153" t="s">
        <v>77</v>
      </c>
      <c r="E368" s="161" t="s">
        <v>659</v>
      </c>
      <c r="F368" s="161" t="s">
        <v>660</v>
      </c>
      <c r="I368" s="155"/>
      <c r="J368" s="162">
        <f>BK368</f>
        <v>0</v>
      </c>
      <c r="L368" s="152"/>
      <c r="M368" s="156"/>
      <c r="P368" s="157">
        <f>SUM(P369:P373)</f>
        <v>0</v>
      </c>
      <c r="R368" s="157">
        <f>SUM(R369:R373)</f>
        <v>7.8000000000000014E-2</v>
      </c>
      <c r="T368" s="158">
        <f>SUM(T369:T373)</f>
        <v>0</v>
      </c>
      <c r="AR368" s="153" t="s">
        <v>91</v>
      </c>
      <c r="AT368" s="159" t="s">
        <v>77</v>
      </c>
      <c r="AU368" s="159" t="s">
        <v>85</v>
      </c>
      <c r="AY368" s="153" t="s">
        <v>199</v>
      </c>
      <c r="BK368" s="160">
        <f>SUM(BK369:BK373)</f>
        <v>0</v>
      </c>
    </row>
    <row r="369" spans="2:65" s="1" customFormat="1" ht="33" customHeight="1">
      <c r="B369" s="33"/>
      <c r="C369" s="163" t="s">
        <v>626</v>
      </c>
      <c r="D369" s="163" t="s">
        <v>201</v>
      </c>
      <c r="E369" s="164" t="s">
        <v>662</v>
      </c>
      <c r="F369" s="165" t="s">
        <v>663</v>
      </c>
      <c r="G369" s="166" t="s">
        <v>232</v>
      </c>
      <c r="H369" s="281">
        <v>3</v>
      </c>
      <c r="I369" s="168"/>
      <c r="J369" s="169">
        <f>ROUND(I369*H369,2)</f>
        <v>0</v>
      </c>
      <c r="K369" s="170"/>
      <c r="L369" s="33"/>
      <c r="M369" s="171" t="s">
        <v>1</v>
      </c>
      <c r="N369" s="137" t="s">
        <v>44</v>
      </c>
      <c r="P369" s="172">
        <f>O369*H369</f>
        <v>0</v>
      </c>
      <c r="Q369" s="172">
        <v>0</v>
      </c>
      <c r="R369" s="172">
        <f>Q369*H369</f>
        <v>0</v>
      </c>
      <c r="S369" s="172">
        <v>0</v>
      </c>
      <c r="T369" s="173">
        <f>S369*H369</f>
        <v>0</v>
      </c>
      <c r="AR369" s="174" t="s">
        <v>280</v>
      </c>
      <c r="AT369" s="174" t="s">
        <v>201</v>
      </c>
      <c r="AU369" s="174" t="s">
        <v>91</v>
      </c>
      <c r="AY369" s="16" t="s">
        <v>199</v>
      </c>
      <c r="BE369" s="102">
        <f>IF(N369="základná",J369,0)</f>
        <v>0</v>
      </c>
      <c r="BF369" s="102">
        <f>IF(N369="znížená",J369,0)</f>
        <v>0</v>
      </c>
      <c r="BG369" s="102">
        <f>IF(N369="zákl. prenesená",J369,0)</f>
        <v>0</v>
      </c>
      <c r="BH369" s="102">
        <f>IF(N369="zníž. prenesená",J369,0)</f>
        <v>0</v>
      </c>
      <c r="BI369" s="102">
        <f>IF(N369="nulová",J369,0)</f>
        <v>0</v>
      </c>
      <c r="BJ369" s="16" t="s">
        <v>91</v>
      </c>
      <c r="BK369" s="102">
        <f>ROUND(I369*H369,2)</f>
        <v>0</v>
      </c>
      <c r="BL369" s="16" t="s">
        <v>280</v>
      </c>
      <c r="BM369" s="174" t="s">
        <v>664</v>
      </c>
    </row>
    <row r="370" spans="2:65" s="12" customFormat="1" ht="11.25">
      <c r="B370" s="175"/>
      <c r="D370" s="176" t="s">
        <v>207</v>
      </c>
      <c r="E370" s="177" t="s">
        <v>1</v>
      </c>
      <c r="F370" s="178" t="s">
        <v>127</v>
      </c>
      <c r="H370" s="282">
        <v>3</v>
      </c>
      <c r="I370" s="180"/>
      <c r="L370" s="175"/>
      <c r="M370" s="181"/>
      <c r="T370" s="182"/>
      <c r="AT370" s="177" t="s">
        <v>207</v>
      </c>
      <c r="AU370" s="177" t="s">
        <v>91</v>
      </c>
      <c r="AV370" s="12" t="s">
        <v>91</v>
      </c>
      <c r="AW370" s="12" t="s">
        <v>33</v>
      </c>
      <c r="AX370" s="12" t="s">
        <v>85</v>
      </c>
      <c r="AY370" s="177" t="s">
        <v>199</v>
      </c>
    </row>
    <row r="371" spans="2:65" s="1" customFormat="1" ht="24.2" customHeight="1">
      <c r="B371" s="33"/>
      <c r="C371" s="196" t="s">
        <v>630</v>
      </c>
      <c r="D371" s="196" t="s">
        <v>343</v>
      </c>
      <c r="E371" s="197" t="s">
        <v>666</v>
      </c>
      <c r="F371" s="198" t="s">
        <v>667</v>
      </c>
      <c r="G371" s="199" t="s">
        <v>232</v>
      </c>
      <c r="H371" s="289">
        <v>3</v>
      </c>
      <c r="I371" s="200"/>
      <c r="J371" s="201">
        <f>ROUND(I371*H371,2)</f>
        <v>0</v>
      </c>
      <c r="K371" s="202"/>
      <c r="L371" s="203"/>
      <c r="M371" s="204" t="s">
        <v>1</v>
      </c>
      <c r="N371" s="205" t="s">
        <v>44</v>
      </c>
      <c r="P371" s="172">
        <f>O371*H371</f>
        <v>0</v>
      </c>
      <c r="Q371" s="172">
        <v>1E-3</v>
      </c>
      <c r="R371" s="172">
        <f>Q371*H371</f>
        <v>3.0000000000000001E-3</v>
      </c>
      <c r="S371" s="172">
        <v>0</v>
      </c>
      <c r="T371" s="173">
        <f>S371*H371</f>
        <v>0</v>
      </c>
      <c r="AR371" s="174" t="s">
        <v>346</v>
      </c>
      <c r="AT371" s="174" t="s">
        <v>343</v>
      </c>
      <c r="AU371" s="174" t="s">
        <v>91</v>
      </c>
      <c r="AY371" s="16" t="s">
        <v>199</v>
      </c>
      <c r="BE371" s="102">
        <f>IF(N371="základná",J371,0)</f>
        <v>0</v>
      </c>
      <c r="BF371" s="102">
        <f>IF(N371="znížená",J371,0)</f>
        <v>0</v>
      </c>
      <c r="BG371" s="102">
        <f>IF(N371="zákl. prenesená",J371,0)</f>
        <v>0</v>
      </c>
      <c r="BH371" s="102">
        <f>IF(N371="zníž. prenesená",J371,0)</f>
        <v>0</v>
      </c>
      <c r="BI371" s="102">
        <f>IF(N371="nulová",J371,0)</f>
        <v>0</v>
      </c>
      <c r="BJ371" s="16" t="s">
        <v>91</v>
      </c>
      <c r="BK371" s="102">
        <f>ROUND(I371*H371,2)</f>
        <v>0</v>
      </c>
      <c r="BL371" s="16" t="s">
        <v>280</v>
      </c>
      <c r="BM371" s="174" t="s">
        <v>668</v>
      </c>
    </row>
    <row r="372" spans="2:65" s="1" customFormat="1" ht="24.2" customHeight="1">
      <c r="B372" s="33"/>
      <c r="C372" s="196" t="s">
        <v>634</v>
      </c>
      <c r="D372" s="196" t="s">
        <v>343</v>
      </c>
      <c r="E372" s="197" t="s">
        <v>670</v>
      </c>
      <c r="F372" s="198" t="s">
        <v>671</v>
      </c>
      <c r="G372" s="199" t="s">
        <v>232</v>
      </c>
      <c r="H372" s="289">
        <v>3</v>
      </c>
      <c r="I372" s="200"/>
      <c r="J372" s="201">
        <f>ROUND(I372*H372,2)</f>
        <v>0</v>
      </c>
      <c r="K372" s="202"/>
      <c r="L372" s="203"/>
      <c r="M372" s="204" t="s">
        <v>1</v>
      </c>
      <c r="N372" s="205" t="s">
        <v>44</v>
      </c>
      <c r="P372" s="172">
        <f>O372*H372</f>
        <v>0</v>
      </c>
      <c r="Q372" s="172">
        <v>2.5000000000000001E-2</v>
      </c>
      <c r="R372" s="172">
        <f>Q372*H372</f>
        <v>7.5000000000000011E-2</v>
      </c>
      <c r="S372" s="172">
        <v>0</v>
      </c>
      <c r="T372" s="173">
        <f>S372*H372</f>
        <v>0</v>
      </c>
      <c r="AR372" s="174" t="s">
        <v>346</v>
      </c>
      <c r="AT372" s="174" t="s">
        <v>343</v>
      </c>
      <c r="AU372" s="174" t="s">
        <v>91</v>
      </c>
      <c r="AY372" s="16" t="s">
        <v>199</v>
      </c>
      <c r="BE372" s="102">
        <f>IF(N372="základná",J372,0)</f>
        <v>0</v>
      </c>
      <c r="BF372" s="102">
        <f>IF(N372="znížená",J372,0)</f>
        <v>0</v>
      </c>
      <c r="BG372" s="102">
        <f>IF(N372="zákl. prenesená",J372,0)</f>
        <v>0</v>
      </c>
      <c r="BH372" s="102">
        <f>IF(N372="zníž. prenesená",J372,0)</f>
        <v>0</v>
      </c>
      <c r="BI372" s="102">
        <f>IF(N372="nulová",J372,0)</f>
        <v>0</v>
      </c>
      <c r="BJ372" s="16" t="s">
        <v>91</v>
      </c>
      <c r="BK372" s="102">
        <f>ROUND(I372*H372,2)</f>
        <v>0</v>
      </c>
      <c r="BL372" s="16" t="s">
        <v>280</v>
      </c>
      <c r="BM372" s="174" t="s">
        <v>672</v>
      </c>
    </row>
    <row r="373" spans="2:65" s="1" customFormat="1" ht="24.2" customHeight="1">
      <c r="B373" s="33"/>
      <c r="C373" s="163" t="s">
        <v>638</v>
      </c>
      <c r="D373" s="163" t="s">
        <v>201</v>
      </c>
      <c r="E373" s="164" t="s">
        <v>674</v>
      </c>
      <c r="F373" s="165" t="s">
        <v>675</v>
      </c>
      <c r="G373" s="166" t="s">
        <v>319</v>
      </c>
      <c r="H373" s="167"/>
      <c r="I373" s="168"/>
      <c r="J373" s="169">
        <f>ROUND(I373*H373,2)</f>
        <v>0</v>
      </c>
      <c r="K373" s="170"/>
      <c r="L373" s="33"/>
      <c r="M373" s="171" t="s">
        <v>1</v>
      </c>
      <c r="N373" s="137" t="s">
        <v>44</v>
      </c>
      <c r="P373" s="172">
        <f>O373*H373</f>
        <v>0</v>
      </c>
      <c r="Q373" s="172">
        <v>0</v>
      </c>
      <c r="R373" s="172">
        <f>Q373*H373</f>
        <v>0</v>
      </c>
      <c r="S373" s="172">
        <v>0</v>
      </c>
      <c r="T373" s="173">
        <f>S373*H373</f>
        <v>0</v>
      </c>
      <c r="AR373" s="174" t="s">
        <v>280</v>
      </c>
      <c r="AT373" s="174" t="s">
        <v>201</v>
      </c>
      <c r="AU373" s="174" t="s">
        <v>91</v>
      </c>
      <c r="AY373" s="16" t="s">
        <v>199</v>
      </c>
      <c r="BE373" s="102">
        <f>IF(N373="základná",J373,0)</f>
        <v>0</v>
      </c>
      <c r="BF373" s="102">
        <f>IF(N373="znížená",J373,0)</f>
        <v>0</v>
      </c>
      <c r="BG373" s="102">
        <f>IF(N373="zákl. prenesená",J373,0)</f>
        <v>0</v>
      </c>
      <c r="BH373" s="102">
        <f>IF(N373="zníž. prenesená",J373,0)</f>
        <v>0</v>
      </c>
      <c r="BI373" s="102">
        <f>IF(N373="nulová",J373,0)</f>
        <v>0</v>
      </c>
      <c r="BJ373" s="16" t="s">
        <v>91</v>
      </c>
      <c r="BK373" s="102">
        <f>ROUND(I373*H373,2)</f>
        <v>0</v>
      </c>
      <c r="BL373" s="16" t="s">
        <v>280</v>
      </c>
      <c r="BM373" s="174" t="s">
        <v>676</v>
      </c>
    </row>
    <row r="374" spans="2:65" s="11" customFormat="1" ht="22.9" customHeight="1">
      <c r="B374" s="152"/>
      <c r="D374" s="153" t="s">
        <v>77</v>
      </c>
      <c r="E374" s="161" t="s">
        <v>677</v>
      </c>
      <c r="F374" s="161" t="s">
        <v>678</v>
      </c>
      <c r="I374" s="155"/>
      <c r="J374" s="162">
        <f>BK374</f>
        <v>0</v>
      </c>
      <c r="L374" s="152"/>
      <c r="M374" s="156"/>
      <c r="P374" s="157">
        <f>SUM(P375:P385)</f>
        <v>0</v>
      </c>
      <c r="R374" s="157">
        <f>SUM(R375:R385)</f>
        <v>2.7200000000000002E-3</v>
      </c>
      <c r="T374" s="158">
        <f>SUM(T375:T385)</f>
        <v>4.1999999999999997E-3</v>
      </c>
      <c r="AR374" s="153" t="s">
        <v>91</v>
      </c>
      <c r="AT374" s="159" t="s">
        <v>77</v>
      </c>
      <c r="AU374" s="159" t="s">
        <v>85</v>
      </c>
      <c r="AY374" s="153" t="s">
        <v>199</v>
      </c>
      <c r="BK374" s="160">
        <f>SUM(BK375:BK385)</f>
        <v>0</v>
      </c>
    </row>
    <row r="375" spans="2:65" s="1" customFormat="1" ht="24.2" customHeight="1">
      <c r="B375" s="33"/>
      <c r="C375" s="163" t="s">
        <v>642</v>
      </c>
      <c r="D375" s="163" t="s">
        <v>201</v>
      </c>
      <c r="E375" s="164" t="s">
        <v>680</v>
      </c>
      <c r="F375" s="165" t="s">
        <v>681</v>
      </c>
      <c r="G375" s="166" t="s">
        <v>232</v>
      </c>
      <c r="H375" s="281">
        <v>1</v>
      </c>
      <c r="I375" s="168"/>
      <c r="J375" s="169">
        <f>ROUND(I375*H375,2)</f>
        <v>0</v>
      </c>
      <c r="K375" s="170"/>
      <c r="L375" s="33"/>
      <c r="M375" s="171" t="s">
        <v>1</v>
      </c>
      <c r="N375" s="137" t="s">
        <v>44</v>
      </c>
      <c r="P375" s="172">
        <f>O375*H375</f>
        <v>0</v>
      </c>
      <c r="Q375" s="172">
        <v>0</v>
      </c>
      <c r="R375" s="172">
        <f>Q375*H375</f>
        <v>0</v>
      </c>
      <c r="S375" s="172">
        <v>0</v>
      </c>
      <c r="T375" s="173">
        <f>S375*H375</f>
        <v>0</v>
      </c>
      <c r="AR375" s="174" t="s">
        <v>280</v>
      </c>
      <c r="AT375" s="174" t="s">
        <v>201</v>
      </c>
      <c r="AU375" s="174" t="s">
        <v>91</v>
      </c>
      <c r="AY375" s="16" t="s">
        <v>199</v>
      </c>
      <c r="BE375" s="102">
        <f>IF(N375="základná",J375,0)</f>
        <v>0</v>
      </c>
      <c r="BF375" s="102">
        <f>IF(N375="znížená",J375,0)</f>
        <v>0</v>
      </c>
      <c r="BG375" s="102">
        <f>IF(N375="zákl. prenesená",J375,0)</f>
        <v>0</v>
      </c>
      <c r="BH375" s="102">
        <f>IF(N375="zníž. prenesená",J375,0)</f>
        <v>0</v>
      </c>
      <c r="BI375" s="102">
        <f>IF(N375="nulová",J375,0)</f>
        <v>0</v>
      </c>
      <c r="BJ375" s="16" t="s">
        <v>91</v>
      </c>
      <c r="BK375" s="102">
        <f>ROUND(I375*H375,2)</f>
        <v>0</v>
      </c>
      <c r="BL375" s="16" t="s">
        <v>280</v>
      </c>
      <c r="BM375" s="174" t="s">
        <v>682</v>
      </c>
    </row>
    <row r="376" spans="2:65" s="1" customFormat="1" ht="24.2" customHeight="1">
      <c r="B376" s="33"/>
      <c r="C376" s="196" t="s">
        <v>297</v>
      </c>
      <c r="D376" s="196" t="s">
        <v>343</v>
      </c>
      <c r="E376" s="197" t="s">
        <v>684</v>
      </c>
      <c r="F376" s="198" t="s">
        <v>685</v>
      </c>
      <c r="G376" s="199" t="s">
        <v>232</v>
      </c>
      <c r="H376" s="289">
        <v>1</v>
      </c>
      <c r="I376" s="200"/>
      <c r="J376" s="201">
        <f>ROUND(I376*H376,2)</f>
        <v>0</v>
      </c>
      <c r="K376" s="202"/>
      <c r="L376" s="203"/>
      <c r="M376" s="204" t="s">
        <v>1</v>
      </c>
      <c r="N376" s="205" t="s">
        <v>44</v>
      </c>
      <c r="P376" s="172">
        <f>O376*H376</f>
        <v>0</v>
      </c>
      <c r="Q376" s="172">
        <v>1.4400000000000001E-3</v>
      </c>
      <c r="R376" s="172">
        <f>Q376*H376</f>
        <v>1.4400000000000001E-3</v>
      </c>
      <c r="S376" s="172">
        <v>0</v>
      </c>
      <c r="T376" s="173">
        <f>S376*H376</f>
        <v>0</v>
      </c>
      <c r="AR376" s="174" t="s">
        <v>346</v>
      </c>
      <c r="AT376" s="174" t="s">
        <v>343</v>
      </c>
      <c r="AU376" s="174" t="s">
        <v>91</v>
      </c>
      <c r="AY376" s="16" t="s">
        <v>199</v>
      </c>
      <c r="BE376" s="102">
        <f>IF(N376="základná",J376,0)</f>
        <v>0</v>
      </c>
      <c r="BF376" s="102">
        <f>IF(N376="znížená",J376,0)</f>
        <v>0</v>
      </c>
      <c r="BG376" s="102">
        <f>IF(N376="zákl. prenesená",J376,0)</f>
        <v>0</v>
      </c>
      <c r="BH376" s="102">
        <f>IF(N376="zníž. prenesená",J376,0)</f>
        <v>0</v>
      </c>
      <c r="BI376" s="102">
        <f>IF(N376="nulová",J376,0)</f>
        <v>0</v>
      </c>
      <c r="BJ376" s="16" t="s">
        <v>91</v>
      </c>
      <c r="BK376" s="102">
        <f>ROUND(I376*H376,2)</f>
        <v>0</v>
      </c>
      <c r="BL376" s="16" t="s">
        <v>280</v>
      </c>
      <c r="BM376" s="174" t="s">
        <v>686</v>
      </c>
    </row>
    <row r="377" spans="2:65" s="1" customFormat="1" ht="24.2" customHeight="1">
      <c r="B377" s="33"/>
      <c r="C377" s="163" t="s">
        <v>651</v>
      </c>
      <c r="D377" s="163" t="s">
        <v>201</v>
      </c>
      <c r="E377" s="164" t="s">
        <v>688</v>
      </c>
      <c r="F377" s="165" t="s">
        <v>689</v>
      </c>
      <c r="G377" s="166" t="s">
        <v>245</v>
      </c>
      <c r="H377" s="281">
        <v>3.3</v>
      </c>
      <c r="I377" s="168"/>
      <c r="J377" s="169">
        <f>ROUND(I377*H377,2)</f>
        <v>0</v>
      </c>
      <c r="K377" s="170"/>
      <c r="L377" s="33"/>
      <c r="M377" s="171" t="s">
        <v>1</v>
      </c>
      <c r="N377" s="137" t="s">
        <v>44</v>
      </c>
      <c r="P377" s="172">
        <f>O377*H377</f>
        <v>0</v>
      </c>
      <c r="Q377" s="172">
        <v>0</v>
      </c>
      <c r="R377" s="172">
        <f>Q377*H377</f>
        <v>0</v>
      </c>
      <c r="S377" s="172">
        <v>0</v>
      </c>
      <c r="T377" s="173">
        <f>S377*H377</f>
        <v>0</v>
      </c>
      <c r="AR377" s="174" t="s">
        <v>280</v>
      </c>
      <c r="AT377" s="174" t="s">
        <v>201</v>
      </c>
      <c r="AU377" s="174" t="s">
        <v>91</v>
      </c>
      <c r="AY377" s="16" t="s">
        <v>199</v>
      </c>
      <c r="BE377" s="102">
        <f>IF(N377="základná",J377,0)</f>
        <v>0</v>
      </c>
      <c r="BF377" s="102">
        <f>IF(N377="znížená",J377,0)</f>
        <v>0</v>
      </c>
      <c r="BG377" s="102">
        <f>IF(N377="zákl. prenesená",J377,0)</f>
        <v>0</v>
      </c>
      <c r="BH377" s="102">
        <f>IF(N377="zníž. prenesená",J377,0)</f>
        <v>0</v>
      </c>
      <c r="BI377" s="102">
        <f>IF(N377="nulová",J377,0)</f>
        <v>0</v>
      </c>
      <c r="BJ377" s="16" t="s">
        <v>91</v>
      </c>
      <c r="BK377" s="102">
        <f>ROUND(I377*H377,2)</f>
        <v>0</v>
      </c>
      <c r="BL377" s="16" t="s">
        <v>280</v>
      </c>
      <c r="BM377" s="174" t="s">
        <v>690</v>
      </c>
    </row>
    <row r="378" spans="2:65" s="12" customFormat="1" ht="11.25">
      <c r="B378" s="175"/>
      <c r="D378" s="176" t="s">
        <v>207</v>
      </c>
      <c r="E378" s="177" t="s">
        <v>1</v>
      </c>
      <c r="F378" s="178" t="s">
        <v>987</v>
      </c>
      <c r="H378" s="282">
        <v>3.3</v>
      </c>
      <c r="I378" s="180"/>
      <c r="L378" s="175"/>
      <c r="M378" s="181"/>
      <c r="T378" s="182"/>
      <c r="AT378" s="177" t="s">
        <v>207</v>
      </c>
      <c r="AU378" s="177" t="s">
        <v>91</v>
      </c>
      <c r="AV378" s="12" t="s">
        <v>91</v>
      </c>
      <c r="AW378" s="12" t="s">
        <v>33</v>
      </c>
      <c r="AX378" s="12" t="s">
        <v>78</v>
      </c>
      <c r="AY378" s="177" t="s">
        <v>199</v>
      </c>
    </row>
    <row r="379" spans="2:65" s="13" customFormat="1" ht="11.25">
      <c r="B379" s="183"/>
      <c r="D379" s="176" t="s">
        <v>207</v>
      </c>
      <c r="E379" s="184" t="s">
        <v>1</v>
      </c>
      <c r="F379" s="185" t="s">
        <v>229</v>
      </c>
      <c r="H379" s="284">
        <v>3.3</v>
      </c>
      <c r="I379" s="187"/>
      <c r="L379" s="183"/>
      <c r="M379" s="188"/>
      <c r="T379" s="189"/>
      <c r="AT379" s="184" t="s">
        <v>207</v>
      </c>
      <c r="AU379" s="184" t="s">
        <v>91</v>
      </c>
      <c r="AV379" s="13" t="s">
        <v>205</v>
      </c>
      <c r="AW379" s="13" t="s">
        <v>33</v>
      </c>
      <c r="AX379" s="13" t="s">
        <v>85</v>
      </c>
      <c r="AY379" s="184" t="s">
        <v>199</v>
      </c>
    </row>
    <row r="380" spans="2:65" s="1" customFormat="1" ht="24.2" customHeight="1">
      <c r="B380" s="33"/>
      <c r="C380" s="196" t="s">
        <v>655</v>
      </c>
      <c r="D380" s="196" t="s">
        <v>343</v>
      </c>
      <c r="E380" s="197" t="s">
        <v>693</v>
      </c>
      <c r="F380" s="198" t="s">
        <v>694</v>
      </c>
      <c r="G380" s="199" t="s">
        <v>245</v>
      </c>
      <c r="H380" s="289">
        <v>3.3</v>
      </c>
      <c r="I380" s="200"/>
      <c r="J380" s="201">
        <f>ROUND(I380*H380,2)</f>
        <v>0</v>
      </c>
      <c r="K380" s="202"/>
      <c r="L380" s="203"/>
      <c r="M380" s="204" t="s">
        <v>1</v>
      </c>
      <c r="N380" s="205" t="s">
        <v>44</v>
      </c>
      <c r="P380" s="172">
        <f>O380*H380</f>
        <v>0</v>
      </c>
      <c r="Q380" s="172">
        <v>1E-4</v>
      </c>
      <c r="R380" s="172">
        <f>Q380*H380</f>
        <v>3.3E-4</v>
      </c>
      <c r="S380" s="172">
        <v>0</v>
      </c>
      <c r="T380" s="173">
        <f>S380*H380</f>
        <v>0</v>
      </c>
      <c r="AR380" s="174" t="s">
        <v>346</v>
      </c>
      <c r="AT380" s="174" t="s">
        <v>343</v>
      </c>
      <c r="AU380" s="174" t="s">
        <v>91</v>
      </c>
      <c r="AY380" s="16" t="s">
        <v>199</v>
      </c>
      <c r="BE380" s="102">
        <f>IF(N380="základná",J380,0)</f>
        <v>0</v>
      </c>
      <c r="BF380" s="102">
        <f>IF(N380="znížená",J380,0)</f>
        <v>0</v>
      </c>
      <c r="BG380" s="102">
        <f>IF(N380="zákl. prenesená",J380,0)</f>
        <v>0</v>
      </c>
      <c r="BH380" s="102">
        <f>IF(N380="zníž. prenesená",J380,0)</f>
        <v>0</v>
      </c>
      <c r="BI380" s="102">
        <f>IF(N380="nulová",J380,0)</f>
        <v>0</v>
      </c>
      <c r="BJ380" s="16" t="s">
        <v>91</v>
      </c>
      <c r="BK380" s="102">
        <f>ROUND(I380*H380,2)</f>
        <v>0</v>
      </c>
      <c r="BL380" s="16" t="s">
        <v>280</v>
      </c>
      <c r="BM380" s="174" t="s">
        <v>695</v>
      </c>
    </row>
    <row r="381" spans="2:65" s="1" customFormat="1" ht="24.2" customHeight="1">
      <c r="B381" s="33"/>
      <c r="C381" s="163" t="s">
        <v>661</v>
      </c>
      <c r="D381" s="163" t="s">
        <v>201</v>
      </c>
      <c r="E381" s="164" t="s">
        <v>697</v>
      </c>
      <c r="F381" s="165" t="s">
        <v>698</v>
      </c>
      <c r="G381" s="166" t="s">
        <v>232</v>
      </c>
      <c r="H381" s="281">
        <v>1</v>
      </c>
      <c r="I381" s="168"/>
      <c r="J381" s="169">
        <f>ROUND(I381*H381,2)</f>
        <v>0</v>
      </c>
      <c r="K381" s="170"/>
      <c r="L381" s="33"/>
      <c r="M381" s="171" t="s">
        <v>1</v>
      </c>
      <c r="N381" s="137" t="s">
        <v>44</v>
      </c>
      <c r="P381" s="172">
        <f>O381*H381</f>
        <v>0</v>
      </c>
      <c r="Q381" s="172">
        <v>0</v>
      </c>
      <c r="R381" s="172">
        <f>Q381*H381</f>
        <v>0</v>
      </c>
      <c r="S381" s="172">
        <v>0</v>
      </c>
      <c r="T381" s="173">
        <f>S381*H381</f>
        <v>0</v>
      </c>
      <c r="AR381" s="174" t="s">
        <v>280</v>
      </c>
      <c r="AT381" s="174" t="s">
        <v>201</v>
      </c>
      <c r="AU381" s="174" t="s">
        <v>91</v>
      </c>
      <c r="AY381" s="16" t="s">
        <v>199</v>
      </c>
      <c r="BE381" s="102">
        <f>IF(N381="základná",J381,0)</f>
        <v>0</v>
      </c>
      <c r="BF381" s="102">
        <f>IF(N381="znížená",J381,0)</f>
        <v>0</v>
      </c>
      <c r="BG381" s="102">
        <f>IF(N381="zákl. prenesená",J381,0)</f>
        <v>0</v>
      </c>
      <c r="BH381" s="102">
        <f>IF(N381="zníž. prenesená",J381,0)</f>
        <v>0</v>
      </c>
      <c r="BI381" s="102">
        <f>IF(N381="nulová",J381,0)</f>
        <v>0</v>
      </c>
      <c r="BJ381" s="16" t="s">
        <v>91</v>
      </c>
      <c r="BK381" s="102">
        <f>ROUND(I381*H381,2)</f>
        <v>0</v>
      </c>
      <c r="BL381" s="16" t="s">
        <v>280</v>
      </c>
      <c r="BM381" s="174" t="s">
        <v>699</v>
      </c>
    </row>
    <row r="382" spans="2:65" s="12" customFormat="1" ht="11.25">
      <c r="B382" s="175"/>
      <c r="D382" s="176" t="s">
        <v>207</v>
      </c>
      <c r="E382" s="177" t="s">
        <v>1</v>
      </c>
      <c r="F382" s="178" t="s">
        <v>124</v>
      </c>
      <c r="H382" s="282">
        <v>1</v>
      </c>
      <c r="I382" s="180"/>
      <c r="L382" s="175"/>
      <c r="M382" s="181"/>
      <c r="T382" s="182"/>
      <c r="AT382" s="177" t="s">
        <v>207</v>
      </c>
      <c r="AU382" s="177" t="s">
        <v>91</v>
      </c>
      <c r="AV382" s="12" t="s">
        <v>91</v>
      </c>
      <c r="AW382" s="12" t="s">
        <v>33</v>
      </c>
      <c r="AX382" s="12" t="s">
        <v>85</v>
      </c>
      <c r="AY382" s="177" t="s">
        <v>199</v>
      </c>
    </row>
    <row r="383" spans="2:65" s="1" customFormat="1" ht="37.9" customHeight="1">
      <c r="B383" s="33"/>
      <c r="C383" s="196" t="s">
        <v>665</v>
      </c>
      <c r="D383" s="196" t="s">
        <v>343</v>
      </c>
      <c r="E383" s="197" t="s">
        <v>701</v>
      </c>
      <c r="F383" s="198" t="s">
        <v>702</v>
      </c>
      <c r="G383" s="199" t="s">
        <v>232</v>
      </c>
      <c r="H383" s="289">
        <v>1</v>
      </c>
      <c r="I383" s="200"/>
      <c r="J383" s="201">
        <f>ROUND(I383*H383,2)</f>
        <v>0</v>
      </c>
      <c r="K383" s="202"/>
      <c r="L383" s="203"/>
      <c r="M383" s="204" t="s">
        <v>1</v>
      </c>
      <c r="N383" s="205" t="s">
        <v>44</v>
      </c>
      <c r="P383" s="172">
        <f>O383*H383</f>
        <v>0</v>
      </c>
      <c r="Q383" s="172">
        <v>9.5E-4</v>
      </c>
      <c r="R383" s="172">
        <f>Q383*H383</f>
        <v>9.5E-4</v>
      </c>
      <c r="S383" s="172">
        <v>0</v>
      </c>
      <c r="T383" s="173">
        <f>S383*H383</f>
        <v>0</v>
      </c>
      <c r="AR383" s="174" t="s">
        <v>346</v>
      </c>
      <c r="AT383" s="174" t="s">
        <v>343</v>
      </c>
      <c r="AU383" s="174" t="s">
        <v>91</v>
      </c>
      <c r="AY383" s="16" t="s">
        <v>199</v>
      </c>
      <c r="BE383" s="102">
        <f>IF(N383="základná",J383,0)</f>
        <v>0</v>
      </c>
      <c r="BF383" s="102">
        <f>IF(N383="znížená",J383,0)</f>
        <v>0</v>
      </c>
      <c r="BG383" s="102">
        <f>IF(N383="zákl. prenesená",J383,0)</f>
        <v>0</v>
      </c>
      <c r="BH383" s="102">
        <f>IF(N383="zníž. prenesená",J383,0)</f>
        <v>0</v>
      </c>
      <c r="BI383" s="102">
        <f>IF(N383="nulová",J383,0)</f>
        <v>0</v>
      </c>
      <c r="BJ383" s="16" t="s">
        <v>91</v>
      </c>
      <c r="BK383" s="102">
        <f>ROUND(I383*H383,2)</f>
        <v>0</v>
      </c>
      <c r="BL383" s="16" t="s">
        <v>280</v>
      </c>
      <c r="BM383" s="174" t="s">
        <v>703</v>
      </c>
    </row>
    <row r="384" spans="2:65" s="1" customFormat="1" ht="24.2" customHeight="1">
      <c r="B384" s="33"/>
      <c r="C384" s="163" t="s">
        <v>669</v>
      </c>
      <c r="D384" s="163" t="s">
        <v>201</v>
      </c>
      <c r="E384" s="164" t="s">
        <v>705</v>
      </c>
      <c r="F384" s="165" t="s">
        <v>706</v>
      </c>
      <c r="G384" s="166" t="s">
        <v>232</v>
      </c>
      <c r="H384" s="281">
        <v>1</v>
      </c>
      <c r="I384" s="168"/>
      <c r="J384" s="169">
        <f>ROUND(I384*H384,2)</f>
        <v>0</v>
      </c>
      <c r="K384" s="170"/>
      <c r="L384" s="33"/>
      <c r="M384" s="171" t="s">
        <v>1</v>
      </c>
      <c r="N384" s="137" t="s">
        <v>44</v>
      </c>
      <c r="P384" s="172">
        <f>O384*H384</f>
        <v>0</v>
      </c>
      <c r="Q384" s="172">
        <v>0</v>
      </c>
      <c r="R384" s="172">
        <f>Q384*H384</f>
        <v>0</v>
      </c>
      <c r="S384" s="172">
        <v>4.1999999999999997E-3</v>
      </c>
      <c r="T384" s="173">
        <f>S384*H384</f>
        <v>4.1999999999999997E-3</v>
      </c>
      <c r="AR384" s="174" t="s">
        <v>280</v>
      </c>
      <c r="AT384" s="174" t="s">
        <v>201</v>
      </c>
      <c r="AU384" s="174" t="s">
        <v>91</v>
      </c>
      <c r="AY384" s="16" t="s">
        <v>199</v>
      </c>
      <c r="BE384" s="102">
        <f>IF(N384="základná",J384,0)</f>
        <v>0</v>
      </c>
      <c r="BF384" s="102">
        <f>IF(N384="znížená",J384,0)</f>
        <v>0</v>
      </c>
      <c r="BG384" s="102">
        <f>IF(N384="zákl. prenesená",J384,0)</f>
        <v>0</v>
      </c>
      <c r="BH384" s="102">
        <f>IF(N384="zníž. prenesená",J384,0)</f>
        <v>0</v>
      </c>
      <c r="BI384" s="102">
        <f>IF(N384="nulová",J384,0)</f>
        <v>0</v>
      </c>
      <c r="BJ384" s="16" t="s">
        <v>91</v>
      </c>
      <c r="BK384" s="102">
        <f>ROUND(I384*H384,2)</f>
        <v>0</v>
      </c>
      <c r="BL384" s="16" t="s">
        <v>280</v>
      </c>
      <c r="BM384" s="174" t="s">
        <v>707</v>
      </c>
    </row>
    <row r="385" spans="2:65" s="1" customFormat="1" ht="24.2" customHeight="1">
      <c r="B385" s="33"/>
      <c r="C385" s="163" t="s">
        <v>673</v>
      </c>
      <c r="D385" s="163" t="s">
        <v>201</v>
      </c>
      <c r="E385" s="164" t="s">
        <v>709</v>
      </c>
      <c r="F385" s="165" t="s">
        <v>710</v>
      </c>
      <c r="G385" s="166" t="s">
        <v>319</v>
      </c>
      <c r="H385" s="167"/>
      <c r="I385" s="168"/>
      <c r="J385" s="169">
        <f>ROUND(I385*H385,2)</f>
        <v>0</v>
      </c>
      <c r="K385" s="170"/>
      <c r="L385" s="33"/>
      <c r="M385" s="171" t="s">
        <v>1</v>
      </c>
      <c r="N385" s="137" t="s">
        <v>44</v>
      </c>
      <c r="P385" s="172">
        <f>O385*H385</f>
        <v>0</v>
      </c>
      <c r="Q385" s="172">
        <v>0</v>
      </c>
      <c r="R385" s="172">
        <f>Q385*H385</f>
        <v>0</v>
      </c>
      <c r="S385" s="172">
        <v>0</v>
      </c>
      <c r="T385" s="173">
        <f>S385*H385</f>
        <v>0</v>
      </c>
      <c r="AR385" s="174" t="s">
        <v>280</v>
      </c>
      <c r="AT385" s="174" t="s">
        <v>201</v>
      </c>
      <c r="AU385" s="174" t="s">
        <v>91</v>
      </c>
      <c r="AY385" s="16" t="s">
        <v>199</v>
      </c>
      <c r="BE385" s="102">
        <f>IF(N385="základná",J385,0)</f>
        <v>0</v>
      </c>
      <c r="BF385" s="102">
        <f>IF(N385="znížená",J385,0)</f>
        <v>0</v>
      </c>
      <c r="BG385" s="102">
        <f>IF(N385="zákl. prenesená",J385,0)</f>
        <v>0</v>
      </c>
      <c r="BH385" s="102">
        <f>IF(N385="zníž. prenesená",J385,0)</f>
        <v>0</v>
      </c>
      <c r="BI385" s="102">
        <f>IF(N385="nulová",J385,0)</f>
        <v>0</v>
      </c>
      <c r="BJ385" s="16" t="s">
        <v>91</v>
      </c>
      <c r="BK385" s="102">
        <f>ROUND(I385*H385,2)</f>
        <v>0</v>
      </c>
      <c r="BL385" s="16" t="s">
        <v>280</v>
      </c>
      <c r="BM385" s="174" t="s">
        <v>711</v>
      </c>
    </row>
    <row r="386" spans="2:65" s="11" customFormat="1" ht="22.9" customHeight="1">
      <c r="B386" s="152"/>
      <c r="D386" s="153" t="s">
        <v>77</v>
      </c>
      <c r="E386" s="161" t="s">
        <v>712</v>
      </c>
      <c r="F386" s="161" t="s">
        <v>713</v>
      </c>
      <c r="I386" s="155"/>
      <c r="J386" s="162">
        <f>BK386</f>
        <v>0</v>
      </c>
      <c r="L386" s="152"/>
      <c r="M386" s="156"/>
      <c r="P386" s="157">
        <f>SUM(P387:P399)</f>
        <v>0</v>
      </c>
      <c r="R386" s="157">
        <f>SUM(R387:R399)</f>
        <v>0.41907519999999998</v>
      </c>
      <c r="T386" s="158">
        <f>SUM(T387:T399)</f>
        <v>0</v>
      </c>
      <c r="AR386" s="153" t="s">
        <v>91</v>
      </c>
      <c r="AT386" s="159" t="s">
        <v>77</v>
      </c>
      <c r="AU386" s="159" t="s">
        <v>85</v>
      </c>
      <c r="AY386" s="153" t="s">
        <v>199</v>
      </c>
      <c r="BK386" s="160">
        <f>SUM(BK387:BK399)</f>
        <v>0</v>
      </c>
    </row>
    <row r="387" spans="2:65" s="1" customFormat="1" ht="37.9" customHeight="1">
      <c r="B387" s="33"/>
      <c r="C387" s="163" t="s">
        <v>679</v>
      </c>
      <c r="D387" s="163" t="s">
        <v>201</v>
      </c>
      <c r="E387" s="164" t="s">
        <v>715</v>
      </c>
      <c r="F387" s="165" t="s">
        <v>716</v>
      </c>
      <c r="G387" s="166" t="s">
        <v>204</v>
      </c>
      <c r="H387" s="281">
        <v>11.96</v>
      </c>
      <c r="I387" s="168"/>
      <c r="J387" s="169">
        <f>ROUND(I387*H387,2)</f>
        <v>0</v>
      </c>
      <c r="K387" s="170"/>
      <c r="L387" s="33"/>
      <c r="M387" s="171" t="s">
        <v>1</v>
      </c>
      <c r="N387" s="137" t="s">
        <v>44</v>
      </c>
      <c r="P387" s="172">
        <f>O387*H387</f>
        <v>0</v>
      </c>
      <c r="Q387" s="172">
        <v>3.0699999999999998E-3</v>
      </c>
      <c r="R387" s="172">
        <f>Q387*H387</f>
        <v>3.6717199999999998E-2</v>
      </c>
      <c r="S387" s="172">
        <v>0</v>
      </c>
      <c r="T387" s="173">
        <f>S387*H387</f>
        <v>0</v>
      </c>
      <c r="AR387" s="174" t="s">
        <v>280</v>
      </c>
      <c r="AT387" s="174" t="s">
        <v>201</v>
      </c>
      <c r="AU387" s="174" t="s">
        <v>91</v>
      </c>
      <c r="AY387" s="16" t="s">
        <v>199</v>
      </c>
      <c r="BE387" s="102">
        <f>IF(N387="základná",J387,0)</f>
        <v>0</v>
      </c>
      <c r="BF387" s="102">
        <f>IF(N387="znížená",J387,0)</f>
        <v>0</v>
      </c>
      <c r="BG387" s="102">
        <f>IF(N387="zákl. prenesená",J387,0)</f>
        <v>0</v>
      </c>
      <c r="BH387" s="102">
        <f>IF(N387="zníž. prenesená",J387,0)</f>
        <v>0</v>
      </c>
      <c r="BI387" s="102">
        <f>IF(N387="nulová",J387,0)</f>
        <v>0</v>
      </c>
      <c r="BJ387" s="16" t="s">
        <v>91</v>
      </c>
      <c r="BK387" s="102">
        <f>ROUND(I387*H387,2)</f>
        <v>0</v>
      </c>
      <c r="BL387" s="16" t="s">
        <v>280</v>
      </c>
      <c r="BM387" s="174" t="s">
        <v>988</v>
      </c>
    </row>
    <row r="388" spans="2:65" s="12" customFormat="1" ht="11.25">
      <c r="B388" s="175"/>
      <c r="D388" s="176" t="s">
        <v>207</v>
      </c>
      <c r="E388" s="177" t="s">
        <v>1</v>
      </c>
      <c r="F388" s="178" t="s">
        <v>110</v>
      </c>
      <c r="H388" s="282">
        <v>11.96</v>
      </c>
      <c r="I388" s="180"/>
      <c r="L388" s="175"/>
      <c r="M388" s="181"/>
      <c r="T388" s="182"/>
      <c r="AT388" s="177" t="s">
        <v>207</v>
      </c>
      <c r="AU388" s="177" t="s">
        <v>91</v>
      </c>
      <c r="AV388" s="12" t="s">
        <v>91</v>
      </c>
      <c r="AW388" s="12" t="s">
        <v>33</v>
      </c>
      <c r="AX388" s="12" t="s">
        <v>85</v>
      </c>
      <c r="AY388" s="177" t="s">
        <v>199</v>
      </c>
    </row>
    <row r="389" spans="2:65" s="1" customFormat="1" ht="24.2" customHeight="1">
      <c r="B389" s="33"/>
      <c r="C389" s="196" t="s">
        <v>683</v>
      </c>
      <c r="D389" s="196" t="s">
        <v>343</v>
      </c>
      <c r="E389" s="197" t="s">
        <v>719</v>
      </c>
      <c r="F389" s="198" t="s">
        <v>720</v>
      </c>
      <c r="G389" s="199" t="s">
        <v>204</v>
      </c>
      <c r="H389" s="289">
        <v>12.678000000000001</v>
      </c>
      <c r="I389" s="200"/>
      <c r="J389" s="201">
        <f>ROUND(I389*H389,2)</f>
        <v>0</v>
      </c>
      <c r="K389" s="202"/>
      <c r="L389" s="203"/>
      <c r="M389" s="204" t="s">
        <v>1</v>
      </c>
      <c r="N389" s="205" t="s">
        <v>44</v>
      </c>
      <c r="P389" s="172">
        <f>O389*H389</f>
        <v>0</v>
      </c>
      <c r="Q389" s="172">
        <v>2.1899999999999999E-2</v>
      </c>
      <c r="R389" s="172">
        <f>Q389*H389</f>
        <v>0.27764820000000001</v>
      </c>
      <c r="S389" s="172">
        <v>0</v>
      </c>
      <c r="T389" s="173">
        <f>S389*H389</f>
        <v>0</v>
      </c>
      <c r="AR389" s="174" t="s">
        <v>346</v>
      </c>
      <c r="AT389" s="174" t="s">
        <v>343</v>
      </c>
      <c r="AU389" s="174" t="s">
        <v>91</v>
      </c>
      <c r="AY389" s="16" t="s">
        <v>199</v>
      </c>
      <c r="BE389" s="102">
        <f>IF(N389="základná",J389,0)</f>
        <v>0</v>
      </c>
      <c r="BF389" s="102">
        <f>IF(N389="znížená",J389,0)</f>
        <v>0</v>
      </c>
      <c r="BG389" s="102">
        <f>IF(N389="zákl. prenesená",J389,0)</f>
        <v>0</v>
      </c>
      <c r="BH389" s="102">
        <f>IF(N389="zníž. prenesená",J389,0)</f>
        <v>0</v>
      </c>
      <c r="BI389" s="102">
        <f>IF(N389="nulová",J389,0)</f>
        <v>0</v>
      </c>
      <c r="BJ389" s="16" t="s">
        <v>91</v>
      </c>
      <c r="BK389" s="102">
        <f>ROUND(I389*H389,2)</f>
        <v>0</v>
      </c>
      <c r="BL389" s="16" t="s">
        <v>280</v>
      </c>
      <c r="BM389" s="174" t="s">
        <v>989</v>
      </c>
    </row>
    <row r="390" spans="2:65" s="12" customFormat="1" ht="11.25">
      <c r="B390" s="175"/>
      <c r="D390" s="176" t="s">
        <v>207</v>
      </c>
      <c r="F390" s="178" t="s">
        <v>990</v>
      </c>
      <c r="H390" s="282">
        <v>12.678000000000001</v>
      </c>
      <c r="I390" s="180"/>
      <c r="L390" s="175"/>
      <c r="M390" s="181"/>
      <c r="T390" s="182"/>
      <c r="AT390" s="177" t="s">
        <v>207</v>
      </c>
      <c r="AU390" s="177" t="s">
        <v>91</v>
      </c>
      <c r="AV390" s="12" t="s">
        <v>91</v>
      </c>
      <c r="AW390" s="12" t="s">
        <v>4</v>
      </c>
      <c r="AX390" s="12" t="s">
        <v>85</v>
      </c>
      <c r="AY390" s="177" t="s">
        <v>199</v>
      </c>
    </row>
    <row r="391" spans="2:65" s="1" customFormat="1" ht="16.5" customHeight="1">
      <c r="B391" s="33"/>
      <c r="C391" s="163" t="s">
        <v>687</v>
      </c>
      <c r="D391" s="163" t="s">
        <v>201</v>
      </c>
      <c r="E391" s="164" t="s">
        <v>724</v>
      </c>
      <c r="F391" s="165" t="s">
        <v>725</v>
      </c>
      <c r="G391" s="166" t="s">
        <v>204</v>
      </c>
      <c r="H391" s="281">
        <v>11.96</v>
      </c>
      <c r="I391" s="168"/>
      <c r="J391" s="169">
        <f>ROUND(I391*H391,2)</f>
        <v>0</v>
      </c>
      <c r="K391" s="170"/>
      <c r="L391" s="33"/>
      <c r="M391" s="171" t="s">
        <v>1</v>
      </c>
      <c r="N391" s="137" t="s">
        <v>44</v>
      </c>
      <c r="P391" s="172">
        <f>O391*H391</f>
        <v>0</v>
      </c>
      <c r="Q391" s="172">
        <v>0</v>
      </c>
      <c r="R391" s="172">
        <f>Q391*H391</f>
        <v>0</v>
      </c>
      <c r="S391" s="172">
        <v>0</v>
      </c>
      <c r="T391" s="173">
        <f>S391*H391</f>
        <v>0</v>
      </c>
      <c r="AR391" s="174" t="s">
        <v>280</v>
      </c>
      <c r="AT391" s="174" t="s">
        <v>201</v>
      </c>
      <c r="AU391" s="174" t="s">
        <v>91</v>
      </c>
      <c r="AY391" s="16" t="s">
        <v>199</v>
      </c>
      <c r="BE391" s="102">
        <f>IF(N391="základná",J391,0)</f>
        <v>0</v>
      </c>
      <c r="BF391" s="102">
        <f>IF(N391="znížená",J391,0)</f>
        <v>0</v>
      </c>
      <c r="BG391" s="102">
        <f>IF(N391="zákl. prenesená",J391,0)</f>
        <v>0</v>
      </c>
      <c r="BH391" s="102">
        <f>IF(N391="zníž. prenesená",J391,0)</f>
        <v>0</v>
      </c>
      <c r="BI391" s="102">
        <f>IF(N391="nulová",J391,0)</f>
        <v>0</v>
      </c>
      <c r="BJ391" s="16" t="s">
        <v>91</v>
      </c>
      <c r="BK391" s="102">
        <f>ROUND(I391*H391,2)</f>
        <v>0</v>
      </c>
      <c r="BL391" s="16" t="s">
        <v>280</v>
      </c>
      <c r="BM391" s="174" t="s">
        <v>726</v>
      </c>
    </row>
    <row r="392" spans="2:65" s="12" customFormat="1" ht="11.25">
      <c r="B392" s="175"/>
      <c r="D392" s="176" t="s">
        <v>207</v>
      </c>
      <c r="E392" s="177" t="s">
        <v>1</v>
      </c>
      <c r="F392" s="178" t="s">
        <v>110</v>
      </c>
      <c r="H392" s="282">
        <v>11.96</v>
      </c>
      <c r="I392" s="180"/>
      <c r="L392" s="175"/>
      <c r="M392" s="181"/>
      <c r="T392" s="182"/>
      <c r="AT392" s="177" t="s">
        <v>207</v>
      </c>
      <c r="AU392" s="177" t="s">
        <v>91</v>
      </c>
      <c r="AV392" s="12" t="s">
        <v>91</v>
      </c>
      <c r="AW392" s="12" t="s">
        <v>33</v>
      </c>
      <c r="AX392" s="12" t="s">
        <v>85</v>
      </c>
      <c r="AY392" s="177" t="s">
        <v>199</v>
      </c>
    </row>
    <row r="393" spans="2:65" s="1" customFormat="1" ht="16.5" customHeight="1">
      <c r="B393" s="33"/>
      <c r="C393" s="163" t="s">
        <v>692</v>
      </c>
      <c r="D393" s="163" t="s">
        <v>201</v>
      </c>
      <c r="E393" s="164" t="s">
        <v>728</v>
      </c>
      <c r="F393" s="165" t="s">
        <v>729</v>
      </c>
      <c r="G393" s="166" t="s">
        <v>204</v>
      </c>
      <c r="H393" s="281">
        <v>11.96</v>
      </c>
      <c r="I393" s="168"/>
      <c r="J393" s="169">
        <f>ROUND(I393*H393,2)</f>
        <v>0</v>
      </c>
      <c r="K393" s="170"/>
      <c r="L393" s="33"/>
      <c r="M393" s="171" t="s">
        <v>1</v>
      </c>
      <c r="N393" s="137" t="s">
        <v>44</v>
      </c>
      <c r="P393" s="172">
        <f>O393*H393</f>
        <v>0</v>
      </c>
      <c r="Q393" s="172">
        <v>8.5000000000000006E-5</v>
      </c>
      <c r="R393" s="172">
        <f>Q393*H393</f>
        <v>1.0166000000000001E-3</v>
      </c>
      <c r="S393" s="172">
        <v>0</v>
      </c>
      <c r="T393" s="173">
        <f>S393*H393</f>
        <v>0</v>
      </c>
      <c r="AR393" s="174" t="s">
        <v>280</v>
      </c>
      <c r="AT393" s="174" t="s">
        <v>201</v>
      </c>
      <c r="AU393" s="174" t="s">
        <v>91</v>
      </c>
      <c r="AY393" s="16" t="s">
        <v>199</v>
      </c>
      <c r="BE393" s="102">
        <f>IF(N393="základná",J393,0)</f>
        <v>0</v>
      </c>
      <c r="BF393" s="102">
        <f>IF(N393="znížená",J393,0)</f>
        <v>0</v>
      </c>
      <c r="BG393" s="102">
        <f>IF(N393="zákl. prenesená",J393,0)</f>
        <v>0</v>
      </c>
      <c r="BH393" s="102">
        <f>IF(N393="zníž. prenesená",J393,0)</f>
        <v>0</v>
      </c>
      <c r="BI393" s="102">
        <f>IF(N393="nulová",J393,0)</f>
        <v>0</v>
      </c>
      <c r="BJ393" s="16" t="s">
        <v>91</v>
      </c>
      <c r="BK393" s="102">
        <f>ROUND(I393*H393,2)</f>
        <v>0</v>
      </c>
      <c r="BL393" s="16" t="s">
        <v>280</v>
      </c>
      <c r="BM393" s="174" t="s">
        <v>730</v>
      </c>
    </row>
    <row r="394" spans="2:65" s="12" customFormat="1" ht="11.25">
      <c r="B394" s="175"/>
      <c r="D394" s="176" t="s">
        <v>207</v>
      </c>
      <c r="E394" s="177" t="s">
        <v>1</v>
      </c>
      <c r="F394" s="178" t="s">
        <v>110</v>
      </c>
      <c r="H394" s="282">
        <v>11.96</v>
      </c>
      <c r="I394" s="180"/>
      <c r="L394" s="175"/>
      <c r="M394" s="181"/>
      <c r="T394" s="182"/>
      <c r="AT394" s="177" t="s">
        <v>207</v>
      </c>
      <c r="AU394" s="177" t="s">
        <v>91</v>
      </c>
      <c r="AV394" s="12" t="s">
        <v>91</v>
      </c>
      <c r="AW394" s="12" t="s">
        <v>33</v>
      </c>
      <c r="AX394" s="12" t="s">
        <v>85</v>
      </c>
      <c r="AY394" s="177" t="s">
        <v>199</v>
      </c>
    </row>
    <row r="395" spans="2:65" s="1" customFormat="1" ht="24.2" customHeight="1">
      <c r="B395" s="33"/>
      <c r="C395" s="163" t="s">
        <v>696</v>
      </c>
      <c r="D395" s="163" t="s">
        <v>201</v>
      </c>
      <c r="E395" s="164" t="s">
        <v>732</v>
      </c>
      <c r="F395" s="165" t="s">
        <v>733</v>
      </c>
      <c r="G395" s="166" t="s">
        <v>204</v>
      </c>
      <c r="H395" s="281">
        <v>11.96</v>
      </c>
      <c r="I395" s="168"/>
      <c r="J395" s="169">
        <f>ROUND(I395*H395,2)</f>
        <v>0</v>
      </c>
      <c r="K395" s="170"/>
      <c r="L395" s="33"/>
      <c r="M395" s="171" t="s">
        <v>1</v>
      </c>
      <c r="N395" s="137" t="s">
        <v>44</v>
      </c>
      <c r="P395" s="172">
        <f>O395*H395</f>
        <v>0</v>
      </c>
      <c r="Q395" s="172">
        <v>8.6700000000000006E-3</v>
      </c>
      <c r="R395" s="172">
        <f>Q395*H395</f>
        <v>0.10369320000000001</v>
      </c>
      <c r="S395" s="172">
        <v>0</v>
      </c>
      <c r="T395" s="173">
        <f>S395*H395</f>
        <v>0</v>
      </c>
      <c r="AR395" s="174" t="s">
        <v>280</v>
      </c>
      <c r="AT395" s="174" t="s">
        <v>201</v>
      </c>
      <c r="AU395" s="174" t="s">
        <v>91</v>
      </c>
      <c r="AY395" s="16" t="s">
        <v>199</v>
      </c>
      <c r="BE395" s="102">
        <f>IF(N395="základná",J395,0)</f>
        <v>0</v>
      </c>
      <c r="BF395" s="102">
        <f>IF(N395="znížená",J395,0)</f>
        <v>0</v>
      </c>
      <c r="BG395" s="102">
        <f>IF(N395="zákl. prenesená",J395,0)</f>
        <v>0</v>
      </c>
      <c r="BH395" s="102">
        <f>IF(N395="zníž. prenesená",J395,0)</f>
        <v>0</v>
      </c>
      <c r="BI395" s="102">
        <f>IF(N395="nulová",J395,0)</f>
        <v>0</v>
      </c>
      <c r="BJ395" s="16" t="s">
        <v>91</v>
      </c>
      <c r="BK395" s="102">
        <f>ROUND(I395*H395,2)</f>
        <v>0</v>
      </c>
      <c r="BL395" s="16" t="s">
        <v>280</v>
      </c>
      <c r="BM395" s="174" t="s">
        <v>734</v>
      </c>
    </row>
    <row r="396" spans="2:65" s="12" customFormat="1" ht="11.25">
      <c r="B396" s="175"/>
      <c r="D396" s="176" t="s">
        <v>207</v>
      </c>
      <c r="E396" s="177" t="s">
        <v>1</v>
      </c>
      <c r="F396" s="178" t="s">
        <v>110</v>
      </c>
      <c r="H396" s="282">
        <v>11.96</v>
      </c>
      <c r="I396" s="180"/>
      <c r="L396" s="175"/>
      <c r="M396" s="181"/>
      <c r="T396" s="182"/>
      <c r="AT396" s="177" t="s">
        <v>207</v>
      </c>
      <c r="AU396" s="177" t="s">
        <v>91</v>
      </c>
      <c r="AV396" s="12" t="s">
        <v>91</v>
      </c>
      <c r="AW396" s="12" t="s">
        <v>33</v>
      </c>
      <c r="AX396" s="12" t="s">
        <v>85</v>
      </c>
      <c r="AY396" s="177" t="s">
        <v>199</v>
      </c>
    </row>
    <row r="397" spans="2:65" s="1" customFormat="1" ht="24.2" customHeight="1">
      <c r="B397" s="33"/>
      <c r="C397" s="163" t="s">
        <v>700</v>
      </c>
      <c r="D397" s="163" t="s">
        <v>201</v>
      </c>
      <c r="E397" s="164" t="s">
        <v>736</v>
      </c>
      <c r="F397" s="165" t="s">
        <v>737</v>
      </c>
      <c r="G397" s="166" t="s">
        <v>204</v>
      </c>
      <c r="H397" s="281">
        <v>11.96</v>
      </c>
      <c r="I397" s="168"/>
      <c r="J397" s="169">
        <f>ROUND(I397*H397,2)</f>
        <v>0</v>
      </c>
      <c r="K397" s="170"/>
      <c r="L397" s="33"/>
      <c r="M397" s="171" t="s">
        <v>1</v>
      </c>
      <c r="N397" s="137" t="s">
        <v>44</v>
      </c>
      <c r="P397" s="172">
        <f>O397*H397</f>
        <v>0</v>
      </c>
      <c r="Q397" s="172">
        <v>0</v>
      </c>
      <c r="R397" s="172">
        <f>Q397*H397</f>
        <v>0</v>
      </c>
      <c r="S397" s="172">
        <v>0</v>
      </c>
      <c r="T397" s="173">
        <f>S397*H397</f>
        <v>0</v>
      </c>
      <c r="AR397" s="174" t="s">
        <v>280</v>
      </c>
      <c r="AT397" s="174" t="s">
        <v>201</v>
      </c>
      <c r="AU397" s="174" t="s">
        <v>91</v>
      </c>
      <c r="AY397" s="16" t="s">
        <v>199</v>
      </c>
      <c r="BE397" s="102">
        <f>IF(N397="základná",J397,0)</f>
        <v>0</v>
      </c>
      <c r="BF397" s="102">
        <f>IF(N397="znížená",J397,0)</f>
        <v>0</v>
      </c>
      <c r="BG397" s="102">
        <f>IF(N397="zákl. prenesená",J397,0)</f>
        <v>0</v>
      </c>
      <c r="BH397" s="102">
        <f>IF(N397="zníž. prenesená",J397,0)</f>
        <v>0</v>
      </c>
      <c r="BI397" s="102">
        <f>IF(N397="nulová",J397,0)</f>
        <v>0</v>
      </c>
      <c r="BJ397" s="16" t="s">
        <v>91</v>
      </c>
      <c r="BK397" s="102">
        <f>ROUND(I397*H397,2)</f>
        <v>0</v>
      </c>
      <c r="BL397" s="16" t="s">
        <v>280</v>
      </c>
      <c r="BM397" s="174" t="s">
        <v>738</v>
      </c>
    </row>
    <row r="398" spans="2:65" s="12" customFormat="1" ht="11.25">
      <c r="B398" s="175"/>
      <c r="D398" s="176" t="s">
        <v>207</v>
      </c>
      <c r="E398" s="177" t="s">
        <v>1</v>
      </c>
      <c r="F398" s="178" t="s">
        <v>110</v>
      </c>
      <c r="H398" s="179">
        <v>11.96</v>
      </c>
      <c r="I398" s="180"/>
      <c r="L398" s="175"/>
      <c r="M398" s="181"/>
      <c r="T398" s="182"/>
      <c r="AT398" s="177" t="s">
        <v>207</v>
      </c>
      <c r="AU398" s="177" t="s">
        <v>91</v>
      </c>
      <c r="AV398" s="12" t="s">
        <v>91</v>
      </c>
      <c r="AW398" s="12" t="s">
        <v>33</v>
      </c>
      <c r="AX398" s="12" t="s">
        <v>85</v>
      </c>
      <c r="AY398" s="177" t="s">
        <v>199</v>
      </c>
    </row>
    <row r="399" spans="2:65" s="1" customFormat="1" ht="24.2" customHeight="1">
      <c r="B399" s="33"/>
      <c r="C399" s="163" t="s">
        <v>704</v>
      </c>
      <c r="D399" s="163" t="s">
        <v>201</v>
      </c>
      <c r="E399" s="164" t="s">
        <v>740</v>
      </c>
      <c r="F399" s="165" t="s">
        <v>741</v>
      </c>
      <c r="G399" s="166" t="s">
        <v>319</v>
      </c>
      <c r="H399" s="167"/>
      <c r="I399" s="168"/>
      <c r="J399" s="169">
        <f>ROUND(I399*H399,2)</f>
        <v>0</v>
      </c>
      <c r="K399" s="170"/>
      <c r="L399" s="33"/>
      <c r="M399" s="171" t="s">
        <v>1</v>
      </c>
      <c r="N399" s="137" t="s">
        <v>44</v>
      </c>
      <c r="P399" s="172">
        <f>O399*H399</f>
        <v>0</v>
      </c>
      <c r="Q399" s="172">
        <v>0</v>
      </c>
      <c r="R399" s="172">
        <f>Q399*H399</f>
        <v>0</v>
      </c>
      <c r="S399" s="172">
        <v>0</v>
      </c>
      <c r="T399" s="173">
        <f>S399*H399</f>
        <v>0</v>
      </c>
      <c r="AR399" s="174" t="s">
        <v>280</v>
      </c>
      <c r="AT399" s="174" t="s">
        <v>201</v>
      </c>
      <c r="AU399" s="174" t="s">
        <v>91</v>
      </c>
      <c r="AY399" s="16" t="s">
        <v>199</v>
      </c>
      <c r="BE399" s="102">
        <f>IF(N399="základná",J399,0)</f>
        <v>0</v>
      </c>
      <c r="BF399" s="102">
        <f>IF(N399="znížená",J399,0)</f>
        <v>0</v>
      </c>
      <c r="BG399" s="102">
        <f>IF(N399="zákl. prenesená",J399,0)</f>
        <v>0</v>
      </c>
      <c r="BH399" s="102">
        <f>IF(N399="zníž. prenesená",J399,0)</f>
        <v>0</v>
      </c>
      <c r="BI399" s="102">
        <f>IF(N399="nulová",J399,0)</f>
        <v>0</v>
      </c>
      <c r="BJ399" s="16" t="s">
        <v>91</v>
      </c>
      <c r="BK399" s="102">
        <f>ROUND(I399*H399,2)</f>
        <v>0</v>
      </c>
      <c r="BL399" s="16" t="s">
        <v>280</v>
      </c>
      <c r="BM399" s="174" t="s">
        <v>742</v>
      </c>
    </row>
    <row r="400" spans="2:65" s="11" customFormat="1" ht="22.9" customHeight="1">
      <c r="B400" s="152"/>
      <c r="D400" s="153" t="s">
        <v>77</v>
      </c>
      <c r="E400" s="161" t="s">
        <v>743</v>
      </c>
      <c r="F400" s="161" t="s">
        <v>744</v>
      </c>
      <c r="I400" s="155"/>
      <c r="J400" s="162">
        <f>BK400</f>
        <v>0</v>
      </c>
      <c r="L400" s="152"/>
      <c r="M400" s="156"/>
      <c r="P400" s="157">
        <f>SUM(P401:P407)</f>
        <v>0</v>
      </c>
      <c r="R400" s="157">
        <f>SUM(R401:R407)</f>
        <v>3.82495238</v>
      </c>
      <c r="T400" s="158">
        <f>SUM(T401:T407)</f>
        <v>0</v>
      </c>
      <c r="AR400" s="153" t="s">
        <v>91</v>
      </c>
      <c r="AT400" s="159" t="s">
        <v>77</v>
      </c>
      <c r="AU400" s="159" t="s">
        <v>85</v>
      </c>
      <c r="AY400" s="153" t="s">
        <v>199</v>
      </c>
      <c r="BK400" s="160">
        <f>SUM(BK401:BK407)</f>
        <v>0</v>
      </c>
    </row>
    <row r="401" spans="2:65" s="1" customFormat="1" ht="33" customHeight="1">
      <c r="B401" s="33"/>
      <c r="C401" s="163" t="s">
        <v>708</v>
      </c>
      <c r="D401" s="163" t="s">
        <v>201</v>
      </c>
      <c r="E401" s="164" t="s">
        <v>746</v>
      </c>
      <c r="F401" s="165" t="s">
        <v>747</v>
      </c>
      <c r="G401" s="166" t="s">
        <v>204</v>
      </c>
      <c r="H401" s="281">
        <v>50.634</v>
      </c>
      <c r="I401" s="168"/>
      <c r="J401" s="169">
        <f>ROUND(I401*H401,2)</f>
        <v>0</v>
      </c>
      <c r="K401" s="170"/>
      <c r="L401" s="33"/>
      <c r="M401" s="171" t="s">
        <v>1</v>
      </c>
      <c r="N401" s="137" t="s">
        <v>44</v>
      </c>
      <c r="P401" s="172">
        <f>O401*H401</f>
        <v>0</v>
      </c>
      <c r="Q401" s="172">
        <v>5.5825E-2</v>
      </c>
      <c r="R401" s="172">
        <f>Q401*H401</f>
        <v>2.8266430499999999</v>
      </c>
      <c r="S401" s="172">
        <v>0</v>
      </c>
      <c r="T401" s="173">
        <f>S401*H401</f>
        <v>0</v>
      </c>
      <c r="AR401" s="174" t="s">
        <v>280</v>
      </c>
      <c r="AT401" s="174" t="s">
        <v>201</v>
      </c>
      <c r="AU401" s="174" t="s">
        <v>91</v>
      </c>
      <c r="AY401" s="16" t="s">
        <v>199</v>
      </c>
      <c r="BE401" s="102">
        <f>IF(N401="základná",J401,0)</f>
        <v>0</v>
      </c>
      <c r="BF401" s="102">
        <f>IF(N401="znížená",J401,0)</f>
        <v>0</v>
      </c>
      <c r="BG401" s="102">
        <f>IF(N401="zákl. prenesená",J401,0)</f>
        <v>0</v>
      </c>
      <c r="BH401" s="102">
        <f>IF(N401="zníž. prenesená",J401,0)</f>
        <v>0</v>
      </c>
      <c r="BI401" s="102">
        <f>IF(N401="nulová",J401,0)</f>
        <v>0</v>
      </c>
      <c r="BJ401" s="16" t="s">
        <v>91</v>
      </c>
      <c r="BK401" s="102">
        <f>ROUND(I401*H401,2)</f>
        <v>0</v>
      </c>
      <c r="BL401" s="16" t="s">
        <v>280</v>
      </c>
      <c r="BM401" s="174" t="s">
        <v>991</v>
      </c>
    </row>
    <row r="402" spans="2:65" s="12" customFormat="1" ht="11.25">
      <c r="B402" s="175"/>
      <c r="D402" s="176" t="s">
        <v>207</v>
      </c>
      <c r="E402" s="177" t="s">
        <v>1</v>
      </c>
      <c r="F402" s="178" t="s">
        <v>105</v>
      </c>
      <c r="H402" s="282">
        <v>50.634</v>
      </c>
      <c r="I402" s="180"/>
      <c r="L402" s="175"/>
      <c r="M402" s="181"/>
      <c r="T402" s="182"/>
      <c r="AT402" s="177" t="s">
        <v>207</v>
      </c>
      <c r="AU402" s="177" t="s">
        <v>91</v>
      </c>
      <c r="AV402" s="12" t="s">
        <v>91</v>
      </c>
      <c r="AW402" s="12" t="s">
        <v>33</v>
      </c>
      <c r="AX402" s="12" t="s">
        <v>85</v>
      </c>
      <c r="AY402" s="177" t="s">
        <v>199</v>
      </c>
    </row>
    <row r="403" spans="2:65" s="1" customFormat="1" ht="16.5" customHeight="1">
      <c r="B403" s="33"/>
      <c r="C403" s="196" t="s">
        <v>714</v>
      </c>
      <c r="D403" s="196" t="s">
        <v>343</v>
      </c>
      <c r="E403" s="197" t="s">
        <v>750</v>
      </c>
      <c r="F403" s="198" t="s">
        <v>751</v>
      </c>
      <c r="G403" s="199" t="s">
        <v>204</v>
      </c>
      <c r="H403" s="289">
        <v>53.671999999999997</v>
      </c>
      <c r="I403" s="200"/>
      <c r="J403" s="201">
        <f>ROUND(I403*H403,2)</f>
        <v>0</v>
      </c>
      <c r="K403" s="202"/>
      <c r="L403" s="203"/>
      <c r="M403" s="204" t="s">
        <v>1</v>
      </c>
      <c r="N403" s="205" t="s">
        <v>44</v>
      </c>
      <c r="P403" s="172">
        <f>O403*H403</f>
        <v>0</v>
      </c>
      <c r="Q403" s="172">
        <v>1.8519999999999998E-2</v>
      </c>
      <c r="R403" s="172">
        <f>Q403*H403</f>
        <v>0.99400543999999991</v>
      </c>
      <c r="S403" s="172">
        <v>0</v>
      </c>
      <c r="T403" s="173">
        <f>S403*H403</f>
        <v>0</v>
      </c>
      <c r="AR403" s="174" t="s">
        <v>346</v>
      </c>
      <c r="AT403" s="174" t="s">
        <v>343</v>
      </c>
      <c r="AU403" s="174" t="s">
        <v>91</v>
      </c>
      <c r="AY403" s="16" t="s">
        <v>199</v>
      </c>
      <c r="BE403" s="102">
        <f>IF(N403="základná",J403,0)</f>
        <v>0</v>
      </c>
      <c r="BF403" s="102">
        <f>IF(N403="znížená",J403,0)</f>
        <v>0</v>
      </c>
      <c r="BG403" s="102">
        <f>IF(N403="zákl. prenesená",J403,0)</f>
        <v>0</v>
      </c>
      <c r="BH403" s="102">
        <f>IF(N403="zníž. prenesená",J403,0)</f>
        <v>0</v>
      </c>
      <c r="BI403" s="102">
        <f>IF(N403="nulová",J403,0)</f>
        <v>0</v>
      </c>
      <c r="BJ403" s="16" t="s">
        <v>91</v>
      </c>
      <c r="BK403" s="102">
        <f>ROUND(I403*H403,2)</f>
        <v>0</v>
      </c>
      <c r="BL403" s="16" t="s">
        <v>280</v>
      </c>
      <c r="BM403" s="174" t="s">
        <v>992</v>
      </c>
    </row>
    <row r="404" spans="2:65" s="12" customFormat="1" ht="11.25">
      <c r="B404" s="175"/>
      <c r="D404" s="176" t="s">
        <v>207</v>
      </c>
      <c r="F404" s="178" t="s">
        <v>993</v>
      </c>
      <c r="H404" s="282">
        <v>53.671999999999997</v>
      </c>
      <c r="I404" s="180"/>
      <c r="L404" s="175"/>
      <c r="M404" s="181"/>
      <c r="T404" s="182"/>
      <c r="AT404" s="177" t="s">
        <v>207</v>
      </c>
      <c r="AU404" s="177" t="s">
        <v>91</v>
      </c>
      <c r="AV404" s="12" t="s">
        <v>91</v>
      </c>
      <c r="AW404" s="12" t="s">
        <v>4</v>
      </c>
      <c r="AX404" s="12" t="s">
        <v>85</v>
      </c>
      <c r="AY404" s="177" t="s">
        <v>199</v>
      </c>
    </row>
    <row r="405" spans="2:65" s="1" customFormat="1" ht="16.5" customHeight="1">
      <c r="B405" s="33"/>
      <c r="C405" s="163" t="s">
        <v>718</v>
      </c>
      <c r="D405" s="163" t="s">
        <v>201</v>
      </c>
      <c r="E405" s="164" t="s">
        <v>755</v>
      </c>
      <c r="F405" s="165" t="s">
        <v>756</v>
      </c>
      <c r="G405" s="166" t="s">
        <v>204</v>
      </c>
      <c r="H405" s="281">
        <v>50.634</v>
      </c>
      <c r="I405" s="168"/>
      <c r="J405" s="169">
        <f>ROUND(I405*H405,2)</f>
        <v>0</v>
      </c>
      <c r="K405" s="170"/>
      <c r="L405" s="33"/>
      <c r="M405" s="171" t="s">
        <v>1</v>
      </c>
      <c r="N405" s="137" t="s">
        <v>44</v>
      </c>
      <c r="P405" s="172">
        <f>O405*H405</f>
        <v>0</v>
      </c>
      <c r="Q405" s="172">
        <v>8.5000000000000006E-5</v>
      </c>
      <c r="R405" s="172">
        <f>Q405*H405</f>
        <v>4.3038900000000003E-3</v>
      </c>
      <c r="S405" s="172">
        <v>0</v>
      </c>
      <c r="T405" s="173">
        <f>S405*H405</f>
        <v>0</v>
      </c>
      <c r="AR405" s="174" t="s">
        <v>280</v>
      </c>
      <c r="AT405" s="174" t="s">
        <v>201</v>
      </c>
      <c r="AU405" s="174" t="s">
        <v>91</v>
      </c>
      <c r="AY405" s="16" t="s">
        <v>199</v>
      </c>
      <c r="BE405" s="102">
        <f>IF(N405="základná",J405,0)</f>
        <v>0</v>
      </c>
      <c r="BF405" s="102">
        <f>IF(N405="znížená",J405,0)</f>
        <v>0</v>
      </c>
      <c r="BG405" s="102">
        <f>IF(N405="zákl. prenesená",J405,0)</f>
        <v>0</v>
      </c>
      <c r="BH405" s="102">
        <f>IF(N405="zníž. prenesená",J405,0)</f>
        <v>0</v>
      </c>
      <c r="BI405" s="102">
        <f>IF(N405="nulová",J405,0)</f>
        <v>0</v>
      </c>
      <c r="BJ405" s="16" t="s">
        <v>91</v>
      </c>
      <c r="BK405" s="102">
        <f>ROUND(I405*H405,2)</f>
        <v>0</v>
      </c>
      <c r="BL405" s="16" t="s">
        <v>280</v>
      </c>
      <c r="BM405" s="174" t="s">
        <v>757</v>
      </c>
    </row>
    <row r="406" spans="2:65" s="12" customFormat="1" ht="11.25">
      <c r="B406" s="175"/>
      <c r="D406" s="176" t="s">
        <v>207</v>
      </c>
      <c r="E406" s="177" t="s">
        <v>1</v>
      </c>
      <c r="F406" s="178" t="s">
        <v>105</v>
      </c>
      <c r="H406" s="179">
        <v>50.634</v>
      </c>
      <c r="I406" s="180"/>
      <c r="L406" s="175"/>
      <c r="M406" s="181"/>
      <c r="T406" s="182"/>
      <c r="AT406" s="177" t="s">
        <v>207</v>
      </c>
      <c r="AU406" s="177" t="s">
        <v>91</v>
      </c>
      <c r="AV406" s="12" t="s">
        <v>91</v>
      </c>
      <c r="AW406" s="12" t="s">
        <v>33</v>
      </c>
      <c r="AX406" s="12" t="s">
        <v>85</v>
      </c>
      <c r="AY406" s="177" t="s">
        <v>199</v>
      </c>
    </row>
    <row r="407" spans="2:65" s="1" customFormat="1" ht="24.2" customHeight="1">
      <c r="B407" s="33"/>
      <c r="C407" s="163" t="s">
        <v>723</v>
      </c>
      <c r="D407" s="163" t="s">
        <v>201</v>
      </c>
      <c r="E407" s="164" t="s">
        <v>759</v>
      </c>
      <c r="F407" s="165" t="s">
        <v>760</v>
      </c>
      <c r="G407" s="166" t="s">
        <v>319</v>
      </c>
      <c r="H407" s="167"/>
      <c r="I407" s="168"/>
      <c r="J407" s="169">
        <f>ROUND(I407*H407,2)</f>
        <v>0</v>
      </c>
      <c r="K407" s="170"/>
      <c r="L407" s="33"/>
      <c r="M407" s="171" t="s">
        <v>1</v>
      </c>
      <c r="N407" s="137" t="s">
        <v>44</v>
      </c>
      <c r="P407" s="172">
        <f>O407*H407</f>
        <v>0</v>
      </c>
      <c r="Q407" s="172">
        <v>0</v>
      </c>
      <c r="R407" s="172">
        <f>Q407*H407</f>
        <v>0</v>
      </c>
      <c r="S407" s="172">
        <v>0</v>
      </c>
      <c r="T407" s="173">
        <f>S407*H407</f>
        <v>0</v>
      </c>
      <c r="AR407" s="174" t="s">
        <v>280</v>
      </c>
      <c r="AT407" s="174" t="s">
        <v>201</v>
      </c>
      <c r="AU407" s="174" t="s">
        <v>91</v>
      </c>
      <c r="AY407" s="16" t="s">
        <v>199</v>
      </c>
      <c r="BE407" s="102">
        <f>IF(N407="základná",J407,0)</f>
        <v>0</v>
      </c>
      <c r="BF407" s="102">
        <f>IF(N407="znížená",J407,0)</f>
        <v>0</v>
      </c>
      <c r="BG407" s="102">
        <f>IF(N407="zákl. prenesená",J407,0)</f>
        <v>0</v>
      </c>
      <c r="BH407" s="102">
        <f>IF(N407="zníž. prenesená",J407,0)</f>
        <v>0</v>
      </c>
      <c r="BI407" s="102">
        <f>IF(N407="nulová",J407,0)</f>
        <v>0</v>
      </c>
      <c r="BJ407" s="16" t="s">
        <v>91</v>
      </c>
      <c r="BK407" s="102">
        <f>ROUND(I407*H407,2)</f>
        <v>0</v>
      </c>
      <c r="BL407" s="16" t="s">
        <v>280</v>
      </c>
      <c r="BM407" s="174" t="s">
        <v>761</v>
      </c>
    </row>
    <row r="408" spans="2:65" s="11" customFormat="1" ht="22.9" customHeight="1">
      <c r="B408" s="152"/>
      <c r="D408" s="153" t="s">
        <v>77</v>
      </c>
      <c r="E408" s="161" t="s">
        <v>762</v>
      </c>
      <c r="F408" s="161" t="s">
        <v>763</v>
      </c>
      <c r="I408" s="155"/>
      <c r="J408" s="162">
        <f>BK408</f>
        <v>0</v>
      </c>
      <c r="L408" s="152"/>
      <c r="M408" s="156"/>
      <c r="P408" s="157">
        <f>SUM(P409:P418)</f>
        <v>0</v>
      </c>
      <c r="R408" s="157">
        <f>SUM(R409:R418)</f>
        <v>2.68098344E-3</v>
      </c>
      <c r="T408" s="158">
        <f>SUM(T409:T418)</f>
        <v>0</v>
      </c>
      <c r="AR408" s="153" t="s">
        <v>91</v>
      </c>
      <c r="AT408" s="159" t="s">
        <v>77</v>
      </c>
      <c r="AU408" s="159" t="s">
        <v>85</v>
      </c>
      <c r="AY408" s="153" t="s">
        <v>199</v>
      </c>
      <c r="BK408" s="160">
        <f>SUM(BK409:BK418)</f>
        <v>0</v>
      </c>
    </row>
    <row r="409" spans="2:65" s="1" customFormat="1" ht="33" customHeight="1">
      <c r="B409" s="33"/>
      <c r="C409" s="163" t="s">
        <v>727</v>
      </c>
      <c r="D409" s="163" t="s">
        <v>201</v>
      </c>
      <c r="E409" s="164" t="s">
        <v>765</v>
      </c>
      <c r="F409" s="165" t="s">
        <v>766</v>
      </c>
      <c r="G409" s="166" t="s">
        <v>245</v>
      </c>
      <c r="H409" s="281">
        <v>15.141</v>
      </c>
      <c r="I409" s="168"/>
      <c r="J409" s="169">
        <f>ROUND(I409*H409,2)</f>
        <v>0</v>
      </c>
      <c r="K409" s="170"/>
      <c r="L409" s="33"/>
      <c r="M409" s="171" t="s">
        <v>1</v>
      </c>
      <c r="N409" s="137" t="s">
        <v>44</v>
      </c>
      <c r="P409" s="172">
        <f>O409*H409</f>
        <v>0</v>
      </c>
      <c r="Q409" s="172">
        <v>0</v>
      </c>
      <c r="R409" s="172">
        <f>Q409*H409</f>
        <v>0</v>
      </c>
      <c r="S409" s="172">
        <v>0</v>
      </c>
      <c r="T409" s="173">
        <f>S409*H409</f>
        <v>0</v>
      </c>
      <c r="AR409" s="174" t="s">
        <v>280</v>
      </c>
      <c r="AT409" s="174" t="s">
        <v>201</v>
      </c>
      <c r="AU409" s="174" t="s">
        <v>91</v>
      </c>
      <c r="AY409" s="16" t="s">
        <v>199</v>
      </c>
      <c r="BE409" s="102">
        <f>IF(N409="základná",J409,0)</f>
        <v>0</v>
      </c>
      <c r="BF409" s="102">
        <f>IF(N409="znížená",J409,0)</f>
        <v>0</v>
      </c>
      <c r="BG409" s="102">
        <f>IF(N409="zákl. prenesená",J409,0)</f>
        <v>0</v>
      </c>
      <c r="BH409" s="102">
        <f>IF(N409="zníž. prenesená",J409,0)</f>
        <v>0</v>
      </c>
      <c r="BI409" s="102">
        <f>IF(N409="nulová",J409,0)</f>
        <v>0</v>
      </c>
      <c r="BJ409" s="16" t="s">
        <v>91</v>
      </c>
      <c r="BK409" s="102">
        <f>ROUND(I409*H409,2)</f>
        <v>0</v>
      </c>
      <c r="BL409" s="16" t="s">
        <v>280</v>
      </c>
      <c r="BM409" s="174" t="s">
        <v>767</v>
      </c>
    </row>
    <row r="410" spans="2:65" s="12" customFormat="1" ht="11.25">
      <c r="B410" s="175"/>
      <c r="D410" s="176" t="s">
        <v>207</v>
      </c>
      <c r="E410" s="177" t="s">
        <v>1</v>
      </c>
      <c r="F410" s="178" t="s">
        <v>768</v>
      </c>
      <c r="H410" s="282">
        <v>10.164</v>
      </c>
      <c r="I410" s="180"/>
      <c r="L410" s="175"/>
      <c r="M410" s="181"/>
      <c r="T410" s="182"/>
      <c r="AT410" s="177" t="s">
        <v>207</v>
      </c>
      <c r="AU410" s="177" t="s">
        <v>91</v>
      </c>
      <c r="AV410" s="12" t="s">
        <v>91</v>
      </c>
      <c r="AW410" s="12" t="s">
        <v>33</v>
      </c>
      <c r="AX410" s="12" t="s">
        <v>78</v>
      </c>
      <c r="AY410" s="177" t="s">
        <v>199</v>
      </c>
    </row>
    <row r="411" spans="2:65" s="12" customFormat="1" ht="11.25">
      <c r="B411" s="175"/>
      <c r="D411" s="176" t="s">
        <v>207</v>
      </c>
      <c r="E411" s="177" t="s">
        <v>1</v>
      </c>
      <c r="F411" s="178" t="s">
        <v>994</v>
      </c>
      <c r="H411" s="282">
        <v>4.9770000000000003</v>
      </c>
      <c r="I411" s="180"/>
      <c r="L411" s="175"/>
      <c r="M411" s="181"/>
      <c r="T411" s="182"/>
      <c r="AT411" s="177" t="s">
        <v>207</v>
      </c>
      <c r="AU411" s="177" t="s">
        <v>91</v>
      </c>
      <c r="AV411" s="12" t="s">
        <v>91</v>
      </c>
      <c r="AW411" s="12" t="s">
        <v>33</v>
      </c>
      <c r="AX411" s="12" t="s">
        <v>78</v>
      </c>
      <c r="AY411" s="177" t="s">
        <v>199</v>
      </c>
    </row>
    <row r="412" spans="2:65" s="13" customFormat="1" ht="11.25">
      <c r="B412" s="183"/>
      <c r="D412" s="176" t="s">
        <v>207</v>
      </c>
      <c r="E412" s="184" t="s">
        <v>128</v>
      </c>
      <c r="F412" s="185" t="s">
        <v>229</v>
      </c>
      <c r="H412" s="284">
        <v>15.141</v>
      </c>
      <c r="I412" s="187"/>
      <c r="L412" s="183"/>
      <c r="M412" s="188"/>
      <c r="T412" s="189"/>
      <c r="AT412" s="184" t="s">
        <v>207</v>
      </c>
      <c r="AU412" s="184" t="s">
        <v>91</v>
      </c>
      <c r="AV412" s="13" t="s">
        <v>205</v>
      </c>
      <c r="AW412" s="13" t="s">
        <v>33</v>
      </c>
      <c r="AX412" s="13" t="s">
        <v>85</v>
      </c>
      <c r="AY412" s="184" t="s">
        <v>199</v>
      </c>
    </row>
    <row r="413" spans="2:65" s="1" customFormat="1" ht="24.2" customHeight="1">
      <c r="B413" s="33"/>
      <c r="C413" s="163" t="s">
        <v>731</v>
      </c>
      <c r="D413" s="163" t="s">
        <v>201</v>
      </c>
      <c r="E413" s="164" t="s">
        <v>771</v>
      </c>
      <c r="F413" s="165" t="s">
        <v>772</v>
      </c>
      <c r="G413" s="166" t="s">
        <v>245</v>
      </c>
      <c r="H413" s="281">
        <v>15.141</v>
      </c>
      <c r="I413" s="168"/>
      <c r="J413" s="169">
        <f>ROUND(I413*H413,2)</f>
        <v>0</v>
      </c>
      <c r="K413" s="170"/>
      <c r="L413" s="33"/>
      <c r="M413" s="171" t="s">
        <v>1</v>
      </c>
      <c r="N413" s="137" t="s">
        <v>44</v>
      </c>
      <c r="P413" s="172">
        <f>O413*H413</f>
        <v>0</v>
      </c>
      <c r="Q413" s="172">
        <v>1.6584E-4</v>
      </c>
      <c r="R413" s="172">
        <f>Q413*H413</f>
        <v>2.51098344E-3</v>
      </c>
      <c r="S413" s="172">
        <v>0</v>
      </c>
      <c r="T413" s="173">
        <f>S413*H413</f>
        <v>0</v>
      </c>
      <c r="AR413" s="174" t="s">
        <v>280</v>
      </c>
      <c r="AT413" s="174" t="s">
        <v>201</v>
      </c>
      <c r="AU413" s="174" t="s">
        <v>91</v>
      </c>
      <c r="AY413" s="16" t="s">
        <v>199</v>
      </c>
      <c r="BE413" s="102">
        <f>IF(N413="základná",J413,0)</f>
        <v>0</v>
      </c>
      <c r="BF413" s="102">
        <f>IF(N413="znížená",J413,0)</f>
        <v>0</v>
      </c>
      <c r="BG413" s="102">
        <f>IF(N413="zákl. prenesená",J413,0)</f>
        <v>0</v>
      </c>
      <c r="BH413" s="102">
        <f>IF(N413="zníž. prenesená",J413,0)</f>
        <v>0</v>
      </c>
      <c r="BI413" s="102">
        <f>IF(N413="nulová",J413,0)</f>
        <v>0</v>
      </c>
      <c r="BJ413" s="16" t="s">
        <v>91</v>
      </c>
      <c r="BK413" s="102">
        <f>ROUND(I413*H413,2)</f>
        <v>0</v>
      </c>
      <c r="BL413" s="16" t="s">
        <v>280</v>
      </c>
      <c r="BM413" s="174" t="s">
        <v>773</v>
      </c>
    </row>
    <row r="414" spans="2:65" s="12" customFormat="1" ht="11.25">
      <c r="B414" s="175"/>
      <c r="D414" s="176" t="s">
        <v>207</v>
      </c>
      <c r="E414" s="177" t="s">
        <v>1</v>
      </c>
      <c r="F414" s="178" t="s">
        <v>128</v>
      </c>
      <c r="H414" s="282">
        <v>15.141</v>
      </c>
      <c r="I414" s="180"/>
      <c r="L414" s="175"/>
      <c r="M414" s="181"/>
      <c r="T414" s="182"/>
      <c r="AT414" s="177" t="s">
        <v>207</v>
      </c>
      <c r="AU414" s="177" t="s">
        <v>91</v>
      </c>
      <c r="AV414" s="12" t="s">
        <v>91</v>
      </c>
      <c r="AW414" s="12" t="s">
        <v>33</v>
      </c>
      <c r="AX414" s="12" t="s">
        <v>78</v>
      </c>
      <c r="AY414" s="177" t="s">
        <v>199</v>
      </c>
    </row>
    <row r="415" spans="2:65" s="13" customFormat="1" ht="11.25">
      <c r="B415" s="183"/>
      <c r="D415" s="176" t="s">
        <v>207</v>
      </c>
      <c r="E415" s="184" t="s">
        <v>1</v>
      </c>
      <c r="F415" s="185" t="s">
        <v>229</v>
      </c>
      <c r="H415" s="284">
        <v>15.141</v>
      </c>
      <c r="I415" s="187"/>
      <c r="L415" s="183"/>
      <c r="M415" s="188"/>
      <c r="T415" s="189"/>
      <c r="AT415" s="184" t="s">
        <v>207</v>
      </c>
      <c r="AU415" s="184" t="s">
        <v>91</v>
      </c>
      <c r="AV415" s="13" t="s">
        <v>205</v>
      </c>
      <c r="AW415" s="13" t="s">
        <v>33</v>
      </c>
      <c r="AX415" s="13" t="s">
        <v>85</v>
      </c>
      <c r="AY415" s="184" t="s">
        <v>199</v>
      </c>
    </row>
    <row r="416" spans="2:65" s="1" customFormat="1" ht="24.2" customHeight="1">
      <c r="B416" s="33"/>
      <c r="C416" s="163" t="s">
        <v>735</v>
      </c>
      <c r="D416" s="163" t="s">
        <v>201</v>
      </c>
      <c r="E416" s="164" t="s">
        <v>775</v>
      </c>
      <c r="F416" s="165" t="s">
        <v>776</v>
      </c>
      <c r="G416" s="166" t="s">
        <v>245</v>
      </c>
      <c r="H416" s="281">
        <v>1</v>
      </c>
      <c r="I416" s="168"/>
      <c r="J416" s="169">
        <f>ROUND(I416*H416,2)</f>
        <v>0</v>
      </c>
      <c r="K416" s="170"/>
      <c r="L416" s="33"/>
      <c r="M416" s="171" t="s">
        <v>1</v>
      </c>
      <c r="N416" s="137" t="s">
        <v>44</v>
      </c>
      <c r="P416" s="172">
        <f>O416*H416</f>
        <v>0</v>
      </c>
      <c r="Q416" s="172">
        <v>1.7000000000000001E-4</v>
      </c>
      <c r="R416" s="172">
        <f>Q416*H416</f>
        <v>1.7000000000000001E-4</v>
      </c>
      <c r="S416" s="172">
        <v>0</v>
      </c>
      <c r="T416" s="173">
        <f>S416*H416</f>
        <v>0</v>
      </c>
      <c r="AR416" s="174" t="s">
        <v>280</v>
      </c>
      <c r="AT416" s="174" t="s">
        <v>201</v>
      </c>
      <c r="AU416" s="174" t="s">
        <v>91</v>
      </c>
      <c r="AY416" s="16" t="s">
        <v>199</v>
      </c>
      <c r="BE416" s="102">
        <f>IF(N416="základná",J416,0)</f>
        <v>0</v>
      </c>
      <c r="BF416" s="102">
        <f>IF(N416="znížená",J416,0)</f>
        <v>0</v>
      </c>
      <c r="BG416" s="102">
        <f>IF(N416="zákl. prenesená",J416,0)</f>
        <v>0</v>
      </c>
      <c r="BH416" s="102">
        <f>IF(N416="zníž. prenesená",J416,0)</f>
        <v>0</v>
      </c>
      <c r="BI416" s="102">
        <f>IF(N416="nulová",J416,0)</f>
        <v>0</v>
      </c>
      <c r="BJ416" s="16" t="s">
        <v>91</v>
      </c>
      <c r="BK416" s="102">
        <f>ROUND(I416*H416,2)</f>
        <v>0</v>
      </c>
      <c r="BL416" s="16" t="s">
        <v>280</v>
      </c>
      <c r="BM416" s="174" t="s">
        <v>777</v>
      </c>
    </row>
    <row r="417" spans="2:65" s="12" customFormat="1" ht="11.25">
      <c r="B417" s="175"/>
      <c r="D417" s="176" t="s">
        <v>207</v>
      </c>
      <c r="E417" s="177" t="s">
        <v>1</v>
      </c>
      <c r="F417" s="178" t="s">
        <v>778</v>
      </c>
      <c r="H417" s="282">
        <v>1</v>
      </c>
      <c r="I417" s="180"/>
      <c r="L417" s="175"/>
      <c r="M417" s="181"/>
      <c r="T417" s="182"/>
      <c r="AT417" s="177" t="s">
        <v>207</v>
      </c>
      <c r="AU417" s="177" t="s">
        <v>91</v>
      </c>
      <c r="AV417" s="12" t="s">
        <v>91</v>
      </c>
      <c r="AW417" s="12" t="s">
        <v>33</v>
      </c>
      <c r="AX417" s="12" t="s">
        <v>78</v>
      </c>
      <c r="AY417" s="177" t="s">
        <v>199</v>
      </c>
    </row>
    <row r="418" spans="2:65" s="13" customFormat="1" ht="11.25">
      <c r="B418" s="183"/>
      <c r="D418" s="176" t="s">
        <v>207</v>
      </c>
      <c r="E418" s="184" t="s">
        <v>1</v>
      </c>
      <c r="F418" s="185" t="s">
        <v>229</v>
      </c>
      <c r="H418" s="284">
        <v>1</v>
      </c>
      <c r="I418" s="187"/>
      <c r="L418" s="183"/>
      <c r="M418" s="188"/>
      <c r="T418" s="189"/>
      <c r="AT418" s="184" t="s">
        <v>207</v>
      </c>
      <c r="AU418" s="184" t="s">
        <v>91</v>
      </c>
      <c r="AV418" s="13" t="s">
        <v>205</v>
      </c>
      <c r="AW418" s="13" t="s">
        <v>33</v>
      </c>
      <c r="AX418" s="13" t="s">
        <v>85</v>
      </c>
      <c r="AY418" s="184" t="s">
        <v>199</v>
      </c>
    </row>
    <row r="419" spans="2:65" s="11" customFormat="1" ht="22.9" customHeight="1">
      <c r="B419" s="152"/>
      <c r="D419" s="153" t="s">
        <v>77</v>
      </c>
      <c r="E419" s="161" t="s">
        <v>779</v>
      </c>
      <c r="F419" s="161" t="s">
        <v>780</v>
      </c>
      <c r="H419" s="283"/>
      <c r="I419" s="155"/>
      <c r="J419" s="162">
        <f>BK419</f>
        <v>0</v>
      </c>
      <c r="L419" s="152"/>
      <c r="M419" s="156"/>
      <c r="P419" s="157">
        <f>SUM(P420:P447)</f>
        <v>0</v>
      </c>
      <c r="R419" s="157">
        <f>SUM(R420:R447)</f>
        <v>4.6184648819999993E-2</v>
      </c>
      <c r="T419" s="158">
        <f>SUM(T420:T447)</f>
        <v>0</v>
      </c>
      <c r="AR419" s="153" t="s">
        <v>91</v>
      </c>
      <c r="AT419" s="159" t="s">
        <v>77</v>
      </c>
      <c r="AU419" s="159" t="s">
        <v>85</v>
      </c>
      <c r="AY419" s="153" t="s">
        <v>199</v>
      </c>
      <c r="BK419" s="160">
        <f>SUM(BK420:BK447)</f>
        <v>0</v>
      </c>
    </row>
    <row r="420" spans="2:65" s="1" customFormat="1" ht="21.75" customHeight="1">
      <c r="B420" s="33"/>
      <c r="C420" s="163" t="s">
        <v>739</v>
      </c>
      <c r="D420" s="163" t="s">
        <v>201</v>
      </c>
      <c r="E420" s="164" t="s">
        <v>782</v>
      </c>
      <c r="F420" s="165" t="s">
        <v>783</v>
      </c>
      <c r="G420" s="166" t="s">
        <v>232</v>
      </c>
      <c r="H420" s="281">
        <v>9</v>
      </c>
      <c r="I420" s="168"/>
      <c r="J420" s="169">
        <f>ROUND(I420*H420,2)</f>
        <v>0</v>
      </c>
      <c r="K420" s="170"/>
      <c r="L420" s="33"/>
      <c r="M420" s="171" t="s">
        <v>1</v>
      </c>
      <c r="N420" s="137" t="s">
        <v>44</v>
      </c>
      <c r="P420" s="172">
        <f>O420*H420</f>
        <v>0</v>
      </c>
      <c r="Q420" s="172">
        <v>0</v>
      </c>
      <c r="R420" s="172">
        <f>Q420*H420</f>
        <v>0</v>
      </c>
      <c r="S420" s="172">
        <v>0</v>
      </c>
      <c r="T420" s="173">
        <f>S420*H420</f>
        <v>0</v>
      </c>
      <c r="AR420" s="174" t="s">
        <v>280</v>
      </c>
      <c r="AT420" s="174" t="s">
        <v>201</v>
      </c>
      <c r="AU420" s="174" t="s">
        <v>91</v>
      </c>
      <c r="AY420" s="16" t="s">
        <v>199</v>
      </c>
      <c r="BE420" s="102">
        <f>IF(N420="základná",J420,0)</f>
        <v>0</v>
      </c>
      <c r="BF420" s="102">
        <f>IF(N420="znížená",J420,0)</f>
        <v>0</v>
      </c>
      <c r="BG420" s="102">
        <f>IF(N420="zákl. prenesená",J420,0)</f>
        <v>0</v>
      </c>
      <c r="BH420" s="102">
        <f>IF(N420="zníž. prenesená",J420,0)</f>
        <v>0</v>
      </c>
      <c r="BI420" s="102">
        <f>IF(N420="nulová",J420,0)</f>
        <v>0</v>
      </c>
      <c r="BJ420" s="16" t="s">
        <v>91</v>
      </c>
      <c r="BK420" s="102">
        <f>ROUND(I420*H420,2)</f>
        <v>0</v>
      </c>
      <c r="BL420" s="16" t="s">
        <v>280</v>
      </c>
      <c r="BM420" s="174" t="s">
        <v>784</v>
      </c>
    </row>
    <row r="421" spans="2:65" s="1" customFormat="1" ht="24.2" customHeight="1">
      <c r="B421" s="33"/>
      <c r="C421" s="163" t="s">
        <v>745</v>
      </c>
      <c r="D421" s="163" t="s">
        <v>201</v>
      </c>
      <c r="E421" s="164" t="s">
        <v>786</v>
      </c>
      <c r="F421" s="165" t="s">
        <v>787</v>
      </c>
      <c r="G421" s="166" t="s">
        <v>245</v>
      </c>
      <c r="H421" s="281">
        <v>26.033000000000001</v>
      </c>
      <c r="I421" s="168"/>
      <c r="J421" s="169">
        <f>ROUND(I421*H421,2)</f>
        <v>0</v>
      </c>
      <c r="K421" s="170"/>
      <c r="L421" s="33"/>
      <c r="M421" s="171" t="s">
        <v>1</v>
      </c>
      <c r="N421" s="137" t="s">
        <v>44</v>
      </c>
      <c r="P421" s="172">
        <f>O421*H421</f>
        <v>0</v>
      </c>
      <c r="Q421" s="172">
        <v>0</v>
      </c>
      <c r="R421" s="172">
        <f>Q421*H421</f>
        <v>0</v>
      </c>
      <c r="S421" s="172">
        <v>0</v>
      </c>
      <c r="T421" s="173">
        <f>S421*H421</f>
        <v>0</v>
      </c>
      <c r="AR421" s="174" t="s">
        <v>280</v>
      </c>
      <c r="AT421" s="174" t="s">
        <v>201</v>
      </c>
      <c r="AU421" s="174" t="s">
        <v>91</v>
      </c>
      <c r="AY421" s="16" t="s">
        <v>199</v>
      </c>
      <c r="BE421" s="102">
        <f>IF(N421="základná",J421,0)</f>
        <v>0</v>
      </c>
      <c r="BF421" s="102">
        <f>IF(N421="znížená",J421,0)</f>
        <v>0</v>
      </c>
      <c r="BG421" s="102">
        <f>IF(N421="zákl. prenesená",J421,0)</f>
        <v>0</v>
      </c>
      <c r="BH421" s="102">
        <f>IF(N421="zníž. prenesená",J421,0)</f>
        <v>0</v>
      </c>
      <c r="BI421" s="102">
        <f>IF(N421="nulová",J421,0)</f>
        <v>0</v>
      </c>
      <c r="BJ421" s="16" t="s">
        <v>91</v>
      </c>
      <c r="BK421" s="102">
        <f>ROUND(I421*H421,2)</f>
        <v>0</v>
      </c>
      <c r="BL421" s="16" t="s">
        <v>280</v>
      </c>
      <c r="BM421" s="174" t="s">
        <v>788</v>
      </c>
    </row>
    <row r="422" spans="2:65" s="12" customFormat="1" ht="11.25">
      <c r="B422" s="175"/>
      <c r="D422" s="176" t="s">
        <v>207</v>
      </c>
      <c r="E422" s="177" t="s">
        <v>1</v>
      </c>
      <c r="F422" s="178" t="s">
        <v>995</v>
      </c>
      <c r="H422" s="179">
        <v>9.0830000000000002</v>
      </c>
      <c r="I422" s="180"/>
      <c r="L422" s="175"/>
      <c r="M422" s="181"/>
      <c r="T422" s="182"/>
      <c r="AT422" s="177" t="s">
        <v>207</v>
      </c>
      <c r="AU422" s="177" t="s">
        <v>91</v>
      </c>
      <c r="AV422" s="12" t="s">
        <v>91</v>
      </c>
      <c r="AW422" s="12" t="s">
        <v>33</v>
      </c>
      <c r="AX422" s="12" t="s">
        <v>78</v>
      </c>
      <c r="AY422" s="177" t="s">
        <v>199</v>
      </c>
    </row>
    <row r="423" spans="2:65" s="12" customFormat="1" ht="11.25">
      <c r="B423" s="175"/>
      <c r="D423" s="176" t="s">
        <v>207</v>
      </c>
      <c r="E423" s="177" t="s">
        <v>1</v>
      </c>
      <c r="F423" s="178" t="s">
        <v>996</v>
      </c>
      <c r="H423" s="179">
        <v>5.04</v>
      </c>
      <c r="I423" s="180"/>
      <c r="L423" s="175"/>
      <c r="M423" s="181"/>
      <c r="T423" s="182"/>
      <c r="AT423" s="177" t="s">
        <v>207</v>
      </c>
      <c r="AU423" s="177" t="s">
        <v>91</v>
      </c>
      <c r="AV423" s="12" t="s">
        <v>91</v>
      </c>
      <c r="AW423" s="12" t="s">
        <v>33</v>
      </c>
      <c r="AX423" s="12" t="s">
        <v>78</v>
      </c>
      <c r="AY423" s="177" t="s">
        <v>199</v>
      </c>
    </row>
    <row r="424" spans="2:65" s="12" customFormat="1" ht="11.25">
      <c r="B424" s="175"/>
      <c r="D424" s="176" t="s">
        <v>207</v>
      </c>
      <c r="E424" s="177" t="s">
        <v>1</v>
      </c>
      <c r="F424" s="178" t="s">
        <v>997</v>
      </c>
      <c r="H424" s="179">
        <v>11.91</v>
      </c>
      <c r="I424" s="180"/>
      <c r="L424" s="175"/>
      <c r="M424" s="181"/>
      <c r="T424" s="182"/>
      <c r="AT424" s="177" t="s">
        <v>207</v>
      </c>
      <c r="AU424" s="177" t="s">
        <v>91</v>
      </c>
      <c r="AV424" s="12" t="s">
        <v>91</v>
      </c>
      <c r="AW424" s="12" t="s">
        <v>33</v>
      </c>
      <c r="AX424" s="12" t="s">
        <v>78</v>
      </c>
      <c r="AY424" s="177" t="s">
        <v>199</v>
      </c>
    </row>
    <row r="425" spans="2:65" s="13" customFormat="1" ht="11.25">
      <c r="B425" s="183"/>
      <c r="D425" s="176" t="s">
        <v>207</v>
      </c>
      <c r="E425" s="184" t="s">
        <v>1</v>
      </c>
      <c r="F425" s="185" t="s">
        <v>229</v>
      </c>
      <c r="H425" s="186">
        <v>26.033000000000001</v>
      </c>
      <c r="I425" s="187"/>
      <c r="L425" s="183"/>
      <c r="M425" s="188"/>
      <c r="T425" s="189"/>
      <c r="AT425" s="184" t="s">
        <v>207</v>
      </c>
      <c r="AU425" s="184" t="s">
        <v>91</v>
      </c>
      <c r="AV425" s="13" t="s">
        <v>205</v>
      </c>
      <c r="AW425" s="13" t="s">
        <v>33</v>
      </c>
      <c r="AX425" s="13" t="s">
        <v>85</v>
      </c>
      <c r="AY425" s="184" t="s">
        <v>199</v>
      </c>
    </row>
    <row r="426" spans="2:65" s="1" customFormat="1" ht="24.2" customHeight="1">
      <c r="B426" s="33"/>
      <c r="C426" s="163" t="s">
        <v>749</v>
      </c>
      <c r="D426" s="163" t="s">
        <v>201</v>
      </c>
      <c r="E426" s="164" t="s">
        <v>793</v>
      </c>
      <c r="F426" s="165" t="s">
        <v>794</v>
      </c>
      <c r="G426" s="166" t="s">
        <v>204</v>
      </c>
      <c r="H426" s="281">
        <v>26.303000000000001</v>
      </c>
      <c r="I426" s="168"/>
      <c r="J426" s="169">
        <f>ROUND(I426*H426,2)</f>
        <v>0</v>
      </c>
      <c r="K426" s="170"/>
      <c r="L426" s="33"/>
      <c r="M426" s="171" t="s">
        <v>1</v>
      </c>
      <c r="N426" s="137" t="s">
        <v>44</v>
      </c>
      <c r="P426" s="172">
        <f>O426*H426</f>
        <v>0</v>
      </c>
      <c r="Q426" s="172">
        <v>1.2750000000000001E-4</v>
      </c>
      <c r="R426" s="172">
        <f>Q426*H426</f>
        <v>3.3536325000000002E-3</v>
      </c>
      <c r="S426" s="172">
        <v>0</v>
      </c>
      <c r="T426" s="173">
        <f>S426*H426</f>
        <v>0</v>
      </c>
      <c r="AR426" s="174" t="s">
        <v>280</v>
      </c>
      <c r="AT426" s="174" t="s">
        <v>201</v>
      </c>
      <c r="AU426" s="174" t="s">
        <v>91</v>
      </c>
      <c r="AY426" s="16" t="s">
        <v>199</v>
      </c>
      <c r="BE426" s="102">
        <f>IF(N426="základná",J426,0)</f>
        <v>0</v>
      </c>
      <c r="BF426" s="102">
        <f>IF(N426="znížená",J426,0)</f>
        <v>0</v>
      </c>
      <c r="BG426" s="102">
        <f>IF(N426="zákl. prenesená",J426,0)</f>
        <v>0</v>
      </c>
      <c r="BH426" s="102">
        <f>IF(N426="zníž. prenesená",J426,0)</f>
        <v>0</v>
      </c>
      <c r="BI426" s="102">
        <f>IF(N426="nulová",J426,0)</f>
        <v>0</v>
      </c>
      <c r="BJ426" s="16" t="s">
        <v>91</v>
      </c>
      <c r="BK426" s="102">
        <f>ROUND(I426*H426,2)</f>
        <v>0</v>
      </c>
      <c r="BL426" s="16" t="s">
        <v>280</v>
      </c>
      <c r="BM426" s="174" t="s">
        <v>795</v>
      </c>
    </row>
    <row r="427" spans="2:65" s="12" customFormat="1" ht="11.25">
      <c r="B427" s="175"/>
      <c r="D427" s="176" t="s">
        <v>207</v>
      </c>
      <c r="E427" s="177" t="s">
        <v>1</v>
      </c>
      <c r="F427" s="178" t="s">
        <v>111</v>
      </c>
      <c r="H427" s="282">
        <v>26.303000000000001</v>
      </c>
      <c r="I427" s="180"/>
      <c r="L427" s="175"/>
      <c r="M427" s="181"/>
      <c r="T427" s="182"/>
      <c r="AT427" s="177" t="s">
        <v>207</v>
      </c>
      <c r="AU427" s="177" t="s">
        <v>91</v>
      </c>
      <c r="AV427" s="12" t="s">
        <v>91</v>
      </c>
      <c r="AW427" s="12" t="s">
        <v>33</v>
      </c>
      <c r="AX427" s="12" t="s">
        <v>85</v>
      </c>
      <c r="AY427" s="177" t="s">
        <v>199</v>
      </c>
    </row>
    <row r="428" spans="2:65" s="1" customFormat="1" ht="24.2" customHeight="1">
      <c r="B428" s="33"/>
      <c r="C428" s="163" t="s">
        <v>754</v>
      </c>
      <c r="D428" s="163" t="s">
        <v>201</v>
      </c>
      <c r="E428" s="164" t="s">
        <v>797</v>
      </c>
      <c r="F428" s="165" t="s">
        <v>798</v>
      </c>
      <c r="G428" s="166" t="s">
        <v>204</v>
      </c>
      <c r="H428" s="281">
        <v>26.303000000000001</v>
      </c>
      <c r="I428" s="168"/>
      <c r="J428" s="169">
        <f>ROUND(I428*H428,2)</f>
        <v>0</v>
      </c>
      <c r="K428" s="170"/>
      <c r="L428" s="33"/>
      <c r="M428" s="171" t="s">
        <v>1</v>
      </c>
      <c r="N428" s="137" t="s">
        <v>44</v>
      </c>
      <c r="P428" s="172">
        <f>O428*H428</f>
        <v>0</v>
      </c>
      <c r="Q428" s="172">
        <v>0</v>
      </c>
      <c r="R428" s="172">
        <f>Q428*H428</f>
        <v>0</v>
      </c>
      <c r="S428" s="172">
        <v>0</v>
      </c>
      <c r="T428" s="173">
        <f>S428*H428</f>
        <v>0</v>
      </c>
      <c r="AR428" s="174" t="s">
        <v>280</v>
      </c>
      <c r="AT428" s="174" t="s">
        <v>201</v>
      </c>
      <c r="AU428" s="174" t="s">
        <v>91</v>
      </c>
      <c r="AY428" s="16" t="s">
        <v>199</v>
      </c>
      <c r="BE428" s="102">
        <f>IF(N428="základná",J428,0)</f>
        <v>0</v>
      </c>
      <c r="BF428" s="102">
        <f>IF(N428="znížená",J428,0)</f>
        <v>0</v>
      </c>
      <c r="BG428" s="102">
        <f>IF(N428="zákl. prenesená",J428,0)</f>
        <v>0</v>
      </c>
      <c r="BH428" s="102">
        <f>IF(N428="zníž. prenesená",J428,0)</f>
        <v>0</v>
      </c>
      <c r="BI428" s="102">
        <f>IF(N428="nulová",J428,0)</f>
        <v>0</v>
      </c>
      <c r="BJ428" s="16" t="s">
        <v>91</v>
      </c>
      <c r="BK428" s="102">
        <f>ROUND(I428*H428,2)</f>
        <v>0</v>
      </c>
      <c r="BL428" s="16" t="s">
        <v>280</v>
      </c>
      <c r="BM428" s="174" t="s">
        <v>799</v>
      </c>
    </row>
    <row r="429" spans="2:65" s="12" customFormat="1" ht="11.25">
      <c r="B429" s="175"/>
      <c r="D429" s="176" t="s">
        <v>207</v>
      </c>
      <c r="E429" s="177" t="s">
        <v>1</v>
      </c>
      <c r="F429" s="178" t="s">
        <v>998</v>
      </c>
      <c r="H429" s="282">
        <v>9.0830000000000002</v>
      </c>
      <c r="I429" s="180"/>
      <c r="L429" s="175"/>
      <c r="M429" s="181"/>
      <c r="T429" s="182"/>
      <c r="AT429" s="177" t="s">
        <v>207</v>
      </c>
      <c r="AU429" s="177" t="s">
        <v>91</v>
      </c>
      <c r="AV429" s="12" t="s">
        <v>91</v>
      </c>
      <c r="AW429" s="12" t="s">
        <v>33</v>
      </c>
      <c r="AX429" s="12" t="s">
        <v>78</v>
      </c>
      <c r="AY429" s="177" t="s">
        <v>199</v>
      </c>
    </row>
    <row r="430" spans="2:65" s="12" customFormat="1" ht="11.25">
      <c r="B430" s="175"/>
      <c r="D430" s="176" t="s">
        <v>207</v>
      </c>
      <c r="E430" s="177" t="s">
        <v>1</v>
      </c>
      <c r="F430" s="178" t="s">
        <v>999</v>
      </c>
      <c r="H430" s="282">
        <v>5.04</v>
      </c>
      <c r="I430" s="180"/>
      <c r="L430" s="175"/>
      <c r="M430" s="181"/>
      <c r="T430" s="182"/>
      <c r="AT430" s="177" t="s">
        <v>207</v>
      </c>
      <c r="AU430" s="177" t="s">
        <v>91</v>
      </c>
      <c r="AV430" s="12" t="s">
        <v>91</v>
      </c>
      <c r="AW430" s="12" t="s">
        <v>33</v>
      </c>
      <c r="AX430" s="12" t="s">
        <v>78</v>
      </c>
      <c r="AY430" s="177" t="s">
        <v>199</v>
      </c>
    </row>
    <row r="431" spans="2:65" s="12" customFormat="1" ht="11.25">
      <c r="B431" s="175"/>
      <c r="D431" s="176" t="s">
        <v>207</v>
      </c>
      <c r="E431" s="177" t="s">
        <v>1</v>
      </c>
      <c r="F431" s="178" t="s">
        <v>1000</v>
      </c>
      <c r="H431" s="282">
        <v>12.18</v>
      </c>
      <c r="I431" s="180"/>
      <c r="L431" s="175"/>
      <c r="M431" s="181"/>
      <c r="T431" s="182"/>
      <c r="AT431" s="177" t="s">
        <v>207</v>
      </c>
      <c r="AU431" s="177" t="s">
        <v>91</v>
      </c>
      <c r="AV431" s="12" t="s">
        <v>91</v>
      </c>
      <c r="AW431" s="12" t="s">
        <v>33</v>
      </c>
      <c r="AX431" s="12" t="s">
        <v>78</v>
      </c>
      <c r="AY431" s="177" t="s">
        <v>199</v>
      </c>
    </row>
    <row r="432" spans="2:65" s="13" customFormat="1" ht="11.25">
      <c r="B432" s="183"/>
      <c r="D432" s="176" t="s">
        <v>207</v>
      </c>
      <c r="E432" s="184" t="s">
        <v>111</v>
      </c>
      <c r="F432" s="185" t="s">
        <v>229</v>
      </c>
      <c r="H432" s="284">
        <v>26.303000000000001</v>
      </c>
      <c r="I432" s="187"/>
      <c r="L432" s="183"/>
      <c r="M432" s="188"/>
      <c r="T432" s="189"/>
      <c r="AT432" s="184" t="s">
        <v>207</v>
      </c>
      <c r="AU432" s="184" t="s">
        <v>91</v>
      </c>
      <c r="AV432" s="13" t="s">
        <v>205</v>
      </c>
      <c r="AW432" s="13" t="s">
        <v>33</v>
      </c>
      <c r="AX432" s="13" t="s">
        <v>85</v>
      </c>
      <c r="AY432" s="184" t="s">
        <v>199</v>
      </c>
    </row>
    <row r="433" spans="2:65" s="1" customFormat="1" ht="24.2" customHeight="1">
      <c r="B433" s="33"/>
      <c r="C433" s="163" t="s">
        <v>758</v>
      </c>
      <c r="D433" s="163" t="s">
        <v>201</v>
      </c>
      <c r="E433" s="164" t="s">
        <v>804</v>
      </c>
      <c r="F433" s="165" t="s">
        <v>805</v>
      </c>
      <c r="G433" s="166" t="s">
        <v>204</v>
      </c>
      <c r="H433" s="281">
        <v>26.303000000000001</v>
      </c>
      <c r="I433" s="168"/>
      <c r="J433" s="169">
        <f>ROUND(I433*H433,2)</f>
        <v>0</v>
      </c>
      <c r="K433" s="170"/>
      <c r="L433" s="33"/>
      <c r="M433" s="171" t="s">
        <v>1</v>
      </c>
      <c r="N433" s="137" t="s">
        <v>44</v>
      </c>
      <c r="P433" s="172">
        <f>O433*H433</f>
        <v>0</v>
      </c>
      <c r="Q433" s="172">
        <v>3.116E-5</v>
      </c>
      <c r="R433" s="172">
        <f>Q433*H433</f>
        <v>8.1960148000000002E-4</v>
      </c>
      <c r="S433" s="172">
        <v>0</v>
      </c>
      <c r="T433" s="173">
        <f>S433*H433</f>
        <v>0</v>
      </c>
      <c r="AR433" s="174" t="s">
        <v>280</v>
      </c>
      <c r="AT433" s="174" t="s">
        <v>201</v>
      </c>
      <c r="AU433" s="174" t="s">
        <v>91</v>
      </c>
      <c r="AY433" s="16" t="s">
        <v>199</v>
      </c>
      <c r="BE433" s="102">
        <f>IF(N433="základná",J433,0)</f>
        <v>0</v>
      </c>
      <c r="BF433" s="102">
        <f>IF(N433="znížená",J433,0)</f>
        <v>0</v>
      </c>
      <c r="BG433" s="102">
        <f>IF(N433="zákl. prenesená",J433,0)</f>
        <v>0</v>
      </c>
      <c r="BH433" s="102">
        <f>IF(N433="zníž. prenesená",J433,0)</f>
        <v>0</v>
      </c>
      <c r="BI433" s="102">
        <f>IF(N433="nulová",J433,0)</f>
        <v>0</v>
      </c>
      <c r="BJ433" s="16" t="s">
        <v>91</v>
      </c>
      <c r="BK433" s="102">
        <f>ROUND(I433*H433,2)</f>
        <v>0</v>
      </c>
      <c r="BL433" s="16" t="s">
        <v>280</v>
      </c>
      <c r="BM433" s="174" t="s">
        <v>806</v>
      </c>
    </row>
    <row r="434" spans="2:65" s="12" customFormat="1" ht="11.25">
      <c r="B434" s="175"/>
      <c r="D434" s="176" t="s">
        <v>207</v>
      </c>
      <c r="E434" s="177" t="s">
        <v>1</v>
      </c>
      <c r="F434" s="178" t="s">
        <v>111</v>
      </c>
      <c r="H434" s="282">
        <v>26.303000000000001</v>
      </c>
      <c r="I434" s="180"/>
      <c r="L434" s="175"/>
      <c r="M434" s="181"/>
      <c r="T434" s="182"/>
      <c r="AT434" s="177" t="s">
        <v>207</v>
      </c>
      <c r="AU434" s="177" t="s">
        <v>91</v>
      </c>
      <c r="AV434" s="12" t="s">
        <v>91</v>
      </c>
      <c r="AW434" s="12" t="s">
        <v>33</v>
      </c>
      <c r="AX434" s="12" t="s">
        <v>85</v>
      </c>
      <c r="AY434" s="177" t="s">
        <v>199</v>
      </c>
    </row>
    <row r="435" spans="2:65" s="1" customFormat="1" ht="24.2" customHeight="1">
      <c r="B435" s="33"/>
      <c r="C435" s="163" t="s">
        <v>764</v>
      </c>
      <c r="D435" s="163" t="s">
        <v>201</v>
      </c>
      <c r="E435" s="164" t="s">
        <v>808</v>
      </c>
      <c r="F435" s="165" t="s">
        <v>809</v>
      </c>
      <c r="G435" s="166" t="s">
        <v>204</v>
      </c>
      <c r="H435" s="281">
        <v>9.1159999999999997</v>
      </c>
      <c r="I435" s="168"/>
      <c r="J435" s="169">
        <f>ROUND(I435*H435,2)</f>
        <v>0</v>
      </c>
      <c r="K435" s="170"/>
      <c r="L435" s="33"/>
      <c r="M435" s="171" t="s">
        <v>1</v>
      </c>
      <c r="N435" s="137" t="s">
        <v>44</v>
      </c>
      <c r="P435" s="172">
        <f>O435*H435</f>
        <v>0</v>
      </c>
      <c r="Q435" s="172">
        <v>1.6000000000000001E-4</v>
      </c>
      <c r="R435" s="172">
        <f>Q435*H435</f>
        <v>1.45856E-3</v>
      </c>
      <c r="S435" s="172">
        <v>0</v>
      </c>
      <c r="T435" s="173">
        <f>S435*H435</f>
        <v>0</v>
      </c>
      <c r="AR435" s="174" t="s">
        <v>280</v>
      </c>
      <c r="AT435" s="174" t="s">
        <v>201</v>
      </c>
      <c r="AU435" s="174" t="s">
        <v>91</v>
      </c>
      <c r="AY435" s="16" t="s">
        <v>199</v>
      </c>
      <c r="BE435" s="102">
        <f>IF(N435="základná",J435,0)</f>
        <v>0</v>
      </c>
      <c r="BF435" s="102">
        <f>IF(N435="znížená",J435,0)</f>
        <v>0</v>
      </c>
      <c r="BG435" s="102">
        <f>IF(N435="zákl. prenesená",J435,0)</f>
        <v>0</v>
      </c>
      <c r="BH435" s="102">
        <f>IF(N435="zníž. prenesená",J435,0)</f>
        <v>0</v>
      </c>
      <c r="BI435" s="102">
        <f>IF(N435="nulová",J435,0)</f>
        <v>0</v>
      </c>
      <c r="BJ435" s="16" t="s">
        <v>91</v>
      </c>
      <c r="BK435" s="102">
        <f>ROUND(I435*H435,2)</f>
        <v>0</v>
      </c>
      <c r="BL435" s="16" t="s">
        <v>280</v>
      </c>
      <c r="BM435" s="174" t="s">
        <v>810</v>
      </c>
    </row>
    <row r="436" spans="2:65" s="12" customFormat="1" ht="11.25">
      <c r="B436" s="175"/>
      <c r="D436" s="176" t="s">
        <v>207</v>
      </c>
      <c r="E436" s="177" t="s">
        <v>1</v>
      </c>
      <c r="F436" s="178" t="s">
        <v>1001</v>
      </c>
      <c r="H436" s="282">
        <v>1.44</v>
      </c>
      <c r="I436" s="180"/>
      <c r="L436" s="175"/>
      <c r="M436" s="181"/>
      <c r="T436" s="182"/>
      <c r="AT436" s="177" t="s">
        <v>207</v>
      </c>
      <c r="AU436" s="177" t="s">
        <v>91</v>
      </c>
      <c r="AV436" s="12" t="s">
        <v>91</v>
      </c>
      <c r="AW436" s="12" t="s">
        <v>33</v>
      </c>
      <c r="AX436" s="12" t="s">
        <v>78</v>
      </c>
      <c r="AY436" s="177" t="s">
        <v>199</v>
      </c>
    </row>
    <row r="437" spans="2:65" s="12" customFormat="1" ht="11.25">
      <c r="B437" s="175"/>
      <c r="D437" s="176" t="s">
        <v>207</v>
      </c>
      <c r="E437" s="177" t="s">
        <v>1</v>
      </c>
      <c r="F437" s="178" t="s">
        <v>812</v>
      </c>
      <c r="H437" s="282">
        <v>4.8479999999999999</v>
      </c>
      <c r="I437" s="180"/>
      <c r="L437" s="175"/>
      <c r="M437" s="181"/>
      <c r="T437" s="182"/>
      <c r="AT437" s="177" t="s">
        <v>207</v>
      </c>
      <c r="AU437" s="177" t="s">
        <v>91</v>
      </c>
      <c r="AV437" s="12" t="s">
        <v>91</v>
      </c>
      <c r="AW437" s="12" t="s">
        <v>33</v>
      </c>
      <c r="AX437" s="12" t="s">
        <v>78</v>
      </c>
      <c r="AY437" s="177" t="s">
        <v>199</v>
      </c>
    </row>
    <row r="438" spans="2:65" s="12" customFormat="1" ht="11.25">
      <c r="B438" s="175"/>
      <c r="D438" s="176" t="s">
        <v>207</v>
      </c>
      <c r="E438" s="177" t="s">
        <v>1</v>
      </c>
      <c r="F438" s="178" t="s">
        <v>1002</v>
      </c>
      <c r="H438" s="282">
        <v>2.8279999999999998</v>
      </c>
      <c r="I438" s="180"/>
      <c r="L438" s="175"/>
      <c r="M438" s="181"/>
      <c r="T438" s="182"/>
      <c r="AT438" s="177" t="s">
        <v>207</v>
      </c>
      <c r="AU438" s="177" t="s">
        <v>91</v>
      </c>
      <c r="AV438" s="12" t="s">
        <v>91</v>
      </c>
      <c r="AW438" s="12" t="s">
        <v>33</v>
      </c>
      <c r="AX438" s="12" t="s">
        <v>78</v>
      </c>
      <c r="AY438" s="177" t="s">
        <v>199</v>
      </c>
    </row>
    <row r="439" spans="2:65" s="13" customFormat="1" ht="11.25">
      <c r="B439" s="183"/>
      <c r="D439" s="176" t="s">
        <v>207</v>
      </c>
      <c r="E439" s="184" t="s">
        <v>814</v>
      </c>
      <c r="F439" s="185" t="s">
        <v>229</v>
      </c>
      <c r="H439" s="284">
        <v>9.1159999999999997</v>
      </c>
      <c r="I439" s="187"/>
      <c r="L439" s="183"/>
      <c r="M439" s="188"/>
      <c r="T439" s="189"/>
      <c r="AT439" s="184" t="s">
        <v>207</v>
      </c>
      <c r="AU439" s="184" t="s">
        <v>91</v>
      </c>
      <c r="AV439" s="13" t="s">
        <v>205</v>
      </c>
      <c r="AW439" s="13" t="s">
        <v>33</v>
      </c>
      <c r="AX439" s="13" t="s">
        <v>85</v>
      </c>
      <c r="AY439" s="184" t="s">
        <v>199</v>
      </c>
    </row>
    <row r="440" spans="2:65" s="1" customFormat="1" ht="24.2" customHeight="1">
      <c r="B440" s="33"/>
      <c r="C440" s="163" t="s">
        <v>770</v>
      </c>
      <c r="D440" s="163" t="s">
        <v>201</v>
      </c>
      <c r="E440" s="164" t="s">
        <v>816</v>
      </c>
      <c r="F440" s="165" t="s">
        <v>817</v>
      </c>
      <c r="G440" s="166" t="s">
        <v>204</v>
      </c>
      <c r="H440" s="281">
        <v>11.96</v>
      </c>
      <c r="I440" s="168"/>
      <c r="J440" s="169">
        <f>ROUND(I440*H440,2)</f>
        <v>0</v>
      </c>
      <c r="K440" s="170"/>
      <c r="L440" s="33"/>
      <c r="M440" s="171" t="s">
        <v>1</v>
      </c>
      <c r="N440" s="137" t="s">
        <v>44</v>
      </c>
      <c r="P440" s="172">
        <f>O440*H440</f>
        <v>0</v>
      </c>
      <c r="Q440" s="172">
        <v>3.2499999999999998E-6</v>
      </c>
      <c r="R440" s="172">
        <f>Q440*H440</f>
        <v>3.8869999999999999E-5</v>
      </c>
      <c r="S440" s="172">
        <v>0</v>
      </c>
      <c r="T440" s="173">
        <f>S440*H440</f>
        <v>0</v>
      </c>
      <c r="AR440" s="174" t="s">
        <v>280</v>
      </c>
      <c r="AT440" s="174" t="s">
        <v>201</v>
      </c>
      <c r="AU440" s="174" t="s">
        <v>91</v>
      </c>
      <c r="AY440" s="16" t="s">
        <v>199</v>
      </c>
      <c r="BE440" s="102">
        <f>IF(N440="základná",J440,0)</f>
        <v>0</v>
      </c>
      <c r="BF440" s="102">
        <f>IF(N440="znížená",J440,0)</f>
        <v>0</v>
      </c>
      <c r="BG440" s="102">
        <f>IF(N440="zákl. prenesená",J440,0)</f>
        <v>0</v>
      </c>
      <c r="BH440" s="102">
        <f>IF(N440="zníž. prenesená",J440,0)</f>
        <v>0</v>
      </c>
      <c r="BI440" s="102">
        <f>IF(N440="nulová",J440,0)</f>
        <v>0</v>
      </c>
      <c r="BJ440" s="16" t="s">
        <v>91</v>
      </c>
      <c r="BK440" s="102">
        <f>ROUND(I440*H440,2)</f>
        <v>0</v>
      </c>
      <c r="BL440" s="16" t="s">
        <v>280</v>
      </c>
      <c r="BM440" s="174" t="s">
        <v>818</v>
      </c>
    </row>
    <row r="441" spans="2:65" s="12" customFormat="1" ht="11.25">
      <c r="B441" s="175"/>
      <c r="D441" s="176" t="s">
        <v>207</v>
      </c>
      <c r="E441" s="177" t="s">
        <v>1</v>
      </c>
      <c r="F441" s="178" t="s">
        <v>107</v>
      </c>
      <c r="H441" s="179">
        <v>11.96</v>
      </c>
      <c r="I441" s="180"/>
      <c r="L441" s="175"/>
      <c r="M441" s="181"/>
      <c r="T441" s="182"/>
      <c r="AT441" s="177" t="s">
        <v>207</v>
      </c>
      <c r="AU441" s="177" t="s">
        <v>91</v>
      </c>
      <c r="AV441" s="12" t="s">
        <v>91</v>
      </c>
      <c r="AW441" s="12" t="s">
        <v>33</v>
      </c>
      <c r="AX441" s="12" t="s">
        <v>85</v>
      </c>
      <c r="AY441" s="177" t="s">
        <v>199</v>
      </c>
    </row>
    <row r="442" spans="2:65" s="1" customFormat="1" ht="37.9" customHeight="1">
      <c r="B442" s="33"/>
      <c r="C442" s="163" t="s">
        <v>774</v>
      </c>
      <c r="D442" s="163" t="s">
        <v>201</v>
      </c>
      <c r="E442" s="164" t="s">
        <v>820</v>
      </c>
      <c r="F442" s="165" t="s">
        <v>821</v>
      </c>
      <c r="G442" s="166" t="s">
        <v>204</v>
      </c>
      <c r="H442" s="281">
        <v>26.303000000000001</v>
      </c>
      <c r="I442" s="168"/>
      <c r="J442" s="169">
        <f>ROUND(I442*H442,2)</f>
        <v>0</v>
      </c>
      <c r="K442" s="170"/>
      <c r="L442" s="33"/>
      <c r="M442" s="171" t="s">
        <v>1</v>
      </c>
      <c r="N442" s="137" t="s">
        <v>44</v>
      </c>
      <c r="P442" s="172">
        <f>O442*H442</f>
        <v>0</v>
      </c>
      <c r="Q442" s="172">
        <v>1.1648E-4</v>
      </c>
      <c r="R442" s="172">
        <f>Q442*H442</f>
        <v>3.0637734400000001E-3</v>
      </c>
      <c r="S442" s="172">
        <v>0</v>
      </c>
      <c r="T442" s="173">
        <f>S442*H442</f>
        <v>0</v>
      </c>
      <c r="AR442" s="174" t="s">
        <v>280</v>
      </c>
      <c r="AT442" s="174" t="s">
        <v>201</v>
      </c>
      <c r="AU442" s="174" t="s">
        <v>91</v>
      </c>
      <c r="AY442" s="16" t="s">
        <v>199</v>
      </c>
      <c r="BE442" s="102">
        <f>IF(N442="základná",J442,0)</f>
        <v>0</v>
      </c>
      <c r="BF442" s="102">
        <f>IF(N442="znížená",J442,0)</f>
        <v>0</v>
      </c>
      <c r="BG442" s="102">
        <f>IF(N442="zákl. prenesená",J442,0)</f>
        <v>0</v>
      </c>
      <c r="BH442" s="102">
        <f>IF(N442="zníž. prenesená",J442,0)</f>
        <v>0</v>
      </c>
      <c r="BI442" s="102">
        <f>IF(N442="nulová",J442,0)</f>
        <v>0</v>
      </c>
      <c r="BJ442" s="16" t="s">
        <v>91</v>
      </c>
      <c r="BK442" s="102">
        <f>ROUND(I442*H442,2)</f>
        <v>0</v>
      </c>
      <c r="BL442" s="16" t="s">
        <v>280</v>
      </c>
      <c r="BM442" s="174" t="s">
        <v>822</v>
      </c>
    </row>
    <row r="443" spans="2:65" s="12" customFormat="1" ht="11.25">
      <c r="B443" s="175"/>
      <c r="D443" s="176" t="s">
        <v>207</v>
      </c>
      <c r="E443" s="177" t="s">
        <v>1</v>
      </c>
      <c r="F443" s="178" t="s">
        <v>111</v>
      </c>
      <c r="H443" s="282">
        <v>26.303000000000001</v>
      </c>
      <c r="I443" s="180"/>
      <c r="L443" s="175"/>
      <c r="M443" s="181"/>
      <c r="T443" s="182"/>
      <c r="AT443" s="177" t="s">
        <v>207</v>
      </c>
      <c r="AU443" s="177" t="s">
        <v>91</v>
      </c>
      <c r="AV443" s="12" t="s">
        <v>91</v>
      </c>
      <c r="AW443" s="12" t="s">
        <v>33</v>
      </c>
      <c r="AX443" s="12" t="s">
        <v>85</v>
      </c>
      <c r="AY443" s="177" t="s">
        <v>199</v>
      </c>
    </row>
    <row r="444" spans="2:65" s="1" customFormat="1" ht="44.25" customHeight="1">
      <c r="B444" s="33"/>
      <c r="C444" s="163" t="s">
        <v>781</v>
      </c>
      <c r="D444" s="163" t="s">
        <v>201</v>
      </c>
      <c r="E444" s="164" t="s">
        <v>824</v>
      </c>
      <c r="F444" s="165" t="s">
        <v>825</v>
      </c>
      <c r="G444" s="166" t="s">
        <v>204</v>
      </c>
      <c r="H444" s="281">
        <v>26.303000000000001</v>
      </c>
      <c r="I444" s="168"/>
      <c r="J444" s="169">
        <f>ROUND(I444*H444,2)</f>
        <v>0</v>
      </c>
      <c r="K444" s="170"/>
      <c r="L444" s="33"/>
      <c r="M444" s="171" t="s">
        <v>1</v>
      </c>
      <c r="N444" s="137" t="s">
        <v>44</v>
      </c>
      <c r="P444" s="172">
        <f>O444*H444</f>
        <v>0</v>
      </c>
      <c r="Q444" s="172">
        <v>1.7148E-4</v>
      </c>
      <c r="R444" s="172">
        <f>Q444*H444</f>
        <v>4.5104384400000003E-3</v>
      </c>
      <c r="S444" s="172">
        <v>0</v>
      </c>
      <c r="T444" s="173">
        <f>S444*H444</f>
        <v>0</v>
      </c>
      <c r="AR444" s="174" t="s">
        <v>280</v>
      </c>
      <c r="AT444" s="174" t="s">
        <v>201</v>
      </c>
      <c r="AU444" s="174" t="s">
        <v>91</v>
      </c>
      <c r="AY444" s="16" t="s">
        <v>199</v>
      </c>
      <c r="BE444" s="102">
        <f>IF(N444="základná",J444,0)</f>
        <v>0</v>
      </c>
      <c r="BF444" s="102">
        <f>IF(N444="znížená",J444,0)</f>
        <v>0</v>
      </c>
      <c r="BG444" s="102">
        <f>IF(N444="zákl. prenesená",J444,0)</f>
        <v>0</v>
      </c>
      <c r="BH444" s="102">
        <f>IF(N444="zníž. prenesená",J444,0)</f>
        <v>0</v>
      </c>
      <c r="BI444" s="102">
        <f>IF(N444="nulová",J444,0)</f>
        <v>0</v>
      </c>
      <c r="BJ444" s="16" t="s">
        <v>91</v>
      </c>
      <c r="BK444" s="102">
        <f>ROUND(I444*H444,2)</f>
        <v>0</v>
      </c>
      <c r="BL444" s="16" t="s">
        <v>280</v>
      </c>
      <c r="BM444" s="174" t="s">
        <v>826</v>
      </c>
    </row>
    <row r="445" spans="2:65" s="12" customFormat="1" ht="11.25">
      <c r="B445" s="175"/>
      <c r="D445" s="176" t="s">
        <v>207</v>
      </c>
      <c r="E445" s="177" t="s">
        <v>1</v>
      </c>
      <c r="F445" s="178" t="s">
        <v>111</v>
      </c>
      <c r="H445" s="282">
        <v>26.303000000000001</v>
      </c>
      <c r="I445" s="180"/>
      <c r="L445" s="175"/>
      <c r="M445" s="181"/>
      <c r="T445" s="182"/>
      <c r="AT445" s="177" t="s">
        <v>207</v>
      </c>
      <c r="AU445" s="177" t="s">
        <v>91</v>
      </c>
      <c r="AV445" s="12" t="s">
        <v>91</v>
      </c>
      <c r="AW445" s="12" t="s">
        <v>33</v>
      </c>
      <c r="AX445" s="12" t="s">
        <v>85</v>
      </c>
      <c r="AY445" s="177" t="s">
        <v>199</v>
      </c>
    </row>
    <row r="446" spans="2:65" s="1" customFormat="1" ht="21.75" customHeight="1">
      <c r="B446" s="33"/>
      <c r="C446" s="163" t="s">
        <v>785</v>
      </c>
      <c r="D446" s="163" t="s">
        <v>201</v>
      </c>
      <c r="E446" s="164" t="s">
        <v>828</v>
      </c>
      <c r="F446" s="165" t="s">
        <v>829</v>
      </c>
      <c r="G446" s="166" t="s">
        <v>204</v>
      </c>
      <c r="H446" s="281">
        <v>26.303000000000001</v>
      </c>
      <c r="I446" s="168"/>
      <c r="J446" s="169">
        <f>ROUND(I446*H446,2)</f>
        <v>0</v>
      </c>
      <c r="K446" s="170"/>
      <c r="L446" s="33"/>
      <c r="M446" s="171" t="s">
        <v>1</v>
      </c>
      <c r="N446" s="137" t="s">
        <v>44</v>
      </c>
      <c r="P446" s="172">
        <f>O446*H446</f>
        <v>0</v>
      </c>
      <c r="Q446" s="172">
        <v>1.2523199999999999E-3</v>
      </c>
      <c r="R446" s="172">
        <f>Q446*H446</f>
        <v>3.2939772959999995E-2</v>
      </c>
      <c r="S446" s="172">
        <v>0</v>
      </c>
      <c r="T446" s="173">
        <f>S446*H446</f>
        <v>0</v>
      </c>
      <c r="AR446" s="174" t="s">
        <v>280</v>
      </c>
      <c r="AT446" s="174" t="s">
        <v>201</v>
      </c>
      <c r="AU446" s="174" t="s">
        <v>91</v>
      </c>
      <c r="AY446" s="16" t="s">
        <v>199</v>
      </c>
      <c r="BE446" s="102">
        <f>IF(N446="základná",J446,0)</f>
        <v>0</v>
      </c>
      <c r="BF446" s="102">
        <f>IF(N446="znížená",J446,0)</f>
        <v>0</v>
      </c>
      <c r="BG446" s="102">
        <f>IF(N446="zákl. prenesená",J446,0)</f>
        <v>0</v>
      </c>
      <c r="BH446" s="102">
        <f>IF(N446="zníž. prenesená",J446,0)</f>
        <v>0</v>
      </c>
      <c r="BI446" s="102">
        <f>IF(N446="nulová",J446,0)</f>
        <v>0</v>
      </c>
      <c r="BJ446" s="16" t="s">
        <v>91</v>
      </c>
      <c r="BK446" s="102">
        <f>ROUND(I446*H446,2)</f>
        <v>0</v>
      </c>
      <c r="BL446" s="16" t="s">
        <v>280</v>
      </c>
      <c r="BM446" s="174" t="s">
        <v>830</v>
      </c>
    </row>
    <row r="447" spans="2:65" s="12" customFormat="1" ht="11.25">
      <c r="B447" s="175"/>
      <c r="D447" s="176" t="s">
        <v>207</v>
      </c>
      <c r="E447" s="177" t="s">
        <v>1</v>
      </c>
      <c r="F447" s="178" t="s">
        <v>111</v>
      </c>
      <c r="H447" s="179">
        <v>26.303000000000001</v>
      </c>
      <c r="I447" s="180"/>
      <c r="L447" s="175"/>
      <c r="M447" s="181"/>
      <c r="T447" s="182"/>
      <c r="AT447" s="177" t="s">
        <v>207</v>
      </c>
      <c r="AU447" s="177" t="s">
        <v>91</v>
      </c>
      <c r="AV447" s="12" t="s">
        <v>91</v>
      </c>
      <c r="AW447" s="12" t="s">
        <v>33</v>
      </c>
      <c r="AX447" s="12" t="s">
        <v>85</v>
      </c>
      <c r="AY447" s="177" t="s">
        <v>199</v>
      </c>
    </row>
    <row r="448" spans="2:65" s="11" customFormat="1" ht="25.9" customHeight="1">
      <c r="B448" s="152"/>
      <c r="D448" s="153" t="s">
        <v>77</v>
      </c>
      <c r="E448" s="154" t="s">
        <v>343</v>
      </c>
      <c r="F448" s="154" t="s">
        <v>831</v>
      </c>
      <c r="I448" s="155"/>
      <c r="J448" s="135">
        <f>BK448</f>
        <v>0</v>
      </c>
      <c r="L448" s="152"/>
      <c r="M448" s="156"/>
      <c r="P448" s="157">
        <f>P449+P485</f>
        <v>0</v>
      </c>
      <c r="R448" s="157">
        <f>R449+R485</f>
        <v>7.1619999999999989E-2</v>
      </c>
      <c r="T448" s="158">
        <f>T449+T485</f>
        <v>0.04</v>
      </c>
      <c r="AR448" s="153" t="s">
        <v>114</v>
      </c>
      <c r="AT448" s="159" t="s">
        <v>77</v>
      </c>
      <c r="AU448" s="159" t="s">
        <v>78</v>
      </c>
      <c r="AY448" s="153" t="s">
        <v>199</v>
      </c>
      <c r="BK448" s="160">
        <f>BK449+BK485</f>
        <v>0</v>
      </c>
    </row>
    <row r="449" spans="2:65" s="11" customFormat="1" ht="22.9" customHeight="1">
      <c r="B449" s="152"/>
      <c r="D449" s="153" t="s">
        <v>77</v>
      </c>
      <c r="E449" s="161" t="s">
        <v>832</v>
      </c>
      <c r="F449" s="161" t="s">
        <v>833</v>
      </c>
      <c r="I449" s="155"/>
      <c r="J449" s="162">
        <f>BK449</f>
        <v>0</v>
      </c>
      <c r="L449" s="152"/>
      <c r="M449" s="156"/>
      <c r="P449" s="157">
        <f>SUM(P450:P484)</f>
        <v>0</v>
      </c>
      <c r="R449" s="157">
        <f>SUM(R450:R484)</f>
        <v>7.1619999999999989E-2</v>
      </c>
      <c r="T449" s="158">
        <f>SUM(T450:T484)</f>
        <v>0.04</v>
      </c>
      <c r="AR449" s="153" t="s">
        <v>114</v>
      </c>
      <c r="AT449" s="159" t="s">
        <v>77</v>
      </c>
      <c r="AU449" s="159" t="s">
        <v>85</v>
      </c>
      <c r="AY449" s="153" t="s">
        <v>199</v>
      </c>
      <c r="BK449" s="160">
        <f>SUM(BK450:BK484)</f>
        <v>0</v>
      </c>
    </row>
    <row r="450" spans="2:65" s="1" customFormat="1" ht="24.2" customHeight="1">
      <c r="B450" s="33"/>
      <c r="C450" s="163" t="s">
        <v>792</v>
      </c>
      <c r="D450" s="163" t="s">
        <v>201</v>
      </c>
      <c r="E450" s="164" t="s">
        <v>835</v>
      </c>
      <c r="F450" s="165" t="s">
        <v>836</v>
      </c>
      <c r="G450" s="166" t="s">
        <v>232</v>
      </c>
      <c r="H450" s="281">
        <v>5</v>
      </c>
      <c r="I450" s="168"/>
      <c r="J450" s="169">
        <f>ROUND(I450*H450,2)</f>
        <v>0</v>
      </c>
      <c r="K450" s="170"/>
      <c r="L450" s="33"/>
      <c r="M450" s="171" t="s">
        <v>1</v>
      </c>
      <c r="N450" s="137" t="s">
        <v>44</v>
      </c>
      <c r="P450" s="172">
        <f>O450*H450</f>
        <v>0</v>
      </c>
      <c r="Q450" s="172">
        <v>0</v>
      </c>
      <c r="R450" s="172">
        <f>Q450*H450</f>
        <v>0</v>
      </c>
      <c r="S450" s="172">
        <v>0</v>
      </c>
      <c r="T450" s="173">
        <f>S450*H450</f>
        <v>0</v>
      </c>
      <c r="AR450" s="174" t="s">
        <v>499</v>
      </c>
      <c r="AT450" s="174" t="s">
        <v>201</v>
      </c>
      <c r="AU450" s="174" t="s">
        <v>91</v>
      </c>
      <c r="AY450" s="16" t="s">
        <v>199</v>
      </c>
      <c r="BE450" s="102">
        <f>IF(N450="základná",J450,0)</f>
        <v>0</v>
      </c>
      <c r="BF450" s="102">
        <f>IF(N450="znížená",J450,0)</f>
        <v>0</v>
      </c>
      <c r="BG450" s="102">
        <f>IF(N450="zákl. prenesená",J450,0)</f>
        <v>0</v>
      </c>
      <c r="BH450" s="102">
        <f>IF(N450="zníž. prenesená",J450,0)</f>
        <v>0</v>
      </c>
      <c r="BI450" s="102">
        <f>IF(N450="nulová",J450,0)</f>
        <v>0</v>
      </c>
      <c r="BJ450" s="16" t="s">
        <v>91</v>
      </c>
      <c r="BK450" s="102">
        <f>ROUND(I450*H450,2)</f>
        <v>0</v>
      </c>
      <c r="BL450" s="16" t="s">
        <v>499</v>
      </c>
      <c r="BM450" s="174" t="s">
        <v>837</v>
      </c>
    </row>
    <row r="451" spans="2:65" s="12" customFormat="1" ht="11.25">
      <c r="B451" s="175"/>
      <c r="D451" s="176" t="s">
        <v>207</v>
      </c>
      <c r="E451" s="177" t="s">
        <v>1</v>
      </c>
      <c r="F451" s="178" t="s">
        <v>1003</v>
      </c>
      <c r="H451" s="282">
        <v>5</v>
      </c>
      <c r="I451" s="180"/>
      <c r="L451" s="175"/>
      <c r="M451" s="181"/>
      <c r="T451" s="182"/>
      <c r="AT451" s="177" t="s">
        <v>207</v>
      </c>
      <c r="AU451" s="177" t="s">
        <v>91</v>
      </c>
      <c r="AV451" s="12" t="s">
        <v>91</v>
      </c>
      <c r="AW451" s="12" t="s">
        <v>33</v>
      </c>
      <c r="AX451" s="12" t="s">
        <v>78</v>
      </c>
      <c r="AY451" s="177" t="s">
        <v>199</v>
      </c>
    </row>
    <row r="452" spans="2:65" s="13" customFormat="1" ht="11.25">
      <c r="B452" s="183"/>
      <c r="D452" s="176" t="s">
        <v>207</v>
      </c>
      <c r="E452" s="184" t="s">
        <v>1</v>
      </c>
      <c r="F452" s="185" t="s">
        <v>229</v>
      </c>
      <c r="H452" s="284">
        <v>5</v>
      </c>
      <c r="I452" s="187"/>
      <c r="L452" s="183"/>
      <c r="M452" s="188"/>
      <c r="T452" s="189"/>
      <c r="AT452" s="184" t="s">
        <v>207</v>
      </c>
      <c r="AU452" s="184" t="s">
        <v>91</v>
      </c>
      <c r="AV452" s="13" t="s">
        <v>205</v>
      </c>
      <c r="AW452" s="13" t="s">
        <v>33</v>
      </c>
      <c r="AX452" s="13" t="s">
        <v>85</v>
      </c>
      <c r="AY452" s="184" t="s">
        <v>199</v>
      </c>
    </row>
    <row r="453" spans="2:65" s="1" customFormat="1" ht="24.2" customHeight="1">
      <c r="B453" s="33"/>
      <c r="C453" s="196" t="s">
        <v>796</v>
      </c>
      <c r="D453" s="196" t="s">
        <v>343</v>
      </c>
      <c r="E453" s="197" t="s">
        <v>840</v>
      </c>
      <c r="F453" s="198" t="s">
        <v>841</v>
      </c>
      <c r="G453" s="199" t="s">
        <v>232</v>
      </c>
      <c r="H453" s="289">
        <v>5</v>
      </c>
      <c r="I453" s="200"/>
      <c r="J453" s="201">
        <f>ROUND(I453*H453,2)</f>
        <v>0</v>
      </c>
      <c r="K453" s="202"/>
      <c r="L453" s="203"/>
      <c r="M453" s="204" t="s">
        <v>1</v>
      </c>
      <c r="N453" s="205" t="s">
        <v>44</v>
      </c>
      <c r="P453" s="172">
        <f>O453*H453</f>
        <v>0</v>
      </c>
      <c r="Q453" s="172">
        <v>1.7000000000000001E-4</v>
      </c>
      <c r="R453" s="172">
        <f>Q453*H453</f>
        <v>8.5000000000000006E-4</v>
      </c>
      <c r="S453" s="172">
        <v>0</v>
      </c>
      <c r="T453" s="173">
        <f>S453*H453</f>
        <v>0</v>
      </c>
      <c r="AR453" s="174" t="s">
        <v>781</v>
      </c>
      <c r="AT453" s="174" t="s">
        <v>343</v>
      </c>
      <c r="AU453" s="174" t="s">
        <v>91</v>
      </c>
      <c r="AY453" s="16" t="s">
        <v>199</v>
      </c>
      <c r="BE453" s="102">
        <f>IF(N453="základná",J453,0)</f>
        <v>0</v>
      </c>
      <c r="BF453" s="102">
        <f>IF(N453="znížená",J453,0)</f>
        <v>0</v>
      </c>
      <c r="BG453" s="102">
        <f>IF(N453="zákl. prenesená",J453,0)</f>
        <v>0</v>
      </c>
      <c r="BH453" s="102">
        <f>IF(N453="zníž. prenesená",J453,0)</f>
        <v>0</v>
      </c>
      <c r="BI453" s="102">
        <f>IF(N453="nulová",J453,0)</f>
        <v>0</v>
      </c>
      <c r="BJ453" s="16" t="s">
        <v>91</v>
      </c>
      <c r="BK453" s="102">
        <f>ROUND(I453*H453,2)</f>
        <v>0</v>
      </c>
      <c r="BL453" s="16" t="s">
        <v>781</v>
      </c>
      <c r="BM453" s="174" t="s">
        <v>842</v>
      </c>
    </row>
    <row r="454" spans="2:65" s="1" customFormat="1" ht="33" customHeight="1">
      <c r="B454" s="33"/>
      <c r="C454" s="163" t="s">
        <v>803</v>
      </c>
      <c r="D454" s="163" t="s">
        <v>201</v>
      </c>
      <c r="E454" s="164" t="s">
        <v>844</v>
      </c>
      <c r="F454" s="165" t="s">
        <v>845</v>
      </c>
      <c r="G454" s="166" t="s">
        <v>232</v>
      </c>
      <c r="H454" s="281">
        <v>5</v>
      </c>
      <c r="I454" s="168"/>
      <c r="J454" s="169">
        <f>ROUND(I454*H454,2)</f>
        <v>0</v>
      </c>
      <c r="K454" s="170"/>
      <c r="L454" s="33"/>
      <c r="M454" s="171" t="s">
        <v>1</v>
      </c>
      <c r="N454" s="137" t="s">
        <v>44</v>
      </c>
      <c r="P454" s="172">
        <f>O454*H454</f>
        <v>0</v>
      </c>
      <c r="Q454" s="172">
        <v>0</v>
      </c>
      <c r="R454" s="172">
        <f>Q454*H454</f>
        <v>0</v>
      </c>
      <c r="S454" s="172">
        <v>0</v>
      </c>
      <c r="T454" s="173">
        <f>S454*H454</f>
        <v>0</v>
      </c>
      <c r="AR454" s="174" t="s">
        <v>499</v>
      </c>
      <c r="AT454" s="174" t="s">
        <v>201</v>
      </c>
      <c r="AU454" s="174" t="s">
        <v>91</v>
      </c>
      <c r="AY454" s="16" t="s">
        <v>199</v>
      </c>
      <c r="BE454" s="102">
        <f>IF(N454="základná",J454,0)</f>
        <v>0</v>
      </c>
      <c r="BF454" s="102">
        <f>IF(N454="znížená",J454,0)</f>
        <v>0</v>
      </c>
      <c r="BG454" s="102">
        <f>IF(N454="zákl. prenesená",J454,0)</f>
        <v>0</v>
      </c>
      <c r="BH454" s="102">
        <f>IF(N454="zníž. prenesená",J454,0)</f>
        <v>0</v>
      </c>
      <c r="BI454" s="102">
        <f>IF(N454="nulová",J454,0)</f>
        <v>0</v>
      </c>
      <c r="BJ454" s="16" t="s">
        <v>91</v>
      </c>
      <c r="BK454" s="102">
        <f>ROUND(I454*H454,2)</f>
        <v>0</v>
      </c>
      <c r="BL454" s="16" t="s">
        <v>499</v>
      </c>
      <c r="BM454" s="174" t="s">
        <v>846</v>
      </c>
    </row>
    <row r="455" spans="2:65" s="12" customFormat="1" ht="11.25">
      <c r="B455" s="175"/>
      <c r="D455" s="176" t="s">
        <v>207</v>
      </c>
      <c r="E455" s="177" t="s">
        <v>1</v>
      </c>
      <c r="F455" s="178" t="s">
        <v>971</v>
      </c>
      <c r="H455" s="282">
        <v>5</v>
      </c>
      <c r="I455" s="180"/>
      <c r="L455" s="175"/>
      <c r="M455" s="181"/>
      <c r="T455" s="182"/>
      <c r="AT455" s="177" t="s">
        <v>207</v>
      </c>
      <c r="AU455" s="177" t="s">
        <v>91</v>
      </c>
      <c r="AV455" s="12" t="s">
        <v>91</v>
      </c>
      <c r="AW455" s="12" t="s">
        <v>33</v>
      </c>
      <c r="AX455" s="12" t="s">
        <v>78</v>
      </c>
      <c r="AY455" s="177" t="s">
        <v>199</v>
      </c>
    </row>
    <row r="456" spans="2:65" s="13" customFormat="1" ht="11.25">
      <c r="B456" s="183"/>
      <c r="D456" s="176" t="s">
        <v>207</v>
      </c>
      <c r="E456" s="184" t="s">
        <v>1</v>
      </c>
      <c r="F456" s="185" t="s">
        <v>229</v>
      </c>
      <c r="H456" s="284">
        <v>5</v>
      </c>
      <c r="I456" s="187"/>
      <c r="L456" s="183"/>
      <c r="M456" s="188"/>
      <c r="T456" s="189"/>
      <c r="AT456" s="184" t="s">
        <v>207</v>
      </c>
      <c r="AU456" s="184" t="s">
        <v>91</v>
      </c>
      <c r="AV456" s="13" t="s">
        <v>205</v>
      </c>
      <c r="AW456" s="13" t="s">
        <v>33</v>
      </c>
      <c r="AX456" s="13" t="s">
        <v>85</v>
      </c>
      <c r="AY456" s="184" t="s">
        <v>199</v>
      </c>
    </row>
    <row r="457" spans="2:65" s="1" customFormat="1" ht="33" customHeight="1">
      <c r="B457" s="33"/>
      <c r="C457" s="196" t="s">
        <v>807</v>
      </c>
      <c r="D457" s="196" t="s">
        <v>343</v>
      </c>
      <c r="E457" s="197" t="s">
        <v>849</v>
      </c>
      <c r="F457" s="198" t="s">
        <v>850</v>
      </c>
      <c r="G457" s="199" t="s">
        <v>232</v>
      </c>
      <c r="H457" s="289">
        <v>5</v>
      </c>
      <c r="I457" s="200"/>
      <c r="J457" s="201">
        <f>ROUND(I457*H457,2)</f>
        <v>0</v>
      </c>
      <c r="K457" s="202"/>
      <c r="L457" s="203"/>
      <c r="M457" s="204" t="s">
        <v>1</v>
      </c>
      <c r="N457" s="205" t="s">
        <v>44</v>
      </c>
      <c r="P457" s="172">
        <f>O457*H457</f>
        <v>0</v>
      </c>
      <c r="Q457" s="172">
        <v>1.6000000000000001E-4</v>
      </c>
      <c r="R457" s="172">
        <f>Q457*H457</f>
        <v>8.0000000000000004E-4</v>
      </c>
      <c r="S457" s="172">
        <v>0</v>
      </c>
      <c r="T457" s="173">
        <f>S457*H457</f>
        <v>0</v>
      </c>
      <c r="AR457" s="174" t="s">
        <v>781</v>
      </c>
      <c r="AT457" s="174" t="s">
        <v>343</v>
      </c>
      <c r="AU457" s="174" t="s">
        <v>91</v>
      </c>
      <c r="AY457" s="16" t="s">
        <v>199</v>
      </c>
      <c r="BE457" s="102">
        <f>IF(N457="základná",J457,0)</f>
        <v>0</v>
      </c>
      <c r="BF457" s="102">
        <f>IF(N457="znížená",J457,0)</f>
        <v>0</v>
      </c>
      <c r="BG457" s="102">
        <f>IF(N457="zákl. prenesená",J457,0)</f>
        <v>0</v>
      </c>
      <c r="BH457" s="102">
        <f>IF(N457="zníž. prenesená",J457,0)</f>
        <v>0</v>
      </c>
      <c r="BI457" s="102">
        <f>IF(N457="nulová",J457,0)</f>
        <v>0</v>
      </c>
      <c r="BJ457" s="16" t="s">
        <v>91</v>
      </c>
      <c r="BK457" s="102">
        <f>ROUND(I457*H457,2)</f>
        <v>0</v>
      </c>
      <c r="BL457" s="16" t="s">
        <v>781</v>
      </c>
      <c r="BM457" s="174" t="s">
        <v>851</v>
      </c>
    </row>
    <row r="458" spans="2:65" s="1" customFormat="1" ht="33" customHeight="1">
      <c r="B458" s="33"/>
      <c r="C458" s="163" t="s">
        <v>815</v>
      </c>
      <c r="D458" s="163" t="s">
        <v>201</v>
      </c>
      <c r="E458" s="164" t="s">
        <v>853</v>
      </c>
      <c r="F458" s="165" t="s">
        <v>854</v>
      </c>
      <c r="G458" s="166" t="s">
        <v>232</v>
      </c>
      <c r="H458" s="281">
        <v>4</v>
      </c>
      <c r="I458" s="168"/>
      <c r="J458" s="169">
        <f>ROUND(I458*H458,2)</f>
        <v>0</v>
      </c>
      <c r="K458" s="170"/>
      <c r="L458" s="33"/>
      <c r="M458" s="171" t="s">
        <v>1</v>
      </c>
      <c r="N458" s="137" t="s">
        <v>44</v>
      </c>
      <c r="P458" s="172">
        <f>O458*H458</f>
        <v>0</v>
      </c>
      <c r="Q458" s="172">
        <v>0</v>
      </c>
      <c r="R458" s="172">
        <f>Q458*H458</f>
        <v>0</v>
      </c>
      <c r="S458" s="172">
        <v>0</v>
      </c>
      <c r="T458" s="173">
        <f>S458*H458</f>
        <v>0</v>
      </c>
      <c r="AR458" s="174" t="s">
        <v>499</v>
      </c>
      <c r="AT458" s="174" t="s">
        <v>201</v>
      </c>
      <c r="AU458" s="174" t="s">
        <v>91</v>
      </c>
      <c r="AY458" s="16" t="s">
        <v>199</v>
      </c>
      <c r="BE458" s="102">
        <f>IF(N458="základná",J458,0)</f>
        <v>0</v>
      </c>
      <c r="BF458" s="102">
        <f>IF(N458="znížená",J458,0)</f>
        <v>0</v>
      </c>
      <c r="BG458" s="102">
        <f>IF(N458="zákl. prenesená",J458,0)</f>
        <v>0</v>
      </c>
      <c r="BH458" s="102">
        <f>IF(N458="zníž. prenesená",J458,0)</f>
        <v>0</v>
      </c>
      <c r="BI458" s="102">
        <f>IF(N458="nulová",J458,0)</f>
        <v>0</v>
      </c>
      <c r="BJ458" s="16" t="s">
        <v>91</v>
      </c>
      <c r="BK458" s="102">
        <f>ROUND(I458*H458,2)</f>
        <v>0</v>
      </c>
      <c r="BL458" s="16" t="s">
        <v>499</v>
      </c>
      <c r="BM458" s="174" t="s">
        <v>855</v>
      </c>
    </row>
    <row r="459" spans="2:65" s="12" customFormat="1" ht="11.25">
      <c r="B459" s="175"/>
      <c r="D459" s="176" t="s">
        <v>207</v>
      </c>
      <c r="E459" s="177" t="s">
        <v>1</v>
      </c>
      <c r="F459" s="178" t="s">
        <v>856</v>
      </c>
      <c r="H459" s="282">
        <v>4</v>
      </c>
      <c r="I459" s="180"/>
      <c r="L459" s="175"/>
      <c r="M459" s="181"/>
      <c r="T459" s="182"/>
      <c r="AT459" s="177" t="s">
        <v>207</v>
      </c>
      <c r="AU459" s="177" t="s">
        <v>91</v>
      </c>
      <c r="AV459" s="12" t="s">
        <v>91</v>
      </c>
      <c r="AW459" s="12" t="s">
        <v>33</v>
      </c>
      <c r="AX459" s="12" t="s">
        <v>78</v>
      </c>
      <c r="AY459" s="177" t="s">
        <v>199</v>
      </c>
    </row>
    <row r="460" spans="2:65" s="13" customFormat="1" ht="11.25">
      <c r="B460" s="183"/>
      <c r="D460" s="176" t="s">
        <v>207</v>
      </c>
      <c r="E460" s="184" t="s">
        <v>1</v>
      </c>
      <c r="F460" s="185" t="s">
        <v>229</v>
      </c>
      <c r="H460" s="284">
        <v>4</v>
      </c>
      <c r="I460" s="187"/>
      <c r="L460" s="183"/>
      <c r="M460" s="188"/>
      <c r="T460" s="189"/>
      <c r="AT460" s="184" t="s">
        <v>207</v>
      </c>
      <c r="AU460" s="184" t="s">
        <v>91</v>
      </c>
      <c r="AV460" s="13" t="s">
        <v>205</v>
      </c>
      <c r="AW460" s="13" t="s">
        <v>33</v>
      </c>
      <c r="AX460" s="13" t="s">
        <v>85</v>
      </c>
      <c r="AY460" s="184" t="s">
        <v>199</v>
      </c>
    </row>
    <row r="461" spans="2:65" s="1" customFormat="1" ht="24.2" customHeight="1">
      <c r="B461" s="33"/>
      <c r="C461" s="196" t="s">
        <v>819</v>
      </c>
      <c r="D461" s="196" t="s">
        <v>343</v>
      </c>
      <c r="E461" s="197" t="s">
        <v>858</v>
      </c>
      <c r="F461" s="198" t="s">
        <v>859</v>
      </c>
      <c r="G461" s="199" t="s">
        <v>232</v>
      </c>
      <c r="H461" s="289">
        <v>4</v>
      </c>
      <c r="I461" s="200"/>
      <c r="J461" s="201">
        <f>ROUND(I461*H461,2)</f>
        <v>0</v>
      </c>
      <c r="K461" s="202"/>
      <c r="L461" s="203"/>
      <c r="M461" s="204" t="s">
        <v>1</v>
      </c>
      <c r="N461" s="205" t="s">
        <v>44</v>
      </c>
      <c r="P461" s="172">
        <f>O461*H461</f>
        <v>0</v>
      </c>
      <c r="Q461" s="172">
        <v>2.0000000000000001E-4</v>
      </c>
      <c r="R461" s="172">
        <f>Q461*H461</f>
        <v>8.0000000000000004E-4</v>
      </c>
      <c r="S461" s="172">
        <v>0</v>
      </c>
      <c r="T461" s="173">
        <f>S461*H461</f>
        <v>0</v>
      </c>
      <c r="AR461" s="174" t="s">
        <v>781</v>
      </c>
      <c r="AT461" s="174" t="s">
        <v>343</v>
      </c>
      <c r="AU461" s="174" t="s">
        <v>91</v>
      </c>
      <c r="AY461" s="16" t="s">
        <v>199</v>
      </c>
      <c r="BE461" s="102">
        <f>IF(N461="základná",J461,0)</f>
        <v>0</v>
      </c>
      <c r="BF461" s="102">
        <f>IF(N461="znížená",J461,0)</f>
        <v>0</v>
      </c>
      <c r="BG461" s="102">
        <f>IF(N461="zákl. prenesená",J461,0)</f>
        <v>0</v>
      </c>
      <c r="BH461" s="102">
        <f>IF(N461="zníž. prenesená",J461,0)</f>
        <v>0</v>
      </c>
      <c r="BI461" s="102">
        <f>IF(N461="nulová",J461,0)</f>
        <v>0</v>
      </c>
      <c r="BJ461" s="16" t="s">
        <v>91</v>
      </c>
      <c r="BK461" s="102">
        <f>ROUND(I461*H461,2)</f>
        <v>0</v>
      </c>
      <c r="BL461" s="16" t="s">
        <v>781</v>
      </c>
      <c r="BM461" s="174" t="s">
        <v>860</v>
      </c>
    </row>
    <row r="462" spans="2:65" s="1" customFormat="1" ht="16.5" customHeight="1">
      <c r="B462" s="33"/>
      <c r="C462" s="196" t="s">
        <v>823</v>
      </c>
      <c r="D462" s="196" t="s">
        <v>343</v>
      </c>
      <c r="E462" s="197" t="s">
        <v>862</v>
      </c>
      <c r="F462" s="198" t="s">
        <v>863</v>
      </c>
      <c r="G462" s="199" t="s">
        <v>232</v>
      </c>
      <c r="H462" s="289">
        <v>4</v>
      </c>
      <c r="I462" s="200"/>
      <c r="J462" s="201">
        <f>ROUND(I462*H462,2)</f>
        <v>0</v>
      </c>
      <c r="K462" s="202"/>
      <c r="L462" s="203"/>
      <c r="M462" s="204" t="s">
        <v>1</v>
      </c>
      <c r="N462" s="205" t="s">
        <v>44</v>
      </c>
      <c r="P462" s="172">
        <f>O462*H462</f>
        <v>0</v>
      </c>
      <c r="Q462" s="172">
        <v>6.0000000000000002E-5</v>
      </c>
      <c r="R462" s="172">
        <f>Q462*H462</f>
        <v>2.4000000000000001E-4</v>
      </c>
      <c r="S462" s="172">
        <v>0</v>
      </c>
      <c r="T462" s="173">
        <f>S462*H462</f>
        <v>0</v>
      </c>
      <c r="AR462" s="174" t="s">
        <v>781</v>
      </c>
      <c r="AT462" s="174" t="s">
        <v>343</v>
      </c>
      <c r="AU462" s="174" t="s">
        <v>91</v>
      </c>
      <c r="AY462" s="16" t="s">
        <v>199</v>
      </c>
      <c r="BE462" s="102">
        <f>IF(N462="základná",J462,0)</f>
        <v>0</v>
      </c>
      <c r="BF462" s="102">
        <f>IF(N462="znížená",J462,0)</f>
        <v>0</v>
      </c>
      <c r="BG462" s="102">
        <f>IF(N462="zákl. prenesená",J462,0)</f>
        <v>0</v>
      </c>
      <c r="BH462" s="102">
        <f>IF(N462="zníž. prenesená",J462,0)</f>
        <v>0</v>
      </c>
      <c r="BI462" s="102">
        <f>IF(N462="nulová",J462,0)</f>
        <v>0</v>
      </c>
      <c r="BJ462" s="16" t="s">
        <v>91</v>
      </c>
      <c r="BK462" s="102">
        <f>ROUND(I462*H462,2)</f>
        <v>0</v>
      </c>
      <c r="BL462" s="16" t="s">
        <v>781</v>
      </c>
      <c r="BM462" s="174" t="s">
        <v>864</v>
      </c>
    </row>
    <row r="463" spans="2:65" s="1" customFormat="1" ht="33" customHeight="1">
      <c r="B463" s="33"/>
      <c r="C463" s="163" t="s">
        <v>827</v>
      </c>
      <c r="D463" s="163" t="s">
        <v>201</v>
      </c>
      <c r="E463" s="164" t="s">
        <v>866</v>
      </c>
      <c r="F463" s="165" t="s">
        <v>867</v>
      </c>
      <c r="G463" s="166" t="s">
        <v>232</v>
      </c>
      <c r="H463" s="281">
        <v>1</v>
      </c>
      <c r="I463" s="168"/>
      <c r="J463" s="169">
        <f>ROUND(I463*H463,2)</f>
        <v>0</v>
      </c>
      <c r="K463" s="170"/>
      <c r="L463" s="33"/>
      <c r="M463" s="171" t="s">
        <v>1</v>
      </c>
      <c r="N463" s="137" t="s">
        <v>44</v>
      </c>
      <c r="P463" s="172">
        <f>O463*H463</f>
        <v>0</v>
      </c>
      <c r="Q463" s="172">
        <v>0</v>
      </c>
      <c r="R463" s="172">
        <f>Q463*H463</f>
        <v>0</v>
      </c>
      <c r="S463" s="172">
        <v>0</v>
      </c>
      <c r="T463" s="173">
        <f>S463*H463</f>
        <v>0</v>
      </c>
      <c r="AR463" s="174" t="s">
        <v>499</v>
      </c>
      <c r="AT463" s="174" t="s">
        <v>201</v>
      </c>
      <c r="AU463" s="174" t="s">
        <v>91</v>
      </c>
      <c r="AY463" s="16" t="s">
        <v>199</v>
      </c>
      <c r="BE463" s="102">
        <f>IF(N463="základná",J463,0)</f>
        <v>0</v>
      </c>
      <c r="BF463" s="102">
        <f>IF(N463="znížená",J463,0)</f>
        <v>0</v>
      </c>
      <c r="BG463" s="102">
        <f>IF(N463="zákl. prenesená",J463,0)</f>
        <v>0</v>
      </c>
      <c r="BH463" s="102">
        <f>IF(N463="zníž. prenesená",J463,0)</f>
        <v>0</v>
      </c>
      <c r="BI463" s="102">
        <f>IF(N463="nulová",J463,0)</f>
        <v>0</v>
      </c>
      <c r="BJ463" s="16" t="s">
        <v>91</v>
      </c>
      <c r="BK463" s="102">
        <f>ROUND(I463*H463,2)</f>
        <v>0</v>
      </c>
      <c r="BL463" s="16" t="s">
        <v>499</v>
      </c>
      <c r="BM463" s="174" t="s">
        <v>868</v>
      </c>
    </row>
    <row r="464" spans="2:65" s="1" customFormat="1" ht="33" customHeight="1">
      <c r="B464" s="33"/>
      <c r="C464" s="196" t="s">
        <v>834</v>
      </c>
      <c r="D464" s="196" t="s">
        <v>343</v>
      </c>
      <c r="E464" s="197" t="s">
        <v>870</v>
      </c>
      <c r="F464" s="198" t="s">
        <v>871</v>
      </c>
      <c r="G464" s="199" t="s">
        <v>232</v>
      </c>
      <c r="H464" s="289">
        <v>1</v>
      </c>
      <c r="I464" s="200"/>
      <c r="J464" s="201">
        <f>ROUND(I464*H464,2)</f>
        <v>0</v>
      </c>
      <c r="K464" s="202"/>
      <c r="L464" s="203"/>
      <c r="M464" s="204" t="s">
        <v>1</v>
      </c>
      <c r="N464" s="205" t="s">
        <v>44</v>
      </c>
      <c r="P464" s="172">
        <f>O464*H464</f>
        <v>0</v>
      </c>
      <c r="Q464" s="172">
        <v>0.03</v>
      </c>
      <c r="R464" s="172">
        <f>Q464*H464</f>
        <v>0.03</v>
      </c>
      <c r="S464" s="172">
        <v>0</v>
      </c>
      <c r="T464" s="173">
        <f>S464*H464</f>
        <v>0</v>
      </c>
      <c r="AR464" s="174" t="s">
        <v>781</v>
      </c>
      <c r="AT464" s="174" t="s">
        <v>343</v>
      </c>
      <c r="AU464" s="174" t="s">
        <v>91</v>
      </c>
      <c r="AY464" s="16" t="s">
        <v>199</v>
      </c>
      <c r="BE464" s="102">
        <f>IF(N464="základná",J464,0)</f>
        <v>0</v>
      </c>
      <c r="BF464" s="102">
        <f>IF(N464="znížená",J464,0)</f>
        <v>0</v>
      </c>
      <c r="BG464" s="102">
        <f>IF(N464="zákl. prenesená",J464,0)</f>
        <v>0</v>
      </c>
      <c r="BH464" s="102">
        <f>IF(N464="zníž. prenesená",J464,0)</f>
        <v>0</v>
      </c>
      <c r="BI464" s="102">
        <f>IF(N464="nulová",J464,0)</f>
        <v>0</v>
      </c>
      <c r="BJ464" s="16" t="s">
        <v>91</v>
      </c>
      <c r="BK464" s="102">
        <f>ROUND(I464*H464,2)</f>
        <v>0</v>
      </c>
      <c r="BL464" s="16" t="s">
        <v>781</v>
      </c>
      <c r="BM464" s="174" t="s">
        <v>872</v>
      </c>
    </row>
    <row r="465" spans="2:65" s="1" customFormat="1" ht="16.5" customHeight="1">
      <c r="B465" s="33"/>
      <c r="C465" s="163" t="s">
        <v>839</v>
      </c>
      <c r="D465" s="163" t="s">
        <v>201</v>
      </c>
      <c r="E465" s="164" t="s">
        <v>874</v>
      </c>
      <c r="F465" s="165" t="s">
        <v>875</v>
      </c>
      <c r="G465" s="166" t="s">
        <v>232</v>
      </c>
      <c r="H465" s="281">
        <v>2</v>
      </c>
      <c r="I465" s="168"/>
      <c r="J465" s="169">
        <f>ROUND(I465*H465,2)</f>
        <v>0</v>
      </c>
      <c r="K465" s="170"/>
      <c r="L465" s="33"/>
      <c r="M465" s="171" t="s">
        <v>1</v>
      </c>
      <c r="N465" s="137" t="s">
        <v>44</v>
      </c>
      <c r="P465" s="172">
        <f>O465*H465</f>
        <v>0</v>
      </c>
      <c r="Q465" s="172">
        <v>0</v>
      </c>
      <c r="R465" s="172">
        <f>Q465*H465</f>
        <v>0</v>
      </c>
      <c r="S465" s="172">
        <v>0</v>
      </c>
      <c r="T465" s="173">
        <f>S465*H465</f>
        <v>0</v>
      </c>
      <c r="AR465" s="174" t="s">
        <v>499</v>
      </c>
      <c r="AT465" s="174" t="s">
        <v>201</v>
      </c>
      <c r="AU465" s="174" t="s">
        <v>91</v>
      </c>
      <c r="AY465" s="16" t="s">
        <v>199</v>
      </c>
      <c r="BE465" s="102">
        <f>IF(N465="základná",J465,0)</f>
        <v>0</v>
      </c>
      <c r="BF465" s="102">
        <f>IF(N465="znížená",J465,0)</f>
        <v>0</v>
      </c>
      <c r="BG465" s="102">
        <f>IF(N465="zákl. prenesená",J465,0)</f>
        <v>0</v>
      </c>
      <c r="BH465" s="102">
        <f>IF(N465="zníž. prenesená",J465,0)</f>
        <v>0</v>
      </c>
      <c r="BI465" s="102">
        <f>IF(N465="nulová",J465,0)</f>
        <v>0</v>
      </c>
      <c r="BJ465" s="16" t="s">
        <v>91</v>
      </c>
      <c r="BK465" s="102">
        <f>ROUND(I465*H465,2)</f>
        <v>0</v>
      </c>
      <c r="BL465" s="16" t="s">
        <v>499</v>
      </c>
      <c r="BM465" s="174" t="s">
        <v>876</v>
      </c>
    </row>
    <row r="466" spans="2:65" s="12" customFormat="1" ht="11.25">
      <c r="B466" s="175"/>
      <c r="D466" s="176" t="s">
        <v>207</v>
      </c>
      <c r="E466" s="177" t="s">
        <v>1</v>
      </c>
      <c r="F466" s="178" t="s">
        <v>113</v>
      </c>
      <c r="H466" s="282">
        <v>2</v>
      </c>
      <c r="I466" s="180"/>
      <c r="L466" s="175"/>
      <c r="M466" s="181"/>
      <c r="T466" s="182"/>
      <c r="AT466" s="177" t="s">
        <v>207</v>
      </c>
      <c r="AU466" s="177" t="s">
        <v>91</v>
      </c>
      <c r="AV466" s="12" t="s">
        <v>91</v>
      </c>
      <c r="AW466" s="12" t="s">
        <v>33</v>
      </c>
      <c r="AX466" s="12" t="s">
        <v>85</v>
      </c>
      <c r="AY466" s="177" t="s">
        <v>199</v>
      </c>
    </row>
    <row r="467" spans="2:65" s="1" customFormat="1" ht="24.2" customHeight="1">
      <c r="B467" s="33"/>
      <c r="C467" s="196" t="s">
        <v>843</v>
      </c>
      <c r="D467" s="196" t="s">
        <v>343</v>
      </c>
      <c r="E467" s="197" t="s">
        <v>878</v>
      </c>
      <c r="F467" s="198" t="s">
        <v>879</v>
      </c>
      <c r="G467" s="199" t="s">
        <v>232</v>
      </c>
      <c r="H467" s="289">
        <v>2</v>
      </c>
      <c r="I467" s="200"/>
      <c r="J467" s="201">
        <f>ROUND(I467*H467,2)</f>
        <v>0</v>
      </c>
      <c r="K467" s="202"/>
      <c r="L467" s="203"/>
      <c r="M467" s="204" t="s">
        <v>1</v>
      </c>
      <c r="N467" s="205" t="s">
        <v>44</v>
      </c>
      <c r="P467" s="172">
        <f>O467*H467</f>
        <v>0</v>
      </c>
      <c r="Q467" s="172">
        <v>2.0000000000000001E-4</v>
      </c>
      <c r="R467" s="172">
        <f>Q467*H467</f>
        <v>4.0000000000000002E-4</v>
      </c>
      <c r="S467" s="172">
        <v>0</v>
      </c>
      <c r="T467" s="173">
        <f>S467*H467</f>
        <v>0</v>
      </c>
      <c r="AR467" s="174" t="s">
        <v>880</v>
      </c>
      <c r="AT467" s="174" t="s">
        <v>343</v>
      </c>
      <c r="AU467" s="174" t="s">
        <v>91</v>
      </c>
      <c r="AY467" s="16" t="s">
        <v>199</v>
      </c>
      <c r="BE467" s="102">
        <f>IF(N467="základná",J467,0)</f>
        <v>0</v>
      </c>
      <c r="BF467" s="102">
        <f>IF(N467="znížená",J467,0)</f>
        <v>0</v>
      </c>
      <c r="BG467" s="102">
        <f>IF(N467="zákl. prenesená",J467,0)</f>
        <v>0</v>
      </c>
      <c r="BH467" s="102">
        <f>IF(N467="zníž. prenesená",J467,0)</f>
        <v>0</v>
      </c>
      <c r="BI467" s="102">
        <f>IF(N467="nulová",J467,0)</f>
        <v>0</v>
      </c>
      <c r="BJ467" s="16" t="s">
        <v>91</v>
      </c>
      <c r="BK467" s="102">
        <f>ROUND(I467*H467,2)</f>
        <v>0</v>
      </c>
      <c r="BL467" s="16" t="s">
        <v>499</v>
      </c>
      <c r="BM467" s="174" t="s">
        <v>881</v>
      </c>
    </row>
    <row r="468" spans="2:65" s="1" customFormat="1" ht="24.2" customHeight="1">
      <c r="B468" s="33"/>
      <c r="C468" s="163" t="s">
        <v>848</v>
      </c>
      <c r="D468" s="163" t="s">
        <v>201</v>
      </c>
      <c r="E468" s="164" t="s">
        <v>883</v>
      </c>
      <c r="F468" s="165" t="s">
        <v>884</v>
      </c>
      <c r="G468" s="166" t="s">
        <v>232</v>
      </c>
      <c r="H468" s="281">
        <v>5</v>
      </c>
      <c r="I468" s="168"/>
      <c r="J468" s="169">
        <f>ROUND(I468*H468,2)</f>
        <v>0</v>
      </c>
      <c r="K468" s="170"/>
      <c r="L468" s="33"/>
      <c r="M468" s="171" t="s">
        <v>1</v>
      </c>
      <c r="N468" s="137" t="s">
        <v>44</v>
      </c>
      <c r="P468" s="172">
        <f>O468*H468</f>
        <v>0</v>
      </c>
      <c r="Q468" s="172">
        <v>0</v>
      </c>
      <c r="R468" s="172">
        <f>Q468*H468</f>
        <v>0</v>
      </c>
      <c r="S468" s="172">
        <v>0</v>
      </c>
      <c r="T468" s="173">
        <f>S468*H468</f>
        <v>0</v>
      </c>
      <c r="AR468" s="174" t="s">
        <v>499</v>
      </c>
      <c r="AT468" s="174" t="s">
        <v>201</v>
      </c>
      <c r="AU468" s="174" t="s">
        <v>91</v>
      </c>
      <c r="AY468" s="16" t="s">
        <v>199</v>
      </c>
      <c r="BE468" s="102">
        <f>IF(N468="základná",J468,0)</f>
        <v>0</v>
      </c>
      <c r="BF468" s="102">
        <f>IF(N468="znížená",J468,0)</f>
        <v>0</v>
      </c>
      <c r="BG468" s="102">
        <f>IF(N468="zákl. prenesená",J468,0)</f>
        <v>0</v>
      </c>
      <c r="BH468" s="102">
        <f>IF(N468="zníž. prenesená",J468,0)</f>
        <v>0</v>
      </c>
      <c r="BI468" s="102">
        <f>IF(N468="nulová",J468,0)</f>
        <v>0</v>
      </c>
      <c r="BJ468" s="16" t="s">
        <v>91</v>
      </c>
      <c r="BK468" s="102">
        <f>ROUND(I468*H468,2)</f>
        <v>0</v>
      </c>
      <c r="BL468" s="16" t="s">
        <v>499</v>
      </c>
      <c r="BM468" s="174" t="s">
        <v>885</v>
      </c>
    </row>
    <row r="469" spans="2:65" s="12" customFormat="1" ht="11.25">
      <c r="B469" s="175"/>
      <c r="D469" s="176" t="s">
        <v>207</v>
      </c>
      <c r="E469" s="177" t="s">
        <v>1</v>
      </c>
      <c r="F469" s="178" t="s">
        <v>1004</v>
      </c>
      <c r="H469" s="282">
        <v>5</v>
      </c>
      <c r="I469" s="180"/>
      <c r="L469" s="175"/>
      <c r="M469" s="181"/>
      <c r="T469" s="182"/>
      <c r="AT469" s="177" t="s">
        <v>207</v>
      </c>
      <c r="AU469" s="177" t="s">
        <v>91</v>
      </c>
      <c r="AV469" s="12" t="s">
        <v>91</v>
      </c>
      <c r="AW469" s="12" t="s">
        <v>33</v>
      </c>
      <c r="AX469" s="12" t="s">
        <v>78</v>
      </c>
      <c r="AY469" s="177" t="s">
        <v>199</v>
      </c>
    </row>
    <row r="470" spans="2:65" s="13" customFormat="1" ht="11.25">
      <c r="B470" s="183"/>
      <c r="D470" s="176" t="s">
        <v>207</v>
      </c>
      <c r="E470" s="184" t="s">
        <v>1</v>
      </c>
      <c r="F470" s="185" t="s">
        <v>229</v>
      </c>
      <c r="H470" s="284">
        <v>5</v>
      </c>
      <c r="I470" s="187"/>
      <c r="L470" s="183"/>
      <c r="M470" s="188"/>
      <c r="T470" s="189"/>
      <c r="AT470" s="184" t="s">
        <v>207</v>
      </c>
      <c r="AU470" s="184" t="s">
        <v>91</v>
      </c>
      <c r="AV470" s="13" t="s">
        <v>205</v>
      </c>
      <c r="AW470" s="13" t="s">
        <v>33</v>
      </c>
      <c r="AX470" s="13" t="s">
        <v>85</v>
      </c>
      <c r="AY470" s="184" t="s">
        <v>199</v>
      </c>
    </row>
    <row r="471" spans="2:65" s="1" customFormat="1" ht="16.5" customHeight="1">
      <c r="B471" s="33"/>
      <c r="C471" s="196" t="s">
        <v>852</v>
      </c>
      <c r="D471" s="196" t="s">
        <v>343</v>
      </c>
      <c r="E471" s="197" t="s">
        <v>888</v>
      </c>
      <c r="F471" s="198" t="s">
        <v>889</v>
      </c>
      <c r="G471" s="199" t="s">
        <v>232</v>
      </c>
      <c r="H471" s="289">
        <v>5</v>
      </c>
      <c r="I471" s="200"/>
      <c r="J471" s="201">
        <f>ROUND(I471*H471,2)</f>
        <v>0</v>
      </c>
      <c r="K471" s="202"/>
      <c r="L471" s="203"/>
      <c r="M471" s="204" t="s">
        <v>1</v>
      </c>
      <c r="N471" s="205" t="s">
        <v>44</v>
      </c>
      <c r="P471" s="172">
        <f>O471*H471</f>
        <v>0</v>
      </c>
      <c r="Q471" s="172">
        <v>6.4999999999999997E-3</v>
      </c>
      <c r="R471" s="172">
        <f>Q471*H471</f>
        <v>3.2500000000000001E-2</v>
      </c>
      <c r="S471" s="172">
        <v>0</v>
      </c>
      <c r="T471" s="173">
        <f>S471*H471</f>
        <v>0</v>
      </c>
      <c r="AR471" s="174" t="s">
        <v>781</v>
      </c>
      <c r="AT471" s="174" t="s">
        <v>343</v>
      </c>
      <c r="AU471" s="174" t="s">
        <v>91</v>
      </c>
      <c r="AY471" s="16" t="s">
        <v>199</v>
      </c>
      <c r="BE471" s="102">
        <f>IF(N471="základná",J471,0)</f>
        <v>0</v>
      </c>
      <c r="BF471" s="102">
        <f>IF(N471="znížená",J471,0)</f>
        <v>0</v>
      </c>
      <c r="BG471" s="102">
        <f>IF(N471="zákl. prenesená",J471,0)</f>
        <v>0</v>
      </c>
      <c r="BH471" s="102">
        <f>IF(N471="zníž. prenesená",J471,0)</f>
        <v>0</v>
      </c>
      <c r="BI471" s="102">
        <f>IF(N471="nulová",J471,0)</f>
        <v>0</v>
      </c>
      <c r="BJ471" s="16" t="s">
        <v>91</v>
      </c>
      <c r="BK471" s="102">
        <f>ROUND(I471*H471,2)</f>
        <v>0</v>
      </c>
      <c r="BL471" s="16" t="s">
        <v>781</v>
      </c>
      <c r="BM471" s="174" t="s">
        <v>890</v>
      </c>
    </row>
    <row r="472" spans="2:65" s="1" customFormat="1" ht="21.75" customHeight="1">
      <c r="B472" s="33"/>
      <c r="C472" s="163" t="s">
        <v>857</v>
      </c>
      <c r="D472" s="163" t="s">
        <v>201</v>
      </c>
      <c r="E472" s="164" t="s">
        <v>892</v>
      </c>
      <c r="F472" s="165" t="s">
        <v>893</v>
      </c>
      <c r="G472" s="166" t="s">
        <v>245</v>
      </c>
      <c r="H472" s="281">
        <v>20</v>
      </c>
      <c r="I472" s="168"/>
      <c r="J472" s="169">
        <f>ROUND(I472*H472,2)</f>
        <v>0</v>
      </c>
      <c r="K472" s="170"/>
      <c r="L472" s="33"/>
      <c r="M472" s="171" t="s">
        <v>1</v>
      </c>
      <c r="N472" s="137" t="s">
        <v>44</v>
      </c>
      <c r="P472" s="172">
        <f>O472*H472</f>
        <v>0</v>
      </c>
      <c r="Q472" s="172">
        <v>0</v>
      </c>
      <c r="R472" s="172">
        <f>Q472*H472</f>
        <v>0</v>
      </c>
      <c r="S472" s="172">
        <v>0</v>
      </c>
      <c r="T472" s="173">
        <f>S472*H472</f>
        <v>0</v>
      </c>
      <c r="AR472" s="174" t="s">
        <v>499</v>
      </c>
      <c r="AT472" s="174" t="s">
        <v>201</v>
      </c>
      <c r="AU472" s="174" t="s">
        <v>91</v>
      </c>
      <c r="AY472" s="16" t="s">
        <v>199</v>
      </c>
      <c r="BE472" s="102">
        <f>IF(N472="základná",J472,0)</f>
        <v>0</v>
      </c>
      <c r="BF472" s="102">
        <f>IF(N472="znížená",J472,0)</f>
        <v>0</v>
      </c>
      <c r="BG472" s="102">
        <f>IF(N472="zákl. prenesená",J472,0)</f>
        <v>0</v>
      </c>
      <c r="BH472" s="102">
        <f>IF(N472="zníž. prenesená",J472,0)</f>
        <v>0</v>
      </c>
      <c r="BI472" s="102">
        <f>IF(N472="nulová",J472,0)</f>
        <v>0</v>
      </c>
      <c r="BJ472" s="16" t="s">
        <v>91</v>
      </c>
      <c r="BK472" s="102">
        <f>ROUND(I472*H472,2)</f>
        <v>0</v>
      </c>
      <c r="BL472" s="16" t="s">
        <v>499</v>
      </c>
      <c r="BM472" s="174" t="s">
        <v>894</v>
      </c>
    </row>
    <row r="473" spans="2:65" s="12" customFormat="1" ht="11.25">
      <c r="B473" s="175"/>
      <c r="D473" s="176" t="s">
        <v>207</v>
      </c>
      <c r="E473" s="177" t="s">
        <v>1</v>
      </c>
      <c r="F473" s="178" t="s">
        <v>1005</v>
      </c>
      <c r="H473" s="282">
        <v>20</v>
      </c>
      <c r="I473" s="180"/>
      <c r="L473" s="175"/>
      <c r="M473" s="181"/>
      <c r="T473" s="182"/>
      <c r="AT473" s="177" t="s">
        <v>207</v>
      </c>
      <c r="AU473" s="177" t="s">
        <v>91</v>
      </c>
      <c r="AV473" s="12" t="s">
        <v>91</v>
      </c>
      <c r="AW473" s="12" t="s">
        <v>33</v>
      </c>
      <c r="AX473" s="12" t="s">
        <v>78</v>
      </c>
      <c r="AY473" s="177" t="s">
        <v>199</v>
      </c>
    </row>
    <row r="474" spans="2:65" s="13" customFormat="1" ht="11.25">
      <c r="B474" s="183"/>
      <c r="D474" s="176" t="s">
        <v>207</v>
      </c>
      <c r="E474" s="184" t="s">
        <v>139</v>
      </c>
      <c r="F474" s="185" t="s">
        <v>229</v>
      </c>
      <c r="H474" s="284">
        <v>20</v>
      </c>
      <c r="I474" s="187"/>
      <c r="L474" s="183"/>
      <c r="M474" s="188"/>
      <c r="T474" s="189"/>
      <c r="AT474" s="184" t="s">
        <v>207</v>
      </c>
      <c r="AU474" s="184" t="s">
        <v>91</v>
      </c>
      <c r="AV474" s="13" t="s">
        <v>205</v>
      </c>
      <c r="AW474" s="13" t="s">
        <v>33</v>
      </c>
      <c r="AX474" s="13" t="s">
        <v>85</v>
      </c>
      <c r="AY474" s="184" t="s">
        <v>199</v>
      </c>
    </row>
    <row r="475" spans="2:65" s="1" customFormat="1" ht="16.5" customHeight="1">
      <c r="B475" s="33"/>
      <c r="C475" s="196" t="s">
        <v>861</v>
      </c>
      <c r="D475" s="196" t="s">
        <v>343</v>
      </c>
      <c r="E475" s="197" t="s">
        <v>897</v>
      </c>
      <c r="F475" s="198" t="s">
        <v>898</v>
      </c>
      <c r="G475" s="199" t="s">
        <v>245</v>
      </c>
      <c r="H475" s="289">
        <v>20</v>
      </c>
      <c r="I475" s="200"/>
      <c r="J475" s="201">
        <f>ROUND(I475*H475,2)</f>
        <v>0</v>
      </c>
      <c r="K475" s="202"/>
      <c r="L475" s="203"/>
      <c r="M475" s="204" t="s">
        <v>1</v>
      </c>
      <c r="N475" s="205" t="s">
        <v>44</v>
      </c>
      <c r="P475" s="172">
        <f>O475*H475</f>
        <v>0</v>
      </c>
      <c r="Q475" s="172">
        <v>1.3999999999999999E-4</v>
      </c>
      <c r="R475" s="172">
        <f>Q475*H475</f>
        <v>2.7999999999999995E-3</v>
      </c>
      <c r="S475" s="172">
        <v>0</v>
      </c>
      <c r="T475" s="173">
        <f>S475*H475</f>
        <v>0</v>
      </c>
      <c r="AR475" s="174" t="s">
        <v>781</v>
      </c>
      <c r="AT475" s="174" t="s">
        <v>343</v>
      </c>
      <c r="AU475" s="174" t="s">
        <v>91</v>
      </c>
      <c r="AY475" s="16" t="s">
        <v>199</v>
      </c>
      <c r="BE475" s="102">
        <f>IF(N475="základná",J475,0)</f>
        <v>0</v>
      </c>
      <c r="BF475" s="102">
        <f>IF(N475="znížená",J475,0)</f>
        <v>0</v>
      </c>
      <c r="BG475" s="102">
        <f>IF(N475="zákl. prenesená",J475,0)</f>
        <v>0</v>
      </c>
      <c r="BH475" s="102">
        <f>IF(N475="zníž. prenesená",J475,0)</f>
        <v>0</v>
      </c>
      <c r="BI475" s="102">
        <f>IF(N475="nulová",J475,0)</f>
        <v>0</v>
      </c>
      <c r="BJ475" s="16" t="s">
        <v>91</v>
      </c>
      <c r="BK475" s="102">
        <f>ROUND(I475*H475,2)</f>
        <v>0</v>
      </c>
      <c r="BL475" s="16" t="s">
        <v>781</v>
      </c>
      <c r="BM475" s="174" t="s">
        <v>899</v>
      </c>
    </row>
    <row r="476" spans="2:65" s="1" customFormat="1" ht="21.75" customHeight="1">
      <c r="B476" s="33"/>
      <c r="C476" s="163" t="s">
        <v>865</v>
      </c>
      <c r="D476" s="163" t="s">
        <v>201</v>
      </c>
      <c r="E476" s="164" t="s">
        <v>901</v>
      </c>
      <c r="F476" s="165" t="s">
        <v>902</v>
      </c>
      <c r="G476" s="166" t="s">
        <v>245</v>
      </c>
      <c r="H476" s="281">
        <v>17</v>
      </c>
      <c r="I476" s="168"/>
      <c r="J476" s="169">
        <f>ROUND(I476*H476,2)</f>
        <v>0</v>
      </c>
      <c r="K476" s="170"/>
      <c r="L476" s="33"/>
      <c r="M476" s="171" t="s">
        <v>1</v>
      </c>
      <c r="N476" s="137" t="s">
        <v>44</v>
      </c>
      <c r="P476" s="172">
        <f>O476*H476</f>
        <v>0</v>
      </c>
      <c r="Q476" s="172">
        <v>0</v>
      </c>
      <c r="R476" s="172">
        <f>Q476*H476</f>
        <v>0</v>
      </c>
      <c r="S476" s="172">
        <v>0</v>
      </c>
      <c r="T476" s="173">
        <f>S476*H476</f>
        <v>0</v>
      </c>
      <c r="AR476" s="174" t="s">
        <v>499</v>
      </c>
      <c r="AT476" s="174" t="s">
        <v>201</v>
      </c>
      <c r="AU476" s="174" t="s">
        <v>91</v>
      </c>
      <c r="AY476" s="16" t="s">
        <v>199</v>
      </c>
      <c r="BE476" s="102">
        <f>IF(N476="základná",J476,0)</f>
        <v>0</v>
      </c>
      <c r="BF476" s="102">
        <f>IF(N476="znížená",J476,0)</f>
        <v>0</v>
      </c>
      <c r="BG476" s="102">
        <f>IF(N476="zákl. prenesená",J476,0)</f>
        <v>0</v>
      </c>
      <c r="BH476" s="102">
        <f>IF(N476="zníž. prenesená",J476,0)</f>
        <v>0</v>
      </c>
      <c r="BI476" s="102">
        <f>IF(N476="nulová",J476,0)</f>
        <v>0</v>
      </c>
      <c r="BJ476" s="16" t="s">
        <v>91</v>
      </c>
      <c r="BK476" s="102">
        <f>ROUND(I476*H476,2)</f>
        <v>0</v>
      </c>
      <c r="BL476" s="16" t="s">
        <v>499</v>
      </c>
      <c r="BM476" s="174" t="s">
        <v>903</v>
      </c>
    </row>
    <row r="477" spans="2:65" s="12" customFormat="1" ht="11.25">
      <c r="B477" s="175"/>
      <c r="D477" s="176" t="s">
        <v>207</v>
      </c>
      <c r="E477" s="177" t="s">
        <v>1</v>
      </c>
      <c r="F477" s="178" t="s">
        <v>1006</v>
      </c>
      <c r="H477" s="282">
        <v>17</v>
      </c>
      <c r="I477" s="180"/>
      <c r="L477" s="175"/>
      <c r="M477" s="181"/>
      <c r="T477" s="182"/>
      <c r="AT477" s="177" t="s">
        <v>207</v>
      </c>
      <c r="AU477" s="177" t="s">
        <v>91</v>
      </c>
      <c r="AV477" s="12" t="s">
        <v>91</v>
      </c>
      <c r="AW477" s="12" t="s">
        <v>33</v>
      </c>
      <c r="AX477" s="12" t="s">
        <v>78</v>
      </c>
      <c r="AY477" s="177" t="s">
        <v>199</v>
      </c>
    </row>
    <row r="478" spans="2:65" s="13" customFormat="1" ht="11.25">
      <c r="B478" s="183"/>
      <c r="D478" s="176" t="s">
        <v>207</v>
      </c>
      <c r="E478" s="184" t="s">
        <v>141</v>
      </c>
      <c r="F478" s="185" t="s">
        <v>229</v>
      </c>
      <c r="H478" s="284">
        <v>17</v>
      </c>
      <c r="I478" s="187"/>
      <c r="L478" s="183"/>
      <c r="M478" s="188"/>
      <c r="T478" s="189"/>
      <c r="AT478" s="184" t="s">
        <v>207</v>
      </c>
      <c r="AU478" s="184" t="s">
        <v>91</v>
      </c>
      <c r="AV478" s="13" t="s">
        <v>205</v>
      </c>
      <c r="AW478" s="13" t="s">
        <v>33</v>
      </c>
      <c r="AX478" s="13" t="s">
        <v>85</v>
      </c>
      <c r="AY478" s="184" t="s">
        <v>199</v>
      </c>
    </row>
    <row r="479" spans="2:65" s="1" customFormat="1" ht="16.5" customHeight="1">
      <c r="B479" s="33"/>
      <c r="C479" s="196" t="s">
        <v>869</v>
      </c>
      <c r="D479" s="196" t="s">
        <v>343</v>
      </c>
      <c r="E479" s="197" t="s">
        <v>906</v>
      </c>
      <c r="F479" s="198" t="s">
        <v>907</v>
      </c>
      <c r="G479" s="199" t="s">
        <v>245</v>
      </c>
      <c r="H479" s="289">
        <v>17</v>
      </c>
      <c r="I479" s="200"/>
      <c r="J479" s="201">
        <f>ROUND(I479*H479,2)</f>
        <v>0</v>
      </c>
      <c r="K479" s="202"/>
      <c r="L479" s="203"/>
      <c r="M479" s="204" t="s">
        <v>1</v>
      </c>
      <c r="N479" s="205" t="s">
        <v>44</v>
      </c>
      <c r="P479" s="172">
        <f>O479*H479</f>
        <v>0</v>
      </c>
      <c r="Q479" s="172">
        <v>1.9000000000000001E-4</v>
      </c>
      <c r="R479" s="172">
        <f>Q479*H479</f>
        <v>3.2300000000000002E-3</v>
      </c>
      <c r="S479" s="172">
        <v>0</v>
      </c>
      <c r="T479" s="173">
        <f>S479*H479</f>
        <v>0</v>
      </c>
      <c r="AR479" s="174" t="s">
        <v>781</v>
      </c>
      <c r="AT479" s="174" t="s">
        <v>343</v>
      </c>
      <c r="AU479" s="174" t="s">
        <v>91</v>
      </c>
      <c r="AY479" s="16" t="s">
        <v>199</v>
      </c>
      <c r="BE479" s="102">
        <f>IF(N479="základná",J479,0)</f>
        <v>0</v>
      </c>
      <c r="BF479" s="102">
        <f>IF(N479="znížená",J479,0)</f>
        <v>0</v>
      </c>
      <c r="BG479" s="102">
        <f>IF(N479="zákl. prenesená",J479,0)</f>
        <v>0</v>
      </c>
      <c r="BH479" s="102">
        <f>IF(N479="zníž. prenesená",J479,0)</f>
        <v>0</v>
      </c>
      <c r="BI479" s="102">
        <f>IF(N479="nulová",J479,0)</f>
        <v>0</v>
      </c>
      <c r="BJ479" s="16" t="s">
        <v>91</v>
      </c>
      <c r="BK479" s="102">
        <f>ROUND(I479*H479,2)</f>
        <v>0</v>
      </c>
      <c r="BL479" s="16" t="s">
        <v>781</v>
      </c>
      <c r="BM479" s="174" t="s">
        <v>908</v>
      </c>
    </row>
    <row r="480" spans="2:65" s="1" customFormat="1" ht="24.2" customHeight="1">
      <c r="B480" s="33"/>
      <c r="C480" s="163" t="s">
        <v>873</v>
      </c>
      <c r="D480" s="163" t="s">
        <v>201</v>
      </c>
      <c r="E480" s="164" t="s">
        <v>910</v>
      </c>
      <c r="F480" s="165" t="s">
        <v>911</v>
      </c>
      <c r="G480" s="166" t="s">
        <v>232</v>
      </c>
      <c r="H480" s="281">
        <v>4</v>
      </c>
      <c r="I480" s="168"/>
      <c r="J480" s="169">
        <f>ROUND(I480*H480,2)</f>
        <v>0</v>
      </c>
      <c r="K480" s="170"/>
      <c r="L480" s="33"/>
      <c r="M480" s="171" t="s">
        <v>1</v>
      </c>
      <c r="N480" s="137" t="s">
        <v>44</v>
      </c>
      <c r="P480" s="172">
        <f>O480*H480</f>
        <v>0</v>
      </c>
      <c r="Q480" s="172">
        <v>0</v>
      </c>
      <c r="R480" s="172">
        <f>Q480*H480</f>
        <v>0</v>
      </c>
      <c r="S480" s="172">
        <v>0.01</v>
      </c>
      <c r="T480" s="173">
        <f>S480*H480</f>
        <v>0.04</v>
      </c>
      <c r="AR480" s="174" t="s">
        <v>499</v>
      </c>
      <c r="AT480" s="174" t="s">
        <v>201</v>
      </c>
      <c r="AU480" s="174" t="s">
        <v>91</v>
      </c>
      <c r="AY480" s="16" t="s">
        <v>199</v>
      </c>
      <c r="BE480" s="102">
        <f>IF(N480="základná",J480,0)</f>
        <v>0</v>
      </c>
      <c r="BF480" s="102">
        <f>IF(N480="znížená",J480,0)</f>
        <v>0</v>
      </c>
      <c r="BG480" s="102">
        <f>IF(N480="zákl. prenesená",J480,0)</f>
        <v>0</v>
      </c>
      <c r="BH480" s="102">
        <f>IF(N480="zníž. prenesená",J480,0)</f>
        <v>0</v>
      </c>
      <c r="BI480" s="102">
        <f>IF(N480="nulová",J480,0)</f>
        <v>0</v>
      </c>
      <c r="BJ480" s="16" t="s">
        <v>91</v>
      </c>
      <c r="BK480" s="102">
        <f>ROUND(I480*H480,2)</f>
        <v>0</v>
      </c>
      <c r="BL480" s="16" t="s">
        <v>499</v>
      </c>
      <c r="BM480" s="174" t="s">
        <v>912</v>
      </c>
    </row>
    <row r="481" spans="2:65" s="12" customFormat="1" ht="11.25">
      <c r="B481" s="175"/>
      <c r="D481" s="176" t="s">
        <v>207</v>
      </c>
      <c r="E481" s="177" t="s">
        <v>1</v>
      </c>
      <c r="F481" s="178" t="s">
        <v>983</v>
      </c>
      <c r="H481" s="282">
        <v>1</v>
      </c>
      <c r="I481" s="180"/>
      <c r="L481" s="175"/>
      <c r="M481" s="181"/>
      <c r="T481" s="182"/>
      <c r="AT481" s="177" t="s">
        <v>207</v>
      </c>
      <c r="AU481" s="177" t="s">
        <v>91</v>
      </c>
      <c r="AV481" s="12" t="s">
        <v>91</v>
      </c>
      <c r="AW481" s="12" t="s">
        <v>33</v>
      </c>
      <c r="AX481" s="12" t="s">
        <v>78</v>
      </c>
      <c r="AY481" s="177" t="s">
        <v>199</v>
      </c>
    </row>
    <row r="482" spans="2:65" s="12" customFormat="1" ht="11.25">
      <c r="B482" s="175"/>
      <c r="D482" s="176" t="s">
        <v>207</v>
      </c>
      <c r="E482" s="177" t="s">
        <v>1</v>
      </c>
      <c r="F482" s="178" t="s">
        <v>982</v>
      </c>
      <c r="H482" s="282">
        <v>1</v>
      </c>
      <c r="I482" s="180"/>
      <c r="L482" s="175"/>
      <c r="M482" s="181"/>
      <c r="T482" s="182"/>
      <c r="AT482" s="177" t="s">
        <v>207</v>
      </c>
      <c r="AU482" s="177" t="s">
        <v>91</v>
      </c>
      <c r="AV482" s="12" t="s">
        <v>91</v>
      </c>
      <c r="AW482" s="12" t="s">
        <v>33</v>
      </c>
      <c r="AX482" s="12" t="s">
        <v>78</v>
      </c>
      <c r="AY482" s="177" t="s">
        <v>199</v>
      </c>
    </row>
    <row r="483" spans="2:65" s="12" customFormat="1" ht="11.25">
      <c r="B483" s="175"/>
      <c r="D483" s="176" t="s">
        <v>207</v>
      </c>
      <c r="E483" s="177" t="s">
        <v>1</v>
      </c>
      <c r="F483" s="178" t="s">
        <v>981</v>
      </c>
      <c r="H483" s="282">
        <v>2</v>
      </c>
      <c r="I483" s="180"/>
      <c r="L483" s="175"/>
      <c r="M483" s="181"/>
      <c r="T483" s="182"/>
      <c r="AT483" s="177" t="s">
        <v>207</v>
      </c>
      <c r="AU483" s="177" t="s">
        <v>91</v>
      </c>
      <c r="AV483" s="12" t="s">
        <v>91</v>
      </c>
      <c r="AW483" s="12" t="s">
        <v>33</v>
      </c>
      <c r="AX483" s="12" t="s">
        <v>78</v>
      </c>
      <c r="AY483" s="177" t="s">
        <v>199</v>
      </c>
    </row>
    <row r="484" spans="2:65" s="13" customFormat="1" ht="11.25">
      <c r="B484" s="183"/>
      <c r="D484" s="176" t="s">
        <v>207</v>
      </c>
      <c r="E484" s="184" t="s">
        <v>125</v>
      </c>
      <c r="F484" s="185" t="s">
        <v>229</v>
      </c>
      <c r="H484" s="284">
        <v>4</v>
      </c>
      <c r="I484" s="187"/>
      <c r="L484" s="183"/>
      <c r="M484" s="188"/>
      <c r="T484" s="189"/>
      <c r="AT484" s="184" t="s">
        <v>207</v>
      </c>
      <c r="AU484" s="184" t="s">
        <v>91</v>
      </c>
      <c r="AV484" s="13" t="s">
        <v>205</v>
      </c>
      <c r="AW484" s="13" t="s">
        <v>33</v>
      </c>
      <c r="AX484" s="13" t="s">
        <v>85</v>
      </c>
      <c r="AY484" s="184" t="s">
        <v>199</v>
      </c>
    </row>
    <row r="485" spans="2:65" s="11" customFormat="1" ht="22.9" customHeight="1">
      <c r="B485" s="152"/>
      <c r="D485" s="153" t="s">
        <v>77</v>
      </c>
      <c r="E485" s="161" t="s">
        <v>915</v>
      </c>
      <c r="F485" s="161" t="s">
        <v>916</v>
      </c>
      <c r="H485" s="283"/>
      <c r="I485" s="155"/>
      <c r="J485" s="162">
        <f>BK485</f>
        <v>0</v>
      </c>
      <c r="L485" s="152"/>
      <c r="M485" s="156"/>
      <c r="P485" s="157">
        <f>SUM(P486:P488)</f>
        <v>0</v>
      </c>
      <c r="R485" s="157">
        <f>SUM(R486:R488)</f>
        <v>0</v>
      </c>
      <c r="T485" s="158">
        <f>SUM(T486:T488)</f>
        <v>0</v>
      </c>
      <c r="AR485" s="153" t="s">
        <v>114</v>
      </c>
      <c r="AT485" s="159" t="s">
        <v>77</v>
      </c>
      <c r="AU485" s="159" t="s">
        <v>85</v>
      </c>
      <c r="AY485" s="153" t="s">
        <v>199</v>
      </c>
      <c r="BK485" s="160">
        <f>SUM(BK486:BK488)</f>
        <v>0</v>
      </c>
    </row>
    <row r="486" spans="2:65" s="1" customFormat="1" ht="24.2" customHeight="1">
      <c r="B486" s="33"/>
      <c r="C486" s="163" t="s">
        <v>877</v>
      </c>
      <c r="D486" s="163" t="s">
        <v>201</v>
      </c>
      <c r="E486" s="164" t="s">
        <v>918</v>
      </c>
      <c r="F486" s="165" t="s">
        <v>919</v>
      </c>
      <c r="G486" s="166" t="s">
        <v>245</v>
      </c>
      <c r="H486" s="281">
        <v>55</v>
      </c>
      <c r="I486" s="168"/>
      <c r="J486" s="169">
        <f>ROUND(I486*H486,2)</f>
        <v>0</v>
      </c>
      <c r="K486" s="170"/>
      <c r="L486" s="33"/>
      <c r="M486" s="171" t="s">
        <v>1</v>
      </c>
      <c r="N486" s="137" t="s">
        <v>44</v>
      </c>
      <c r="P486" s="172">
        <f>O486*H486</f>
        <v>0</v>
      </c>
      <c r="Q486" s="172">
        <v>0</v>
      </c>
      <c r="R486" s="172">
        <f>Q486*H486</f>
        <v>0</v>
      </c>
      <c r="S486" s="172">
        <v>0</v>
      </c>
      <c r="T486" s="173">
        <f>S486*H486</f>
        <v>0</v>
      </c>
      <c r="AR486" s="174" t="s">
        <v>499</v>
      </c>
      <c r="AT486" s="174" t="s">
        <v>201</v>
      </c>
      <c r="AU486" s="174" t="s">
        <v>91</v>
      </c>
      <c r="AY486" s="16" t="s">
        <v>199</v>
      </c>
      <c r="BE486" s="102">
        <f>IF(N486="základná",J486,0)</f>
        <v>0</v>
      </c>
      <c r="BF486" s="102">
        <f>IF(N486="znížená",J486,0)</f>
        <v>0</v>
      </c>
      <c r="BG486" s="102">
        <f>IF(N486="zákl. prenesená",J486,0)</f>
        <v>0</v>
      </c>
      <c r="BH486" s="102">
        <f>IF(N486="zníž. prenesená",J486,0)</f>
        <v>0</v>
      </c>
      <c r="BI486" s="102">
        <f>IF(N486="nulová",J486,0)</f>
        <v>0</v>
      </c>
      <c r="BJ486" s="16" t="s">
        <v>91</v>
      </c>
      <c r="BK486" s="102">
        <f>ROUND(I486*H486,2)</f>
        <v>0</v>
      </c>
      <c r="BL486" s="16" t="s">
        <v>499</v>
      </c>
      <c r="BM486" s="174" t="s">
        <v>920</v>
      </c>
    </row>
    <row r="487" spans="2:65" s="12" customFormat="1" ht="11.25">
      <c r="B487" s="175"/>
      <c r="D487" s="176" t="s">
        <v>207</v>
      </c>
      <c r="E487" s="177" t="s">
        <v>1</v>
      </c>
      <c r="F487" s="178" t="s">
        <v>921</v>
      </c>
      <c r="H487" s="282">
        <v>55</v>
      </c>
      <c r="I487" s="180"/>
      <c r="L487" s="175"/>
      <c r="M487" s="181"/>
      <c r="T487" s="182"/>
      <c r="AT487" s="177" t="s">
        <v>207</v>
      </c>
      <c r="AU487" s="177" t="s">
        <v>91</v>
      </c>
      <c r="AV487" s="12" t="s">
        <v>91</v>
      </c>
      <c r="AW487" s="12" t="s">
        <v>33</v>
      </c>
      <c r="AX487" s="12" t="s">
        <v>78</v>
      </c>
      <c r="AY487" s="177" t="s">
        <v>199</v>
      </c>
    </row>
    <row r="488" spans="2:65" s="13" customFormat="1" ht="11.25">
      <c r="B488" s="183"/>
      <c r="D488" s="176" t="s">
        <v>207</v>
      </c>
      <c r="E488" s="184" t="s">
        <v>1</v>
      </c>
      <c r="F488" s="185" t="s">
        <v>229</v>
      </c>
      <c r="H488" s="284">
        <v>55</v>
      </c>
      <c r="I488" s="187"/>
      <c r="L488" s="183"/>
      <c r="M488" s="188"/>
      <c r="T488" s="189"/>
      <c r="AT488" s="184" t="s">
        <v>207</v>
      </c>
      <c r="AU488" s="184" t="s">
        <v>91</v>
      </c>
      <c r="AV488" s="13" t="s">
        <v>205</v>
      </c>
      <c r="AW488" s="13" t="s">
        <v>33</v>
      </c>
      <c r="AX488" s="13" t="s">
        <v>85</v>
      </c>
      <c r="AY488" s="184" t="s">
        <v>199</v>
      </c>
    </row>
    <row r="489" spans="2:65" s="11" customFormat="1" ht="25.9" customHeight="1">
      <c r="B489" s="152"/>
      <c r="D489" s="153" t="s">
        <v>77</v>
      </c>
      <c r="E489" s="154" t="s">
        <v>922</v>
      </c>
      <c r="F489" s="154" t="s">
        <v>923</v>
      </c>
      <c r="H489" s="283"/>
      <c r="I489" s="155"/>
      <c r="J489" s="135">
        <f>BK489</f>
        <v>0</v>
      </c>
      <c r="L489" s="152"/>
      <c r="M489" s="156"/>
      <c r="P489" s="157">
        <f>P490</f>
        <v>0</v>
      </c>
      <c r="R489" s="157">
        <f>R490</f>
        <v>0</v>
      </c>
      <c r="T489" s="158">
        <f>T490</f>
        <v>0</v>
      </c>
      <c r="AR489" s="153" t="s">
        <v>205</v>
      </c>
      <c r="AT489" s="159" t="s">
        <v>77</v>
      </c>
      <c r="AU489" s="159" t="s">
        <v>78</v>
      </c>
      <c r="AY489" s="153" t="s">
        <v>199</v>
      </c>
      <c r="BK489" s="160">
        <f>BK490</f>
        <v>0</v>
      </c>
    </row>
    <row r="490" spans="2:65" s="1" customFormat="1" ht="44.25" customHeight="1">
      <c r="B490" s="33"/>
      <c r="C490" s="163" t="s">
        <v>882</v>
      </c>
      <c r="D490" s="163" t="s">
        <v>201</v>
      </c>
      <c r="E490" s="164" t="s">
        <v>925</v>
      </c>
      <c r="F490" s="165" t="s">
        <v>926</v>
      </c>
      <c r="G490" s="166" t="s">
        <v>927</v>
      </c>
      <c r="H490" s="281">
        <v>10</v>
      </c>
      <c r="I490" s="168"/>
      <c r="J490" s="169">
        <f>ROUND(I490*H490,2)</f>
        <v>0</v>
      </c>
      <c r="K490" s="170"/>
      <c r="L490" s="33"/>
      <c r="M490" s="171" t="s">
        <v>1</v>
      </c>
      <c r="N490" s="137" t="s">
        <v>44</v>
      </c>
      <c r="P490" s="172">
        <f>O490*H490</f>
        <v>0</v>
      </c>
      <c r="Q490" s="172">
        <v>0</v>
      </c>
      <c r="R490" s="172">
        <f>Q490*H490</f>
        <v>0</v>
      </c>
      <c r="S490" s="172">
        <v>0</v>
      </c>
      <c r="T490" s="173">
        <f>S490*H490</f>
        <v>0</v>
      </c>
      <c r="AR490" s="174" t="s">
        <v>928</v>
      </c>
      <c r="AT490" s="174" t="s">
        <v>201</v>
      </c>
      <c r="AU490" s="174" t="s">
        <v>85</v>
      </c>
      <c r="AY490" s="16" t="s">
        <v>199</v>
      </c>
      <c r="BE490" s="102">
        <f>IF(N490="základná",J490,0)</f>
        <v>0</v>
      </c>
      <c r="BF490" s="102">
        <f>IF(N490="znížená",J490,0)</f>
        <v>0</v>
      </c>
      <c r="BG490" s="102">
        <f>IF(N490="zákl. prenesená",J490,0)</f>
        <v>0</v>
      </c>
      <c r="BH490" s="102">
        <f>IF(N490="zníž. prenesená",J490,0)</f>
        <v>0</v>
      </c>
      <c r="BI490" s="102">
        <f>IF(N490="nulová",J490,0)</f>
        <v>0</v>
      </c>
      <c r="BJ490" s="16" t="s">
        <v>91</v>
      </c>
      <c r="BK490" s="102">
        <f>ROUND(I490*H490,2)</f>
        <v>0</v>
      </c>
      <c r="BL490" s="16" t="s">
        <v>928</v>
      </c>
      <c r="BM490" s="174" t="s">
        <v>929</v>
      </c>
    </row>
    <row r="491" spans="2:65" s="11" customFormat="1" ht="25.9" customHeight="1">
      <c r="B491" s="152"/>
      <c r="D491" s="153" t="s">
        <v>77</v>
      </c>
      <c r="E491" s="154" t="s">
        <v>178</v>
      </c>
      <c r="F491" s="154" t="s">
        <v>930</v>
      </c>
      <c r="I491" s="155"/>
      <c r="J491" s="135">
        <f>BK491</f>
        <v>0</v>
      </c>
      <c r="L491" s="152"/>
      <c r="M491" s="156"/>
      <c r="P491" s="157">
        <f>SUM(P492:P495)</f>
        <v>0</v>
      </c>
      <c r="R491" s="157">
        <f>SUM(R492:R495)</f>
        <v>0</v>
      </c>
      <c r="T491" s="158">
        <f>SUM(T492:T495)</f>
        <v>0</v>
      </c>
      <c r="AR491" s="153" t="s">
        <v>122</v>
      </c>
      <c r="AT491" s="159" t="s">
        <v>77</v>
      </c>
      <c r="AU491" s="159" t="s">
        <v>78</v>
      </c>
      <c r="AY491" s="153" t="s">
        <v>199</v>
      </c>
      <c r="BK491" s="160">
        <f>SUM(BK492:BK495)</f>
        <v>0</v>
      </c>
    </row>
    <row r="492" spans="2:65" s="1" customFormat="1" ht="44.25" customHeight="1">
      <c r="B492" s="33"/>
      <c r="C492" s="163" t="s">
        <v>887</v>
      </c>
      <c r="D492" s="163" t="s">
        <v>201</v>
      </c>
      <c r="E492" s="164" t="s">
        <v>932</v>
      </c>
      <c r="F492" s="165" t="s">
        <v>933</v>
      </c>
      <c r="G492" s="166" t="s">
        <v>204</v>
      </c>
      <c r="H492" s="281">
        <v>13.754</v>
      </c>
      <c r="I492" s="168"/>
      <c r="J492" s="169">
        <f>ROUND(I492*H492,2)</f>
        <v>0</v>
      </c>
      <c r="K492" s="170"/>
      <c r="L492" s="33"/>
      <c r="M492" s="171" t="s">
        <v>1</v>
      </c>
      <c r="N492" s="137" t="s">
        <v>44</v>
      </c>
      <c r="P492" s="172">
        <f>O492*H492</f>
        <v>0</v>
      </c>
      <c r="Q492" s="172">
        <v>0</v>
      </c>
      <c r="R492" s="172">
        <f>Q492*H492</f>
        <v>0</v>
      </c>
      <c r="S492" s="172">
        <v>0</v>
      </c>
      <c r="T492" s="173">
        <f>S492*H492</f>
        <v>0</v>
      </c>
      <c r="AR492" s="174" t="s">
        <v>934</v>
      </c>
      <c r="AT492" s="174" t="s">
        <v>201</v>
      </c>
      <c r="AU492" s="174" t="s">
        <v>85</v>
      </c>
      <c r="AY492" s="16" t="s">
        <v>199</v>
      </c>
      <c r="BE492" s="102">
        <f>IF(N492="základná",J492,0)</f>
        <v>0</v>
      </c>
      <c r="BF492" s="102">
        <f>IF(N492="znížená",J492,0)</f>
        <v>0</v>
      </c>
      <c r="BG492" s="102">
        <f>IF(N492="zákl. prenesená",J492,0)</f>
        <v>0</v>
      </c>
      <c r="BH492" s="102">
        <f>IF(N492="zníž. prenesená",J492,0)</f>
        <v>0</v>
      </c>
      <c r="BI492" s="102">
        <f>IF(N492="nulová",J492,0)</f>
        <v>0</v>
      </c>
      <c r="BJ492" s="16" t="s">
        <v>91</v>
      </c>
      <c r="BK492" s="102">
        <f>ROUND(I492*H492,2)</f>
        <v>0</v>
      </c>
      <c r="BL492" s="16" t="s">
        <v>934</v>
      </c>
      <c r="BM492" s="174" t="s">
        <v>935</v>
      </c>
    </row>
    <row r="493" spans="2:65" s="12" customFormat="1" ht="11.25">
      <c r="B493" s="175"/>
      <c r="D493" s="176" t="s">
        <v>207</v>
      </c>
      <c r="E493" s="177" t="s">
        <v>1</v>
      </c>
      <c r="F493" s="178" t="s">
        <v>936</v>
      </c>
      <c r="H493" s="282">
        <v>13.754</v>
      </c>
      <c r="I493" s="180"/>
      <c r="L493" s="175"/>
      <c r="M493" s="181"/>
      <c r="T493" s="182"/>
      <c r="AT493" s="177" t="s">
        <v>207</v>
      </c>
      <c r="AU493" s="177" t="s">
        <v>85</v>
      </c>
      <c r="AV493" s="12" t="s">
        <v>91</v>
      </c>
      <c r="AW493" s="12" t="s">
        <v>33</v>
      </c>
      <c r="AX493" s="12" t="s">
        <v>78</v>
      </c>
      <c r="AY493" s="177" t="s">
        <v>199</v>
      </c>
    </row>
    <row r="494" spans="2:65" s="13" customFormat="1" ht="11.25">
      <c r="B494" s="183"/>
      <c r="D494" s="176" t="s">
        <v>207</v>
      </c>
      <c r="E494" s="184" t="s">
        <v>1</v>
      </c>
      <c r="F494" s="185" t="s">
        <v>229</v>
      </c>
      <c r="H494" s="284">
        <v>13.754</v>
      </c>
      <c r="I494" s="187"/>
      <c r="L494" s="183"/>
      <c r="M494" s="188"/>
      <c r="T494" s="189"/>
      <c r="AT494" s="184" t="s">
        <v>207</v>
      </c>
      <c r="AU494" s="184" t="s">
        <v>85</v>
      </c>
      <c r="AV494" s="13" t="s">
        <v>205</v>
      </c>
      <c r="AW494" s="13" t="s">
        <v>33</v>
      </c>
      <c r="AX494" s="13" t="s">
        <v>85</v>
      </c>
      <c r="AY494" s="184" t="s">
        <v>199</v>
      </c>
    </row>
    <row r="495" spans="2:65" s="1" customFormat="1" ht="24.2" customHeight="1">
      <c r="B495" s="33"/>
      <c r="C495" s="163" t="s">
        <v>891</v>
      </c>
      <c r="D495" s="163" t="s">
        <v>201</v>
      </c>
      <c r="E495" s="164" t="s">
        <v>938</v>
      </c>
      <c r="F495" s="165" t="s">
        <v>939</v>
      </c>
      <c r="G495" s="166" t="s">
        <v>940</v>
      </c>
      <c r="H495" s="281">
        <v>1</v>
      </c>
      <c r="I495" s="168"/>
      <c r="J495" s="169">
        <f>ROUND(I495*H495,2)</f>
        <v>0</v>
      </c>
      <c r="K495" s="170"/>
      <c r="L495" s="33"/>
      <c r="M495" s="171" t="s">
        <v>1</v>
      </c>
      <c r="N495" s="137" t="s">
        <v>44</v>
      </c>
      <c r="P495" s="172">
        <f>O495*H495</f>
        <v>0</v>
      </c>
      <c r="Q495" s="172">
        <v>0</v>
      </c>
      <c r="R495" s="172">
        <f>Q495*H495</f>
        <v>0</v>
      </c>
      <c r="S495" s="172">
        <v>0</v>
      </c>
      <c r="T495" s="173">
        <f>S495*H495</f>
        <v>0</v>
      </c>
      <c r="AR495" s="174" t="s">
        <v>934</v>
      </c>
      <c r="AT495" s="174" t="s">
        <v>201</v>
      </c>
      <c r="AU495" s="174" t="s">
        <v>85</v>
      </c>
      <c r="AY495" s="16" t="s">
        <v>199</v>
      </c>
      <c r="BE495" s="102">
        <f>IF(N495="základná",J495,0)</f>
        <v>0</v>
      </c>
      <c r="BF495" s="102">
        <f>IF(N495="znížená",J495,0)</f>
        <v>0</v>
      </c>
      <c r="BG495" s="102">
        <f>IF(N495="zákl. prenesená",J495,0)</f>
        <v>0</v>
      </c>
      <c r="BH495" s="102">
        <f>IF(N495="zníž. prenesená",J495,0)</f>
        <v>0</v>
      </c>
      <c r="BI495" s="102">
        <f>IF(N495="nulová",J495,0)</f>
        <v>0</v>
      </c>
      <c r="BJ495" s="16" t="s">
        <v>91</v>
      </c>
      <c r="BK495" s="102">
        <f>ROUND(I495*H495,2)</f>
        <v>0</v>
      </c>
      <c r="BL495" s="16" t="s">
        <v>934</v>
      </c>
      <c r="BM495" s="174" t="s">
        <v>941</v>
      </c>
    </row>
    <row r="496" spans="2:65" s="11" customFormat="1" ht="25.9" customHeight="1">
      <c r="B496" s="152"/>
      <c r="D496" s="153" t="s">
        <v>77</v>
      </c>
      <c r="E496" s="154" t="s">
        <v>942</v>
      </c>
      <c r="F496" s="154" t="s">
        <v>943</v>
      </c>
      <c r="I496" s="155"/>
      <c r="J496" s="135">
        <f>BK496</f>
        <v>0</v>
      </c>
      <c r="L496" s="152"/>
      <c r="M496" s="156"/>
      <c r="P496" s="157">
        <f>SUM(P497:P500)</f>
        <v>0</v>
      </c>
      <c r="R496" s="157">
        <f>SUM(R497:R500)</f>
        <v>0</v>
      </c>
      <c r="T496" s="158">
        <f>SUM(T497:T500)</f>
        <v>0</v>
      </c>
      <c r="AR496" s="153" t="s">
        <v>85</v>
      </c>
      <c r="AT496" s="159" t="s">
        <v>77</v>
      </c>
      <c r="AU496" s="159" t="s">
        <v>78</v>
      </c>
      <c r="AY496" s="153" t="s">
        <v>199</v>
      </c>
      <c r="BK496" s="160">
        <f>SUM(BK497:BK500)</f>
        <v>0</v>
      </c>
    </row>
    <row r="497" spans="2:65" s="1" customFormat="1" ht="55.5" customHeight="1">
      <c r="B497" s="33"/>
      <c r="C497" s="163" t="s">
        <v>896</v>
      </c>
      <c r="D497" s="163" t="s">
        <v>201</v>
      </c>
      <c r="E497" s="164" t="s">
        <v>945</v>
      </c>
      <c r="F497" s="165" t="s">
        <v>946</v>
      </c>
      <c r="G497" s="166" t="s">
        <v>1</v>
      </c>
      <c r="H497" s="167">
        <v>0</v>
      </c>
      <c r="I497" s="168"/>
      <c r="J497" s="169">
        <f>ROUND(I497*H497,2)</f>
        <v>0</v>
      </c>
      <c r="K497" s="170"/>
      <c r="L497" s="33"/>
      <c r="M497" s="171" t="s">
        <v>1</v>
      </c>
      <c r="N497" s="137" t="s">
        <v>44</v>
      </c>
      <c r="P497" s="172">
        <f>O497*H497</f>
        <v>0</v>
      </c>
      <c r="Q497" s="172">
        <v>0</v>
      </c>
      <c r="R497" s="172">
        <f>Q497*H497</f>
        <v>0</v>
      </c>
      <c r="S497" s="172">
        <v>0</v>
      </c>
      <c r="T497" s="173">
        <f>S497*H497</f>
        <v>0</v>
      </c>
      <c r="AR497" s="174" t="s">
        <v>928</v>
      </c>
      <c r="AT497" s="174" t="s">
        <v>201</v>
      </c>
      <c r="AU497" s="174" t="s">
        <v>85</v>
      </c>
      <c r="AY497" s="16" t="s">
        <v>199</v>
      </c>
      <c r="BE497" s="102">
        <f>IF(N497="základná",J497,0)</f>
        <v>0</v>
      </c>
      <c r="BF497" s="102">
        <f>IF(N497="znížená",J497,0)</f>
        <v>0</v>
      </c>
      <c r="BG497" s="102">
        <f>IF(N497="zákl. prenesená",J497,0)</f>
        <v>0</v>
      </c>
      <c r="BH497" s="102">
        <f>IF(N497="zníž. prenesená",J497,0)</f>
        <v>0</v>
      </c>
      <c r="BI497" s="102">
        <f>IF(N497="nulová",J497,0)</f>
        <v>0</v>
      </c>
      <c r="BJ497" s="16" t="s">
        <v>91</v>
      </c>
      <c r="BK497" s="102">
        <f>ROUND(I497*H497,2)</f>
        <v>0</v>
      </c>
      <c r="BL497" s="16" t="s">
        <v>928</v>
      </c>
      <c r="BM497" s="174" t="s">
        <v>947</v>
      </c>
    </row>
    <row r="498" spans="2:65" s="1" customFormat="1" ht="29.25">
      <c r="B498" s="33"/>
      <c r="D498" s="176" t="s">
        <v>948</v>
      </c>
      <c r="F498" s="206" t="s">
        <v>949</v>
      </c>
      <c r="I498" s="139"/>
      <c r="L498" s="33"/>
      <c r="M498" s="207"/>
      <c r="T498" s="60"/>
      <c r="AT498" s="16" t="s">
        <v>948</v>
      </c>
      <c r="AU498" s="16" t="s">
        <v>85</v>
      </c>
    </row>
    <row r="499" spans="2:65" s="1" customFormat="1" ht="49.15" customHeight="1">
      <c r="B499" s="33"/>
      <c r="C499" s="163" t="s">
        <v>900</v>
      </c>
      <c r="D499" s="163" t="s">
        <v>201</v>
      </c>
      <c r="E499" s="164" t="s">
        <v>951</v>
      </c>
      <c r="F499" s="165" t="s">
        <v>952</v>
      </c>
      <c r="G499" s="166" t="s">
        <v>1</v>
      </c>
      <c r="H499" s="167">
        <v>0</v>
      </c>
      <c r="I499" s="168"/>
      <c r="J499" s="169">
        <f>ROUND(I499*H499,2)</f>
        <v>0</v>
      </c>
      <c r="K499" s="170"/>
      <c r="L499" s="33"/>
      <c r="M499" s="171" t="s">
        <v>1</v>
      </c>
      <c r="N499" s="137" t="s">
        <v>44</v>
      </c>
      <c r="P499" s="172">
        <f>O499*H499</f>
        <v>0</v>
      </c>
      <c r="Q499" s="172">
        <v>0</v>
      </c>
      <c r="R499" s="172">
        <f>Q499*H499</f>
        <v>0</v>
      </c>
      <c r="S499" s="172">
        <v>0</v>
      </c>
      <c r="T499" s="173">
        <f>S499*H499</f>
        <v>0</v>
      </c>
      <c r="AR499" s="174" t="s">
        <v>928</v>
      </c>
      <c r="AT499" s="174" t="s">
        <v>201</v>
      </c>
      <c r="AU499" s="174" t="s">
        <v>85</v>
      </c>
      <c r="AY499" s="16" t="s">
        <v>199</v>
      </c>
      <c r="BE499" s="102">
        <f>IF(N499="základná",J499,0)</f>
        <v>0</v>
      </c>
      <c r="BF499" s="102">
        <f>IF(N499="znížená",J499,0)</f>
        <v>0</v>
      </c>
      <c r="BG499" s="102">
        <f>IF(N499="zákl. prenesená",J499,0)</f>
        <v>0</v>
      </c>
      <c r="BH499" s="102">
        <f>IF(N499="zníž. prenesená",J499,0)</f>
        <v>0</v>
      </c>
      <c r="BI499" s="102">
        <f>IF(N499="nulová",J499,0)</f>
        <v>0</v>
      </c>
      <c r="BJ499" s="16" t="s">
        <v>91</v>
      </c>
      <c r="BK499" s="102">
        <f>ROUND(I499*H499,2)</f>
        <v>0</v>
      </c>
      <c r="BL499" s="16" t="s">
        <v>928</v>
      </c>
      <c r="BM499" s="174" t="s">
        <v>953</v>
      </c>
    </row>
    <row r="500" spans="2:65" s="1" customFormat="1" ht="49.15" customHeight="1">
      <c r="B500" s="33"/>
      <c r="C500" s="163" t="s">
        <v>905</v>
      </c>
      <c r="D500" s="163" t="s">
        <v>201</v>
      </c>
      <c r="E500" s="164" t="s">
        <v>955</v>
      </c>
      <c r="F500" s="165" t="s">
        <v>956</v>
      </c>
      <c r="G500" s="166" t="s">
        <v>1</v>
      </c>
      <c r="H500" s="167">
        <v>0</v>
      </c>
      <c r="I500" s="168"/>
      <c r="J500" s="169">
        <f>ROUND(I500*H500,2)</f>
        <v>0</v>
      </c>
      <c r="K500" s="170"/>
      <c r="L500" s="33"/>
      <c r="M500" s="171" t="s">
        <v>1</v>
      </c>
      <c r="N500" s="137" t="s">
        <v>44</v>
      </c>
      <c r="P500" s="172">
        <f>O500*H500</f>
        <v>0</v>
      </c>
      <c r="Q500" s="172">
        <v>0</v>
      </c>
      <c r="R500" s="172">
        <f>Q500*H500</f>
        <v>0</v>
      </c>
      <c r="S500" s="172">
        <v>0</v>
      </c>
      <c r="T500" s="173">
        <f>S500*H500</f>
        <v>0</v>
      </c>
      <c r="AR500" s="174" t="s">
        <v>928</v>
      </c>
      <c r="AT500" s="174" t="s">
        <v>201</v>
      </c>
      <c r="AU500" s="174" t="s">
        <v>85</v>
      </c>
      <c r="AY500" s="16" t="s">
        <v>199</v>
      </c>
      <c r="BE500" s="102">
        <f>IF(N500="základná",J500,0)</f>
        <v>0</v>
      </c>
      <c r="BF500" s="102">
        <f>IF(N500="znížená",J500,0)</f>
        <v>0</v>
      </c>
      <c r="BG500" s="102">
        <f>IF(N500="zákl. prenesená",J500,0)</f>
        <v>0</v>
      </c>
      <c r="BH500" s="102">
        <f>IF(N500="zníž. prenesená",J500,0)</f>
        <v>0</v>
      </c>
      <c r="BI500" s="102">
        <f>IF(N500="nulová",J500,0)</f>
        <v>0</v>
      </c>
      <c r="BJ500" s="16" t="s">
        <v>91</v>
      </c>
      <c r="BK500" s="102">
        <f>ROUND(I500*H500,2)</f>
        <v>0</v>
      </c>
      <c r="BL500" s="16" t="s">
        <v>928</v>
      </c>
      <c r="BM500" s="174" t="s">
        <v>957</v>
      </c>
    </row>
    <row r="501" spans="2:65" s="1" customFormat="1" ht="49.9" customHeight="1">
      <c r="B501" s="33"/>
      <c r="E501" s="154" t="s">
        <v>958</v>
      </c>
      <c r="F501" s="154" t="s">
        <v>959</v>
      </c>
      <c r="J501" s="135">
        <f t="shared" ref="J501:J506" si="5">BK501</f>
        <v>0</v>
      </c>
      <c r="L501" s="33"/>
      <c r="M501" s="207"/>
      <c r="T501" s="60"/>
      <c r="AT501" s="16" t="s">
        <v>77</v>
      </c>
      <c r="AU501" s="16" t="s">
        <v>78</v>
      </c>
      <c r="AY501" s="16" t="s">
        <v>960</v>
      </c>
      <c r="BK501" s="102">
        <f>SUM(BK502:BK506)</f>
        <v>0</v>
      </c>
    </row>
    <row r="502" spans="2:65" s="1" customFormat="1" ht="16.350000000000001" customHeight="1">
      <c r="B502" s="33"/>
      <c r="C502" s="208" t="s">
        <v>1</v>
      </c>
      <c r="D502" s="208" t="s">
        <v>201</v>
      </c>
      <c r="E502" s="209" t="s">
        <v>1</v>
      </c>
      <c r="F502" s="210" t="s">
        <v>1</v>
      </c>
      <c r="G502" s="211" t="s">
        <v>1</v>
      </c>
      <c r="H502" s="212"/>
      <c r="I502" s="213"/>
      <c r="J502" s="214">
        <f t="shared" si="5"/>
        <v>0</v>
      </c>
      <c r="K502" s="170"/>
      <c r="L502" s="33"/>
      <c r="M502" s="215" t="s">
        <v>1</v>
      </c>
      <c r="N502" s="216" t="s">
        <v>44</v>
      </c>
      <c r="T502" s="60"/>
      <c r="AT502" s="16" t="s">
        <v>960</v>
      </c>
      <c r="AU502" s="16" t="s">
        <v>85</v>
      </c>
      <c r="AY502" s="16" t="s">
        <v>960</v>
      </c>
      <c r="BE502" s="102">
        <f>IF(N502="základná",J502,0)</f>
        <v>0</v>
      </c>
      <c r="BF502" s="102">
        <f>IF(N502="znížená",J502,0)</f>
        <v>0</v>
      </c>
      <c r="BG502" s="102">
        <f>IF(N502="zákl. prenesená",J502,0)</f>
        <v>0</v>
      </c>
      <c r="BH502" s="102">
        <f>IF(N502="zníž. prenesená",J502,0)</f>
        <v>0</v>
      </c>
      <c r="BI502" s="102">
        <f>IF(N502="nulová",J502,0)</f>
        <v>0</v>
      </c>
      <c r="BJ502" s="16" t="s">
        <v>91</v>
      </c>
      <c r="BK502" s="102">
        <f>I502*H502</f>
        <v>0</v>
      </c>
    </row>
    <row r="503" spans="2:65" s="1" customFormat="1" ht="16.350000000000001" customHeight="1">
      <c r="B503" s="33"/>
      <c r="C503" s="208" t="s">
        <v>1</v>
      </c>
      <c r="D503" s="208" t="s">
        <v>201</v>
      </c>
      <c r="E503" s="209" t="s">
        <v>1</v>
      </c>
      <c r="F503" s="210" t="s">
        <v>1</v>
      </c>
      <c r="G503" s="211" t="s">
        <v>1</v>
      </c>
      <c r="H503" s="212"/>
      <c r="I503" s="213"/>
      <c r="J503" s="214">
        <f t="shared" si="5"/>
        <v>0</v>
      </c>
      <c r="K503" s="170"/>
      <c r="L503" s="33"/>
      <c r="M503" s="215" t="s">
        <v>1</v>
      </c>
      <c r="N503" s="216" t="s">
        <v>44</v>
      </c>
      <c r="T503" s="60"/>
      <c r="AT503" s="16" t="s">
        <v>960</v>
      </c>
      <c r="AU503" s="16" t="s">
        <v>85</v>
      </c>
      <c r="AY503" s="16" t="s">
        <v>960</v>
      </c>
      <c r="BE503" s="102">
        <f>IF(N503="základná",J503,0)</f>
        <v>0</v>
      </c>
      <c r="BF503" s="102">
        <f>IF(N503="znížená",J503,0)</f>
        <v>0</v>
      </c>
      <c r="BG503" s="102">
        <f>IF(N503="zákl. prenesená",J503,0)</f>
        <v>0</v>
      </c>
      <c r="BH503" s="102">
        <f>IF(N503="zníž. prenesená",J503,0)</f>
        <v>0</v>
      </c>
      <c r="BI503" s="102">
        <f>IF(N503="nulová",J503,0)</f>
        <v>0</v>
      </c>
      <c r="BJ503" s="16" t="s">
        <v>91</v>
      </c>
      <c r="BK503" s="102">
        <f>I503*H503</f>
        <v>0</v>
      </c>
    </row>
    <row r="504" spans="2:65" s="1" customFormat="1" ht="16.350000000000001" customHeight="1">
      <c r="B504" s="33"/>
      <c r="C504" s="208" t="s">
        <v>1</v>
      </c>
      <c r="D504" s="208" t="s">
        <v>201</v>
      </c>
      <c r="E504" s="209" t="s">
        <v>1</v>
      </c>
      <c r="F504" s="210" t="s">
        <v>1</v>
      </c>
      <c r="G504" s="211" t="s">
        <v>1</v>
      </c>
      <c r="H504" s="212"/>
      <c r="I504" s="213"/>
      <c r="J504" s="214">
        <f t="shared" si="5"/>
        <v>0</v>
      </c>
      <c r="K504" s="170"/>
      <c r="L504" s="33"/>
      <c r="M504" s="215" t="s">
        <v>1</v>
      </c>
      <c r="N504" s="216" t="s">
        <v>44</v>
      </c>
      <c r="T504" s="60"/>
      <c r="AT504" s="16" t="s">
        <v>960</v>
      </c>
      <c r="AU504" s="16" t="s">
        <v>85</v>
      </c>
      <c r="AY504" s="16" t="s">
        <v>960</v>
      </c>
      <c r="BE504" s="102">
        <f>IF(N504="základná",J504,0)</f>
        <v>0</v>
      </c>
      <c r="BF504" s="102">
        <f>IF(N504="znížená",J504,0)</f>
        <v>0</v>
      </c>
      <c r="BG504" s="102">
        <f>IF(N504="zákl. prenesená",J504,0)</f>
        <v>0</v>
      </c>
      <c r="BH504" s="102">
        <f>IF(N504="zníž. prenesená",J504,0)</f>
        <v>0</v>
      </c>
      <c r="BI504" s="102">
        <f>IF(N504="nulová",J504,0)</f>
        <v>0</v>
      </c>
      <c r="BJ504" s="16" t="s">
        <v>91</v>
      </c>
      <c r="BK504" s="102">
        <f>I504*H504</f>
        <v>0</v>
      </c>
    </row>
    <row r="505" spans="2:65" s="1" customFormat="1" ht="16.350000000000001" customHeight="1">
      <c r="B505" s="33"/>
      <c r="C505" s="208" t="s">
        <v>1</v>
      </c>
      <c r="D505" s="208" t="s">
        <v>201</v>
      </c>
      <c r="E505" s="209" t="s">
        <v>1</v>
      </c>
      <c r="F505" s="210" t="s">
        <v>1</v>
      </c>
      <c r="G505" s="211" t="s">
        <v>1</v>
      </c>
      <c r="H505" s="212"/>
      <c r="I505" s="213"/>
      <c r="J505" s="214">
        <f t="shared" si="5"/>
        <v>0</v>
      </c>
      <c r="K505" s="170"/>
      <c r="L505" s="33"/>
      <c r="M505" s="215" t="s">
        <v>1</v>
      </c>
      <c r="N505" s="216" t="s">
        <v>44</v>
      </c>
      <c r="T505" s="60"/>
      <c r="AT505" s="16" t="s">
        <v>960</v>
      </c>
      <c r="AU505" s="16" t="s">
        <v>85</v>
      </c>
      <c r="AY505" s="16" t="s">
        <v>960</v>
      </c>
      <c r="BE505" s="102">
        <f>IF(N505="základná",J505,0)</f>
        <v>0</v>
      </c>
      <c r="BF505" s="102">
        <f>IF(N505="znížená",J505,0)</f>
        <v>0</v>
      </c>
      <c r="BG505" s="102">
        <f>IF(N505="zákl. prenesená",J505,0)</f>
        <v>0</v>
      </c>
      <c r="BH505" s="102">
        <f>IF(N505="zníž. prenesená",J505,0)</f>
        <v>0</v>
      </c>
      <c r="BI505" s="102">
        <f>IF(N505="nulová",J505,0)</f>
        <v>0</v>
      </c>
      <c r="BJ505" s="16" t="s">
        <v>91</v>
      </c>
      <c r="BK505" s="102">
        <f>I505*H505</f>
        <v>0</v>
      </c>
    </row>
    <row r="506" spans="2:65" s="1" customFormat="1" ht="16.350000000000001" customHeight="1">
      <c r="B506" s="33"/>
      <c r="C506" s="208" t="s">
        <v>1</v>
      </c>
      <c r="D506" s="208" t="s">
        <v>201</v>
      </c>
      <c r="E506" s="209" t="s">
        <v>1</v>
      </c>
      <c r="F506" s="210" t="s">
        <v>1</v>
      </c>
      <c r="G506" s="211" t="s">
        <v>1</v>
      </c>
      <c r="H506" s="212"/>
      <c r="I506" s="213"/>
      <c r="J506" s="214">
        <f t="shared" si="5"/>
        <v>0</v>
      </c>
      <c r="K506" s="170"/>
      <c r="L506" s="33"/>
      <c r="M506" s="215" t="s">
        <v>1</v>
      </c>
      <c r="N506" s="216" t="s">
        <v>44</v>
      </c>
      <c r="O506" s="217"/>
      <c r="P506" s="217"/>
      <c r="Q506" s="217"/>
      <c r="R506" s="217"/>
      <c r="S506" s="217"/>
      <c r="T506" s="218"/>
      <c r="AT506" s="16" t="s">
        <v>960</v>
      </c>
      <c r="AU506" s="16" t="s">
        <v>85</v>
      </c>
      <c r="AY506" s="16" t="s">
        <v>960</v>
      </c>
      <c r="BE506" s="102">
        <f>IF(N506="základná",J506,0)</f>
        <v>0</v>
      </c>
      <c r="BF506" s="102">
        <f>IF(N506="znížená",J506,0)</f>
        <v>0</v>
      </c>
      <c r="BG506" s="102">
        <f>IF(N506="zákl. prenesená",J506,0)</f>
        <v>0</v>
      </c>
      <c r="BH506" s="102">
        <f>IF(N506="zníž. prenesená",J506,0)</f>
        <v>0</v>
      </c>
      <c r="BI506" s="102">
        <f>IF(N506="nulová",J506,0)</f>
        <v>0</v>
      </c>
      <c r="BJ506" s="16" t="s">
        <v>91</v>
      </c>
      <c r="BK506" s="102">
        <f>I506*H506</f>
        <v>0</v>
      </c>
    </row>
    <row r="507" spans="2:65" s="1" customFormat="1" ht="6.95" customHeight="1">
      <c r="B507" s="48"/>
      <c r="C507" s="49"/>
      <c r="D507" s="49"/>
      <c r="E507" s="49"/>
      <c r="F507" s="49"/>
      <c r="G507" s="49"/>
      <c r="H507" s="49"/>
      <c r="I507" s="49"/>
      <c r="J507" s="49"/>
      <c r="K507" s="49"/>
      <c r="L507" s="33"/>
    </row>
  </sheetData>
  <sheetProtection algorithmName="SHA-512" hashValue="vFsAtfNejiv6c4wzFO5uqdYBwJk178OlKTCpP6SnoovvxtARAweEIdnECRv7fuMtKolLcXEwxxHsI04pej5vSw==" saltValue="0JT8TT83akMoQgfkaH4oiw==" spinCount="100000" sheet="1" objects="1" scenarios="1" formatColumns="0" formatRows="0" autoFilter="0"/>
  <autoFilter ref="C156:K506" xr:uid="{00000000-0009-0000-0000-000002000000}"/>
  <mergeCells count="17">
    <mergeCell ref="E149:H149"/>
    <mergeCell ref="L2:V2"/>
    <mergeCell ref="D131:F131"/>
    <mergeCell ref="D132:F132"/>
    <mergeCell ref="D133:F133"/>
    <mergeCell ref="E145:H145"/>
    <mergeCell ref="E147:H147"/>
    <mergeCell ref="E85:H85"/>
    <mergeCell ref="E87:H87"/>
    <mergeCell ref="E89:H89"/>
    <mergeCell ref="D129:F129"/>
    <mergeCell ref="D130:F130"/>
    <mergeCell ref="E7:H7"/>
    <mergeCell ref="E9:H9"/>
    <mergeCell ref="E11:H11"/>
    <mergeCell ref="E20:H20"/>
    <mergeCell ref="E29:H29"/>
  </mergeCells>
  <dataValidations count="2">
    <dataValidation type="list" allowBlank="1" showInputMessage="1" showErrorMessage="1" error="Povolené sú hodnoty K, M." sqref="D502:D507" xr:uid="{00000000-0002-0000-0200-000000000000}">
      <formula1>"K, M"</formula1>
    </dataValidation>
    <dataValidation type="list" allowBlank="1" showInputMessage="1" showErrorMessage="1" error="Povolené sú hodnoty základná, znížená, nulová." sqref="N502:N507" xr:uid="{00000000-0002-0000-0200-000001000000}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435"/>
  <sheetViews>
    <sheetView showGridLines="0" workbookViewId="0"/>
  </sheetViews>
  <sheetFormatPr defaultRowHeight="15"/>
  <cols>
    <col min="1" max="1" width="8.33203125" customWidth="1"/>
    <col min="2" max="2" width="1.6640625" customWidth="1"/>
    <col min="3" max="3" width="25" customWidth="1"/>
    <col min="4" max="4" width="75.83203125" customWidth="1"/>
    <col min="5" max="5" width="13.33203125" customWidth="1"/>
    <col min="6" max="6" width="20" customWidth="1"/>
    <col min="7" max="7" width="1.6640625" customWidth="1"/>
    <col min="8" max="8" width="8.33203125" customWidth="1"/>
  </cols>
  <sheetData>
    <row r="1" spans="2:8" ht="11.25" customHeight="1"/>
    <row r="2" spans="2:8" ht="36.950000000000003" customHeight="1"/>
    <row r="3" spans="2:8" ht="6.95" customHeight="1">
      <c r="B3" s="17"/>
      <c r="C3" s="18"/>
      <c r="D3" s="18"/>
      <c r="E3" s="18"/>
      <c r="F3" s="18"/>
      <c r="G3" s="18"/>
      <c r="H3" s="19"/>
    </row>
    <row r="4" spans="2:8" ht="24.95" customHeight="1">
      <c r="B4" s="19"/>
      <c r="C4" s="20" t="s">
        <v>1007</v>
      </c>
      <c r="H4" s="19"/>
    </row>
    <row r="5" spans="2:8" ht="12" customHeight="1">
      <c r="B5" s="19"/>
      <c r="C5" s="23" t="s">
        <v>12</v>
      </c>
      <c r="D5" s="262" t="s">
        <v>13</v>
      </c>
      <c r="E5" s="258"/>
      <c r="F5" s="258"/>
      <c r="H5" s="19"/>
    </row>
    <row r="6" spans="2:8" ht="36.950000000000003" customHeight="1">
      <c r="B6" s="19"/>
      <c r="C6" s="25" t="s">
        <v>15</v>
      </c>
      <c r="D6" s="259" t="s">
        <v>16</v>
      </c>
      <c r="E6" s="258"/>
      <c r="F6" s="258"/>
      <c r="H6" s="19"/>
    </row>
    <row r="7" spans="2:8" ht="16.5" customHeight="1">
      <c r="B7" s="19"/>
      <c r="C7" s="26" t="s">
        <v>21</v>
      </c>
      <c r="D7" s="56" t="str">
        <f>'Rekapitulácia stavby'!AN8</f>
        <v>3. 3. 2026</v>
      </c>
      <c r="H7" s="19"/>
    </row>
    <row r="8" spans="2:8" s="1" customFormat="1" ht="10.9" customHeight="1">
      <c r="B8" s="33"/>
      <c r="H8" s="33"/>
    </row>
    <row r="9" spans="2:8" s="10" customFormat="1" ht="29.25" customHeight="1">
      <c r="B9" s="143"/>
      <c r="C9" s="144" t="s">
        <v>59</v>
      </c>
      <c r="D9" s="145" t="s">
        <v>60</v>
      </c>
      <c r="E9" s="145" t="s">
        <v>187</v>
      </c>
      <c r="F9" s="146" t="s">
        <v>1008</v>
      </c>
      <c r="H9" s="143"/>
    </row>
    <row r="10" spans="2:8" s="1" customFormat="1" ht="26.45" customHeight="1">
      <c r="B10" s="33"/>
      <c r="C10" s="219" t="s">
        <v>1009</v>
      </c>
      <c r="D10" s="219" t="s">
        <v>89</v>
      </c>
      <c r="H10" s="33"/>
    </row>
    <row r="11" spans="2:8" s="1" customFormat="1" ht="16.899999999999999" customHeight="1">
      <c r="B11" s="33"/>
      <c r="C11" s="220" t="s">
        <v>139</v>
      </c>
      <c r="D11" s="221" t="s">
        <v>1</v>
      </c>
      <c r="E11" s="222" t="s">
        <v>1</v>
      </c>
      <c r="F11" s="223">
        <v>35</v>
      </c>
      <c r="H11" s="33"/>
    </row>
    <row r="12" spans="2:8" s="1" customFormat="1" ht="16.899999999999999" customHeight="1">
      <c r="B12" s="33"/>
      <c r="C12" s="224" t="s">
        <v>1</v>
      </c>
      <c r="D12" s="224" t="s">
        <v>895</v>
      </c>
      <c r="E12" s="16" t="s">
        <v>1</v>
      </c>
      <c r="F12" s="225">
        <v>35</v>
      </c>
      <c r="H12" s="33"/>
    </row>
    <row r="13" spans="2:8" s="1" customFormat="1" ht="16.899999999999999" customHeight="1">
      <c r="B13" s="33"/>
      <c r="C13" s="224" t="s">
        <v>139</v>
      </c>
      <c r="D13" s="224" t="s">
        <v>229</v>
      </c>
      <c r="E13" s="16" t="s">
        <v>1</v>
      </c>
      <c r="F13" s="225">
        <v>35</v>
      </c>
      <c r="H13" s="33"/>
    </row>
    <row r="14" spans="2:8" s="1" customFormat="1" ht="16.899999999999999" customHeight="1">
      <c r="B14" s="33"/>
      <c r="C14" s="226" t="s">
        <v>1010</v>
      </c>
      <c r="H14" s="33"/>
    </row>
    <row r="15" spans="2:8" s="1" customFormat="1" ht="16.899999999999999" customHeight="1">
      <c r="B15" s="33"/>
      <c r="C15" s="224" t="s">
        <v>892</v>
      </c>
      <c r="D15" s="224" t="s">
        <v>893</v>
      </c>
      <c r="E15" s="16" t="s">
        <v>245</v>
      </c>
      <c r="F15" s="225">
        <v>35</v>
      </c>
      <c r="H15" s="33"/>
    </row>
    <row r="16" spans="2:8" s="1" customFormat="1" ht="16.899999999999999" customHeight="1">
      <c r="B16" s="33"/>
      <c r="C16" s="224" t="s">
        <v>918</v>
      </c>
      <c r="D16" s="224" t="s">
        <v>919</v>
      </c>
      <c r="E16" s="16" t="s">
        <v>245</v>
      </c>
      <c r="F16" s="225">
        <v>95</v>
      </c>
      <c r="H16" s="33"/>
    </row>
    <row r="17" spans="2:8" s="1" customFormat="1" ht="16.899999999999999" customHeight="1">
      <c r="B17" s="33"/>
      <c r="C17" s="220" t="s">
        <v>141</v>
      </c>
      <c r="D17" s="221" t="s">
        <v>1</v>
      </c>
      <c r="E17" s="222" t="s">
        <v>1</v>
      </c>
      <c r="F17" s="223">
        <v>30</v>
      </c>
      <c r="H17" s="33"/>
    </row>
    <row r="18" spans="2:8" s="1" customFormat="1" ht="16.899999999999999" customHeight="1">
      <c r="B18" s="33"/>
      <c r="C18" s="224" t="s">
        <v>1</v>
      </c>
      <c r="D18" s="224" t="s">
        <v>904</v>
      </c>
      <c r="E18" s="16" t="s">
        <v>1</v>
      </c>
      <c r="F18" s="225">
        <v>30</v>
      </c>
      <c r="H18" s="33"/>
    </row>
    <row r="19" spans="2:8" s="1" customFormat="1" ht="16.899999999999999" customHeight="1">
      <c r="B19" s="33"/>
      <c r="C19" s="224" t="s">
        <v>141</v>
      </c>
      <c r="D19" s="224" t="s">
        <v>229</v>
      </c>
      <c r="E19" s="16" t="s">
        <v>1</v>
      </c>
      <c r="F19" s="225">
        <v>30</v>
      </c>
      <c r="H19" s="33"/>
    </row>
    <row r="20" spans="2:8" s="1" customFormat="1" ht="16.899999999999999" customHeight="1">
      <c r="B20" s="33"/>
      <c r="C20" s="226" t="s">
        <v>1010</v>
      </c>
      <c r="H20" s="33"/>
    </row>
    <row r="21" spans="2:8" s="1" customFormat="1" ht="16.899999999999999" customHeight="1">
      <c r="B21" s="33"/>
      <c r="C21" s="224" t="s">
        <v>901</v>
      </c>
      <c r="D21" s="224" t="s">
        <v>902</v>
      </c>
      <c r="E21" s="16" t="s">
        <v>245</v>
      </c>
      <c r="F21" s="225">
        <v>30</v>
      </c>
      <c r="H21" s="33"/>
    </row>
    <row r="22" spans="2:8" s="1" customFormat="1" ht="16.899999999999999" customHeight="1">
      <c r="B22" s="33"/>
      <c r="C22" s="224" t="s">
        <v>918</v>
      </c>
      <c r="D22" s="224" t="s">
        <v>919</v>
      </c>
      <c r="E22" s="16" t="s">
        <v>245</v>
      </c>
      <c r="F22" s="225">
        <v>95</v>
      </c>
      <c r="H22" s="33"/>
    </row>
    <row r="23" spans="2:8" s="1" customFormat="1" ht="16.899999999999999" customHeight="1">
      <c r="B23" s="33"/>
      <c r="C23" s="220" t="s">
        <v>327</v>
      </c>
      <c r="D23" s="221" t="s">
        <v>1</v>
      </c>
      <c r="E23" s="222" t="s">
        <v>1</v>
      </c>
      <c r="F23" s="223">
        <v>20</v>
      </c>
      <c r="H23" s="33"/>
    </row>
    <row r="24" spans="2:8" s="1" customFormat="1" ht="16.899999999999999" customHeight="1">
      <c r="B24" s="33"/>
      <c r="C24" s="224" t="s">
        <v>1</v>
      </c>
      <c r="D24" s="224" t="s">
        <v>251</v>
      </c>
      <c r="E24" s="16" t="s">
        <v>1</v>
      </c>
      <c r="F24" s="225">
        <v>20</v>
      </c>
      <c r="H24" s="33"/>
    </row>
    <row r="25" spans="2:8" s="1" customFormat="1" ht="16.899999999999999" customHeight="1">
      <c r="B25" s="33"/>
      <c r="C25" s="224" t="s">
        <v>327</v>
      </c>
      <c r="D25" s="224" t="s">
        <v>229</v>
      </c>
      <c r="E25" s="16" t="s">
        <v>1</v>
      </c>
      <c r="F25" s="225">
        <v>20</v>
      </c>
      <c r="H25" s="33"/>
    </row>
    <row r="26" spans="2:8" s="1" customFormat="1" ht="16.899999999999999" customHeight="1">
      <c r="B26" s="33"/>
      <c r="C26" s="220" t="s">
        <v>128</v>
      </c>
      <c r="D26" s="221" t="s">
        <v>1</v>
      </c>
      <c r="E26" s="222" t="s">
        <v>1</v>
      </c>
      <c r="F26" s="223">
        <v>25.094999999999999</v>
      </c>
      <c r="H26" s="33"/>
    </row>
    <row r="27" spans="2:8" s="1" customFormat="1" ht="16.899999999999999" customHeight="1">
      <c r="B27" s="33"/>
      <c r="C27" s="224" t="s">
        <v>1</v>
      </c>
      <c r="D27" s="224" t="s">
        <v>768</v>
      </c>
      <c r="E27" s="16" t="s">
        <v>1</v>
      </c>
      <c r="F27" s="225">
        <v>10.164</v>
      </c>
      <c r="H27" s="33"/>
    </row>
    <row r="28" spans="2:8" s="1" customFormat="1" ht="16.899999999999999" customHeight="1">
      <c r="B28" s="33"/>
      <c r="C28" s="224" t="s">
        <v>1</v>
      </c>
      <c r="D28" s="224" t="s">
        <v>769</v>
      </c>
      <c r="E28" s="16" t="s">
        <v>1</v>
      </c>
      <c r="F28" s="225">
        <v>14.930999999999999</v>
      </c>
      <c r="H28" s="33"/>
    </row>
    <row r="29" spans="2:8" s="1" customFormat="1" ht="16.899999999999999" customHeight="1">
      <c r="B29" s="33"/>
      <c r="C29" s="224" t="s">
        <v>128</v>
      </c>
      <c r="D29" s="224" t="s">
        <v>229</v>
      </c>
      <c r="E29" s="16" t="s">
        <v>1</v>
      </c>
      <c r="F29" s="225">
        <v>25.094999999999999</v>
      </c>
      <c r="H29" s="33"/>
    </row>
    <row r="30" spans="2:8" s="1" customFormat="1" ht="16.899999999999999" customHeight="1">
      <c r="B30" s="33"/>
      <c r="C30" s="226" t="s">
        <v>1010</v>
      </c>
      <c r="H30" s="33"/>
    </row>
    <row r="31" spans="2:8" s="1" customFormat="1" ht="22.5">
      <c r="B31" s="33"/>
      <c r="C31" s="224" t="s">
        <v>765</v>
      </c>
      <c r="D31" s="224" t="s">
        <v>766</v>
      </c>
      <c r="E31" s="16" t="s">
        <v>245</v>
      </c>
      <c r="F31" s="225">
        <v>25.094999999999999</v>
      </c>
      <c r="H31" s="33"/>
    </row>
    <row r="32" spans="2:8" s="1" customFormat="1" ht="16.899999999999999" customHeight="1">
      <c r="B32" s="33"/>
      <c r="C32" s="224" t="s">
        <v>771</v>
      </c>
      <c r="D32" s="224" t="s">
        <v>772</v>
      </c>
      <c r="E32" s="16" t="s">
        <v>245</v>
      </c>
      <c r="F32" s="225">
        <v>25.094999999999999</v>
      </c>
      <c r="H32" s="33"/>
    </row>
    <row r="33" spans="2:8" s="1" customFormat="1" ht="16.899999999999999" customHeight="1">
      <c r="B33" s="33"/>
      <c r="C33" s="220" t="s">
        <v>134</v>
      </c>
      <c r="D33" s="221" t="s">
        <v>1</v>
      </c>
      <c r="E33" s="222" t="s">
        <v>1</v>
      </c>
      <c r="F33" s="223">
        <v>10</v>
      </c>
      <c r="H33" s="33"/>
    </row>
    <row r="34" spans="2:8" s="1" customFormat="1" ht="16.899999999999999" customHeight="1">
      <c r="B34" s="33"/>
      <c r="C34" s="224" t="s">
        <v>1</v>
      </c>
      <c r="D34" s="224" t="s">
        <v>332</v>
      </c>
      <c r="E34" s="16" t="s">
        <v>1</v>
      </c>
      <c r="F34" s="225">
        <v>10</v>
      </c>
      <c r="H34" s="33"/>
    </row>
    <row r="35" spans="2:8" s="1" customFormat="1" ht="16.899999999999999" customHeight="1">
      <c r="B35" s="33"/>
      <c r="C35" s="224" t="s">
        <v>134</v>
      </c>
      <c r="D35" s="224" t="s">
        <v>229</v>
      </c>
      <c r="E35" s="16" t="s">
        <v>1</v>
      </c>
      <c r="F35" s="225">
        <v>10</v>
      </c>
      <c r="H35" s="33"/>
    </row>
    <row r="36" spans="2:8" s="1" customFormat="1" ht="16.899999999999999" customHeight="1">
      <c r="B36" s="33"/>
      <c r="C36" s="226" t="s">
        <v>1010</v>
      </c>
      <c r="H36" s="33"/>
    </row>
    <row r="37" spans="2:8" s="1" customFormat="1" ht="16.899999999999999" customHeight="1">
      <c r="B37" s="33"/>
      <c r="C37" s="224" t="s">
        <v>387</v>
      </c>
      <c r="D37" s="224" t="s">
        <v>388</v>
      </c>
      <c r="E37" s="16" t="s">
        <v>245</v>
      </c>
      <c r="F37" s="225">
        <v>10</v>
      </c>
      <c r="H37" s="33"/>
    </row>
    <row r="38" spans="2:8" s="1" customFormat="1" ht="16.899999999999999" customHeight="1">
      <c r="B38" s="33"/>
      <c r="C38" s="224" t="s">
        <v>918</v>
      </c>
      <c r="D38" s="224" t="s">
        <v>919</v>
      </c>
      <c r="E38" s="16" t="s">
        <v>245</v>
      </c>
      <c r="F38" s="225">
        <v>95</v>
      </c>
      <c r="H38" s="33"/>
    </row>
    <row r="39" spans="2:8" s="1" customFormat="1" ht="16.899999999999999" customHeight="1">
      <c r="B39" s="33"/>
      <c r="C39" s="224" t="s">
        <v>383</v>
      </c>
      <c r="D39" s="224" t="s">
        <v>384</v>
      </c>
      <c r="E39" s="16" t="s">
        <v>245</v>
      </c>
      <c r="F39" s="225">
        <v>20</v>
      </c>
      <c r="H39" s="33"/>
    </row>
    <row r="40" spans="2:8" s="1" customFormat="1" ht="22.5">
      <c r="B40" s="33"/>
      <c r="C40" s="224" t="s">
        <v>243</v>
      </c>
      <c r="D40" s="224" t="s">
        <v>244</v>
      </c>
      <c r="E40" s="16" t="s">
        <v>245</v>
      </c>
      <c r="F40" s="225">
        <v>20</v>
      </c>
      <c r="H40" s="33"/>
    </row>
    <row r="41" spans="2:8" s="1" customFormat="1" ht="16.899999999999999" customHeight="1">
      <c r="B41" s="33"/>
      <c r="C41" s="220" t="s">
        <v>136</v>
      </c>
      <c r="D41" s="221" t="s">
        <v>1</v>
      </c>
      <c r="E41" s="222" t="s">
        <v>1</v>
      </c>
      <c r="F41" s="223">
        <v>10</v>
      </c>
      <c r="H41" s="33"/>
    </row>
    <row r="42" spans="2:8" s="1" customFormat="1" ht="16.899999999999999" customHeight="1">
      <c r="B42" s="33"/>
      <c r="C42" s="224" t="s">
        <v>1</v>
      </c>
      <c r="D42" s="224" t="s">
        <v>332</v>
      </c>
      <c r="E42" s="16" t="s">
        <v>1</v>
      </c>
      <c r="F42" s="225">
        <v>10</v>
      </c>
      <c r="H42" s="33"/>
    </row>
    <row r="43" spans="2:8" s="1" customFormat="1" ht="16.899999999999999" customHeight="1">
      <c r="B43" s="33"/>
      <c r="C43" s="224" t="s">
        <v>136</v>
      </c>
      <c r="D43" s="224" t="s">
        <v>229</v>
      </c>
      <c r="E43" s="16" t="s">
        <v>1</v>
      </c>
      <c r="F43" s="225">
        <v>10</v>
      </c>
      <c r="H43" s="33"/>
    </row>
    <row r="44" spans="2:8" s="1" customFormat="1" ht="16.899999999999999" customHeight="1">
      <c r="B44" s="33"/>
      <c r="C44" s="226" t="s">
        <v>1010</v>
      </c>
      <c r="H44" s="33"/>
    </row>
    <row r="45" spans="2:8" s="1" customFormat="1" ht="16.899999999999999" customHeight="1">
      <c r="B45" s="33"/>
      <c r="C45" s="224" t="s">
        <v>391</v>
      </c>
      <c r="D45" s="224" t="s">
        <v>392</v>
      </c>
      <c r="E45" s="16" t="s">
        <v>245</v>
      </c>
      <c r="F45" s="225">
        <v>10</v>
      </c>
      <c r="H45" s="33"/>
    </row>
    <row r="46" spans="2:8" s="1" customFormat="1" ht="16.899999999999999" customHeight="1">
      <c r="B46" s="33"/>
      <c r="C46" s="224" t="s">
        <v>918</v>
      </c>
      <c r="D46" s="224" t="s">
        <v>919</v>
      </c>
      <c r="E46" s="16" t="s">
        <v>245</v>
      </c>
      <c r="F46" s="225">
        <v>95</v>
      </c>
      <c r="H46" s="33"/>
    </row>
    <row r="47" spans="2:8" s="1" customFormat="1" ht="16.899999999999999" customHeight="1">
      <c r="B47" s="33"/>
      <c r="C47" s="224" t="s">
        <v>383</v>
      </c>
      <c r="D47" s="224" t="s">
        <v>384</v>
      </c>
      <c r="E47" s="16" t="s">
        <v>245</v>
      </c>
      <c r="F47" s="225">
        <v>20</v>
      </c>
      <c r="H47" s="33"/>
    </row>
    <row r="48" spans="2:8" s="1" customFormat="1" ht="22.5">
      <c r="B48" s="33"/>
      <c r="C48" s="224" t="s">
        <v>243</v>
      </c>
      <c r="D48" s="224" t="s">
        <v>244</v>
      </c>
      <c r="E48" s="16" t="s">
        <v>245</v>
      </c>
      <c r="F48" s="225">
        <v>20</v>
      </c>
      <c r="H48" s="33"/>
    </row>
    <row r="49" spans="2:8" s="1" customFormat="1" ht="16.899999999999999" customHeight="1">
      <c r="B49" s="33"/>
      <c r="C49" s="220" t="s">
        <v>137</v>
      </c>
      <c r="D49" s="221" t="s">
        <v>1</v>
      </c>
      <c r="E49" s="222" t="s">
        <v>1</v>
      </c>
      <c r="F49" s="223">
        <v>10</v>
      </c>
      <c r="H49" s="33"/>
    </row>
    <row r="50" spans="2:8" s="1" customFormat="1" ht="16.899999999999999" customHeight="1">
      <c r="B50" s="33"/>
      <c r="C50" s="224" t="s">
        <v>1</v>
      </c>
      <c r="D50" s="224" t="s">
        <v>332</v>
      </c>
      <c r="E50" s="16" t="s">
        <v>1</v>
      </c>
      <c r="F50" s="225">
        <v>10</v>
      </c>
      <c r="H50" s="33"/>
    </row>
    <row r="51" spans="2:8" s="1" customFormat="1" ht="16.899999999999999" customHeight="1">
      <c r="B51" s="33"/>
      <c r="C51" s="224" t="s">
        <v>137</v>
      </c>
      <c r="D51" s="224" t="s">
        <v>229</v>
      </c>
      <c r="E51" s="16" t="s">
        <v>1</v>
      </c>
      <c r="F51" s="225">
        <v>10</v>
      </c>
      <c r="H51" s="33"/>
    </row>
    <row r="52" spans="2:8" s="1" customFormat="1" ht="16.899999999999999" customHeight="1">
      <c r="B52" s="33"/>
      <c r="C52" s="226" t="s">
        <v>1010</v>
      </c>
      <c r="H52" s="33"/>
    </row>
    <row r="53" spans="2:8" s="1" customFormat="1" ht="16.899999999999999" customHeight="1">
      <c r="B53" s="33"/>
      <c r="C53" s="224" t="s">
        <v>329</v>
      </c>
      <c r="D53" s="224" t="s">
        <v>330</v>
      </c>
      <c r="E53" s="16" t="s">
        <v>245</v>
      </c>
      <c r="F53" s="225">
        <v>10</v>
      </c>
      <c r="H53" s="33"/>
    </row>
    <row r="54" spans="2:8" s="1" customFormat="1" ht="16.899999999999999" customHeight="1">
      <c r="B54" s="33"/>
      <c r="C54" s="224" t="s">
        <v>918</v>
      </c>
      <c r="D54" s="224" t="s">
        <v>919</v>
      </c>
      <c r="E54" s="16" t="s">
        <v>245</v>
      </c>
      <c r="F54" s="225">
        <v>95</v>
      </c>
      <c r="H54" s="33"/>
    </row>
    <row r="55" spans="2:8" s="1" customFormat="1" ht="16.899999999999999" customHeight="1">
      <c r="B55" s="33"/>
      <c r="C55" s="224" t="s">
        <v>324</v>
      </c>
      <c r="D55" s="224" t="s">
        <v>325</v>
      </c>
      <c r="E55" s="16" t="s">
        <v>245</v>
      </c>
      <c r="F55" s="225">
        <v>20</v>
      </c>
      <c r="H55" s="33"/>
    </row>
    <row r="56" spans="2:8" s="1" customFormat="1" ht="22.5">
      <c r="B56" s="33"/>
      <c r="C56" s="224" t="s">
        <v>248</v>
      </c>
      <c r="D56" s="224" t="s">
        <v>249</v>
      </c>
      <c r="E56" s="16" t="s">
        <v>245</v>
      </c>
      <c r="F56" s="225">
        <v>20</v>
      </c>
      <c r="H56" s="33"/>
    </row>
    <row r="57" spans="2:8" s="1" customFormat="1" ht="16.899999999999999" customHeight="1">
      <c r="B57" s="33"/>
      <c r="C57" s="220" t="s">
        <v>138</v>
      </c>
      <c r="D57" s="221" t="s">
        <v>1</v>
      </c>
      <c r="E57" s="222" t="s">
        <v>1</v>
      </c>
      <c r="F57" s="223">
        <v>10</v>
      </c>
      <c r="H57" s="33"/>
    </row>
    <row r="58" spans="2:8" s="1" customFormat="1" ht="16.899999999999999" customHeight="1">
      <c r="B58" s="33"/>
      <c r="C58" s="224" t="s">
        <v>1</v>
      </c>
      <c r="D58" s="224" t="s">
        <v>332</v>
      </c>
      <c r="E58" s="16" t="s">
        <v>1</v>
      </c>
      <c r="F58" s="225">
        <v>10</v>
      </c>
      <c r="H58" s="33"/>
    </row>
    <row r="59" spans="2:8" s="1" customFormat="1" ht="16.899999999999999" customHeight="1">
      <c r="B59" s="33"/>
      <c r="C59" s="224" t="s">
        <v>138</v>
      </c>
      <c r="D59" s="224" t="s">
        <v>229</v>
      </c>
      <c r="E59" s="16" t="s">
        <v>1</v>
      </c>
      <c r="F59" s="225">
        <v>10</v>
      </c>
      <c r="H59" s="33"/>
    </row>
    <row r="60" spans="2:8" s="1" customFormat="1" ht="16.899999999999999" customHeight="1">
      <c r="B60" s="33"/>
      <c r="C60" s="226" t="s">
        <v>1010</v>
      </c>
      <c r="H60" s="33"/>
    </row>
    <row r="61" spans="2:8" s="1" customFormat="1" ht="16.899999999999999" customHeight="1">
      <c r="B61" s="33"/>
      <c r="C61" s="224" t="s">
        <v>334</v>
      </c>
      <c r="D61" s="224" t="s">
        <v>335</v>
      </c>
      <c r="E61" s="16" t="s">
        <v>245</v>
      </c>
      <c r="F61" s="225">
        <v>10</v>
      </c>
      <c r="H61" s="33"/>
    </row>
    <row r="62" spans="2:8" s="1" customFormat="1" ht="16.899999999999999" customHeight="1">
      <c r="B62" s="33"/>
      <c r="C62" s="224" t="s">
        <v>324</v>
      </c>
      <c r="D62" s="224" t="s">
        <v>325</v>
      </c>
      <c r="E62" s="16" t="s">
        <v>245</v>
      </c>
      <c r="F62" s="225">
        <v>20</v>
      </c>
      <c r="H62" s="33"/>
    </row>
    <row r="63" spans="2:8" s="1" customFormat="1" ht="16.899999999999999" customHeight="1">
      <c r="B63" s="33"/>
      <c r="C63" s="224" t="s">
        <v>370</v>
      </c>
      <c r="D63" s="224" t="s">
        <v>371</v>
      </c>
      <c r="E63" s="16" t="s">
        <v>245</v>
      </c>
      <c r="F63" s="225">
        <v>10</v>
      </c>
      <c r="H63" s="33"/>
    </row>
    <row r="64" spans="2:8" s="1" customFormat="1" ht="22.5">
      <c r="B64" s="33"/>
      <c r="C64" s="224" t="s">
        <v>248</v>
      </c>
      <c r="D64" s="224" t="s">
        <v>249</v>
      </c>
      <c r="E64" s="16" t="s">
        <v>245</v>
      </c>
      <c r="F64" s="225">
        <v>20</v>
      </c>
      <c r="H64" s="33"/>
    </row>
    <row r="65" spans="2:8" s="1" customFormat="1" ht="16.899999999999999" customHeight="1">
      <c r="B65" s="33"/>
      <c r="C65" s="220" t="s">
        <v>105</v>
      </c>
      <c r="D65" s="221" t="s">
        <v>1</v>
      </c>
      <c r="E65" s="222" t="s">
        <v>1</v>
      </c>
      <c r="F65" s="223">
        <v>83.47</v>
      </c>
      <c r="H65" s="33"/>
    </row>
    <row r="66" spans="2:8" s="1" customFormat="1" ht="16.899999999999999" customHeight="1">
      <c r="B66" s="33"/>
      <c r="C66" s="224" t="s">
        <v>1</v>
      </c>
      <c r="D66" s="224" t="s">
        <v>260</v>
      </c>
      <c r="E66" s="16" t="s">
        <v>1</v>
      </c>
      <c r="F66" s="225">
        <v>12.884</v>
      </c>
      <c r="H66" s="33"/>
    </row>
    <row r="67" spans="2:8" s="1" customFormat="1" ht="16.899999999999999" customHeight="1">
      <c r="B67" s="33"/>
      <c r="C67" s="224" t="s">
        <v>1</v>
      </c>
      <c r="D67" s="224" t="s">
        <v>261</v>
      </c>
      <c r="E67" s="16" t="s">
        <v>1</v>
      </c>
      <c r="F67" s="225">
        <v>31.221</v>
      </c>
      <c r="H67" s="33"/>
    </row>
    <row r="68" spans="2:8" s="1" customFormat="1" ht="16.899999999999999" customHeight="1">
      <c r="B68" s="33"/>
      <c r="C68" s="224" t="s">
        <v>1</v>
      </c>
      <c r="D68" s="224" t="s">
        <v>262</v>
      </c>
      <c r="E68" s="16" t="s">
        <v>1</v>
      </c>
      <c r="F68" s="225">
        <v>39.365000000000002</v>
      </c>
      <c r="H68" s="33"/>
    </row>
    <row r="69" spans="2:8" s="1" customFormat="1" ht="16.899999999999999" customHeight="1">
      <c r="B69" s="33"/>
      <c r="C69" s="224" t="s">
        <v>105</v>
      </c>
      <c r="D69" s="224" t="s">
        <v>229</v>
      </c>
      <c r="E69" s="16" t="s">
        <v>1</v>
      </c>
      <c r="F69" s="225">
        <v>83.47</v>
      </c>
      <c r="H69" s="33"/>
    </row>
    <row r="70" spans="2:8" s="1" customFormat="1" ht="16.899999999999999" customHeight="1">
      <c r="B70" s="33"/>
      <c r="C70" s="226" t="s">
        <v>1010</v>
      </c>
      <c r="H70" s="33"/>
    </row>
    <row r="71" spans="2:8" s="1" customFormat="1" ht="22.5">
      <c r="B71" s="33"/>
      <c r="C71" s="224" t="s">
        <v>257</v>
      </c>
      <c r="D71" s="224" t="s">
        <v>258</v>
      </c>
      <c r="E71" s="16" t="s">
        <v>204</v>
      </c>
      <c r="F71" s="225">
        <v>83.47</v>
      </c>
      <c r="H71" s="33"/>
    </row>
    <row r="72" spans="2:8" s="1" customFormat="1" ht="16.899999999999999" customHeight="1">
      <c r="B72" s="33"/>
      <c r="C72" s="224" t="s">
        <v>202</v>
      </c>
      <c r="D72" s="224" t="s">
        <v>203</v>
      </c>
      <c r="E72" s="16" t="s">
        <v>204</v>
      </c>
      <c r="F72" s="225">
        <v>83.47</v>
      </c>
      <c r="H72" s="33"/>
    </row>
    <row r="73" spans="2:8" s="1" customFormat="1" ht="22.5">
      <c r="B73" s="33"/>
      <c r="C73" s="224" t="s">
        <v>746</v>
      </c>
      <c r="D73" s="224" t="s">
        <v>747</v>
      </c>
      <c r="E73" s="16" t="s">
        <v>204</v>
      </c>
      <c r="F73" s="225">
        <v>83.47</v>
      </c>
      <c r="H73" s="33"/>
    </row>
    <row r="74" spans="2:8" s="1" customFormat="1" ht="16.899999999999999" customHeight="1">
      <c r="B74" s="33"/>
      <c r="C74" s="224" t="s">
        <v>755</v>
      </c>
      <c r="D74" s="224" t="s">
        <v>756</v>
      </c>
      <c r="E74" s="16" t="s">
        <v>204</v>
      </c>
      <c r="F74" s="225">
        <v>83.47</v>
      </c>
      <c r="H74" s="33"/>
    </row>
    <row r="75" spans="2:8" s="1" customFormat="1" ht="16.899999999999999" customHeight="1">
      <c r="B75" s="33"/>
      <c r="C75" s="220" t="s">
        <v>110</v>
      </c>
      <c r="D75" s="221" t="s">
        <v>1</v>
      </c>
      <c r="E75" s="222" t="s">
        <v>1</v>
      </c>
      <c r="F75" s="223">
        <v>20.812000000000001</v>
      </c>
      <c r="H75" s="33"/>
    </row>
    <row r="76" spans="2:8" s="1" customFormat="1" ht="16.899999999999999" customHeight="1">
      <c r="B76" s="33"/>
      <c r="C76" s="224" t="s">
        <v>1</v>
      </c>
      <c r="D76" s="224" t="s">
        <v>226</v>
      </c>
      <c r="E76" s="16" t="s">
        <v>1</v>
      </c>
      <c r="F76" s="225">
        <v>4.2530000000000001</v>
      </c>
      <c r="H76" s="33"/>
    </row>
    <row r="77" spans="2:8" s="1" customFormat="1" ht="16.899999999999999" customHeight="1">
      <c r="B77" s="33"/>
      <c r="C77" s="224" t="s">
        <v>1</v>
      </c>
      <c r="D77" s="224" t="s">
        <v>227</v>
      </c>
      <c r="E77" s="16" t="s">
        <v>1</v>
      </c>
      <c r="F77" s="225">
        <v>7.0350000000000001</v>
      </c>
      <c r="H77" s="33"/>
    </row>
    <row r="78" spans="2:8" s="1" customFormat="1" ht="16.899999999999999" customHeight="1">
      <c r="B78" s="33"/>
      <c r="C78" s="224" t="s">
        <v>1</v>
      </c>
      <c r="D78" s="224" t="s">
        <v>228</v>
      </c>
      <c r="E78" s="16" t="s">
        <v>1</v>
      </c>
      <c r="F78" s="225">
        <v>9.5239999999999991</v>
      </c>
      <c r="H78" s="33"/>
    </row>
    <row r="79" spans="2:8" s="1" customFormat="1" ht="16.899999999999999" customHeight="1">
      <c r="B79" s="33"/>
      <c r="C79" s="224" t="s">
        <v>110</v>
      </c>
      <c r="D79" s="224" t="s">
        <v>229</v>
      </c>
      <c r="E79" s="16" t="s">
        <v>1</v>
      </c>
      <c r="F79" s="225">
        <v>20.812000000000001</v>
      </c>
      <c r="H79" s="33"/>
    </row>
    <row r="80" spans="2:8" s="1" customFormat="1" ht="16.899999999999999" customHeight="1">
      <c r="B80" s="33"/>
      <c r="C80" s="226" t="s">
        <v>1010</v>
      </c>
      <c r="H80" s="33"/>
    </row>
    <row r="81" spans="2:8" s="1" customFormat="1" ht="22.5">
      <c r="B81" s="33"/>
      <c r="C81" s="224" t="s">
        <v>223</v>
      </c>
      <c r="D81" s="224" t="s">
        <v>224</v>
      </c>
      <c r="E81" s="16" t="s">
        <v>204</v>
      </c>
      <c r="F81" s="225">
        <v>20.812000000000001</v>
      </c>
      <c r="H81" s="33"/>
    </row>
    <row r="82" spans="2:8" s="1" customFormat="1" ht="22.5">
      <c r="B82" s="33"/>
      <c r="C82" s="224" t="s">
        <v>932</v>
      </c>
      <c r="D82" s="224" t="s">
        <v>933</v>
      </c>
      <c r="E82" s="16" t="s">
        <v>204</v>
      </c>
      <c r="F82" s="225">
        <v>23.934000000000001</v>
      </c>
      <c r="H82" s="33"/>
    </row>
    <row r="83" spans="2:8" s="1" customFormat="1" ht="22.5">
      <c r="B83" s="33"/>
      <c r="C83" s="224" t="s">
        <v>652</v>
      </c>
      <c r="D83" s="224" t="s">
        <v>653</v>
      </c>
      <c r="E83" s="16" t="s">
        <v>204</v>
      </c>
      <c r="F83" s="225">
        <v>20.812000000000001</v>
      </c>
      <c r="H83" s="33"/>
    </row>
    <row r="84" spans="2:8" s="1" customFormat="1" ht="22.5">
      <c r="B84" s="33"/>
      <c r="C84" s="224" t="s">
        <v>715</v>
      </c>
      <c r="D84" s="224" t="s">
        <v>716</v>
      </c>
      <c r="E84" s="16" t="s">
        <v>204</v>
      </c>
      <c r="F84" s="225">
        <v>20.812000000000001</v>
      </c>
      <c r="H84" s="33"/>
    </row>
    <row r="85" spans="2:8" s="1" customFormat="1" ht="16.899999999999999" customHeight="1">
      <c r="B85" s="33"/>
      <c r="C85" s="224" t="s">
        <v>724</v>
      </c>
      <c r="D85" s="224" t="s">
        <v>725</v>
      </c>
      <c r="E85" s="16" t="s">
        <v>204</v>
      </c>
      <c r="F85" s="225">
        <v>20.812000000000001</v>
      </c>
      <c r="H85" s="33"/>
    </row>
    <row r="86" spans="2:8" s="1" customFormat="1" ht="16.899999999999999" customHeight="1">
      <c r="B86" s="33"/>
      <c r="C86" s="224" t="s">
        <v>728</v>
      </c>
      <c r="D86" s="224" t="s">
        <v>729</v>
      </c>
      <c r="E86" s="16" t="s">
        <v>204</v>
      </c>
      <c r="F86" s="225">
        <v>20.812000000000001</v>
      </c>
      <c r="H86" s="33"/>
    </row>
    <row r="87" spans="2:8" s="1" customFormat="1" ht="16.899999999999999" customHeight="1">
      <c r="B87" s="33"/>
      <c r="C87" s="224" t="s">
        <v>732</v>
      </c>
      <c r="D87" s="224" t="s">
        <v>733</v>
      </c>
      <c r="E87" s="16" t="s">
        <v>204</v>
      </c>
      <c r="F87" s="225">
        <v>20.812000000000001</v>
      </c>
      <c r="H87" s="33"/>
    </row>
    <row r="88" spans="2:8" s="1" customFormat="1" ht="16.899999999999999" customHeight="1">
      <c r="B88" s="33"/>
      <c r="C88" s="224" t="s">
        <v>736</v>
      </c>
      <c r="D88" s="224" t="s">
        <v>737</v>
      </c>
      <c r="E88" s="16" t="s">
        <v>204</v>
      </c>
      <c r="F88" s="225">
        <v>20.812000000000001</v>
      </c>
      <c r="H88" s="33"/>
    </row>
    <row r="89" spans="2:8" s="1" customFormat="1" ht="16.899999999999999" customHeight="1">
      <c r="B89" s="33"/>
      <c r="C89" s="220" t="s">
        <v>107</v>
      </c>
      <c r="D89" s="221" t="s">
        <v>1</v>
      </c>
      <c r="E89" s="222" t="s">
        <v>1</v>
      </c>
      <c r="F89" s="223">
        <v>20.812000000000001</v>
      </c>
      <c r="H89" s="33"/>
    </row>
    <row r="90" spans="2:8" s="1" customFormat="1" ht="16.899999999999999" customHeight="1">
      <c r="B90" s="33"/>
      <c r="C90" s="224" t="s">
        <v>1</v>
      </c>
      <c r="D90" s="224" t="s">
        <v>110</v>
      </c>
      <c r="E90" s="16" t="s">
        <v>1</v>
      </c>
      <c r="F90" s="225">
        <v>20.812000000000001</v>
      </c>
      <c r="H90" s="33"/>
    </row>
    <row r="91" spans="2:8" s="1" customFormat="1" ht="16.899999999999999" customHeight="1">
      <c r="B91" s="33"/>
      <c r="C91" s="224" t="s">
        <v>107</v>
      </c>
      <c r="D91" s="224" t="s">
        <v>229</v>
      </c>
      <c r="E91" s="16" t="s">
        <v>1</v>
      </c>
      <c r="F91" s="225">
        <v>20.812000000000001</v>
      </c>
      <c r="H91" s="33"/>
    </row>
    <row r="92" spans="2:8" s="1" customFormat="1" ht="16.899999999999999" customHeight="1">
      <c r="B92" s="33"/>
      <c r="C92" s="226" t="s">
        <v>1010</v>
      </c>
      <c r="H92" s="33"/>
    </row>
    <row r="93" spans="2:8" s="1" customFormat="1" ht="22.5">
      <c r="B93" s="33"/>
      <c r="C93" s="224" t="s">
        <v>652</v>
      </c>
      <c r="D93" s="224" t="s">
        <v>653</v>
      </c>
      <c r="E93" s="16" t="s">
        <v>204</v>
      </c>
      <c r="F93" s="225">
        <v>20.812000000000001</v>
      </c>
      <c r="H93" s="33"/>
    </row>
    <row r="94" spans="2:8" s="1" customFormat="1" ht="16.899999999999999" customHeight="1">
      <c r="B94" s="33"/>
      <c r="C94" s="224" t="s">
        <v>816</v>
      </c>
      <c r="D94" s="224" t="s">
        <v>817</v>
      </c>
      <c r="E94" s="16" t="s">
        <v>204</v>
      </c>
      <c r="F94" s="225">
        <v>20.812000000000001</v>
      </c>
      <c r="H94" s="33"/>
    </row>
    <row r="95" spans="2:8" s="1" customFormat="1" ht="16.899999999999999" customHeight="1">
      <c r="B95" s="33"/>
      <c r="C95" s="224" t="s">
        <v>216</v>
      </c>
      <c r="D95" s="224" t="s">
        <v>217</v>
      </c>
      <c r="E95" s="16" t="s">
        <v>204</v>
      </c>
      <c r="F95" s="225">
        <v>20.812000000000001</v>
      </c>
      <c r="H95" s="33"/>
    </row>
    <row r="96" spans="2:8" s="1" customFormat="1" ht="16.899999999999999" customHeight="1">
      <c r="B96" s="33"/>
      <c r="C96" s="224" t="s">
        <v>219</v>
      </c>
      <c r="D96" s="224" t="s">
        <v>220</v>
      </c>
      <c r="E96" s="16" t="s">
        <v>204</v>
      </c>
      <c r="F96" s="225">
        <v>27.056000000000001</v>
      </c>
      <c r="H96" s="33"/>
    </row>
    <row r="97" spans="2:8" s="1" customFormat="1" ht="16.899999999999999" customHeight="1">
      <c r="B97" s="33"/>
      <c r="C97" s="220" t="s">
        <v>111</v>
      </c>
      <c r="D97" s="221" t="s">
        <v>1</v>
      </c>
      <c r="E97" s="222" t="s">
        <v>1</v>
      </c>
      <c r="F97" s="223">
        <v>45.258000000000003</v>
      </c>
      <c r="H97" s="33"/>
    </row>
    <row r="98" spans="2:8" s="1" customFormat="1" ht="16.899999999999999" customHeight="1">
      <c r="B98" s="33"/>
      <c r="C98" s="224" t="s">
        <v>1</v>
      </c>
      <c r="D98" s="224" t="s">
        <v>800</v>
      </c>
      <c r="E98" s="16" t="s">
        <v>1</v>
      </c>
      <c r="F98" s="225">
        <v>8.3480000000000008</v>
      </c>
      <c r="H98" s="33"/>
    </row>
    <row r="99" spans="2:8" s="1" customFormat="1" ht="16.899999999999999" customHeight="1">
      <c r="B99" s="33"/>
      <c r="C99" s="224" t="s">
        <v>1</v>
      </c>
      <c r="D99" s="224" t="s">
        <v>801</v>
      </c>
      <c r="E99" s="16" t="s">
        <v>1</v>
      </c>
      <c r="F99" s="225">
        <v>17.745000000000001</v>
      </c>
      <c r="H99" s="33"/>
    </row>
    <row r="100" spans="2:8" s="1" customFormat="1" ht="16.899999999999999" customHeight="1">
      <c r="B100" s="33"/>
      <c r="C100" s="224" t="s">
        <v>1</v>
      </c>
      <c r="D100" s="224" t="s">
        <v>802</v>
      </c>
      <c r="E100" s="16" t="s">
        <v>1</v>
      </c>
      <c r="F100" s="225">
        <v>19.164999999999999</v>
      </c>
      <c r="H100" s="33"/>
    </row>
    <row r="101" spans="2:8" s="1" customFormat="1" ht="16.899999999999999" customHeight="1">
      <c r="B101" s="33"/>
      <c r="C101" s="224" t="s">
        <v>111</v>
      </c>
      <c r="D101" s="224" t="s">
        <v>229</v>
      </c>
      <c r="E101" s="16" t="s">
        <v>1</v>
      </c>
      <c r="F101" s="225">
        <v>45.258000000000003</v>
      </c>
      <c r="H101" s="33"/>
    </row>
    <row r="102" spans="2:8" s="1" customFormat="1" ht="16.899999999999999" customHeight="1">
      <c r="B102" s="33"/>
      <c r="C102" s="226" t="s">
        <v>1010</v>
      </c>
      <c r="H102" s="33"/>
    </row>
    <row r="103" spans="2:8" s="1" customFormat="1" ht="16.899999999999999" customHeight="1">
      <c r="B103" s="33"/>
      <c r="C103" s="224" t="s">
        <v>797</v>
      </c>
      <c r="D103" s="224" t="s">
        <v>798</v>
      </c>
      <c r="E103" s="16" t="s">
        <v>204</v>
      </c>
      <c r="F103" s="225">
        <v>45.258000000000003</v>
      </c>
      <c r="H103" s="33"/>
    </row>
    <row r="104" spans="2:8" s="1" customFormat="1" ht="16.899999999999999" customHeight="1">
      <c r="B104" s="33"/>
      <c r="C104" s="224" t="s">
        <v>793</v>
      </c>
      <c r="D104" s="224" t="s">
        <v>794</v>
      </c>
      <c r="E104" s="16" t="s">
        <v>204</v>
      </c>
      <c r="F104" s="225">
        <v>45.258000000000003</v>
      </c>
      <c r="H104" s="33"/>
    </row>
    <row r="105" spans="2:8" s="1" customFormat="1" ht="16.899999999999999" customHeight="1">
      <c r="B105" s="33"/>
      <c r="C105" s="224" t="s">
        <v>804</v>
      </c>
      <c r="D105" s="224" t="s">
        <v>805</v>
      </c>
      <c r="E105" s="16" t="s">
        <v>204</v>
      </c>
      <c r="F105" s="225">
        <v>45.258000000000003</v>
      </c>
      <c r="H105" s="33"/>
    </row>
    <row r="106" spans="2:8" s="1" customFormat="1" ht="22.5">
      <c r="B106" s="33"/>
      <c r="C106" s="224" t="s">
        <v>820</v>
      </c>
      <c r="D106" s="224" t="s">
        <v>821</v>
      </c>
      <c r="E106" s="16" t="s">
        <v>204</v>
      </c>
      <c r="F106" s="225">
        <v>45.258000000000003</v>
      </c>
      <c r="H106" s="33"/>
    </row>
    <row r="107" spans="2:8" s="1" customFormat="1" ht="22.5">
      <c r="B107" s="33"/>
      <c r="C107" s="224" t="s">
        <v>824</v>
      </c>
      <c r="D107" s="224" t="s">
        <v>825</v>
      </c>
      <c r="E107" s="16" t="s">
        <v>204</v>
      </c>
      <c r="F107" s="225">
        <v>45.258000000000003</v>
      </c>
      <c r="H107" s="33"/>
    </row>
    <row r="108" spans="2:8" s="1" customFormat="1" ht="16.899999999999999" customHeight="1">
      <c r="B108" s="33"/>
      <c r="C108" s="224" t="s">
        <v>828</v>
      </c>
      <c r="D108" s="224" t="s">
        <v>829</v>
      </c>
      <c r="E108" s="16" t="s">
        <v>204</v>
      </c>
      <c r="F108" s="225">
        <v>45.258000000000003</v>
      </c>
      <c r="H108" s="33"/>
    </row>
    <row r="109" spans="2:8" s="1" customFormat="1" ht="16.899999999999999" customHeight="1">
      <c r="B109" s="33"/>
      <c r="C109" s="220" t="s">
        <v>814</v>
      </c>
      <c r="D109" s="221" t="s">
        <v>1</v>
      </c>
      <c r="E109" s="222" t="s">
        <v>1</v>
      </c>
      <c r="F109" s="223">
        <v>17.652000000000001</v>
      </c>
      <c r="H109" s="33"/>
    </row>
    <row r="110" spans="2:8" s="1" customFormat="1" ht="16.899999999999999" customHeight="1">
      <c r="B110" s="33"/>
      <c r="C110" s="224" t="s">
        <v>1</v>
      </c>
      <c r="D110" s="224" t="s">
        <v>811</v>
      </c>
      <c r="E110" s="16" t="s">
        <v>1</v>
      </c>
      <c r="F110" s="225">
        <v>4.32</v>
      </c>
      <c r="H110" s="33"/>
    </row>
    <row r="111" spans="2:8" s="1" customFormat="1" ht="16.899999999999999" customHeight="1">
      <c r="B111" s="33"/>
      <c r="C111" s="224" t="s">
        <v>1</v>
      </c>
      <c r="D111" s="224" t="s">
        <v>812</v>
      </c>
      <c r="E111" s="16" t="s">
        <v>1</v>
      </c>
      <c r="F111" s="225">
        <v>4.8479999999999999</v>
      </c>
      <c r="H111" s="33"/>
    </row>
    <row r="112" spans="2:8" s="1" customFormat="1" ht="16.899999999999999" customHeight="1">
      <c r="B112" s="33"/>
      <c r="C112" s="224" t="s">
        <v>1</v>
      </c>
      <c r="D112" s="224" t="s">
        <v>813</v>
      </c>
      <c r="E112" s="16" t="s">
        <v>1</v>
      </c>
      <c r="F112" s="225">
        <v>8.484</v>
      </c>
      <c r="H112" s="33"/>
    </row>
    <row r="113" spans="2:8" s="1" customFormat="1" ht="16.899999999999999" customHeight="1">
      <c r="B113" s="33"/>
      <c r="C113" s="224" t="s">
        <v>814</v>
      </c>
      <c r="D113" s="224" t="s">
        <v>229</v>
      </c>
      <c r="E113" s="16" t="s">
        <v>1</v>
      </c>
      <c r="F113" s="225">
        <v>17.652000000000001</v>
      </c>
      <c r="H113" s="33"/>
    </row>
    <row r="114" spans="2:8" s="1" customFormat="1" ht="16.899999999999999" customHeight="1">
      <c r="B114" s="33"/>
      <c r="C114" s="220" t="s">
        <v>127</v>
      </c>
      <c r="D114" s="221" t="s">
        <v>1</v>
      </c>
      <c r="E114" s="222" t="s">
        <v>1</v>
      </c>
      <c r="F114" s="223">
        <v>5</v>
      </c>
      <c r="H114" s="33"/>
    </row>
    <row r="115" spans="2:8" s="1" customFormat="1" ht="16.899999999999999" customHeight="1">
      <c r="B115" s="33"/>
      <c r="C115" s="224" t="s">
        <v>1</v>
      </c>
      <c r="D115" s="224" t="s">
        <v>234</v>
      </c>
      <c r="E115" s="16" t="s">
        <v>1</v>
      </c>
      <c r="F115" s="225">
        <v>0</v>
      </c>
      <c r="H115" s="33"/>
    </row>
    <row r="116" spans="2:8" s="1" customFormat="1" ht="16.899999999999999" customHeight="1">
      <c r="B116" s="33"/>
      <c r="C116" s="224" t="s">
        <v>1</v>
      </c>
      <c r="D116" s="224" t="s">
        <v>235</v>
      </c>
      <c r="E116" s="16" t="s">
        <v>1</v>
      </c>
      <c r="F116" s="225">
        <v>2</v>
      </c>
      <c r="H116" s="33"/>
    </row>
    <row r="117" spans="2:8" s="1" customFormat="1" ht="16.899999999999999" customHeight="1">
      <c r="B117" s="33"/>
      <c r="C117" s="224" t="s">
        <v>1</v>
      </c>
      <c r="D117" s="224" t="s">
        <v>236</v>
      </c>
      <c r="E117" s="16" t="s">
        <v>1</v>
      </c>
      <c r="F117" s="225">
        <v>3</v>
      </c>
      <c r="H117" s="33"/>
    </row>
    <row r="118" spans="2:8" s="1" customFormat="1" ht="16.899999999999999" customHeight="1">
      <c r="B118" s="33"/>
      <c r="C118" s="224" t="s">
        <v>127</v>
      </c>
      <c r="D118" s="224" t="s">
        <v>229</v>
      </c>
      <c r="E118" s="16" t="s">
        <v>1</v>
      </c>
      <c r="F118" s="225">
        <v>5</v>
      </c>
      <c r="H118" s="33"/>
    </row>
    <row r="119" spans="2:8" s="1" customFormat="1" ht="16.899999999999999" customHeight="1">
      <c r="B119" s="33"/>
      <c r="C119" s="226" t="s">
        <v>1010</v>
      </c>
      <c r="H119" s="33"/>
    </row>
    <row r="120" spans="2:8" s="1" customFormat="1" ht="16.899999999999999" customHeight="1">
      <c r="B120" s="33"/>
      <c r="C120" s="224" t="s">
        <v>230</v>
      </c>
      <c r="D120" s="224" t="s">
        <v>231</v>
      </c>
      <c r="E120" s="16" t="s">
        <v>232</v>
      </c>
      <c r="F120" s="225">
        <v>5</v>
      </c>
      <c r="H120" s="33"/>
    </row>
    <row r="121" spans="2:8" s="1" customFormat="1" ht="22.5">
      <c r="B121" s="33"/>
      <c r="C121" s="224" t="s">
        <v>662</v>
      </c>
      <c r="D121" s="224" t="s">
        <v>663</v>
      </c>
      <c r="E121" s="16" t="s">
        <v>232</v>
      </c>
      <c r="F121" s="225">
        <v>5</v>
      </c>
      <c r="H121" s="33"/>
    </row>
    <row r="122" spans="2:8" s="1" customFormat="1" ht="16.899999999999999" customHeight="1">
      <c r="B122" s="33"/>
      <c r="C122" s="220" t="s">
        <v>117</v>
      </c>
      <c r="D122" s="221" t="s">
        <v>1</v>
      </c>
      <c r="E122" s="222" t="s">
        <v>1</v>
      </c>
      <c r="F122" s="223">
        <v>2</v>
      </c>
      <c r="H122" s="33"/>
    </row>
    <row r="123" spans="2:8" s="1" customFormat="1" ht="16.899999999999999" customHeight="1">
      <c r="B123" s="33"/>
      <c r="C123" s="224" t="s">
        <v>1</v>
      </c>
      <c r="D123" s="224" t="s">
        <v>427</v>
      </c>
      <c r="E123" s="16" t="s">
        <v>1</v>
      </c>
      <c r="F123" s="225">
        <v>2</v>
      </c>
      <c r="H123" s="33"/>
    </row>
    <row r="124" spans="2:8" s="1" customFormat="1" ht="16.899999999999999" customHeight="1">
      <c r="B124" s="33"/>
      <c r="C124" s="224" t="s">
        <v>117</v>
      </c>
      <c r="D124" s="224" t="s">
        <v>229</v>
      </c>
      <c r="E124" s="16" t="s">
        <v>1</v>
      </c>
      <c r="F124" s="225">
        <v>2</v>
      </c>
      <c r="H124" s="33"/>
    </row>
    <row r="125" spans="2:8" s="1" customFormat="1" ht="16.899999999999999" customHeight="1">
      <c r="B125" s="33"/>
      <c r="C125" s="226" t="s">
        <v>1010</v>
      </c>
      <c r="H125" s="33"/>
    </row>
    <row r="126" spans="2:8" s="1" customFormat="1" ht="16.899999999999999" customHeight="1">
      <c r="B126" s="33"/>
      <c r="C126" s="224" t="s">
        <v>445</v>
      </c>
      <c r="D126" s="224" t="s">
        <v>446</v>
      </c>
      <c r="E126" s="16" t="s">
        <v>425</v>
      </c>
      <c r="F126" s="225">
        <v>2</v>
      </c>
      <c r="H126" s="33"/>
    </row>
    <row r="127" spans="2:8" s="1" customFormat="1" ht="16.899999999999999" customHeight="1">
      <c r="B127" s="33"/>
      <c r="C127" s="224" t="s">
        <v>338</v>
      </c>
      <c r="D127" s="224" t="s">
        <v>339</v>
      </c>
      <c r="E127" s="16" t="s">
        <v>232</v>
      </c>
      <c r="F127" s="225">
        <v>7</v>
      </c>
      <c r="H127" s="33"/>
    </row>
    <row r="128" spans="2:8" s="1" customFormat="1" ht="16.899999999999999" customHeight="1">
      <c r="B128" s="33"/>
      <c r="C128" s="224" t="s">
        <v>400</v>
      </c>
      <c r="D128" s="224" t="s">
        <v>401</v>
      </c>
      <c r="E128" s="16" t="s">
        <v>232</v>
      </c>
      <c r="F128" s="225">
        <v>14</v>
      </c>
      <c r="H128" s="33"/>
    </row>
    <row r="129" spans="2:8" s="1" customFormat="1" ht="16.899999999999999" customHeight="1">
      <c r="B129" s="33"/>
      <c r="C129" s="224" t="s">
        <v>449</v>
      </c>
      <c r="D129" s="224" t="s">
        <v>450</v>
      </c>
      <c r="E129" s="16" t="s">
        <v>232</v>
      </c>
      <c r="F129" s="225">
        <v>2</v>
      </c>
      <c r="H129" s="33"/>
    </row>
    <row r="130" spans="2:8" s="1" customFormat="1" ht="16.899999999999999" customHeight="1">
      <c r="B130" s="33"/>
      <c r="C130" s="224" t="s">
        <v>524</v>
      </c>
      <c r="D130" s="224" t="s">
        <v>525</v>
      </c>
      <c r="E130" s="16" t="s">
        <v>232</v>
      </c>
      <c r="F130" s="225">
        <v>14</v>
      </c>
      <c r="H130" s="33"/>
    </row>
    <row r="131" spans="2:8" s="1" customFormat="1" ht="16.899999999999999" customHeight="1">
      <c r="B131" s="33"/>
      <c r="C131" s="220" t="s">
        <v>130</v>
      </c>
      <c r="D131" s="221" t="s">
        <v>1</v>
      </c>
      <c r="E131" s="222" t="s">
        <v>1</v>
      </c>
      <c r="F131" s="223">
        <v>2</v>
      </c>
      <c r="H131" s="33"/>
    </row>
    <row r="132" spans="2:8" s="1" customFormat="1" ht="16.899999999999999" customHeight="1">
      <c r="B132" s="33"/>
      <c r="C132" s="224" t="s">
        <v>1</v>
      </c>
      <c r="D132" s="224" t="s">
        <v>91</v>
      </c>
      <c r="E132" s="16" t="s">
        <v>1</v>
      </c>
      <c r="F132" s="225">
        <v>2</v>
      </c>
      <c r="H132" s="33"/>
    </row>
    <row r="133" spans="2:8" s="1" customFormat="1" ht="16.899999999999999" customHeight="1">
      <c r="B133" s="33"/>
      <c r="C133" s="224" t="s">
        <v>130</v>
      </c>
      <c r="D133" s="224" t="s">
        <v>229</v>
      </c>
      <c r="E133" s="16" t="s">
        <v>1</v>
      </c>
      <c r="F133" s="225">
        <v>2</v>
      </c>
      <c r="H133" s="33"/>
    </row>
    <row r="134" spans="2:8" s="1" customFormat="1" ht="16.899999999999999" customHeight="1">
      <c r="B134" s="33"/>
      <c r="C134" s="226" t="s">
        <v>1010</v>
      </c>
      <c r="H134" s="33"/>
    </row>
    <row r="135" spans="2:8" s="1" customFormat="1" ht="22.5">
      <c r="B135" s="33"/>
      <c r="C135" s="224" t="s">
        <v>587</v>
      </c>
      <c r="D135" s="224" t="s">
        <v>588</v>
      </c>
      <c r="E135" s="16" t="s">
        <v>232</v>
      </c>
      <c r="F135" s="225">
        <v>2</v>
      </c>
      <c r="H135" s="33"/>
    </row>
    <row r="136" spans="2:8" s="1" customFormat="1" ht="16.899999999999999" customHeight="1">
      <c r="B136" s="33"/>
      <c r="C136" s="224" t="s">
        <v>601</v>
      </c>
      <c r="D136" s="224" t="s">
        <v>602</v>
      </c>
      <c r="E136" s="16" t="s">
        <v>232</v>
      </c>
      <c r="F136" s="225">
        <v>2</v>
      </c>
      <c r="H136" s="33"/>
    </row>
    <row r="137" spans="2:8" s="1" customFormat="1" ht="16.899999999999999" customHeight="1">
      <c r="B137" s="33"/>
      <c r="C137" s="224" t="s">
        <v>605</v>
      </c>
      <c r="D137" s="224" t="s">
        <v>606</v>
      </c>
      <c r="E137" s="16" t="s">
        <v>232</v>
      </c>
      <c r="F137" s="225">
        <v>2</v>
      </c>
      <c r="H137" s="33"/>
    </row>
    <row r="138" spans="2:8" s="1" customFormat="1" ht="16.899999999999999" customHeight="1">
      <c r="B138" s="33"/>
      <c r="C138" s="224" t="s">
        <v>617</v>
      </c>
      <c r="D138" s="224" t="s">
        <v>618</v>
      </c>
      <c r="E138" s="16" t="s">
        <v>232</v>
      </c>
      <c r="F138" s="225">
        <v>2</v>
      </c>
      <c r="H138" s="33"/>
    </row>
    <row r="139" spans="2:8" s="1" customFormat="1" ht="16.899999999999999" customHeight="1">
      <c r="B139" s="33"/>
      <c r="C139" s="224" t="s">
        <v>627</v>
      </c>
      <c r="D139" s="224" t="s">
        <v>628</v>
      </c>
      <c r="E139" s="16" t="s">
        <v>204</v>
      </c>
      <c r="F139" s="225">
        <v>2</v>
      </c>
      <c r="H139" s="33"/>
    </row>
    <row r="140" spans="2:8" s="1" customFormat="1" ht="16.899999999999999" customHeight="1">
      <c r="B140" s="33"/>
      <c r="C140" s="224" t="s">
        <v>631</v>
      </c>
      <c r="D140" s="224" t="s">
        <v>632</v>
      </c>
      <c r="E140" s="16" t="s">
        <v>204</v>
      </c>
      <c r="F140" s="225">
        <v>2</v>
      </c>
      <c r="H140" s="33"/>
    </row>
    <row r="141" spans="2:8" s="1" customFormat="1" ht="22.5">
      <c r="B141" s="33"/>
      <c r="C141" s="224" t="s">
        <v>635</v>
      </c>
      <c r="D141" s="224" t="s">
        <v>636</v>
      </c>
      <c r="E141" s="16" t="s">
        <v>232</v>
      </c>
      <c r="F141" s="225">
        <v>2</v>
      </c>
      <c r="H141" s="33"/>
    </row>
    <row r="142" spans="2:8" s="1" customFormat="1" ht="16.899999999999999" customHeight="1">
      <c r="B142" s="33"/>
      <c r="C142" s="224" t="s">
        <v>639</v>
      </c>
      <c r="D142" s="224" t="s">
        <v>640</v>
      </c>
      <c r="E142" s="16" t="s">
        <v>232</v>
      </c>
      <c r="F142" s="225">
        <v>2</v>
      </c>
      <c r="H142" s="33"/>
    </row>
    <row r="143" spans="2:8" s="1" customFormat="1" ht="16.899999999999999" customHeight="1">
      <c r="B143" s="33"/>
      <c r="C143" s="220" t="s">
        <v>1011</v>
      </c>
      <c r="D143" s="221" t="s">
        <v>1</v>
      </c>
      <c r="E143" s="222" t="s">
        <v>1</v>
      </c>
      <c r="F143" s="223">
        <v>0</v>
      </c>
      <c r="H143" s="33"/>
    </row>
    <row r="144" spans="2:8" s="1" customFormat="1" ht="16.899999999999999" customHeight="1">
      <c r="B144" s="33"/>
      <c r="C144" s="220" t="s">
        <v>124</v>
      </c>
      <c r="D144" s="221" t="s">
        <v>1</v>
      </c>
      <c r="E144" s="222" t="s">
        <v>1</v>
      </c>
      <c r="F144" s="223">
        <v>2</v>
      </c>
      <c r="H144" s="33"/>
    </row>
    <row r="145" spans="2:8" s="1" customFormat="1" ht="16.899999999999999" customHeight="1">
      <c r="B145" s="33"/>
      <c r="C145" s="224" t="s">
        <v>1</v>
      </c>
      <c r="D145" s="224" t="s">
        <v>465</v>
      </c>
      <c r="E145" s="16" t="s">
        <v>1</v>
      </c>
      <c r="F145" s="225">
        <v>2</v>
      </c>
      <c r="H145" s="33"/>
    </row>
    <row r="146" spans="2:8" s="1" customFormat="1" ht="16.899999999999999" customHeight="1">
      <c r="B146" s="33"/>
      <c r="C146" s="224" t="s">
        <v>124</v>
      </c>
      <c r="D146" s="224" t="s">
        <v>229</v>
      </c>
      <c r="E146" s="16" t="s">
        <v>1</v>
      </c>
      <c r="F146" s="225">
        <v>2</v>
      </c>
      <c r="H146" s="33"/>
    </row>
    <row r="147" spans="2:8" s="1" customFormat="1" ht="16.899999999999999" customHeight="1">
      <c r="B147" s="33"/>
      <c r="C147" s="226" t="s">
        <v>1010</v>
      </c>
      <c r="H147" s="33"/>
    </row>
    <row r="148" spans="2:8" s="1" customFormat="1" ht="16.899999999999999" customHeight="1">
      <c r="B148" s="33"/>
      <c r="C148" s="224" t="s">
        <v>544</v>
      </c>
      <c r="D148" s="224" t="s">
        <v>545</v>
      </c>
      <c r="E148" s="16" t="s">
        <v>232</v>
      </c>
      <c r="F148" s="225">
        <v>2</v>
      </c>
      <c r="H148" s="33"/>
    </row>
    <row r="149" spans="2:8" s="1" customFormat="1" ht="16.899999999999999" customHeight="1">
      <c r="B149" s="33"/>
      <c r="C149" s="224" t="s">
        <v>338</v>
      </c>
      <c r="D149" s="224" t="s">
        <v>339</v>
      </c>
      <c r="E149" s="16" t="s">
        <v>232</v>
      </c>
      <c r="F149" s="225">
        <v>7</v>
      </c>
      <c r="H149" s="33"/>
    </row>
    <row r="150" spans="2:8" s="1" customFormat="1" ht="16.899999999999999" customHeight="1">
      <c r="B150" s="33"/>
      <c r="C150" s="224" t="s">
        <v>354</v>
      </c>
      <c r="D150" s="224" t="s">
        <v>355</v>
      </c>
      <c r="E150" s="16" t="s">
        <v>232</v>
      </c>
      <c r="F150" s="225">
        <v>3</v>
      </c>
      <c r="H150" s="33"/>
    </row>
    <row r="151" spans="2:8" s="1" customFormat="1" ht="16.899999999999999" customHeight="1">
      <c r="B151" s="33"/>
      <c r="C151" s="224" t="s">
        <v>362</v>
      </c>
      <c r="D151" s="224" t="s">
        <v>363</v>
      </c>
      <c r="E151" s="16" t="s">
        <v>232</v>
      </c>
      <c r="F151" s="225">
        <v>2</v>
      </c>
      <c r="H151" s="33"/>
    </row>
    <row r="152" spans="2:8" s="1" customFormat="1" ht="16.899999999999999" customHeight="1">
      <c r="B152" s="33"/>
      <c r="C152" s="224" t="s">
        <v>400</v>
      </c>
      <c r="D152" s="224" t="s">
        <v>401</v>
      </c>
      <c r="E152" s="16" t="s">
        <v>232</v>
      </c>
      <c r="F152" s="225">
        <v>14</v>
      </c>
      <c r="H152" s="33"/>
    </row>
    <row r="153" spans="2:8" s="1" customFormat="1" ht="16.899999999999999" customHeight="1">
      <c r="B153" s="33"/>
      <c r="C153" s="224" t="s">
        <v>524</v>
      </c>
      <c r="D153" s="224" t="s">
        <v>525</v>
      </c>
      <c r="E153" s="16" t="s">
        <v>232</v>
      </c>
      <c r="F153" s="225">
        <v>14</v>
      </c>
      <c r="H153" s="33"/>
    </row>
    <row r="154" spans="2:8" s="1" customFormat="1" ht="16.899999999999999" customHeight="1">
      <c r="B154" s="33"/>
      <c r="C154" s="224" t="s">
        <v>548</v>
      </c>
      <c r="D154" s="224" t="s">
        <v>549</v>
      </c>
      <c r="E154" s="16" t="s">
        <v>232</v>
      </c>
      <c r="F154" s="225">
        <v>2</v>
      </c>
      <c r="H154" s="33"/>
    </row>
    <row r="155" spans="2:8" s="1" customFormat="1" ht="16.899999999999999" customHeight="1">
      <c r="B155" s="33"/>
      <c r="C155" s="224" t="s">
        <v>556</v>
      </c>
      <c r="D155" s="224" t="s">
        <v>557</v>
      </c>
      <c r="E155" s="16" t="s">
        <v>232</v>
      </c>
      <c r="F155" s="225">
        <v>2</v>
      </c>
      <c r="H155" s="33"/>
    </row>
    <row r="156" spans="2:8" s="1" customFormat="1" ht="16.899999999999999" customHeight="1">
      <c r="B156" s="33"/>
      <c r="C156" s="224" t="s">
        <v>697</v>
      </c>
      <c r="D156" s="224" t="s">
        <v>698</v>
      </c>
      <c r="E156" s="16" t="s">
        <v>232</v>
      </c>
      <c r="F156" s="225">
        <v>2</v>
      </c>
      <c r="H156" s="33"/>
    </row>
    <row r="157" spans="2:8" s="1" customFormat="1" ht="16.899999999999999" customHeight="1">
      <c r="B157" s="33"/>
      <c r="C157" s="220" t="s">
        <v>115</v>
      </c>
      <c r="D157" s="221" t="s">
        <v>1</v>
      </c>
      <c r="E157" s="222" t="s">
        <v>1</v>
      </c>
      <c r="F157" s="223">
        <v>1</v>
      </c>
      <c r="H157" s="33"/>
    </row>
    <row r="158" spans="2:8" s="1" customFormat="1" ht="16.899999999999999" customHeight="1">
      <c r="B158" s="33"/>
      <c r="C158" s="224" t="s">
        <v>1</v>
      </c>
      <c r="D158" s="224" t="s">
        <v>85</v>
      </c>
      <c r="E158" s="16" t="s">
        <v>1</v>
      </c>
      <c r="F158" s="225">
        <v>1</v>
      </c>
      <c r="H158" s="33"/>
    </row>
    <row r="159" spans="2:8" s="1" customFormat="1" ht="16.899999999999999" customHeight="1">
      <c r="B159" s="33"/>
      <c r="C159" s="224" t="s">
        <v>115</v>
      </c>
      <c r="D159" s="224" t="s">
        <v>229</v>
      </c>
      <c r="E159" s="16" t="s">
        <v>1</v>
      </c>
      <c r="F159" s="225">
        <v>1</v>
      </c>
      <c r="H159" s="33"/>
    </row>
    <row r="160" spans="2:8" s="1" customFormat="1" ht="16.899999999999999" customHeight="1">
      <c r="B160" s="33"/>
      <c r="C160" s="226" t="s">
        <v>1010</v>
      </c>
      <c r="H160" s="33"/>
    </row>
    <row r="161" spans="2:8" s="1" customFormat="1" ht="16.899999999999999" customHeight="1">
      <c r="B161" s="33"/>
      <c r="C161" s="224" t="s">
        <v>508</v>
      </c>
      <c r="D161" s="224" t="s">
        <v>509</v>
      </c>
      <c r="E161" s="16" t="s">
        <v>425</v>
      </c>
      <c r="F161" s="225">
        <v>1</v>
      </c>
      <c r="H161" s="33"/>
    </row>
    <row r="162" spans="2:8" s="1" customFormat="1" ht="16.899999999999999" customHeight="1">
      <c r="B162" s="33"/>
      <c r="C162" s="224" t="s">
        <v>568</v>
      </c>
      <c r="D162" s="224" t="s">
        <v>569</v>
      </c>
      <c r="E162" s="16" t="s">
        <v>232</v>
      </c>
      <c r="F162" s="225">
        <v>1</v>
      </c>
      <c r="H162" s="33"/>
    </row>
    <row r="163" spans="2:8" s="1" customFormat="1" ht="16.899999999999999" customHeight="1">
      <c r="B163" s="33"/>
      <c r="C163" s="220" t="s">
        <v>125</v>
      </c>
      <c r="D163" s="221" t="s">
        <v>1</v>
      </c>
      <c r="E163" s="222" t="s">
        <v>1</v>
      </c>
      <c r="F163" s="223">
        <v>6</v>
      </c>
      <c r="H163" s="33"/>
    </row>
    <row r="164" spans="2:8" s="1" customFormat="1" ht="16.899999999999999" customHeight="1">
      <c r="B164" s="33"/>
      <c r="C164" s="224" t="s">
        <v>1</v>
      </c>
      <c r="D164" s="224" t="s">
        <v>464</v>
      </c>
      <c r="E164" s="16" t="s">
        <v>1</v>
      </c>
      <c r="F164" s="225">
        <v>1</v>
      </c>
      <c r="H164" s="33"/>
    </row>
    <row r="165" spans="2:8" s="1" customFormat="1" ht="16.899999999999999" customHeight="1">
      <c r="B165" s="33"/>
      <c r="C165" s="224" t="s">
        <v>1</v>
      </c>
      <c r="D165" s="224" t="s">
        <v>913</v>
      </c>
      <c r="E165" s="16" t="s">
        <v>1</v>
      </c>
      <c r="F165" s="225">
        <v>4</v>
      </c>
      <c r="H165" s="33"/>
    </row>
    <row r="166" spans="2:8" s="1" customFormat="1" ht="16.899999999999999" customHeight="1">
      <c r="B166" s="33"/>
      <c r="C166" s="224" t="s">
        <v>1</v>
      </c>
      <c r="D166" s="224" t="s">
        <v>914</v>
      </c>
      <c r="E166" s="16" t="s">
        <v>1</v>
      </c>
      <c r="F166" s="225">
        <v>1</v>
      </c>
      <c r="H166" s="33"/>
    </row>
    <row r="167" spans="2:8" s="1" customFormat="1" ht="16.899999999999999" customHeight="1">
      <c r="B167" s="33"/>
      <c r="C167" s="224" t="s">
        <v>125</v>
      </c>
      <c r="D167" s="224" t="s">
        <v>229</v>
      </c>
      <c r="E167" s="16" t="s">
        <v>1</v>
      </c>
      <c r="F167" s="225">
        <v>6</v>
      </c>
      <c r="H167" s="33"/>
    </row>
    <row r="168" spans="2:8" s="1" customFormat="1" ht="16.899999999999999" customHeight="1">
      <c r="B168" s="33"/>
      <c r="C168" s="226" t="s">
        <v>1010</v>
      </c>
      <c r="H168" s="33"/>
    </row>
    <row r="169" spans="2:8" s="1" customFormat="1" ht="16.899999999999999" customHeight="1">
      <c r="B169" s="33"/>
      <c r="C169" s="224" t="s">
        <v>910</v>
      </c>
      <c r="D169" s="224" t="s">
        <v>911</v>
      </c>
      <c r="E169" s="16" t="s">
        <v>232</v>
      </c>
      <c r="F169" s="225">
        <v>6</v>
      </c>
      <c r="H169" s="33"/>
    </row>
    <row r="170" spans="2:8" s="1" customFormat="1" ht="16.899999999999999" customHeight="1">
      <c r="B170" s="33"/>
      <c r="C170" s="224" t="s">
        <v>883</v>
      </c>
      <c r="D170" s="224" t="s">
        <v>884</v>
      </c>
      <c r="E170" s="16" t="s">
        <v>232</v>
      </c>
      <c r="F170" s="225">
        <v>7</v>
      </c>
      <c r="H170" s="33"/>
    </row>
    <row r="171" spans="2:8" s="1" customFormat="1" ht="16.899999999999999" customHeight="1">
      <c r="B171" s="33"/>
      <c r="C171" s="220" t="s">
        <v>113</v>
      </c>
      <c r="D171" s="221" t="s">
        <v>1</v>
      </c>
      <c r="E171" s="222" t="s">
        <v>1</v>
      </c>
      <c r="F171" s="223">
        <v>3</v>
      </c>
      <c r="H171" s="33"/>
    </row>
    <row r="172" spans="2:8" s="1" customFormat="1" ht="16.899999999999999" customHeight="1">
      <c r="B172" s="33"/>
      <c r="C172" s="224" t="s">
        <v>1</v>
      </c>
      <c r="D172" s="224" t="s">
        <v>464</v>
      </c>
      <c r="E172" s="16" t="s">
        <v>1</v>
      </c>
      <c r="F172" s="225">
        <v>1</v>
      </c>
      <c r="H172" s="33"/>
    </row>
    <row r="173" spans="2:8" s="1" customFormat="1" ht="16.899999999999999" customHeight="1">
      <c r="B173" s="33"/>
      <c r="C173" s="224" t="s">
        <v>1</v>
      </c>
      <c r="D173" s="224" t="s">
        <v>465</v>
      </c>
      <c r="E173" s="16" t="s">
        <v>1</v>
      </c>
      <c r="F173" s="225">
        <v>2</v>
      </c>
      <c r="H173" s="33"/>
    </row>
    <row r="174" spans="2:8" s="1" customFormat="1" ht="16.899999999999999" customHeight="1">
      <c r="B174" s="33"/>
      <c r="C174" s="224" t="s">
        <v>113</v>
      </c>
      <c r="D174" s="224" t="s">
        <v>229</v>
      </c>
      <c r="E174" s="16" t="s">
        <v>1</v>
      </c>
      <c r="F174" s="225">
        <v>3</v>
      </c>
      <c r="H174" s="33"/>
    </row>
    <row r="175" spans="2:8" s="1" customFormat="1" ht="16.899999999999999" customHeight="1">
      <c r="B175" s="33"/>
      <c r="C175" s="226" t="s">
        <v>1010</v>
      </c>
      <c r="H175" s="33"/>
    </row>
    <row r="176" spans="2:8" s="1" customFormat="1" ht="16.899999999999999" customHeight="1">
      <c r="B176" s="33"/>
      <c r="C176" s="224" t="s">
        <v>461</v>
      </c>
      <c r="D176" s="224" t="s">
        <v>462</v>
      </c>
      <c r="E176" s="16" t="s">
        <v>425</v>
      </c>
      <c r="F176" s="225">
        <v>3</v>
      </c>
      <c r="H176" s="33"/>
    </row>
    <row r="177" spans="2:8" s="1" customFormat="1" ht="16.899999999999999" customHeight="1">
      <c r="B177" s="33"/>
      <c r="C177" s="224" t="s">
        <v>853</v>
      </c>
      <c r="D177" s="224" t="s">
        <v>854</v>
      </c>
      <c r="E177" s="16" t="s">
        <v>232</v>
      </c>
      <c r="F177" s="225">
        <v>5</v>
      </c>
      <c r="H177" s="33"/>
    </row>
    <row r="178" spans="2:8" s="1" customFormat="1" ht="16.899999999999999" customHeight="1">
      <c r="B178" s="33"/>
      <c r="C178" s="224" t="s">
        <v>874</v>
      </c>
      <c r="D178" s="224" t="s">
        <v>875</v>
      </c>
      <c r="E178" s="16" t="s">
        <v>232</v>
      </c>
      <c r="F178" s="225">
        <v>3</v>
      </c>
      <c r="H178" s="33"/>
    </row>
    <row r="179" spans="2:8" s="1" customFormat="1" ht="16.899999999999999" customHeight="1">
      <c r="B179" s="33"/>
      <c r="C179" s="224" t="s">
        <v>338</v>
      </c>
      <c r="D179" s="224" t="s">
        <v>339</v>
      </c>
      <c r="E179" s="16" t="s">
        <v>232</v>
      </c>
      <c r="F179" s="225">
        <v>7</v>
      </c>
      <c r="H179" s="33"/>
    </row>
    <row r="180" spans="2:8" s="1" customFormat="1" ht="16.899999999999999" customHeight="1">
      <c r="B180" s="33"/>
      <c r="C180" s="224" t="s">
        <v>400</v>
      </c>
      <c r="D180" s="224" t="s">
        <v>401</v>
      </c>
      <c r="E180" s="16" t="s">
        <v>232</v>
      </c>
      <c r="F180" s="225">
        <v>14</v>
      </c>
      <c r="H180" s="33"/>
    </row>
    <row r="181" spans="2:8" s="1" customFormat="1" ht="16.899999999999999" customHeight="1">
      <c r="B181" s="33"/>
      <c r="C181" s="224" t="s">
        <v>467</v>
      </c>
      <c r="D181" s="224" t="s">
        <v>468</v>
      </c>
      <c r="E181" s="16" t="s">
        <v>232</v>
      </c>
      <c r="F181" s="225">
        <v>3</v>
      </c>
      <c r="H181" s="33"/>
    </row>
    <row r="182" spans="2:8" s="1" customFormat="1" ht="22.5">
      <c r="B182" s="33"/>
      <c r="C182" s="224" t="s">
        <v>483</v>
      </c>
      <c r="D182" s="224" t="s">
        <v>484</v>
      </c>
      <c r="E182" s="16" t="s">
        <v>232</v>
      </c>
      <c r="F182" s="225">
        <v>8</v>
      </c>
      <c r="H182" s="33"/>
    </row>
    <row r="183" spans="2:8" s="1" customFormat="1" ht="16.899999999999999" customHeight="1">
      <c r="B183" s="33"/>
      <c r="C183" s="224" t="s">
        <v>500</v>
      </c>
      <c r="D183" s="224" t="s">
        <v>501</v>
      </c>
      <c r="E183" s="16" t="s">
        <v>232</v>
      </c>
      <c r="F183" s="225">
        <v>3</v>
      </c>
      <c r="H183" s="33"/>
    </row>
    <row r="184" spans="2:8" s="1" customFormat="1" ht="16.899999999999999" customHeight="1">
      <c r="B184" s="33"/>
      <c r="C184" s="224" t="s">
        <v>524</v>
      </c>
      <c r="D184" s="224" t="s">
        <v>525</v>
      </c>
      <c r="E184" s="16" t="s">
        <v>232</v>
      </c>
      <c r="F184" s="225">
        <v>14</v>
      </c>
      <c r="H184" s="33"/>
    </row>
    <row r="185" spans="2:8" s="1" customFormat="1" ht="16.899999999999999" customHeight="1">
      <c r="B185" s="33"/>
      <c r="C185" s="224" t="s">
        <v>532</v>
      </c>
      <c r="D185" s="224" t="s">
        <v>533</v>
      </c>
      <c r="E185" s="16" t="s">
        <v>425</v>
      </c>
      <c r="F185" s="225">
        <v>3</v>
      </c>
      <c r="H185" s="33"/>
    </row>
    <row r="186" spans="2:8" s="1" customFormat="1" ht="22.5">
      <c r="B186" s="33"/>
      <c r="C186" s="224" t="s">
        <v>536</v>
      </c>
      <c r="D186" s="224" t="s">
        <v>537</v>
      </c>
      <c r="E186" s="16" t="s">
        <v>232</v>
      </c>
      <c r="F186" s="225">
        <v>3</v>
      </c>
      <c r="H186" s="33"/>
    </row>
    <row r="187" spans="2:8" s="1" customFormat="1" ht="22.5">
      <c r="B187" s="33"/>
      <c r="C187" s="224" t="s">
        <v>552</v>
      </c>
      <c r="D187" s="224" t="s">
        <v>553</v>
      </c>
      <c r="E187" s="16" t="s">
        <v>232</v>
      </c>
      <c r="F187" s="225">
        <v>3</v>
      </c>
      <c r="H187" s="33"/>
    </row>
    <row r="188" spans="2:8" s="1" customFormat="1" ht="16.899999999999999" customHeight="1">
      <c r="B188" s="33"/>
      <c r="C188" s="224" t="s">
        <v>576</v>
      </c>
      <c r="D188" s="224" t="s">
        <v>577</v>
      </c>
      <c r="E188" s="16" t="s">
        <v>232</v>
      </c>
      <c r="F188" s="225">
        <v>5</v>
      </c>
      <c r="H188" s="33"/>
    </row>
    <row r="189" spans="2:8" s="1" customFormat="1" ht="16.899999999999999" customHeight="1">
      <c r="B189" s="33"/>
      <c r="C189" s="224" t="s">
        <v>496</v>
      </c>
      <c r="D189" s="224" t="s">
        <v>497</v>
      </c>
      <c r="E189" s="16" t="s">
        <v>232</v>
      </c>
      <c r="F189" s="225">
        <v>3</v>
      </c>
      <c r="H189" s="33"/>
    </row>
    <row r="190" spans="2:8" s="1" customFormat="1" ht="16.899999999999999" customHeight="1">
      <c r="B190" s="33"/>
      <c r="C190" s="224" t="s">
        <v>492</v>
      </c>
      <c r="D190" s="224" t="s">
        <v>493</v>
      </c>
      <c r="E190" s="16" t="s">
        <v>232</v>
      </c>
      <c r="F190" s="225">
        <v>3</v>
      </c>
      <c r="H190" s="33"/>
    </row>
    <row r="191" spans="2:8" s="1" customFormat="1" ht="16.899999999999999" customHeight="1">
      <c r="B191" s="33"/>
      <c r="C191" s="220" t="s">
        <v>121</v>
      </c>
      <c r="D191" s="221" t="s">
        <v>1</v>
      </c>
      <c r="E191" s="222" t="s">
        <v>1</v>
      </c>
      <c r="F191" s="223">
        <v>5</v>
      </c>
      <c r="H191" s="33"/>
    </row>
    <row r="192" spans="2:8" s="1" customFormat="1" ht="16.899999999999999" customHeight="1">
      <c r="B192" s="33"/>
      <c r="C192" s="224" t="s">
        <v>1</v>
      </c>
      <c r="D192" s="224" t="s">
        <v>352</v>
      </c>
      <c r="E192" s="16" t="s">
        <v>1</v>
      </c>
      <c r="F192" s="225">
        <v>1</v>
      </c>
      <c r="H192" s="33"/>
    </row>
    <row r="193" spans="2:8" s="1" customFormat="1" ht="16.899999999999999" customHeight="1">
      <c r="B193" s="33"/>
      <c r="C193" s="224" t="s">
        <v>1</v>
      </c>
      <c r="D193" s="224" t="s">
        <v>353</v>
      </c>
      <c r="E193" s="16" t="s">
        <v>1</v>
      </c>
      <c r="F193" s="225">
        <v>4</v>
      </c>
      <c r="H193" s="33"/>
    </row>
    <row r="194" spans="2:8" s="1" customFormat="1" ht="16.899999999999999" customHeight="1">
      <c r="B194" s="33"/>
      <c r="C194" s="224" t="s">
        <v>121</v>
      </c>
      <c r="D194" s="224" t="s">
        <v>229</v>
      </c>
      <c r="E194" s="16" t="s">
        <v>1</v>
      </c>
      <c r="F194" s="225">
        <v>5</v>
      </c>
      <c r="H194" s="33"/>
    </row>
    <row r="195" spans="2:8" s="1" customFormat="1" ht="16.899999999999999" customHeight="1">
      <c r="B195" s="33"/>
      <c r="C195" s="226" t="s">
        <v>1010</v>
      </c>
      <c r="H195" s="33"/>
    </row>
    <row r="196" spans="2:8" s="1" customFormat="1" ht="16.899999999999999" customHeight="1">
      <c r="B196" s="33"/>
      <c r="C196" s="224" t="s">
        <v>349</v>
      </c>
      <c r="D196" s="224" t="s">
        <v>350</v>
      </c>
      <c r="E196" s="16" t="s">
        <v>232</v>
      </c>
      <c r="F196" s="225">
        <v>5</v>
      </c>
      <c r="H196" s="33"/>
    </row>
    <row r="197" spans="2:8" s="1" customFormat="1" ht="16.899999999999999" customHeight="1">
      <c r="B197" s="33"/>
      <c r="C197" s="224" t="s">
        <v>354</v>
      </c>
      <c r="D197" s="224" t="s">
        <v>355</v>
      </c>
      <c r="E197" s="16" t="s">
        <v>232</v>
      </c>
      <c r="F197" s="225">
        <v>3</v>
      </c>
      <c r="H197" s="33"/>
    </row>
    <row r="198" spans="2:8" s="1" customFormat="1" ht="16.899999999999999" customHeight="1">
      <c r="B198" s="33"/>
      <c r="C198" s="224" t="s">
        <v>373</v>
      </c>
      <c r="D198" s="224" t="s">
        <v>374</v>
      </c>
      <c r="E198" s="16" t="s">
        <v>232</v>
      </c>
      <c r="F198" s="225">
        <v>5</v>
      </c>
      <c r="H198" s="33"/>
    </row>
    <row r="199" spans="2:8" s="1" customFormat="1" ht="16.899999999999999" customHeight="1">
      <c r="B199" s="33"/>
      <c r="C199" s="220" t="s">
        <v>119</v>
      </c>
      <c r="D199" s="221" t="s">
        <v>1</v>
      </c>
      <c r="E199" s="222" t="s">
        <v>1</v>
      </c>
      <c r="F199" s="223">
        <v>2</v>
      </c>
      <c r="H199" s="33"/>
    </row>
    <row r="200" spans="2:8" s="1" customFormat="1" ht="16.899999999999999" customHeight="1">
      <c r="B200" s="33"/>
      <c r="C200" s="224" t="s">
        <v>1</v>
      </c>
      <c r="D200" s="224" t="s">
        <v>427</v>
      </c>
      <c r="E200" s="16" t="s">
        <v>1</v>
      </c>
      <c r="F200" s="225">
        <v>2</v>
      </c>
      <c r="H200" s="33"/>
    </row>
    <row r="201" spans="2:8" s="1" customFormat="1" ht="16.899999999999999" customHeight="1">
      <c r="B201" s="33"/>
      <c r="C201" s="224" t="s">
        <v>119</v>
      </c>
      <c r="D201" s="224" t="s">
        <v>229</v>
      </c>
      <c r="E201" s="16" t="s">
        <v>1</v>
      </c>
      <c r="F201" s="225">
        <v>2</v>
      </c>
      <c r="H201" s="33"/>
    </row>
    <row r="202" spans="2:8" s="1" customFormat="1" ht="16.899999999999999" customHeight="1">
      <c r="B202" s="33"/>
      <c r="C202" s="226" t="s">
        <v>1010</v>
      </c>
      <c r="H202" s="33"/>
    </row>
    <row r="203" spans="2:8" s="1" customFormat="1" ht="16.899999999999999" customHeight="1">
      <c r="B203" s="33"/>
      <c r="C203" s="224" t="s">
        <v>423</v>
      </c>
      <c r="D203" s="224" t="s">
        <v>424</v>
      </c>
      <c r="E203" s="16" t="s">
        <v>425</v>
      </c>
      <c r="F203" s="225">
        <v>2</v>
      </c>
      <c r="H203" s="33"/>
    </row>
    <row r="204" spans="2:8" s="1" customFormat="1" ht="16.899999999999999" customHeight="1">
      <c r="B204" s="33"/>
      <c r="C204" s="224" t="s">
        <v>400</v>
      </c>
      <c r="D204" s="224" t="s">
        <v>401</v>
      </c>
      <c r="E204" s="16" t="s">
        <v>232</v>
      </c>
      <c r="F204" s="225">
        <v>14</v>
      </c>
      <c r="H204" s="33"/>
    </row>
    <row r="205" spans="2:8" s="1" customFormat="1" ht="16.899999999999999" customHeight="1">
      <c r="B205" s="33"/>
      <c r="C205" s="224" t="s">
        <v>429</v>
      </c>
      <c r="D205" s="224" t="s">
        <v>430</v>
      </c>
      <c r="E205" s="16" t="s">
        <v>232</v>
      </c>
      <c r="F205" s="225">
        <v>2</v>
      </c>
      <c r="H205" s="33"/>
    </row>
    <row r="206" spans="2:8" s="1" customFormat="1" ht="16.899999999999999" customHeight="1">
      <c r="B206" s="33"/>
      <c r="C206" s="224" t="s">
        <v>437</v>
      </c>
      <c r="D206" s="224" t="s">
        <v>438</v>
      </c>
      <c r="E206" s="16" t="s">
        <v>232</v>
      </c>
      <c r="F206" s="225">
        <v>2</v>
      </c>
      <c r="H206" s="33"/>
    </row>
    <row r="207" spans="2:8" s="1" customFormat="1" ht="16.899999999999999" customHeight="1">
      <c r="B207" s="33"/>
      <c r="C207" s="224" t="s">
        <v>475</v>
      </c>
      <c r="D207" s="224" t="s">
        <v>476</v>
      </c>
      <c r="E207" s="16" t="s">
        <v>232</v>
      </c>
      <c r="F207" s="225">
        <v>2</v>
      </c>
      <c r="H207" s="33"/>
    </row>
    <row r="208" spans="2:8" s="1" customFormat="1" ht="22.5">
      <c r="B208" s="33"/>
      <c r="C208" s="224" t="s">
        <v>483</v>
      </c>
      <c r="D208" s="224" t="s">
        <v>484</v>
      </c>
      <c r="E208" s="16" t="s">
        <v>232</v>
      </c>
      <c r="F208" s="225">
        <v>8</v>
      </c>
      <c r="H208" s="33"/>
    </row>
    <row r="209" spans="2:8" s="1" customFormat="1" ht="16.899999999999999" customHeight="1">
      <c r="B209" s="33"/>
      <c r="C209" s="224" t="s">
        <v>524</v>
      </c>
      <c r="D209" s="224" t="s">
        <v>525</v>
      </c>
      <c r="E209" s="16" t="s">
        <v>232</v>
      </c>
      <c r="F209" s="225">
        <v>14</v>
      </c>
      <c r="H209" s="33"/>
    </row>
    <row r="210" spans="2:8" s="1" customFormat="1" ht="16.899999999999999" customHeight="1">
      <c r="B210" s="33"/>
      <c r="C210" s="224" t="s">
        <v>576</v>
      </c>
      <c r="D210" s="224" t="s">
        <v>577</v>
      </c>
      <c r="E210" s="16" t="s">
        <v>232</v>
      </c>
      <c r="F210" s="225">
        <v>5</v>
      </c>
      <c r="H210" s="33"/>
    </row>
    <row r="211" spans="2:8" s="1" customFormat="1" ht="16.899999999999999" customHeight="1">
      <c r="B211" s="33"/>
      <c r="C211" s="224" t="s">
        <v>488</v>
      </c>
      <c r="D211" s="224" t="s">
        <v>489</v>
      </c>
      <c r="E211" s="16" t="s">
        <v>232</v>
      </c>
      <c r="F211" s="225">
        <v>2</v>
      </c>
      <c r="H211" s="33"/>
    </row>
    <row r="212" spans="2:8" s="1" customFormat="1" ht="16.899999999999999" customHeight="1">
      <c r="B212" s="33"/>
      <c r="C212" s="220" t="s">
        <v>131</v>
      </c>
      <c r="D212" s="221" t="s">
        <v>1</v>
      </c>
      <c r="E212" s="222" t="s">
        <v>1</v>
      </c>
      <c r="F212" s="223">
        <v>2</v>
      </c>
      <c r="H212" s="33"/>
    </row>
    <row r="213" spans="2:8" s="1" customFormat="1" ht="16.899999999999999" customHeight="1">
      <c r="B213" s="33"/>
      <c r="C213" s="224" t="s">
        <v>1</v>
      </c>
      <c r="D213" s="224" t="s">
        <v>91</v>
      </c>
      <c r="E213" s="16" t="s">
        <v>1</v>
      </c>
      <c r="F213" s="225">
        <v>2</v>
      </c>
      <c r="H213" s="33"/>
    </row>
    <row r="214" spans="2:8" s="1" customFormat="1" ht="16.899999999999999" customHeight="1">
      <c r="B214" s="33"/>
      <c r="C214" s="224" t="s">
        <v>131</v>
      </c>
      <c r="D214" s="224" t="s">
        <v>229</v>
      </c>
      <c r="E214" s="16" t="s">
        <v>1</v>
      </c>
      <c r="F214" s="225">
        <v>2</v>
      </c>
      <c r="H214" s="33"/>
    </row>
    <row r="215" spans="2:8" s="1" customFormat="1" ht="16.899999999999999" customHeight="1">
      <c r="B215" s="33"/>
      <c r="C215" s="226" t="s">
        <v>1010</v>
      </c>
      <c r="H215" s="33"/>
    </row>
    <row r="216" spans="2:8" s="1" customFormat="1" ht="16.899999999999999" customHeight="1">
      <c r="B216" s="33"/>
      <c r="C216" s="224" t="s">
        <v>516</v>
      </c>
      <c r="D216" s="224" t="s">
        <v>517</v>
      </c>
      <c r="E216" s="16" t="s">
        <v>232</v>
      </c>
      <c r="F216" s="225">
        <v>2</v>
      </c>
      <c r="H216" s="33"/>
    </row>
    <row r="217" spans="2:8" s="1" customFormat="1" ht="22.5">
      <c r="B217" s="33"/>
      <c r="C217" s="224" t="s">
        <v>395</v>
      </c>
      <c r="D217" s="224" t="s">
        <v>396</v>
      </c>
      <c r="E217" s="16" t="s">
        <v>232</v>
      </c>
      <c r="F217" s="225">
        <v>16</v>
      </c>
      <c r="H217" s="33"/>
    </row>
    <row r="218" spans="2:8" s="1" customFormat="1" ht="16.899999999999999" customHeight="1">
      <c r="B218" s="33"/>
      <c r="C218" s="220" t="s">
        <v>132</v>
      </c>
      <c r="D218" s="221" t="s">
        <v>1</v>
      </c>
      <c r="E218" s="222" t="s">
        <v>1</v>
      </c>
      <c r="F218" s="223">
        <v>14</v>
      </c>
      <c r="H218" s="33"/>
    </row>
    <row r="219" spans="2:8" s="1" customFormat="1" ht="16.899999999999999" customHeight="1">
      <c r="B219" s="33"/>
      <c r="C219" s="224" t="s">
        <v>1</v>
      </c>
      <c r="D219" s="224" t="s">
        <v>403</v>
      </c>
      <c r="E219" s="16" t="s">
        <v>1</v>
      </c>
      <c r="F219" s="225">
        <v>14</v>
      </c>
      <c r="H219" s="33"/>
    </row>
    <row r="220" spans="2:8" s="1" customFormat="1" ht="16.899999999999999" customHeight="1">
      <c r="B220" s="33"/>
      <c r="C220" s="224" t="s">
        <v>132</v>
      </c>
      <c r="D220" s="224" t="s">
        <v>229</v>
      </c>
      <c r="E220" s="16" t="s">
        <v>1</v>
      </c>
      <c r="F220" s="225">
        <v>14</v>
      </c>
      <c r="H220" s="33"/>
    </row>
    <row r="221" spans="2:8" s="1" customFormat="1" ht="16.899999999999999" customHeight="1">
      <c r="B221" s="33"/>
      <c r="C221" s="226" t="s">
        <v>1010</v>
      </c>
      <c r="H221" s="33"/>
    </row>
    <row r="222" spans="2:8" s="1" customFormat="1" ht="16.899999999999999" customHeight="1">
      <c r="B222" s="33"/>
      <c r="C222" s="224" t="s">
        <v>524</v>
      </c>
      <c r="D222" s="224" t="s">
        <v>525</v>
      </c>
      <c r="E222" s="16" t="s">
        <v>232</v>
      </c>
      <c r="F222" s="225">
        <v>14</v>
      </c>
      <c r="H222" s="33"/>
    </row>
    <row r="223" spans="2:8" s="1" customFormat="1" ht="22.5">
      <c r="B223" s="33"/>
      <c r="C223" s="224" t="s">
        <v>395</v>
      </c>
      <c r="D223" s="224" t="s">
        <v>396</v>
      </c>
      <c r="E223" s="16" t="s">
        <v>232</v>
      </c>
      <c r="F223" s="225">
        <v>16</v>
      </c>
      <c r="H223" s="33"/>
    </row>
    <row r="224" spans="2:8" s="1" customFormat="1" ht="26.45" customHeight="1">
      <c r="B224" s="33"/>
      <c r="C224" s="219" t="s">
        <v>1012</v>
      </c>
      <c r="D224" s="219" t="s">
        <v>94</v>
      </c>
      <c r="H224" s="33"/>
    </row>
    <row r="225" spans="2:8" s="1" customFormat="1" ht="16.899999999999999" customHeight="1">
      <c r="B225" s="33"/>
      <c r="C225" s="220" t="s">
        <v>139</v>
      </c>
      <c r="D225" s="221" t="s">
        <v>1</v>
      </c>
      <c r="E225" s="222" t="s">
        <v>1</v>
      </c>
      <c r="F225" s="223">
        <v>20</v>
      </c>
      <c r="H225" s="33"/>
    </row>
    <row r="226" spans="2:8" s="1" customFormat="1" ht="16.899999999999999" customHeight="1">
      <c r="B226" s="33"/>
      <c r="C226" s="224" t="s">
        <v>1</v>
      </c>
      <c r="D226" s="224" t="s">
        <v>1005</v>
      </c>
      <c r="E226" s="16" t="s">
        <v>1</v>
      </c>
      <c r="F226" s="225">
        <v>20</v>
      </c>
      <c r="H226" s="33"/>
    </row>
    <row r="227" spans="2:8" s="1" customFormat="1" ht="16.899999999999999" customHeight="1">
      <c r="B227" s="33"/>
      <c r="C227" s="224" t="s">
        <v>139</v>
      </c>
      <c r="D227" s="224" t="s">
        <v>229</v>
      </c>
      <c r="E227" s="16" t="s">
        <v>1</v>
      </c>
      <c r="F227" s="225">
        <v>20</v>
      </c>
      <c r="H227" s="33"/>
    </row>
    <row r="228" spans="2:8" s="1" customFormat="1" ht="16.899999999999999" customHeight="1">
      <c r="B228" s="33"/>
      <c r="C228" s="226" t="s">
        <v>1010</v>
      </c>
      <c r="H228" s="33"/>
    </row>
    <row r="229" spans="2:8" s="1" customFormat="1" ht="16.899999999999999" customHeight="1">
      <c r="B229" s="33"/>
      <c r="C229" s="224" t="s">
        <v>892</v>
      </c>
      <c r="D229" s="224" t="s">
        <v>893</v>
      </c>
      <c r="E229" s="16" t="s">
        <v>245</v>
      </c>
      <c r="F229" s="225">
        <v>20</v>
      </c>
      <c r="H229" s="33"/>
    </row>
    <row r="230" spans="2:8" s="1" customFormat="1" ht="16.899999999999999" customHeight="1">
      <c r="B230" s="33"/>
      <c r="C230" s="224" t="s">
        <v>918</v>
      </c>
      <c r="D230" s="224" t="s">
        <v>919</v>
      </c>
      <c r="E230" s="16" t="s">
        <v>245</v>
      </c>
      <c r="F230" s="225">
        <v>55</v>
      </c>
      <c r="H230" s="33"/>
    </row>
    <row r="231" spans="2:8" s="1" customFormat="1" ht="16.899999999999999" customHeight="1">
      <c r="B231" s="33"/>
      <c r="C231" s="220" t="s">
        <v>141</v>
      </c>
      <c r="D231" s="221" t="s">
        <v>1</v>
      </c>
      <c r="E231" s="222" t="s">
        <v>1</v>
      </c>
      <c r="F231" s="223">
        <v>17</v>
      </c>
      <c r="H231" s="33"/>
    </row>
    <row r="232" spans="2:8" s="1" customFormat="1" ht="16.899999999999999" customHeight="1">
      <c r="B232" s="33"/>
      <c r="C232" s="224" t="s">
        <v>1</v>
      </c>
      <c r="D232" s="224" t="s">
        <v>1006</v>
      </c>
      <c r="E232" s="16" t="s">
        <v>1</v>
      </c>
      <c r="F232" s="225">
        <v>17</v>
      </c>
      <c r="H232" s="33"/>
    </row>
    <row r="233" spans="2:8" s="1" customFormat="1" ht="16.899999999999999" customHeight="1">
      <c r="B233" s="33"/>
      <c r="C233" s="224" t="s">
        <v>141</v>
      </c>
      <c r="D233" s="224" t="s">
        <v>229</v>
      </c>
      <c r="E233" s="16" t="s">
        <v>1</v>
      </c>
      <c r="F233" s="225">
        <v>17</v>
      </c>
      <c r="H233" s="33"/>
    </row>
    <row r="234" spans="2:8" s="1" customFormat="1" ht="16.899999999999999" customHeight="1">
      <c r="B234" s="33"/>
      <c r="C234" s="226" t="s">
        <v>1010</v>
      </c>
      <c r="H234" s="33"/>
    </row>
    <row r="235" spans="2:8" s="1" customFormat="1" ht="16.899999999999999" customHeight="1">
      <c r="B235" s="33"/>
      <c r="C235" s="224" t="s">
        <v>901</v>
      </c>
      <c r="D235" s="224" t="s">
        <v>902</v>
      </c>
      <c r="E235" s="16" t="s">
        <v>245</v>
      </c>
      <c r="F235" s="225">
        <v>17</v>
      </c>
      <c r="H235" s="33"/>
    </row>
    <row r="236" spans="2:8" s="1" customFormat="1" ht="16.899999999999999" customHeight="1">
      <c r="B236" s="33"/>
      <c r="C236" s="224" t="s">
        <v>918</v>
      </c>
      <c r="D236" s="224" t="s">
        <v>919</v>
      </c>
      <c r="E236" s="16" t="s">
        <v>245</v>
      </c>
      <c r="F236" s="225">
        <v>55</v>
      </c>
      <c r="H236" s="33"/>
    </row>
    <row r="237" spans="2:8" s="1" customFormat="1" ht="16.899999999999999" customHeight="1">
      <c r="B237" s="33"/>
      <c r="C237" s="220" t="s">
        <v>327</v>
      </c>
      <c r="D237" s="221" t="s">
        <v>1</v>
      </c>
      <c r="E237" s="222" t="s">
        <v>1</v>
      </c>
      <c r="F237" s="223">
        <v>12</v>
      </c>
      <c r="H237" s="33"/>
    </row>
    <row r="238" spans="2:8" s="1" customFormat="1" ht="16.899999999999999" customHeight="1">
      <c r="B238" s="33"/>
      <c r="C238" s="224" t="s">
        <v>1</v>
      </c>
      <c r="D238" s="224" t="s">
        <v>251</v>
      </c>
      <c r="E238" s="16" t="s">
        <v>1</v>
      </c>
      <c r="F238" s="225">
        <v>12</v>
      </c>
      <c r="H238" s="33"/>
    </row>
    <row r="239" spans="2:8" s="1" customFormat="1" ht="16.899999999999999" customHeight="1">
      <c r="B239" s="33"/>
      <c r="C239" s="224" t="s">
        <v>327</v>
      </c>
      <c r="D239" s="224" t="s">
        <v>229</v>
      </c>
      <c r="E239" s="16" t="s">
        <v>1</v>
      </c>
      <c r="F239" s="225">
        <v>12</v>
      </c>
      <c r="H239" s="33"/>
    </row>
    <row r="240" spans="2:8" s="1" customFormat="1" ht="16.899999999999999" customHeight="1">
      <c r="B240" s="33"/>
      <c r="C240" s="220" t="s">
        <v>128</v>
      </c>
      <c r="D240" s="221" t="s">
        <v>1</v>
      </c>
      <c r="E240" s="222" t="s">
        <v>1</v>
      </c>
      <c r="F240" s="223">
        <v>15.141</v>
      </c>
      <c r="H240" s="33"/>
    </row>
    <row r="241" spans="2:8" s="1" customFormat="1" ht="16.899999999999999" customHeight="1">
      <c r="B241" s="33"/>
      <c r="C241" s="224" t="s">
        <v>1</v>
      </c>
      <c r="D241" s="224" t="s">
        <v>768</v>
      </c>
      <c r="E241" s="16" t="s">
        <v>1</v>
      </c>
      <c r="F241" s="225">
        <v>10.164</v>
      </c>
      <c r="H241" s="33"/>
    </row>
    <row r="242" spans="2:8" s="1" customFormat="1" ht="16.899999999999999" customHeight="1">
      <c r="B242" s="33"/>
      <c r="C242" s="224" t="s">
        <v>1</v>
      </c>
      <c r="D242" s="224" t="s">
        <v>994</v>
      </c>
      <c r="E242" s="16" t="s">
        <v>1</v>
      </c>
      <c r="F242" s="225">
        <v>4.9770000000000003</v>
      </c>
      <c r="H242" s="33"/>
    </row>
    <row r="243" spans="2:8" s="1" customFormat="1" ht="16.899999999999999" customHeight="1">
      <c r="B243" s="33"/>
      <c r="C243" s="224" t="s">
        <v>128</v>
      </c>
      <c r="D243" s="224" t="s">
        <v>229</v>
      </c>
      <c r="E243" s="16" t="s">
        <v>1</v>
      </c>
      <c r="F243" s="225">
        <v>15.141</v>
      </c>
      <c r="H243" s="33"/>
    </row>
    <row r="244" spans="2:8" s="1" customFormat="1" ht="16.899999999999999" customHeight="1">
      <c r="B244" s="33"/>
      <c r="C244" s="226" t="s">
        <v>1010</v>
      </c>
      <c r="H244" s="33"/>
    </row>
    <row r="245" spans="2:8" s="1" customFormat="1" ht="22.5">
      <c r="B245" s="33"/>
      <c r="C245" s="224" t="s">
        <v>765</v>
      </c>
      <c r="D245" s="224" t="s">
        <v>766</v>
      </c>
      <c r="E245" s="16" t="s">
        <v>245</v>
      </c>
      <c r="F245" s="225">
        <v>15.141</v>
      </c>
      <c r="H245" s="33"/>
    </row>
    <row r="246" spans="2:8" s="1" customFormat="1" ht="16.899999999999999" customHeight="1">
      <c r="B246" s="33"/>
      <c r="C246" s="224" t="s">
        <v>771</v>
      </c>
      <c r="D246" s="224" t="s">
        <v>772</v>
      </c>
      <c r="E246" s="16" t="s">
        <v>245</v>
      </c>
      <c r="F246" s="225">
        <v>15.141</v>
      </c>
      <c r="H246" s="33"/>
    </row>
    <row r="247" spans="2:8" s="1" customFormat="1" ht="16.899999999999999" customHeight="1">
      <c r="B247" s="33"/>
      <c r="C247" s="220" t="s">
        <v>134</v>
      </c>
      <c r="D247" s="221" t="s">
        <v>1</v>
      </c>
      <c r="E247" s="222" t="s">
        <v>1</v>
      </c>
      <c r="F247" s="223">
        <v>6</v>
      </c>
      <c r="H247" s="33"/>
    </row>
    <row r="248" spans="2:8" s="1" customFormat="1" ht="16.899999999999999" customHeight="1">
      <c r="B248" s="33"/>
      <c r="C248" s="224" t="s">
        <v>1</v>
      </c>
      <c r="D248" s="224" t="s">
        <v>242</v>
      </c>
      <c r="E248" s="16" t="s">
        <v>1</v>
      </c>
      <c r="F248" s="225">
        <v>6</v>
      </c>
      <c r="H248" s="33"/>
    </row>
    <row r="249" spans="2:8" s="1" customFormat="1" ht="16.899999999999999" customHeight="1">
      <c r="B249" s="33"/>
      <c r="C249" s="224" t="s">
        <v>134</v>
      </c>
      <c r="D249" s="224" t="s">
        <v>229</v>
      </c>
      <c r="E249" s="16" t="s">
        <v>1</v>
      </c>
      <c r="F249" s="225">
        <v>6</v>
      </c>
      <c r="H249" s="33"/>
    </row>
    <row r="250" spans="2:8" s="1" customFormat="1" ht="16.899999999999999" customHeight="1">
      <c r="B250" s="33"/>
      <c r="C250" s="226" t="s">
        <v>1010</v>
      </c>
      <c r="H250" s="33"/>
    </row>
    <row r="251" spans="2:8" s="1" customFormat="1" ht="16.899999999999999" customHeight="1">
      <c r="B251" s="33"/>
      <c r="C251" s="224" t="s">
        <v>387</v>
      </c>
      <c r="D251" s="224" t="s">
        <v>388</v>
      </c>
      <c r="E251" s="16" t="s">
        <v>245</v>
      </c>
      <c r="F251" s="225">
        <v>6</v>
      </c>
      <c r="H251" s="33"/>
    </row>
    <row r="252" spans="2:8" s="1" customFormat="1" ht="16.899999999999999" customHeight="1">
      <c r="B252" s="33"/>
      <c r="C252" s="224" t="s">
        <v>918</v>
      </c>
      <c r="D252" s="224" t="s">
        <v>919</v>
      </c>
      <c r="E252" s="16" t="s">
        <v>245</v>
      </c>
      <c r="F252" s="225">
        <v>55</v>
      </c>
      <c r="H252" s="33"/>
    </row>
    <row r="253" spans="2:8" s="1" customFormat="1" ht="16.899999999999999" customHeight="1">
      <c r="B253" s="33"/>
      <c r="C253" s="224" t="s">
        <v>383</v>
      </c>
      <c r="D253" s="224" t="s">
        <v>384</v>
      </c>
      <c r="E253" s="16" t="s">
        <v>245</v>
      </c>
      <c r="F253" s="225">
        <v>12</v>
      </c>
      <c r="H253" s="33"/>
    </row>
    <row r="254" spans="2:8" s="1" customFormat="1" ht="22.5">
      <c r="B254" s="33"/>
      <c r="C254" s="224" t="s">
        <v>243</v>
      </c>
      <c r="D254" s="224" t="s">
        <v>244</v>
      </c>
      <c r="E254" s="16" t="s">
        <v>245</v>
      </c>
      <c r="F254" s="225">
        <v>12</v>
      </c>
      <c r="H254" s="33"/>
    </row>
    <row r="255" spans="2:8" s="1" customFormat="1" ht="16.899999999999999" customHeight="1">
      <c r="B255" s="33"/>
      <c r="C255" s="220" t="s">
        <v>136</v>
      </c>
      <c r="D255" s="221" t="s">
        <v>1</v>
      </c>
      <c r="E255" s="222" t="s">
        <v>1</v>
      </c>
      <c r="F255" s="223">
        <v>6</v>
      </c>
      <c r="H255" s="33"/>
    </row>
    <row r="256" spans="2:8" s="1" customFormat="1" ht="16.899999999999999" customHeight="1">
      <c r="B256" s="33"/>
      <c r="C256" s="224" t="s">
        <v>1</v>
      </c>
      <c r="D256" s="224" t="s">
        <v>242</v>
      </c>
      <c r="E256" s="16" t="s">
        <v>1</v>
      </c>
      <c r="F256" s="225">
        <v>6</v>
      </c>
      <c r="H256" s="33"/>
    </row>
    <row r="257" spans="2:8" s="1" customFormat="1" ht="16.899999999999999" customHeight="1">
      <c r="B257" s="33"/>
      <c r="C257" s="224" t="s">
        <v>136</v>
      </c>
      <c r="D257" s="224" t="s">
        <v>229</v>
      </c>
      <c r="E257" s="16" t="s">
        <v>1</v>
      </c>
      <c r="F257" s="225">
        <v>6</v>
      </c>
      <c r="H257" s="33"/>
    </row>
    <row r="258" spans="2:8" s="1" customFormat="1" ht="16.899999999999999" customHeight="1">
      <c r="B258" s="33"/>
      <c r="C258" s="226" t="s">
        <v>1010</v>
      </c>
      <c r="H258" s="33"/>
    </row>
    <row r="259" spans="2:8" s="1" customFormat="1" ht="16.899999999999999" customHeight="1">
      <c r="B259" s="33"/>
      <c r="C259" s="224" t="s">
        <v>391</v>
      </c>
      <c r="D259" s="224" t="s">
        <v>392</v>
      </c>
      <c r="E259" s="16" t="s">
        <v>245</v>
      </c>
      <c r="F259" s="225">
        <v>6</v>
      </c>
      <c r="H259" s="33"/>
    </row>
    <row r="260" spans="2:8" s="1" customFormat="1" ht="16.899999999999999" customHeight="1">
      <c r="B260" s="33"/>
      <c r="C260" s="224" t="s">
        <v>918</v>
      </c>
      <c r="D260" s="224" t="s">
        <v>919</v>
      </c>
      <c r="E260" s="16" t="s">
        <v>245</v>
      </c>
      <c r="F260" s="225">
        <v>55</v>
      </c>
      <c r="H260" s="33"/>
    </row>
    <row r="261" spans="2:8" s="1" customFormat="1" ht="16.899999999999999" customHeight="1">
      <c r="B261" s="33"/>
      <c r="C261" s="224" t="s">
        <v>383</v>
      </c>
      <c r="D261" s="224" t="s">
        <v>384</v>
      </c>
      <c r="E261" s="16" t="s">
        <v>245</v>
      </c>
      <c r="F261" s="225">
        <v>12</v>
      </c>
      <c r="H261" s="33"/>
    </row>
    <row r="262" spans="2:8" s="1" customFormat="1" ht="22.5">
      <c r="B262" s="33"/>
      <c r="C262" s="224" t="s">
        <v>243</v>
      </c>
      <c r="D262" s="224" t="s">
        <v>244</v>
      </c>
      <c r="E262" s="16" t="s">
        <v>245</v>
      </c>
      <c r="F262" s="225">
        <v>12</v>
      </c>
      <c r="H262" s="33"/>
    </row>
    <row r="263" spans="2:8" s="1" customFormat="1" ht="16.899999999999999" customHeight="1">
      <c r="B263" s="33"/>
      <c r="C263" s="220" t="s">
        <v>137</v>
      </c>
      <c r="D263" s="221" t="s">
        <v>1</v>
      </c>
      <c r="E263" s="222" t="s">
        <v>1</v>
      </c>
      <c r="F263" s="223">
        <v>6</v>
      </c>
      <c r="H263" s="33"/>
    </row>
    <row r="264" spans="2:8" s="1" customFormat="1" ht="16.899999999999999" customHeight="1">
      <c r="B264" s="33"/>
      <c r="C264" s="224" t="s">
        <v>1</v>
      </c>
      <c r="D264" s="224" t="s">
        <v>242</v>
      </c>
      <c r="E264" s="16" t="s">
        <v>1</v>
      </c>
      <c r="F264" s="225">
        <v>6</v>
      </c>
      <c r="H264" s="33"/>
    </row>
    <row r="265" spans="2:8" s="1" customFormat="1" ht="16.899999999999999" customHeight="1">
      <c r="B265" s="33"/>
      <c r="C265" s="224" t="s">
        <v>137</v>
      </c>
      <c r="D265" s="224" t="s">
        <v>229</v>
      </c>
      <c r="E265" s="16" t="s">
        <v>1</v>
      </c>
      <c r="F265" s="225">
        <v>6</v>
      </c>
      <c r="H265" s="33"/>
    </row>
    <row r="266" spans="2:8" s="1" customFormat="1" ht="16.899999999999999" customHeight="1">
      <c r="B266" s="33"/>
      <c r="C266" s="226" t="s">
        <v>1010</v>
      </c>
      <c r="H266" s="33"/>
    </row>
    <row r="267" spans="2:8" s="1" customFormat="1" ht="16.899999999999999" customHeight="1">
      <c r="B267" s="33"/>
      <c r="C267" s="224" t="s">
        <v>329</v>
      </c>
      <c r="D267" s="224" t="s">
        <v>330</v>
      </c>
      <c r="E267" s="16" t="s">
        <v>245</v>
      </c>
      <c r="F267" s="225">
        <v>6</v>
      </c>
      <c r="H267" s="33"/>
    </row>
    <row r="268" spans="2:8" s="1" customFormat="1" ht="16.899999999999999" customHeight="1">
      <c r="B268" s="33"/>
      <c r="C268" s="224" t="s">
        <v>918</v>
      </c>
      <c r="D268" s="224" t="s">
        <v>919</v>
      </c>
      <c r="E268" s="16" t="s">
        <v>245</v>
      </c>
      <c r="F268" s="225">
        <v>55</v>
      </c>
      <c r="H268" s="33"/>
    </row>
    <row r="269" spans="2:8" s="1" customFormat="1" ht="16.899999999999999" customHeight="1">
      <c r="B269" s="33"/>
      <c r="C269" s="224" t="s">
        <v>324</v>
      </c>
      <c r="D269" s="224" t="s">
        <v>325</v>
      </c>
      <c r="E269" s="16" t="s">
        <v>245</v>
      </c>
      <c r="F269" s="225">
        <v>12</v>
      </c>
      <c r="H269" s="33"/>
    </row>
    <row r="270" spans="2:8" s="1" customFormat="1" ht="22.5">
      <c r="B270" s="33"/>
      <c r="C270" s="224" t="s">
        <v>248</v>
      </c>
      <c r="D270" s="224" t="s">
        <v>249</v>
      </c>
      <c r="E270" s="16" t="s">
        <v>245</v>
      </c>
      <c r="F270" s="225">
        <v>12</v>
      </c>
      <c r="H270" s="33"/>
    </row>
    <row r="271" spans="2:8" s="1" customFormat="1" ht="16.899999999999999" customHeight="1">
      <c r="B271" s="33"/>
      <c r="C271" s="220" t="s">
        <v>138</v>
      </c>
      <c r="D271" s="221" t="s">
        <v>1</v>
      </c>
      <c r="E271" s="222" t="s">
        <v>1</v>
      </c>
      <c r="F271" s="223">
        <v>6</v>
      </c>
      <c r="H271" s="33"/>
    </row>
    <row r="272" spans="2:8" s="1" customFormat="1" ht="16.899999999999999" customHeight="1">
      <c r="B272" s="33"/>
      <c r="C272" s="224" t="s">
        <v>1</v>
      </c>
      <c r="D272" s="224" t="s">
        <v>242</v>
      </c>
      <c r="E272" s="16" t="s">
        <v>1</v>
      </c>
      <c r="F272" s="225">
        <v>6</v>
      </c>
      <c r="H272" s="33"/>
    </row>
    <row r="273" spans="2:8" s="1" customFormat="1" ht="16.899999999999999" customHeight="1">
      <c r="B273" s="33"/>
      <c r="C273" s="224" t="s">
        <v>138</v>
      </c>
      <c r="D273" s="224" t="s">
        <v>229</v>
      </c>
      <c r="E273" s="16" t="s">
        <v>1</v>
      </c>
      <c r="F273" s="225">
        <v>6</v>
      </c>
      <c r="H273" s="33"/>
    </row>
    <row r="274" spans="2:8" s="1" customFormat="1" ht="16.899999999999999" customHeight="1">
      <c r="B274" s="33"/>
      <c r="C274" s="226" t="s">
        <v>1010</v>
      </c>
      <c r="H274" s="33"/>
    </row>
    <row r="275" spans="2:8" s="1" customFormat="1" ht="16.899999999999999" customHeight="1">
      <c r="B275" s="33"/>
      <c r="C275" s="224" t="s">
        <v>334</v>
      </c>
      <c r="D275" s="224" t="s">
        <v>335</v>
      </c>
      <c r="E275" s="16" t="s">
        <v>245</v>
      </c>
      <c r="F275" s="225">
        <v>6</v>
      </c>
      <c r="H275" s="33"/>
    </row>
    <row r="276" spans="2:8" s="1" customFormat="1" ht="16.899999999999999" customHeight="1">
      <c r="B276" s="33"/>
      <c r="C276" s="224" t="s">
        <v>324</v>
      </c>
      <c r="D276" s="224" t="s">
        <v>325</v>
      </c>
      <c r="E276" s="16" t="s">
        <v>245</v>
      </c>
      <c r="F276" s="225">
        <v>12</v>
      </c>
      <c r="H276" s="33"/>
    </row>
    <row r="277" spans="2:8" s="1" customFormat="1" ht="16.899999999999999" customHeight="1">
      <c r="B277" s="33"/>
      <c r="C277" s="224" t="s">
        <v>370</v>
      </c>
      <c r="D277" s="224" t="s">
        <v>371</v>
      </c>
      <c r="E277" s="16" t="s">
        <v>245</v>
      </c>
      <c r="F277" s="225">
        <v>6</v>
      </c>
      <c r="H277" s="33"/>
    </row>
    <row r="278" spans="2:8" s="1" customFormat="1" ht="22.5">
      <c r="B278" s="33"/>
      <c r="C278" s="224" t="s">
        <v>248</v>
      </c>
      <c r="D278" s="224" t="s">
        <v>249</v>
      </c>
      <c r="E278" s="16" t="s">
        <v>245</v>
      </c>
      <c r="F278" s="225">
        <v>12</v>
      </c>
      <c r="H278" s="33"/>
    </row>
    <row r="279" spans="2:8" s="1" customFormat="1" ht="16.899999999999999" customHeight="1">
      <c r="B279" s="33"/>
      <c r="C279" s="220" t="s">
        <v>105</v>
      </c>
      <c r="D279" s="221" t="s">
        <v>1</v>
      </c>
      <c r="E279" s="222" t="s">
        <v>1</v>
      </c>
      <c r="F279" s="223">
        <v>50.634</v>
      </c>
      <c r="H279" s="33"/>
    </row>
    <row r="280" spans="2:8" s="1" customFormat="1" ht="16.899999999999999" customHeight="1">
      <c r="B280" s="33"/>
      <c r="C280" s="224" t="s">
        <v>1</v>
      </c>
      <c r="D280" s="224" t="s">
        <v>973</v>
      </c>
      <c r="E280" s="16" t="s">
        <v>1</v>
      </c>
      <c r="F280" s="225">
        <v>14.427</v>
      </c>
      <c r="H280" s="33"/>
    </row>
    <row r="281" spans="2:8" s="1" customFormat="1" ht="16.899999999999999" customHeight="1">
      <c r="B281" s="33"/>
      <c r="C281" s="224" t="s">
        <v>1</v>
      </c>
      <c r="D281" s="224" t="s">
        <v>974</v>
      </c>
      <c r="E281" s="16" t="s">
        <v>1</v>
      </c>
      <c r="F281" s="225">
        <v>9.17</v>
      </c>
      <c r="H281" s="33"/>
    </row>
    <row r="282" spans="2:8" s="1" customFormat="1" ht="16.899999999999999" customHeight="1">
      <c r="B282" s="33"/>
      <c r="C282" s="224" t="s">
        <v>1</v>
      </c>
      <c r="D282" s="224" t="s">
        <v>975</v>
      </c>
      <c r="E282" s="16" t="s">
        <v>1</v>
      </c>
      <c r="F282" s="225">
        <v>27.036999999999999</v>
      </c>
      <c r="H282" s="33"/>
    </row>
    <row r="283" spans="2:8" s="1" customFormat="1" ht="16.899999999999999" customHeight="1">
      <c r="B283" s="33"/>
      <c r="C283" s="224" t="s">
        <v>105</v>
      </c>
      <c r="D283" s="224" t="s">
        <v>229</v>
      </c>
      <c r="E283" s="16" t="s">
        <v>1</v>
      </c>
      <c r="F283" s="225">
        <v>50.634</v>
      </c>
      <c r="H283" s="33"/>
    </row>
    <row r="284" spans="2:8" s="1" customFormat="1" ht="16.899999999999999" customHeight="1">
      <c r="B284" s="33"/>
      <c r="C284" s="226" t="s">
        <v>1010</v>
      </c>
      <c r="H284" s="33"/>
    </row>
    <row r="285" spans="2:8" s="1" customFormat="1" ht="22.5">
      <c r="B285" s="33"/>
      <c r="C285" s="224" t="s">
        <v>257</v>
      </c>
      <c r="D285" s="224" t="s">
        <v>258</v>
      </c>
      <c r="E285" s="16" t="s">
        <v>204</v>
      </c>
      <c r="F285" s="225">
        <v>50.634</v>
      </c>
      <c r="H285" s="33"/>
    </row>
    <row r="286" spans="2:8" s="1" customFormat="1" ht="16.899999999999999" customHeight="1">
      <c r="B286" s="33"/>
      <c r="C286" s="224" t="s">
        <v>202</v>
      </c>
      <c r="D286" s="224" t="s">
        <v>203</v>
      </c>
      <c r="E286" s="16" t="s">
        <v>204</v>
      </c>
      <c r="F286" s="225">
        <v>50.634</v>
      </c>
      <c r="H286" s="33"/>
    </row>
    <row r="287" spans="2:8" s="1" customFormat="1" ht="22.5">
      <c r="B287" s="33"/>
      <c r="C287" s="224" t="s">
        <v>746</v>
      </c>
      <c r="D287" s="224" t="s">
        <v>747</v>
      </c>
      <c r="E287" s="16" t="s">
        <v>204</v>
      </c>
      <c r="F287" s="225">
        <v>50.634</v>
      </c>
      <c r="H287" s="33"/>
    </row>
    <row r="288" spans="2:8" s="1" customFormat="1" ht="16.899999999999999" customHeight="1">
      <c r="B288" s="33"/>
      <c r="C288" s="224" t="s">
        <v>755</v>
      </c>
      <c r="D288" s="224" t="s">
        <v>756</v>
      </c>
      <c r="E288" s="16" t="s">
        <v>204</v>
      </c>
      <c r="F288" s="225">
        <v>50.634</v>
      </c>
      <c r="H288" s="33"/>
    </row>
    <row r="289" spans="2:8" s="1" customFormat="1" ht="16.899999999999999" customHeight="1">
      <c r="B289" s="33"/>
      <c r="C289" s="220" t="s">
        <v>110</v>
      </c>
      <c r="D289" s="221" t="s">
        <v>1</v>
      </c>
      <c r="E289" s="222" t="s">
        <v>1</v>
      </c>
      <c r="F289" s="223">
        <v>11.96</v>
      </c>
      <c r="H289" s="33"/>
    </row>
    <row r="290" spans="2:8" s="1" customFormat="1" ht="16.899999999999999" customHeight="1">
      <c r="B290" s="33"/>
      <c r="C290" s="224" t="s">
        <v>1</v>
      </c>
      <c r="D290" s="224" t="s">
        <v>966</v>
      </c>
      <c r="E290" s="16" t="s">
        <v>1</v>
      </c>
      <c r="F290" s="225">
        <v>4.6619999999999999</v>
      </c>
      <c r="H290" s="33"/>
    </row>
    <row r="291" spans="2:8" s="1" customFormat="1" ht="16.899999999999999" customHeight="1">
      <c r="B291" s="33"/>
      <c r="C291" s="224" t="s">
        <v>1</v>
      </c>
      <c r="D291" s="224" t="s">
        <v>967</v>
      </c>
      <c r="E291" s="16" t="s">
        <v>1</v>
      </c>
      <c r="F291" s="225">
        <v>1.4179999999999999</v>
      </c>
      <c r="H291" s="33"/>
    </row>
    <row r="292" spans="2:8" s="1" customFormat="1" ht="16.899999999999999" customHeight="1">
      <c r="B292" s="33"/>
      <c r="C292" s="224" t="s">
        <v>1</v>
      </c>
      <c r="D292" s="224" t="s">
        <v>968</v>
      </c>
      <c r="E292" s="16" t="s">
        <v>1</v>
      </c>
      <c r="F292" s="225">
        <v>5.88</v>
      </c>
      <c r="H292" s="33"/>
    </row>
    <row r="293" spans="2:8" s="1" customFormat="1" ht="16.899999999999999" customHeight="1">
      <c r="B293" s="33"/>
      <c r="C293" s="224" t="s">
        <v>110</v>
      </c>
      <c r="D293" s="224" t="s">
        <v>229</v>
      </c>
      <c r="E293" s="16" t="s">
        <v>1</v>
      </c>
      <c r="F293" s="225">
        <v>11.96</v>
      </c>
      <c r="H293" s="33"/>
    </row>
    <row r="294" spans="2:8" s="1" customFormat="1" ht="16.899999999999999" customHeight="1">
      <c r="B294" s="33"/>
      <c r="C294" s="226" t="s">
        <v>1010</v>
      </c>
      <c r="H294" s="33"/>
    </row>
    <row r="295" spans="2:8" s="1" customFormat="1" ht="22.5">
      <c r="B295" s="33"/>
      <c r="C295" s="224" t="s">
        <v>223</v>
      </c>
      <c r="D295" s="224" t="s">
        <v>224</v>
      </c>
      <c r="E295" s="16" t="s">
        <v>204</v>
      </c>
      <c r="F295" s="225">
        <v>11.96</v>
      </c>
      <c r="H295" s="33"/>
    </row>
    <row r="296" spans="2:8" s="1" customFormat="1" ht="22.5">
      <c r="B296" s="33"/>
      <c r="C296" s="224" t="s">
        <v>932</v>
      </c>
      <c r="D296" s="224" t="s">
        <v>933</v>
      </c>
      <c r="E296" s="16" t="s">
        <v>204</v>
      </c>
      <c r="F296" s="225">
        <v>13.754</v>
      </c>
      <c r="H296" s="33"/>
    </row>
    <row r="297" spans="2:8" s="1" customFormat="1" ht="22.5">
      <c r="B297" s="33"/>
      <c r="C297" s="224" t="s">
        <v>652</v>
      </c>
      <c r="D297" s="224" t="s">
        <v>653</v>
      </c>
      <c r="E297" s="16" t="s">
        <v>204</v>
      </c>
      <c r="F297" s="225">
        <v>11.96</v>
      </c>
      <c r="H297" s="33"/>
    </row>
    <row r="298" spans="2:8" s="1" customFormat="1" ht="22.5">
      <c r="B298" s="33"/>
      <c r="C298" s="224" t="s">
        <v>715</v>
      </c>
      <c r="D298" s="224" t="s">
        <v>716</v>
      </c>
      <c r="E298" s="16" t="s">
        <v>204</v>
      </c>
      <c r="F298" s="225">
        <v>11.96</v>
      </c>
      <c r="H298" s="33"/>
    </row>
    <row r="299" spans="2:8" s="1" customFormat="1" ht="16.899999999999999" customHeight="1">
      <c r="B299" s="33"/>
      <c r="C299" s="224" t="s">
        <v>724</v>
      </c>
      <c r="D299" s="224" t="s">
        <v>725</v>
      </c>
      <c r="E299" s="16" t="s">
        <v>204</v>
      </c>
      <c r="F299" s="225">
        <v>11.96</v>
      </c>
      <c r="H299" s="33"/>
    </row>
    <row r="300" spans="2:8" s="1" customFormat="1" ht="16.899999999999999" customHeight="1">
      <c r="B300" s="33"/>
      <c r="C300" s="224" t="s">
        <v>728</v>
      </c>
      <c r="D300" s="224" t="s">
        <v>729</v>
      </c>
      <c r="E300" s="16" t="s">
        <v>204</v>
      </c>
      <c r="F300" s="225">
        <v>11.96</v>
      </c>
      <c r="H300" s="33"/>
    </row>
    <row r="301" spans="2:8" s="1" customFormat="1" ht="16.899999999999999" customHeight="1">
      <c r="B301" s="33"/>
      <c r="C301" s="224" t="s">
        <v>732</v>
      </c>
      <c r="D301" s="224" t="s">
        <v>733</v>
      </c>
      <c r="E301" s="16" t="s">
        <v>204</v>
      </c>
      <c r="F301" s="225">
        <v>11.96</v>
      </c>
      <c r="H301" s="33"/>
    </row>
    <row r="302" spans="2:8" s="1" customFormat="1" ht="16.899999999999999" customHeight="1">
      <c r="B302" s="33"/>
      <c r="C302" s="224" t="s">
        <v>736</v>
      </c>
      <c r="D302" s="224" t="s">
        <v>737</v>
      </c>
      <c r="E302" s="16" t="s">
        <v>204</v>
      </c>
      <c r="F302" s="225">
        <v>11.96</v>
      </c>
      <c r="H302" s="33"/>
    </row>
    <row r="303" spans="2:8" s="1" customFormat="1" ht="16.899999999999999" customHeight="1">
      <c r="B303" s="33"/>
      <c r="C303" s="220" t="s">
        <v>107</v>
      </c>
      <c r="D303" s="221" t="s">
        <v>1</v>
      </c>
      <c r="E303" s="222" t="s">
        <v>1</v>
      </c>
      <c r="F303" s="223">
        <v>11.96</v>
      </c>
      <c r="H303" s="33"/>
    </row>
    <row r="304" spans="2:8" s="1" customFormat="1" ht="16.899999999999999" customHeight="1">
      <c r="B304" s="33"/>
      <c r="C304" s="224" t="s">
        <v>1</v>
      </c>
      <c r="D304" s="224" t="s">
        <v>110</v>
      </c>
      <c r="E304" s="16" t="s">
        <v>1</v>
      </c>
      <c r="F304" s="225">
        <v>11.96</v>
      </c>
      <c r="H304" s="33"/>
    </row>
    <row r="305" spans="2:8" s="1" customFormat="1" ht="16.899999999999999" customHeight="1">
      <c r="B305" s="33"/>
      <c r="C305" s="224" t="s">
        <v>107</v>
      </c>
      <c r="D305" s="224" t="s">
        <v>229</v>
      </c>
      <c r="E305" s="16" t="s">
        <v>1</v>
      </c>
      <c r="F305" s="225">
        <v>11.96</v>
      </c>
      <c r="H305" s="33"/>
    </row>
    <row r="306" spans="2:8" s="1" customFormat="1" ht="16.899999999999999" customHeight="1">
      <c r="B306" s="33"/>
      <c r="C306" s="226" t="s">
        <v>1010</v>
      </c>
      <c r="H306" s="33"/>
    </row>
    <row r="307" spans="2:8" s="1" customFormat="1" ht="22.5">
      <c r="B307" s="33"/>
      <c r="C307" s="224" t="s">
        <v>652</v>
      </c>
      <c r="D307" s="224" t="s">
        <v>653</v>
      </c>
      <c r="E307" s="16" t="s">
        <v>204</v>
      </c>
      <c r="F307" s="225">
        <v>11.96</v>
      </c>
      <c r="H307" s="33"/>
    </row>
    <row r="308" spans="2:8" s="1" customFormat="1" ht="16.899999999999999" customHeight="1">
      <c r="B308" s="33"/>
      <c r="C308" s="224" t="s">
        <v>816</v>
      </c>
      <c r="D308" s="224" t="s">
        <v>817</v>
      </c>
      <c r="E308" s="16" t="s">
        <v>204</v>
      </c>
      <c r="F308" s="225">
        <v>11.96</v>
      </c>
      <c r="H308" s="33"/>
    </row>
    <row r="309" spans="2:8" s="1" customFormat="1" ht="16.899999999999999" customHeight="1">
      <c r="B309" s="33"/>
      <c r="C309" s="224" t="s">
        <v>216</v>
      </c>
      <c r="D309" s="224" t="s">
        <v>217</v>
      </c>
      <c r="E309" s="16" t="s">
        <v>204</v>
      </c>
      <c r="F309" s="225">
        <v>11.96</v>
      </c>
      <c r="H309" s="33"/>
    </row>
    <row r="310" spans="2:8" s="1" customFormat="1" ht="16.899999999999999" customHeight="1">
      <c r="B310" s="33"/>
      <c r="C310" s="224" t="s">
        <v>219</v>
      </c>
      <c r="D310" s="224" t="s">
        <v>220</v>
      </c>
      <c r="E310" s="16" t="s">
        <v>204</v>
      </c>
      <c r="F310" s="225">
        <v>15.548</v>
      </c>
      <c r="H310" s="33"/>
    </row>
    <row r="311" spans="2:8" s="1" customFormat="1" ht="16.899999999999999" customHeight="1">
      <c r="B311" s="33"/>
      <c r="C311" s="220" t="s">
        <v>111</v>
      </c>
      <c r="D311" s="221" t="s">
        <v>1</v>
      </c>
      <c r="E311" s="222" t="s">
        <v>1</v>
      </c>
      <c r="F311" s="223">
        <v>26.303000000000001</v>
      </c>
      <c r="H311" s="33"/>
    </row>
    <row r="312" spans="2:8" s="1" customFormat="1" ht="16.899999999999999" customHeight="1">
      <c r="B312" s="33"/>
      <c r="C312" s="224" t="s">
        <v>1</v>
      </c>
      <c r="D312" s="224" t="s">
        <v>998</v>
      </c>
      <c r="E312" s="16" t="s">
        <v>1</v>
      </c>
      <c r="F312" s="225">
        <v>9.0830000000000002</v>
      </c>
      <c r="H312" s="33"/>
    </row>
    <row r="313" spans="2:8" s="1" customFormat="1" ht="16.899999999999999" customHeight="1">
      <c r="B313" s="33"/>
      <c r="C313" s="224" t="s">
        <v>1</v>
      </c>
      <c r="D313" s="224" t="s">
        <v>999</v>
      </c>
      <c r="E313" s="16" t="s">
        <v>1</v>
      </c>
      <c r="F313" s="225">
        <v>5.04</v>
      </c>
      <c r="H313" s="33"/>
    </row>
    <row r="314" spans="2:8" s="1" customFormat="1" ht="16.899999999999999" customHeight="1">
      <c r="B314" s="33"/>
      <c r="C314" s="224" t="s">
        <v>1</v>
      </c>
      <c r="D314" s="224" t="s">
        <v>1000</v>
      </c>
      <c r="E314" s="16" t="s">
        <v>1</v>
      </c>
      <c r="F314" s="225">
        <v>12.18</v>
      </c>
      <c r="H314" s="33"/>
    </row>
    <row r="315" spans="2:8" s="1" customFormat="1" ht="16.899999999999999" customHeight="1">
      <c r="B315" s="33"/>
      <c r="C315" s="224" t="s">
        <v>111</v>
      </c>
      <c r="D315" s="224" t="s">
        <v>229</v>
      </c>
      <c r="E315" s="16" t="s">
        <v>1</v>
      </c>
      <c r="F315" s="225">
        <v>26.303000000000001</v>
      </c>
      <c r="H315" s="33"/>
    </row>
    <row r="316" spans="2:8" s="1" customFormat="1" ht="16.899999999999999" customHeight="1">
      <c r="B316" s="33"/>
      <c r="C316" s="226" t="s">
        <v>1010</v>
      </c>
      <c r="H316" s="33"/>
    </row>
    <row r="317" spans="2:8" s="1" customFormat="1" ht="16.899999999999999" customHeight="1">
      <c r="B317" s="33"/>
      <c r="C317" s="224" t="s">
        <v>797</v>
      </c>
      <c r="D317" s="224" t="s">
        <v>798</v>
      </c>
      <c r="E317" s="16" t="s">
        <v>204</v>
      </c>
      <c r="F317" s="225">
        <v>26.303000000000001</v>
      </c>
      <c r="H317" s="33"/>
    </row>
    <row r="318" spans="2:8" s="1" customFormat="1" ht="16.899999999999999" customHeight="1">
      <c r="B318" s="33"/>
      <c r="C318" s="224" t="s">
        <v>793</v>
      </c>
      <c r="D318" s="224" t="s">
        <v>794</v>
      </c>
      <c r="E318" s="16" t="s">
        <v>204</v>
      </c>
      <c r="F318" s="225">
        <v>26.303000000000001</v>
      </c>
      <c r="H318" s="33"/>
    </row>
    <row r="319" spans="2:8" s="1" customFormat="1" ht="16.899999999999999" customHeight="1">
      <c r="B319" s="33"/>
      <c r="C319" s="224" t="s">
        <v>804</v>
      </c>
      <c r="D319" s="224" t="s">
        <v>805</v>
      </c>
      <c r="E319" s="16" t="s">
        <v>204</v>
      </c>
      <c r="F319" s="225">
        <v>26.303000000000001</v>
      </c>
      <c r="H319" s="33"/>
    </row>
    <row r="320" spans="2:8" s="1" customFormat="1" ht="22.5">
      <c r="B320" s="33"/>
      <c r="C320" s="224" t="s">
        <v>820</v>
      </c>
      <c r="D320" s="224" t="s">
        <v>821</v>
      </c>
      <c r="E320" s="16" t="s">
        <v>204</v>
      </c>
      <c r="F320" s="225">
        <v>26.303000000000001</v>
      </c>
      <c r="H320" s="33"/>
    </row>
    <row r="321" spans="2:8" s="1" customFormat="1" ht="22.5">
      <c r="B321" s="33"/>
      <c r="C321" s="224" t="s">
        <v>824</v>
      </c>
      <c r="D321" s="224" t="s">
        <v>825</v>
      </c>
      <c r="E321" s="16" t="s">
        <v>204</v>
      </c>
      <c r="F321" s="225">
        <v>26.303000000000001</v>
      </c>
      <c r="H321" s="33"/>
    </row>
    <row r="322" spans="2:8" s="1" customFormat="1" ht="16.899999999999999" customHeight="1">
      <c r="B322" s="33"/>
      <c r="C322" s="224" t="s">
        <v>828</v>
      </c>
      <c r="D322" s="224" t="s">
        <v>829</v>
      </c>
      <c r="E322" s="16" t="s">
        <v>204</v>
      </c>
      <c r="F322" s="225">
        <v>26.303000000000001</v>
      </c>
      <c r="H322" s="33"/>
    </row>
    <row r="323" spans="2:8" s="1" customFormat="1" ht="16.899999999999999" customHeight="1">
      <c r="B323" s="33"/>
      <c r="C323" s="220" t="s">
        <v>814</v>
      </c>
      <c r="D323" s="221" t="s">
        <v>1</v>
      </c>
      <c r="E323" s="222" t="s">
        <v>1</v>
      </c>
      <c r="F323" s="223">
        <v>9.1159999999999997</v>
      </c>
      <c r="H323" s="33"/>
    </row>
    <row r="324" spans="2:8" s="1" customFormat="1" ht="16.899999999999999" customHeight="1">
      <c r="B324" s="33"/>
      <c r="C324" s="224" t="s">
        <v>1</v>
      </c>
      <c r="D324" s="224" t="s">
        <v>1001</v>
      </c>
      <c r="E324" s="16" t="s">
        <v>1</v>
      </c>
      <c r="F324" s="225">
        <v>1.44</v>
      </c>
      <c r="H324" s="33"/>
    </row>
    <row r="325" spans="2:8" s="1" customFormat="1" ht="16.899999999999999" customHeight="1">
      <c r="B325" s="33"/>
      <c r="C325" s="224" t="s">
        <v>1</v>
      </c>
      <c r="D325" s="224" t="s">
        <v>812</v>
      </c>
      <c r="E325" s="16" t="s">
        <v>1</v>
      </c>
      <c r="F325" s="225">
        <v>4.8479999999999999</v>
      </c>
      <c r="H325" s="33"/>
    </row>
    <row r="326" spans="2:8" s="1" customFormat="1" ht="16.899999999999999" customHeight="1">
      <c r="B326" s="33"/>
      <c r="C326" s="224" t="s">
        <v>1</v>
      </c>
      <c r="D326" s="224" t="s">
        <v>1002</v>
      </c>
      <c r="E326" s="16" t="s">
        <v>1</v>
      </c>
      <c r="F326" s="225">
        <v>2.8279999999999998</v>
      </c>
      <c r="H326" s="33"/>
    </row>
    <row r="327" spans="2:8" s="1" customFormat="1" ht="16.899999999999999" customHeight="1">
      <c r="B327" s="33"/>
      <c r="C327" s="224" t="s">
        <v>814</v>
      </c>
      <c r="D327" s="224" t="s">
        <v>229</v>
      </c>
      <c r="E327" s="16" t="s">
        <v>1</v>
      </c>
      <c r="F327" s="225">
        <v>9.1159999999999997</v>
      </c>
      <c r="H327" s="33"/>
    </row>
    <row r="328" spans="2:8" s="1" customFormat="1" ht="16.899999999999999" customHeight="1">
      <c r="B328" s="33"/>
      <c r="C328" s="220" t="s">
        <v>127</v>
      </c>
      <c r="D328" s="221" t="s">
        <v>1</v>
      </c>
      <c r="E328" s="222" t="s">
        <v>1</v>
      </c>
      <c r="F328" s="223">
        <v>3</v>
      </c>
      <c r="H328" s="33"/>
    </row>
    <row r="329" spans="2:8" s="1" customFormat="1" ht="16.899999999999999" customHeight="1">
      <c r="B329" s="33"/>
      <c r="C329" s="224" t="s">
        <v>1</v>
      </c>
      <c r="D329" s="224" t="s">
        <v>969</v>
      </c>
      <c r="E329" s="16" t="s">
        <v>1</v>
      </c>
      <c r="F329" s="225">
        <v>0</v>
      </c>
      <c r="H329" s="33"/>
    </row>
    <row r="330" spans="2:8" s="1" customFormat="1" ht="16.899999999999999" customHeight="1">
      <c r="B330" s="33"/>
      <c r="C330" s="224" t="s">
        <v>1</v>
      </c>
      <c r="D330" s="224" t="s">
        <v>235</v>
      </c>
      <c r="E330" s="16" t="s">
        <v>1</v>
      </c>
      <c r="F330" s="225">
        <v>2</v>
      </c>
      <c r="H330" s="33"/>
    </row>
    <row r="331" spans="2:8" s="1" customFormat="1" ht="16.899999999999999" customHeight="1">
      <c r="B331" s="33"/>
      <c r="C331" s="224" t="s">
        <v>1</v>
      </c>
      <c r="D331" s="224" t="s">
        <v>970</v>
      </c>
      <c r="E331" s="16" t="s">
        <v>1</v>
      </c>
      <c r="F331" s="225">
        <v>1</v>
      </c>
      <c r="H331" s="33"/>
    </row>
    <row r="332" spans="2:8" s="1" customFormat="1" ht="16.899999999999999" customHeight="1">
      <c r="B332" s="33"/>
      <c r="C332" s="224" t="s">
        <v>127</v>
      </c>
      <c r="D332" s="224" t="s">
        <v>229</v>
      </c>
      <c r="E332" s="16" t="s">
        <v>1</v>
      </c>
      <c r="F332" s="225">
        <v>3</v>
      </c>
      <c r="H332" s="33"/>
    </row>
    <row r="333" spans="2:8" s="1" customFormat="1" ht="16.899999999999999" customHeight="1">
      <c r="B333" s="33"/>
      <c r="C333" s="226" t="s">
        <v>1010</v>
      </c>
      <c r="H333" s="33"/>
    </row>
    <row r="334" spans="2:8" s="1" customFormat="1" ht="16.899999999999999" customHeight="1">
      <c r="B334" s="33"/>
      <c r="C334" s="224" t="s">
        <v>230</v>
      </c>
      <c r="D334" s="224" t="s">
        <v>231</v>
      </c>
      <c r="E334" s="16" t="s">
        <v>232</v>
      </c>
      <c r="F334" s="225">
        <v>3</v>
      </c>
      <c r="H334" s="33"/>
    </row>
    <row r="335" spans="2:8" s="1" customFormat="1" ht="22.5">
      <c r="B335" s="33"/>
      <c r="C335" s="224" t="s">
        <v>662</v>
      </c>
      <c r="D335" s="224" t="s">
        <v>663</v>
      </c>
      <c r="E335" s="16" t="s">
        <v>232</v>
      </c>
      <c r="F335" s="225">
        <v>3</v>
      </c>
      <c r="H335" s="33"/>
    </row>
    <row r="336" spans="2:8" s="1" customFormat="1" ht="16.899999999999999" customHeight="1">
      <c r="B336" s="33"/>
      <c r="C336" s="220" t="s">
        <v>117</v>
      </c>
      <c r="D336" s="221" t="s">
        <v>1</v>
      </c>
      <c r="E336" s="222" t="s">
        <v>1</v>
      </c>
      <c r="F336" s="223">
        <v>2</v>
      </c>
      <c r="H336" s="33"/>
    </row>
    <row r="337" spans="2:8" s="1" customFormat="1" ht="16.899999999999999" customHeight="1">
      <c r="B337" s="33"/>
      <c r="C337" s="224" t="s">
        <v>1</v>
      </c>
      <c r="D337" s="224" t="s">
        <v>427</v>
      </c>
      <c r="E337" s="16" t="s">
        <v>1</v>
      </c>
      <c r="F337" s="225">
        <v>2</v>
      </c>
      <c r="H337" s="33"/>
    </row>
    <row r="338" spans="2:8" s="1" customFormat="1" ht="16.899999999999999" customHeight="1">
      <c r="B338" s="33"/>
      <c r="C338" s="224" t="s">
        <v>117</v>
      </c>
      <c r="D338" s="224" t="s">
        <v>229</v>
      </c>
      <c r="E338" s="16" t="s">
        <v>1</v>
      </c>
      <c r="F338" s="225">
        <v>2</v>
      </c>
      <c r="H338" s="33"/>
    </row>
    <row r="339" spans="2:8" s="1" customFormat="1" ht="16.899999999999999" customHeight="1">
      <c r="B339" s="33"/>
      <c r="C339" s="226" t="s">
        <v>1010</v>
      </c>
      <c r="H339" s="33"/>
    </row>
    <row r="340" spans="2:8" s="1" customFormat="1" ht="16.899999999999999" customHeight="1">
      <c r="B340" s="33"/>
      <c r="C340" s="224" t="s">
        <v>400</v>
      </c>
      <c r="D340" s="224" t="s">
        <v>401</v>
      </c>
      <c r="E340" s="16" t="s">
        <v>232</v>
      </c>
      <c r="F340" s="225">
        <v>9</v>
      </c>
      <c r="H340" s="33"/>
    </row>
    <row r="341" spans="2:8" s="1" customFormat="1" ht="16.899999999999999" customHeight="1">
      <c r="B341" s="33"/>
      <c r="C341" s="220" t="s">
        <v>130</v>
      </c>
      <c r="D341" s="221" t="s">
        <v>1</v>
      </c>
      <c r="E341" s="222" t="s">
        <v>1</v>
      </c>
      <c r="F341" s="223">
        <v>1</v>
      </c>
      <c r="H341" s="33"/>
    </row>
    <row r="342" spans="2:8" s="1" customFormat="1" ht="16.899999999999999" customHeight="1">
      <c r="B342" s="33"/>
      <c r="C342" s="224" t="s">
        <v>1</v>
      </c>
      <c r="D342" s="224" t="s">
        <v>85</v>
      </c>
      <c r="E342" s="16" t="s">
        <v>1</v>
      </c>
      <c r="F342" s="225">
        <v>1</v>
      </c>
      <c r="H342" s="33"/>
    </row>
    <row r="343" spans="2:8" s="1" customFormat="1" ht="16.899999999999999" customHeight="1">
      <c r="B343" s="33"/>
      <c r="C343" s="224" t="s">
        <v>130</v>
      </c>
      <c r="D343" s="224" t="s">
        <v>229</v>
      </c>
      <c r="E343" s="16" t="s">
        <v>1</v>
      </c>
      <c r="F343" s="225">
        <v>1</v>
      </c>
      <c r="H343" s="33"/>
    </row>
    <row r="344" spans="2:8" s="1" customFormat="1" ht="16.899999999999999" customHeight="1">
      <c r="B344" s="33"/>
      <c r="C344" s="226" t="s">
        <v>1010</v>
      </c>
      <c r="H344" s="33"/>
    </row>
    <row r="345" spans="2:8" s="1" customFormat="1" ht="22.5">
      <c r="B345" s="33"/>
      <c r="C345" s="224" t="s">
        <v>587</v>
      </c>
      <c r="D345" s="224" t="s">
        <v>588</v>
      </c>
      <c r="E345" s="16" t="s">
        <v>232</v>
      </c>
      <c r="F345" s="225">
        <v>1</v>
      </c>
      <c r="H345" s="33"/>
    </row>
    <row r="346" spans="2:8" s="1" customFormat="1" ht="16.899999999999999" customHeight="1">
      <c r="B346" s="33"/>
      <c r="C346" s="224" t="s">
        <v>601</v>
      </c>
      <c r="D346" s="224" t="s">
        <v>602</v>
      </c>
      <c r="E346" s="16" t="s">
        <v>232</v>
      </c>
      <c r="F346" s="225">
        <v>1</v>
      </c>
      <c r="H346" s="33"/>
    </row>
    <row r="347" spans="2:8" s="1" customFormat="1" ht="16.899999999999999" customHeight="1">
      <c r="B347" s="33"/>
      <c r="C347" s="224" t="s">
        <v>605</v>
      </c>
      <c r="D347" s="224" t="s">
        <v>606</v>
      </c>
      <c r="E347" s="16" t="s">
        <v>232</v>
      </c>
      <c r="F347" s="225">
        <v>1</v>
      </c>
      <c r="H347" s="33"/>
    </row>
    <row r="348" spans="2:8" s="1" customFormat="1" ht="16.899999999999999" customHeight="1">
      <c r="B348" s="33"/>
      <c r="C348" s="224" t="s">
        <v>609</v>
      </c>
      <c r="D348" s="224" t="s">
        <v>610</v>
      </c>
      <c r="E348" s="16" t="s">
        <v>232</v>
      </c>
      <c r="F348" s="225">
        <v>1</v>
      </c>
      <c r="H348" s="33"/>
    </row>
    <row r="349" spans="2:8" s="1" customFormat="1" ht="16.899999999999999" customHeight="1">
      <c r="B349" s="33"/>
      <c r="C349" s="224" t="s">
        <v>617</v>
      </c>
      <c r="D349" s="224" t="s">
        <v>618</v>
      </c>
      <c r="E349" s="16" t="s">
        <v>232</v>
      </c>
      <c r="F349" s="225">
        <v>1</v>
      </c>
      <c r="H349" s="33"/>
    </row>
    <row r="350" spans="2:8" s="1" customFormat="1" ht="16.899999999999999" customHeight="1">
      <c r="B350" s="33"/>
      <c r="C350" s="224" t="s">
        <v>627</v>
      </c>
      <c r="D350" s="224" t="s">
        <v>628</v>
      </c>
      <c r="E350" s="16" t="s">
        <v>204</v>
      </c>
      <c r="F350" s="225">
        <v>1</v>
      </c>
      <c r="H350" s="33"/>
    </row>
    <row r="351" spans="2:8" s="1" customFormat="1" ht="16.899999999999999" customHeight="1">
      <c r="B351" s="33"/>
      <c r="C351" s="224" t="s">
        <v>631</v>
      </c>
      <c r="D351" s="224" t="s">
        <v>632</v>
      </c>
      <c r="E351" s="16" t="s">
        <v>204</v>
      </c>
      <c r="F351" s="225">
        <v>1</v>
      </c>
      <c r="H351" s="33"/>
    </row>
    <row r="352" spans="2:8" s="1" customFormat="1" ht="22.5">
      <c r="B352" s="33"/>
      <c r="C352" s="224" t="s">
        <v>635</v>
      </c>
      <c r="D352" s="224" t="s">
        <v>636</v>
      </c>
      <c r="E352" s="16" t="s">
        <v>232</v>
      </c>
      <c r="F352" s="225">
        <v>1</v>
      </c>
      <c r="H352" s="33"/>
    </row>
    <row r="353" spans="2:8" s="1" customFormat="1" ht="16.899999999999999" customHeight="1">
      <c r="B353" s="33"/>
      <c r="C353" s="224" t="s">
        <v>639</v>
      </c>
      <c r="D353" s="224" t="s">
        <v>640</v>
      </c>
      <c r="E353" s="16" t="s">
        <v>232</v>
      </c>
      <c r="F353" s="225">
        <v>1</v>
      </c>
      <c r="H353" s="33"/>
    </row>
    <row r="354" spans="2:8" s="1" customFormat="1" ht="16.899999999999999" customHeight="1">
      <c r="B354" s="33"/>
      <c r="C354" s="220" t="s">
        <v>1011</v>
      </c>
      <c r="D354" s="221" t="s">
        <v>1</v>
      </c>
      <c r="E354" s="222" t="s">
        <v>1</v>
      </c>
      <c r="F354" s="223">
        <v>0</v>
      </c>
      <c r="H354" s="33"/>
    </row>
    <row r="355" spans="2:8" s="1" customFormat="1" ht="16.899999999999999" customHeight="1">
      <c r="B355" s="33"/>
      <c r="C355" s="220" t="s">
        <v>124</v>
      </c>
      <c r="D355" s="221" t="s">
        <v>1</v>
      </c>
      <c r="E355" s="222" t="s">
        <v>1</v>
      </c>
      <c r="F355" s="223">
        <v>1</v>
      </c>
      <c r="H355" s="33"/>
    </row>
    <row r="356" spans="2:8" s="1" customFormat="1" ht="16.899999999999999" customHeight="1">
      <c r="B356" s="33"/>
      <c r="C356" s="224" t="s">
        <v>1</v>
      </c>
      <c r="D356" s="224" t="s">
        <v>986</v>
      </c>
      <c r="E356" s="16" t="s">
        <v>1</v>
      </c>
      <c r="F356" s="225">
        <v>1</v>
      </c>
      <c r="H356" s="33"/>
    </row>
    <row r="357" spans="2:8" s="1" customFormat="1" ht="16.899999999999999" customHeight="1">
      <c r="B357" s="33"/>
      <c r="C357" s="224" t="s">
        <v>124</v>
      </c>
      <c r="D357" s="224" t="s">
        <v>229</v>
      </c>
      <c r="E357" s="16" t="s">
        <v>1</v>
      </c>
      <c r="F357" s="225">
        <v>1</v>
      </c>
      <c r="H357" s="33"/>
    </row>
    <row r="358" spans="2:8" s="1" customFormat="1" ht="16.899999999999999" customHeight="1">
      <c r="B358" s="33"/>
      <c r="C358" s="226" t="s">
        <v>1010</v>
      </c>
      <c r="H358" s="33"/>
    </row>
    <row r="359" spans="2:8" s="1" customFormat="1" ht="16.899999999999999" customHeight="1">
      <c r="B359" s="33"/>
      <c r="C359" s="224" t="s">
        <v>544</v>
      </c>
      <c r="D359" s="224" t="s">
        <v>545</v>
      </c>
      <c r="E359" s="16" t="s">
        <v>232</v>
      </c>
      <c r="F359" s="225">
        <v>1</v>
      </c>
      <c r="H359" s="33"/>
    </row>
    <row r="360" spans="2:8" s="1" customFormat="1" ht="16.899999999999999" customHeight="1">
      <c r="B360" s="33"/>
      <c r="C360" s="224" t="s">
        <v>338</v>
      </c>
      <c r="D360" s="224" t="s">
        <v>339</v>
      </c>
      <c r="E360" s="16" t="s">
        <v>232</v>
      </c>
      <c r="F360" s="225">
        <v>3</v>
      </c>
      <c r="H360" s="33"/>
    </row>
    <row r="361" spans="2:8" s="1" customFormat="1" ht="16.899999999999999" customHeight="1">
      <c r="B361" s="33"/>
      <c r="C361" s="224" t="s">
        <v>354</v>
      </c>
      <c r="D361" s="224" t="s">
        <v>355</v>
      </c>
      <c r="E361" s="16" t="s">
        <v>232</v>
      </c>
      <c r="F361" s="225">
        <v>1</v>
      </c>
      <c r="H361" s="33"/>
    </row>
    <row r="362" spans="2:8" s="1" customFormat="1" ht="16.899999999999999" customHeight="1">
      <c r="B362" s="33"/>
      <c r="C362" s="224" t="s">
        <v>362</v>
      </c>
      <c r="D362" s="224" t="s">
        <v>363</v>
      </c>
      <c r="E362" s="16" t="s">
        <v>232</v>
      </c>
      <c r="F362" s="225">
        <v>1</v>
      </c>
      <c r="H362" s="33"/>
    </row>
    <row r="363" spans="2:8" s="1" customFormat="1" ht="16.899999999999999" customHeight="1">
      <c r="B363" s="33"/>
      <c r="C363" s="224" t="s">
        <v>400</v>
      </c>
      <c r="D363" s="224" t="s">
        <v>401</v>
      </c>
      <c r="E363" s="16" t="s">
        <v>232</v>
      </c>
      <c r="F363" s="225">
        <v>9</v>
      </c>
      <c r="H363" s="33"/>
    </row>
    <row r="364" spans="2:8" s="1" customFormat="1" ht="16.899999999999999" customHeight="1">
      <c r="B364" s="33"/>
      <c r="C364" s="224" t="s">
        <v>524</v>
      </c>
      <c r="D364" s="224" t="s">
        <v>525</v>
      </c>
      <c r="E364" s="16" t="s">
        <v>232</v>
      </c>
      <c r="F364" s="225">
        <v>7</v>
      </c>
      <c r="H364" s="33"/>
    </row>
    <row r="365" spans="2:8" s="1" customFormat="1" ht="16.899999999999999" customHeight="1">
      <c r="B365" s="33"/>
      <c r="C365" s="224" t="s">
        <v>548</v>
      </c>
      <c r="D365" s="224" t="s">
        <v>549</v>
      </c>
      <c r="E365" s="16" t="s">
        <v>232</v>
      </c>
      <c r="F365" s="225">
        <v>1</v>
      </c>
      <c r="H365" s="33"/>
    </row>
    <row r="366" spans="2:8" s="1" customFormat="1" ht="16.899999999999999" customHeight="1">
      <c r="B366" s="33"/>
      <c r="C366" s="224" t="s">
        <v>556</v>
      </c>
      <c r="D366" s="224" t="s">
        <v>557</v>
      </c>
      <c r="E366" s="16" t="s">
        <v>232</v>
      </c>
      <c r="F366" s="225">
        <v>1</v>
      </c>
      <c r="H366" s="33"/>
    </row>
    <row r="367" spans="2:8" s="1" customFormat="1" ht="16.899999999999999" customHeight="1">
      <c r="B367" s="33"/>
      <c r="C367" s="224" t="s">
        <v>697</v>
      </c>
      <c r="D367" s="224" t="s">
        <v>698</v>
      </c>
      <c r="E367" s="16" t="s">
        <v>232</v>
      </c>
      <c r="F367" s="225">
        <v>1</v>
      </c>
      <c r="H367" s="33"/>
    </row>
    <row r="368" spans="2:8" s="1" customFormat="1" ht="16.899999999999999" customHeight="1">
      <c r="B368" s="33"/>
      <c r="C368" s="220" t="s">
        <v>115</v>
      </c>
      <c r="D368" s="221" t="s">
        <v>1</v>
      </c>
      <c r="E368" s="222" t="s">
        <v>1</v>
      </c>
      <c r="F368" s="223">
        <v>1</v>
      </c>
      <c r="H368" s="33"/>
    </row>
    <row r="369" spans="2:8" s="1" customFormat="1" ht="16.899999999999999" customHeight="1">
      <c r="B369" s="33"/>
      <c r="C369" s="224" t="s">
        <v>1</v>
      </c>
      <c r="D369" s="224" t="s">
        <v>85</v>
      </c>
      <c r="E369" s="16" t="s">
        <v>1</v>
      </c>
      <c r="F369" s="225">
        <v>1</v>
      </c>
      <c r="H369" s="33"/>
    </row>
    <row r="370" spans="2:8" s="1" customFormat="1" ht="16.899999999999999" customHeight="1">
      <c r="B370" s="33"/>
      <c r="C370" s="224" t="s">
        <v>115</v>
      </c>
      <c r="D370" s="224" t="s">
        <v>229</v>
      </c>
      <c r="E370" s="16" t="s">
        <v>1</v>
      </c>
      <c r="F370" s="225">
        <v>1</v>
      </c>
      <c r="H370" s="33"/>
    </row>
    <row r="371" spans="2:8" s="1" customFormat="1" ht="16.899999999999999" customHeight="1">
      <c r="B371" s="33"/>
      <c r="C371" s="226" t="s">
        <v>1010</v>
      </c>
      <c r="H371" s="33"/>
    </row>
    <row r="372" spans="2:8" s="1" customFormat="1" ht="16.899999999999999" customHeight="1">
      <c r="B372" s="33"/>
      <c r="C372" s="224" t="s">
        <v>508</v>
      </c>
      <c r="D372" s="224" t="s">
        <v>509</v>
      </c>
      <c r="E372" s="16" t="s">
        <v>425</v>
      </c>
      <c r="F372" s="225">
        <v>1</v>
      </c>
      <c r="H372" s="33"/>
    </row>
    <row r="373" spans="2:8" s="1" customFormat="1" ht="16.899999999999999" customHeight="1">
      <c r="B373" s="33"/>
      <c r="C373" s="224" t="s">
        <v>568</v>
      </c>
      <c r="D373" s="224" t="s">
        <v>569</v>
      </c>
      <c r="E373" s="16" t="s">
        <v>232</v>
      </c>
      <c r="F373" s="225">
        <v>1</v>
      </c>
      <c r="H373" s="33"/>
    </row>
    <row r="374" spans="2:8" s="1" customFormat="1" ht="16.899999999999999" customHeight="1">
      <c r="B374" s="33"/>
      <c r="C374" s="220" t="s">
        <v>125</v>
      </c>
      <c r="D374" s="221" t="s">
        <v>1</v>
      </c>
      <c r="E374" s="222" t="s">
        <v>1</v>
      </c>
      <c r="F374" s="223">
        <v>4</v>
      </c>
      <c r="H374" s="33"/>
    </row>
    <row r="375" spans="2:8" s="1" customFormat="1" ht="16.899999999999999" customHeight="1">
      <c r="B375" s="33"/>
      <c r="C375" s="224" t="s">
        <v>1</v>
      </c>
      <c r="D375" s="224" t="s">
        <v>983</v>
      </c>
      <c r="E375" s="16" t="s">
        <v>1</v>
      </c>
      <c r="F375" s="225">
        <v>1</v>
      </c>
      <c r="H375" s="33"/>
    </row>
    <row r="376" spans="2:8" s="1" customFormat="1" ht="16.899999999999999" customHeight="1">
      <c r="B376" s="33"/>
      <c r="C376" s="224" t="s">
        <v>1</v>
      </c>
      <c r="D376" s="224" t="s">
        <v>982</v>
      </c>
      <c r="E376" s="16" t="s">
        <v>1</v>
      </c>
      <c r="F376" s="225">
        <v>1</v>
      </c>
      <c r="H376" s="33"/>
    </row>
    <row r="377" spans="2:8" s="1" customFormat="1" ht="16.899999999999999" customHeight="1">
      <c r="B377" s="33"/>
      <c r="C377" s="224" t="s">
        <v>1</v>
      </c>
      <c r="D377" s="224" t="s">
        <v>981</v>
      </c>
      <c r="E377" s="16" t="s">
        <v>1</v>
      </c>
      <c r="F377" s="225">
        <v>2</v>
      </c>
      <c r="H377" s="33"/>
    </row>
    <row r="378" spans="2:8" s="1" customFormat="1" ht="16.899999999999999" customHeight="1">
      <c r="B378" s="33"/>
      <c r="C378" s="224" t="s">
        <v>125</v>
      </c>
      <c r="D378" s="224" t="s">
        <v>229</v>
      </c>
      <c r="E378" s="16" t="s">
        <v>1</v>
      </c>
      <c r="F378" s="225">
        <v>4</v>
      </c>
      <c r="H378" s="33"/>
    </row>
    <row r="379" spans="2:8" s="1" customFormat="1" ht="16.899999999999999" customHeight="1">
      <c r="B379" s="33"/>
      <c r="C379" s="226" t="s">
        <v>1010</v>
      </c>
      <c r="H379" s="33"/>
    </row>
    <row r="380" spans="2:8" s="1" customFormat="1" ht="16.899999999999999" customHeight="1">
      <c r="B380" s="33"/>
      <c r="C380" s="224" t="s">
        <v>910</v>
      </c>
      <c r="D380" s="224" t="s">
        <v>911</v>
      </c>
      <c r="E380" s="16" t="s">
        <v>232</v>
      </c>
      <c r="F380" s="225">
        <v>4</v>
      </c>
      <c r="H380" s="33"/>
    </row>
    <row r="381" spans="2:8" s="1" customFormat="1" ht="16.899999999999999" customHeight="1">
      <c r="B381" s="33"/>
      <c r="C381" s="224" t="s">
        <v>883</v>
      </c>
      <c r="D381" s="224" t="s">
        <v>884</v>
      </c>
      <c r="E381" s="16" t="s">
        <v>232</v>
      </c>
      <c r="F381" s="225">
        <v>5</v>
      </c>
      <c r="H381" s="33"/>
    </row>
    <row r="382" spans="2:8" s="1" customFormat="1" ht="16.899999999999999" customHeight="1">
      <c r="B382" s="33"/>
      <c r="C382" s="220" t="s">
        <v>113</v>
      </c>
      <c r="D382" s="221" t="s">
        <v>1</v>
      </c>
      <c r="E382" s="222" t="s">
        <v>1</v>
      </c>
      <c r="F382" s="223">
        <v>2</v>
      </c>
      <c r="H382" s="33"/>
    </row>
    <row r="383" spans="2:8" s="1" customFormat="1" ht="16.899999999999999" customHeight="1">
      <c r="B383" s="33"/>
      <c r="C383" s="224" t="s">
        <v>1</v>
      </c>
      <c r="D383" s="224" t="s">
        <v>983</v>
      </c>
      <c r="E383" s="16" t="s">
        <v>1</v>
      </c>
      <c r="F383" s="225">
        <v>1</v>
      </c>
      <c r="H383" s="33"/>
    </row>
    <row r="384" spans="2:8" s="1" customFormat="1" ht="16.899999999999999" customHeight="1">
      <c r="B384" s="33"/>
      <c r="C384" s="224" t="s">
        <v>1</v>
      </c>
      <c r="D384" s="224" t="s">
        <v>984</v>
      </c>
      <c r="E384" s="16" t="s">
        <v>1</v>
      </c>
      <c r="F384" s="225">
        <v>1</v>
      </c>
      <c r="H384" s="33"/>
    </row>
    <row r="385" spans="2:8" s="1" customFormat="1" ht="16.899999999999999" customHeight="1">
      <c r="B385" s="33"/>
      <c r="C385" s="224" t="s">
        <v>113</v>
      </c>
      <c r="D385" s="224" t="s">
        <v>229</v>
      </c>
      <c r="E385" s="16" t="s">
        <v>1</v>
      </c>
      <c r="F385" s="225">
        <v>2</v>
      </c>
      <c r="H385" s="33"/>
    </row>
    <row r="386" spans="2:8" s="1" customFormat="1" ht="16.899999999999999" customHeight="1">
      <c r="B386" s="33"/>
      <c r="C386" s="226" t="s">
        <v>1010</v>
      </c>
      <c r="H386" s="33"/>
    </row>
    <row r="387" spans="2:8" s="1" customFormat="1" ht="16.899999999999999" customHeight="1">
      <c r="B387" s="33"/>
      <c r="C387" s="224" t="s">
        <v>461</v>
      </c>
      <c r="D387" s="224" t="s">
        <v>462</v>
      </c>
      <c r="E387" s="16" t="s">
        <v>425</v>
      </c>
      <c r="F387" s="225">
        <v>2</v>
      </c>
      <c r="H387" s="33"/>
    </row>
    <row r="388" spans="2:8" s="1" customFormat="1" ht="16.899999999999999" customHeight="1">
      <c r="B388" s="33"/>
      <c r="C388" s="224" t="s">
        <v>853</v>
      </c>
      <c r="D388" s="224" t="s">
        <v>854</v>
      </c>
      <c r="E388" s="16" t="s">
        <v>232</v>
      </c>
      <c r="F388" s="225">
        <v>4</v>
      </c>
      <c r="H388" s="33"/>
    </row>
    <row r="389" spans="2:8" s="1" customFormat="1" ht="16.899999999999999" customHeight="1">
      <c r="B389" s="33"/>
      <c r="C389" s="224" t="s">
        <v>874</v>
      </c>
      <c r="D389" s="224" t="s">
        <v>875</v>
      </c>
      <c r="E389" s="16" t="s">
        <v>232</v>
      </c>
      <c r="F389" s="225">
        <v>2</v>
      </c>
      <c r="H389" s="33"/>
    </row>
    <row r="390" spans="2:8" s="1" customFormat="1" ht="16.899999999999999" customHeight="1">
      <c r="B390" s="33"/>
      <c r="C390" s="224" t="s">
        <v>338</v>
      </c>
      <c r="D390" s="224" t="s">
        <v>339</v>
      </c>
      <c r="E390" s="16" t="s">
        <v>232</v>
      </c>
      <c r="F390" s="225">
        <v>3</v>
      </c>
      <c r="H390" s="33"/>
    </row>
    <row r="391" spans="2:8" s="1" customFormat="1" ht="16.899999999999999" customHeight="1">
      <c r="B391" s="33"/>
      <c r="C391" s="224" t="s">
        <v>400</v>
      </c>
      <c r="D391" s="224" t="s">
        <v>401</v>
      </c>
      <c r="E391" s="16" t="s">
        <v>232</v>
      </c>
      <c r="F391" s="225">
        <v>9</v>
      </c>
      <c r="H391" s="33"/>
    </row>
    <row r="392" spans="2:8" s="1" customFormat="1" ht="16.899999999999999" customHeight="1">
      <c r="B392" s="33"/>
      <c r="C392" s="224" t="s">
        <v>467</v>
      </c>
      <c r="D392" s="224" t="s">
        <v>468</v>
      </c>
      <c r="E392" s="16" t="s">
        <v>232</v>
      </c>
      <c r="F392" s="225">
        <v>2</v>
      </c>
      <c r="H392" s="33"/>
    </row>
    <row r="393" spans="2:8" s="1" customFormat="1" ht="22.5">
      <c r="B393" s="33"/>
      <c r="C393" s="224" t="s">
        <v>483</v>
      </c>
      <c r="D393" s="224" t="s">
        <v>484</v>
      </c>
      <c r="E393" s="16" t="s">
        <v>232</v>
      </c>
      <c r="F393" s="225">
        <v>5</v>
      </c>
      <c r="H393" s="33"/>
    </row>
    <row r="394" spans="2:8" s="1" customFormat="1" ht="16.899999999999999" customHeight="1">
      <c r="B394" s="33"/>
      <c r="C394" s="224" t="s">
        <v>500</v>
      </c>
      <c r="D394" s="224" t="s">
        <v>501</v>
      </c>
      <c r="E394" s="16" t="s">
        <v>232</v>
      </c>
      <c r="F394" s="225">
        <v>2</v>
      </c>
      <c r="H394" s="33"/>
    </row>
    <row r="395" spans="2:8" s="1" customFormat="1" ht="16.899999999999999" customHeight="1">
      <c r="B395" s="33"/>
      <c r="C395" s="224" t="s">
        <v>524</v>
      </c>
      <c r="D395" s="224" t="s">
        <v>525</v>
      </c>
      <c r="E395" s="16" t="s">
        <v>232</v>
      </c>
      <c r="F395" s="225">
        <v>7</v>
      </c>
      <c r="H395" s="33"/>
    </row>
    <row r="396" spans="2:8" s="1" customFormat="1" ht="16.899999999999999" customHeight="1">
      <c r="B396" s="33"/>
      <c r="C396" s="224" t="s">
        <v>532</v>
      </c>
      <c r="D396" s="224" t="s">
        <v>533</v>
      </c>
      <c r="E396" s="16" t="s">
        <v>425</v>
      </c>
      <c r="F396" s="225">
        <v>2</v>
      </c>
      <c r="H396" s="33"/>
    </row>
    <row r="397" spans="2:8" s="1" customFormat="1" ht="22.5">
      <c r="B397" s="33"/>
      <c r="C397" s="224" t="s">
        <v>536</v>
      </c>
      <c r="D397" s="224" t="s">
        <v>537</v>
      </c>
      <c r="E397" s="16" t="s">
        <v>232</v>
      </c>
      <c r="F397" s="225">
        <v>2</v>
      </c>
      <c r="H397" s="33"/>
    </row>
    <row r="398" spans="2:8" s="1" customFormat="1" ht="22.5">
      <c r="B398" s="33"/>
      <c r="C398" s="224" t="s">
        <v>552</v>
      </c>
      <c r="D398" s="224" t="s">
        <v>553</v>
      </c>
      <c r="E398" s="16" t="s">
        <v>232</v>
      </c>
      <c r="F398" s="225">
        <v>2</v>
      </c>
      <c r="H398" s="33"/>
    </row>
    <row r="399" spans="2:8" s="1" customFormat="1" ht="16.899999999999999" customHeight="1">
      <c r="B399" s="33"/>
      <c r="C399" s="224" t="s">
        <v>576</v>
      </c>
      <c r="D399" s="224" t="s">
        <v>577</v>
      </c>
      <c r="E399" s="16" t="s">
        <v>232</v>
      </c>
      <c r="F399" s="225">
        <v>3</v>
      </c>
      <c r="H399" s="33"/>
    </row>
    <row r="400" spans="2:8" s="1" customFormat="1" ht="16.899999999999999" customHeight="1">
      <c r="B400" s="33"/>
      <c r="C400" s="224" t="s">
        <v>496</v>
      </c>
      <c r="D400" s="224" t="s">
        <v>497</v>
      </c>
      <c r="E400" s="16" t="s">
        <v>232</v>
      </c>
      <c r="F400" s="225">
        <v>2</v>
      </c>
      <c r="H400" s="33"/>
    </row>
    <row r="401" spans="2:8" s="1" customFormat="1" ht="16.899999999999999" customHeight="1">
      <c r="B401" s="33"/>
      <c r="C401" s="224" t="s">
        <v>492</v>
      </c>
      <c r="D401" s="224" t="s">
        <v>493</v>
      </c>
      <c r="E401" s="16" t="s">
        <v>232</v>
      </c>
      <c r="F401" s="225">
        <v>2</v>
      </c>
      <c r="H401" s="33"/>
    </row>
    <row r="402" spans="2:8" s="1" customFormat="1" ht="16.899999999999999" customHeight="1">
      <c r="B402" s="33"/>
      <c r="C402" s="220" t="s">
        <v>121</v>
      </c>
      <c r="D402" s="221" t="s">
        <v>1</v>
      </c>
      <c r="E402" s="222" t="s">
        <v>1</v>
      </c>
      <c r="F402" s="223">
        <v>2</v>
      </c>
      <c r="H402" s="33"/>
    </row>
    <row r="403" spans="2:8" s="1" customFormat="1" ht="16.899999999999999" customHeight="1">
      <c r="B403" s="33"/>
      <c r="C403" s="224" t="s">
        <v>1</v>
      </c>
      <c r="D403" s="224" t="s">
        <v>981</v>
      </c>
      <c r="E403" s="16" t="s">
        <v>1</v>
      </c>
      <c r="F403" s="225">
        <v>2</v>
      </c>
      <c r="H403" s="33"/>
    </row>
    <row r="404" spans="2:8" s="1" customFormat="1" ht="16.899999999999999" customHeight="1">
      <c r="B404" s="33"/>
      <c r="C404" s="224" t="s">
        <v>121</v>
      </c>
      <c r="D404" s="224" t="s">
        <v>229</v>
      </c>
      <c r="E404" s="16" t="s">
        <v>1</v>
      </c>
      <c r="F404" s="225">
        <v>2</v>
      </c>
      <c r="H404" s="33"/>
    </row>
    <row r="405" spans="2:8" s="1" customFormat="1" ht="16.899999999999999" customHeight="1">
      <c r="B405" s="33"/>
      <c r="C405" s="226" t="s">
        <v>1010</v>
      </c>
      <c r="H405" s="33"/>
    </row>
    <row r="406" spans="2:8" s="1" customFormat="1" ht="16.899999999999999" customHeight="1">
      <c r="B406" s="33"/>
      <c r="C406" s="224" t="s">
        <v>349</v>
      </c>
      <c r="D406" s="224" t="s">
        <v>350</v>
      </c>
      <c r="E406" s="16" t="s">
        <v>232</v>
      </c>
      <c r="F406" s="225">
        <v>2</v>
      </c>
      <c r="H406" s="33"/>
    </row>
    <row r="407" spans="2:8" s="1" customFormat="1" ht="16.899999999999999" customHeight="1">
      <c r="B407" s="33"/>
      <c r="C407" s="224" t="s">
        <v>354</v>
      </c>
      <c r="D407" s="224" t="s">
        <v>355</v>
      </c>
      <c r="E407" s="16" t="s">
        <v>232</v>
      </c>
      <c r="F407" s="225">
        <v>1</v>
      </c>
      <c r="H407" s="33"/>
    </row>
    <row r="408" spans="2:8" s="1" customFormat="1" ht="16.899999999999999" customHeight="1">
      <c r="B408" s="33"/>
      <c r="C408" s="224" t="s">
        <v>373</v>
      </c>
      <c r="D408" s="224" t="s">
        <v>374</v>
      </c>
      <c r="E408" s="16" t="s">
        <v>232</v>
      </c>
      <c r="F408" s="225">
        <v>2</v>
      </c>
      <c r="H408" s="33"/>
    </row>
    <row r="409" spans="2:8" s="1" customFormat="1" ht="16.899999999999999" customHeight="1">
      <c r="B409" s="33"/>
      <c r="C409" s="220" t="s">
        <v>119</v>
      </c>
      <c r="D409" s="221" t="s">
        <v>1</v>
      </c>
      <c r="E409" s="222" t="s">
        <v>1</v>
      </c>
      <c r="F409" s="223">
        <v>1</v>
      </c>
      <c r="H409" s="33"/>
    </row>
    <row r="410" spans="2:8" s="1" customFormat="1" ht="16.899999999999999" customHeight="1">
      <c r="B410" s="33"/>
      <c r="C410" s="224" t="s">
        <v>1</v>
      </c>
      <c r="D410" s="224" t="s">
        <v>982</v>
      </c>
      <c r="E410" s="16" t="s">
        <v>1</v>
      </c>
      <c r="F410" s="225">
        <v>1</v>
      </c>
      <c r="H410" s="33"/>
    </row>
    <row r="411" spans="2:8" s="1" customFormat="1" ht="16.899999999999999" customHeight="1">
      <c r="B411" s="33"/>
      <c r="C411" s="224" t="s">
        <v>119</v>
      </c>
      <c r="D411" s="224" t="s">
        <v>229</v>
      </c>
      <c r="E411" s="16" t="s">
        <v>1</v>
      </c>
      <c r="F411" s="225">
        <v>1</v>
      </c>
      <c r="H411" s="33"/>
    </row>
    <row r="412" spans="2:8" s="1" customFormat="1" ht="16.899999999999999" customHeight="1">
      <c r="B412" s="33"/>
      <c r="C412" s="226" t="s">
        <v>1010</v>
      </c>
      <c r="H412" s="33"/>
    </row>
    <row r="413" spans="2:8" s="1" customFormat="1" ht="16.899999999999999" customHeight="1">
      <c r="B413" s="33"/>
      <c r="C413" s="224" t="s">
        <v>423</v>
      </c>
      <c r="D413" s="224" t="s">
        <v>424</v>
      </c>
      <c r="E413" s="16" t="s">
        <v>425</v>
      </c>
      <c r="F413" s="225">
        <v>1</v>
      </c>
      <c r="H413" s="33"/>
    </row>
    <row r="414" spans="2:8" s="1" customFormat="1" ht="16.899999999999999" customHeight="1">
      <c r="B414" s="33"/>
      <c r="C414" s="224" t="s">
        <v>400</v>
      </c>
      <c r="D414" s="224" t="s">
        <v>401</v>
      </c>
      <c r="E414" s="16" t="s">
        <v>232</v>
      </c>
      <c r="F414" s="225">
        <v>9</v>
      </c>
      <c r="H414" s="33"/>
    </row>
    <row r="415" spans="2:8" s="1" customFormat="1" ht="16.899999999999999" customHeight="1">
      <c r="B415" s="33"/>
      <c r="C415" s="224" t="s">
        <v>429</v>
      </c>
      <c r="D415" s="224" t="s">
        <v>430</v>
      </c>
      <c r="E415" s="16" t="s">
        <v>232</v>
      </c>
      <c r="F415" s="225">
        <v>1</v>
      </c>
      <c r="H415" s="33"/>
    </row>
    <row r="416" spans="2:8" s="1" customFormat="1" ht="16.899999999999999" customHeight="1">
      <c r="B416" s="33"/>
      <c r="C416" s="224" t="s">
        <v>437</v>
      </c>
      <c r="D416" s="224" t="s">
        <v>438</v>
      </c>
      <c r="E416" s="16" t="s">
        <v>232</v>
      </c>
      <c r="F416" s="225">
        <v>1</v>
      </c>
      <c r="H416" s="33"/>
    </row>
    <row r="417" spans="2:8" s="1" customFormat="1" ht="16.899999999999999" customHeight="1">
      <c r="B417" s="33"/>
      <c r="C417" s="224" t="s">
        <v>475</v>
      </c>
      <c r="D417" s="224" t="s">
        <v>476</v>
      </c>
      <c r="E417" s="16" t="s">
        <v>232</v>
      </c>
      <c r="F417" s="225">
        <v>1</v>
      </c>
      <c r="H417" s="33"/>
    </row>
    <row r="418" spans="2:8" s="1" customFormat="1" ht="22.5">
      <c r="B418" s="33"/>
      <c r="C418" s="224" t="s">
        <v>483</v>
      </c>
      <c r="D418" s="224" t="s">
        <v>484</v>
      </c>
      <c r="E418" s="16" t="s">
        <v>232</v>
      </c>
      <c r="F418" s="225">
        <v>5</v>
      </c>
      <c r="H418" s="33"/>
    </row>
    <row r="419" spans="2:8" s="1" customFormat="1" ht="16.899999999999999" customHeight="1">
      <c r="B419" s="33"/>
      <c r="C419" s="224" t="s">
        <v>524</v>
      </c>
      <c r="D419" s="224" t="s">
        <v>525</v>
      </c>
      <c r="E419" s="16" t="s">
        <v>232</v>
      </c>
      <c r="F419" s="225">
        <v>7</v>
      </c>
      <c r="H419" s="33"/>
    </row>
    <row r="420" spans="2:8" s="1" customFormat="1" ht="16.899999999999999" customHeight="1">
      <c r="B420" s="33"/>
      <c r="C420" s="224" t="s">
        <v>576</v>
      </c>
      <c r="D420" s="224" t="s">
        <v>577</v>
      </c>
      <c r="E420" s="16" t="s">
        <v>232</v>
      </c>
      <c r="F420" s="225">
        <v>3</v>
      </c>
      <c r="H420" s="33"/>
    </row>
    <row r="421" spans="2:8" s="1" customFormat="1" ht="16.899999999999999" customHeight="1">
      <c r="B421" s="33"/>
      <c r="C421" s="224" t="s">
        <v>488</v>
      </c>
      <c r="D421" s="224" t="s">
        <v>489</v>
      </c>
      <c r="E421" s="16" t="s">
        <v>232</v>
      </c>
      <c r="F421" s="225">
        <v>1</v>
      </c>
      <c r="H421" s="33"/>
    </row>
    <row r="422" spans="2:8" s="1" customFormat="1" ht="16.899999999999999" customHeight="1">
      <c r="B422" s="33"/>
      <c r="C422" s="220" t="s">
        <v>131</v>
      </c>
      <c r="D422" s="221" t="s">
        <v>1</v>
      </c>
      <c r="E422" s="222" t="s">
        <v>1</v>
      </c>
      <c r="F422" s="223">
        <v>2</v>
      </c>
      <c r="H422" s="33"/>
    </row>
    <row r="423" spans="2:8" s="1" customFormat="1" ht="16.899999999999999" customHeight="1">
      <c r="B423" s="33"/>
      <c r="C423" s="224" t="s">
        <v>1</v>
      </c>
      <c r="D423" s="224" t="s">
        <v>91</v>
      </c>
      <c r="E423" s="16" t="s">
        <v>1</v>
      </c>
      <c r="F423" s="225">
        <v>2</v>
      </c>
      <c r="H423" s="33"/>
    </row>
    <row r="424" spans="2:8" s="1" customFormat="1" ht="16.899999999999999" customHeight="1">
      <c r="B424" s="33"/>
      <c r="C424" s="224" t="s">
        <v>131</v>
      </c>
      <c r="D424" s="224" t="s">
        <v>229</v>
      </c>
      <c r="E424" s="16" t="s">
        <v>1</v>
      </c>
      <c r="F424" s="225">
        <v>2</v>
      </c>
      <c r="H424" s="33"/>
    </row>
    <row r="425" spans="2:8" s="1" customFormat="1" ht="16.899999999999999" customHeight="1">
      <c r="B425" s="33"/>
      <c r="C425" s="226" t="s">
        <v>1010</v>
      </c>
      <c r="H425" s="33"/>
    </row>
    <row r="426" spans="2:8" s="1" customFormat="1" ht="16.899999999999999" customHeight="1">
      <c r="B426" s="33"/>
      <c r="C426" s="224" t="s">
        <v>516</v>
      </c>
      <c r="D426" s="224" t="s">
        <v>517</v>
      </c>
      <c r="E426" s="16" t="s">
        <v>232</v>
      </c>
      <c r="F426" s="225">
        <v>2</v>
      </c>
      <c r="H426" s="33"/>
    </row>
    <row r="427" spans="2:8" s="1" customFormat="1" ht="22.5">
      <c r="B427" s="33"/>
      <c r="C427" s="224" t="s">
        <v>395</v>
      </c>
      <c r="D427" s="224" t="s">
        <v>396</v>
      </c>
      <c r="E427" s="16" t="s">
        <v>232</v>
      </c>
      <c r="F427" s="225">
        <v>9</v>
      </c>
      <c r="H427" s="33"/>
    </row>
    <row r="428" spans="2:8" s="1" customFormat="1" ht="16.899999999999999" customHeight="1">
      <c r="B428" s="33"/>
      <c r="C428" s="220" t="s">
        <v>132</v>
      </c>
      <c r="D428" s="221" t="s">
        <v>1</v>
      </c>
      <c r="E428" s="222" t="s">
        <v>1</v>
      </c>
      <c r="F428" s="223">
        <v>7</v>
      </c>
      <c r="H428" s="33"/>
    </row>
    <row r="429" spans="2:8" s="1" customFormat="1" ht="16.899999999999999" customHeight="1">
      <c r="B429" s="33"/>
      <c r="C429" s="224" t="s">
        <v>1</v>
      </c>
      <c r="D429" s="224" t="s">
        <v>985</v>
      </c>
      <c r="E429" s="16" t="s">
        <v>1</v>
      </c>
      <c r="F429" s="225">
        <v>7</v>
      </c>
      <c r="H429" s="33"/>
    </row>
    <row r="430" spans="2:8" s="1" customFormat="1" ht="16.899999999999999" customHeight="1">
      <c r="B430" s="33"/>
      <c r="C430" s="224" t="s">
        <v>132</v>
      </c>
      <c r="D430" s="224" t="s">
        <v>229</v>
      </c>
      <c r="E430" s="16" t="s">
        <v>1</v>
      </c>
      <c r="F430" s="225">
        <v>7</v>
      </c>
      <c r="H430" s="33"/>
    </row>
    <row r="431" spans="2:8" s="1" customFormat="1" ht="16.899999999999999" customHeight="1">
      <c r="B431" s="33"/>
      <c r="C431" s="226" t="s">
        <v>1010</v>
      </c>
      <c r="H431" s="33"/>
    </row>
    <row r="432" spans="2:8" s="1" customFormat="1" ht="16.899999999999999" customHeight="1">
      <c r="B432" s="33"/>
      <c r="C432" s="224" t="s">
        <v>524</v>
      </c>
      <c r="D432" s="224" t="s">
        <v>525</v>
      </c>
      <c r="E432" s="16" t="s">
        <v>232</v>
      </c>
      <c r="F432" s="225">
        <v>7</v>
      </c>
      <c r="H432" s="33"/>
    </row>
    <row r="433" spans="2:8" s="1" customFormat="1" ht="22.5">
      <c r="B433" s="33"/>
      <c r="C433" s="224" t="s">
        <v>395</v>
      </c>
      <c r="D433" s="224" t="s">
        <v>396</v>
      </c>
      <c r="E433" s="16" t="s">
        <v>232</v>
      </c>
      <c r="F433" s="225">
        <v>9</v>
      </c>
      <c r="H433" s="33"/>
    </row>
    <row r="434" spans="2:8" s="1" customFormat="1" ht="7.35" customHeight="1">
      <c r="B434" s="48"/>
      <c r="C434" s="49"/>
      <c r="D434" s="49"/>
      <c r="E434" s="49"/>
      <c r="F434" s="49"/>
      <c r="G434" s="49"/>
      <c r="H434" s="33"/>
    </row>
    <row r="435" spans="2:8" s="1" customFormat="1" ht="11.25"/>
  </sheetData>
  <sheetProtection algorithmName="SHA-512" hashValue="HmSAXixn9biJR4ZALKoaXyq4+geX7WXTbX583uiI5XTwugp6BsIV8n1ZaUTVFbgpWtBI2WZFRMYb3wDVZKyMPQ==" saltValue="GaN3z4nl4E2kfu8zp6k+ofTIrZkqm5ll3PeF9U7pC7vgpfeQCnf7gonicdvqrVHtR20/CzbHrv2dRSvumyI39g==" spinCount="100000" sheet="1" objects="1" scenarios="1" formatColumns="0" formatRows="0"/>
  <mergeCells count="2">
    <mergeCell ref="D5:F5"/>
    <mergeCell ref="D6:F6"/>
  </mergeCells>
  <pageMargins left="0.7" right="0.7" top="0.75" bottom="0.75" header="0.3" footer="0.3"/>
  <pageSetup paperSize="9" fitToHeight="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01 - Obnova sprchy a wc muži</vt:lpstr>
      <vt:lpstr>02 - Obnova sprchy a wc ženy</vt:lpstr>
      <vt:lpstr>Zoznam figúr</vt:lpstr>
      <vt:lpstr>'01 - Obnova sprchy a wc muži'!Názvy_tlače</vt:lpstr>
      <vt:lpstr>'02 - Obnova sprchy a wc ženy'!Názvy_tlače</vt:lpstr>
      <vt:lpstr>'Rekapitulácia stavby'!Názvy_tlače</vt:lpstr>
      <vt:lpstr>'Zoznam figúr'!Názvy_tlače</vt:lpstr>
      <vt:lpstr>'01 - Obnova sprchy a wc muži'!Oblasť_tlače</vt:lpstr>
      <vt:lpstr>'02 - Obnova sprchy a wc ženy'!Oblasť_tlače</vt:lpstr>
      <vt:lpstr>'Rekapitulácia stavby'!Oblasť_tlače</vt:lpstr>
      <vt:lpstr>'Zoznam figúr'!Oblasť_tlače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DESKTOP-9G0H08V\HP</dc:creator>
  <cp:lastModifiedBy>Peter Lovecký</cp:lastModifiedBy>
  <dcterms:created xsi:type="dcterms:W3CDTF">2026-10-01T11:43:16Z</dcterms:created>
  <dcterms:modified xsi:type="dcterms:W3CDTF">2026-10-02T08:06:54Z</dcterms:modified>
</cp:coreProperties>
</file>