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2_VO_Doprava\30_07_2018_cesty_asfalty_BB_BR_Telgart\listy\"/>
    </mc:Choice>
  </mc:AlternateContent>
  <bookViews>
    <workbookView xWindow="0" yWindow="0" windowWidth="23040" windowHeight="10050" tabRatio="939"/>
  </bookViews>
  <sheets>
    <sheet name="cesty III. tr. -vybr. úseky" sheetId="2" r:id="rId1"/>
    <sheet name="III-2389" sheetId="14" r:id="rId2"/>
    <sheet name="III-2383" sheetId="13" r:id="rId3"/>
    <sheet name="III-2382" sheetId="12" r:id="rId4"/>
    <sheet name="III-2377" sheetId="11" r:id="rId5"/>
    <sheet name="III-2375" sheetId="15" r:id="rId6"/>
    <sheet name="III-2379" sheetId="18" r:id="rId7"/>
    <sheet name="III-2372" sheetId="10" r:id="rId8"/>
    <sheet name="III-2431" sheetId="9" r:id="rId9"/>
    <sheet name="III-2430" sheetId="8" r:id="rId10"/>
    <sheet name="III-2428" sheetId="7" r:id="rId11"/>
    <sheet name="III-2427" sheetId="17" r:id="rId12"/>
    <sheet name="III-2426" sheetId="6" r:id="rId13"/>
    <sheet name="III-2425" sheetId="5" r:id="rId14"/>
    <sheet name="III-2419" sheetId="3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4" l="1"/>
  <c r="F20" i="2"/>
  <c r="G20" i="2"/>
  <c r="H20" i="2"/>
  <c r="I20" i="2"/>
  <c r="E20" i="2"/>
  <c r="G25" i="17"/>
  <c r="G23" i="17"/>
  <c r="G23" i="18"/>
  <c r="H29" i="18" l="1"/>
  <c r="G30" i="18"/>
  <c r="H30" i="18" s="1"/>
  <c r="H25" i="18"/>
  <c r="H23" i="18"/>
  <c r="B18" i="18"/>
  <c r="G28" i="18" l="1"/>
  <c r="G24" i="18"/>
  <c r="H24" i="18" s="1"/>
  <c r="G26" i="18"/>
  <c r="H28" i="18"/>
  <c r="G27" i="18"/>
  <c r="H27" i="18" s="1"/>
  <c r="H26" i="18"/>
  <c r="H30" i="17"/>
  <c r="G29" i="17"/>
  <c r="G25" i="8"/>
  <c r="H31" i="18" l="1"/>
  <c r="J33" i="18" s="1"/>
  <c r="H29" i="17"/>
  <c r="H25" i="17"/>
  <c r="H23" i="17"/>
  <c r="B18" i="17"/>
  <c r="G28" i="17" s="1"/>
  <c r="K33" i="18" l="1"/>
  <c r="G26" i="17"/>
  <c r="H26" i="17" s="1"/>
  <c r="H28" i="17"/>
  <c r="G27" i="17"/>
  <c r="H27" i="17" s="1"/>
  <c r="G24" i="17"/>
  <c r="H24" i="17" s="1"/>
  <c r="H29" i="13"/>
  <c r="H31" i="17" l="1"/>
  <c r="K33" i="17" s="1"/>
  <c r="G29" i="11"/>
  <c r="G29" i="15"/>
  <c r="H30" i="7"/>
  <c r="J33" i="17" l="1"/>
  <c r="H30" i="8"/>
  <c r="J20" i="2" l="1"/>
  <c r="G26" i="14"/>
  <c r="G25" i="13"/>
  <c r="G25" i="12"/>
  <c r="G25" i="11"/>
  <c r="G25" i="15"/>
  <c r="G25" i="10"/>
  <c r="G25" i="9"/>
  <c r="G25" i="7"/>
  <c r="G25" i="6"/>
  <c r="G26" i="5"/>
  <c r="H29" i="15" l="1"/>
  <c r="G23" i="15"/>
  <c r="H23" i="15" s="1"/>
  <c r="H25" i="15"/>
  <c r="B18" i="15"/>
  <c r="G28" i="15" s="1"/>
  <c r="G29" i="3"/>
  <c r="H29" i="3" s="1"/>
  <c r="G23" i="3"/>
  <c r="H23" i="3" s="1"/>
  <c r="G30" i="5"/>
  <c r="H30" i="5" s="1"/>
  <c r="G23" i="5"/>
  <c r="G29" i="6"/>
  <c r="H29" i="6" s="1"/>
  <c r="G23" i="6"/>
  <c r="H23" i="6" s="1"/>
  <c r="G29" i="7"/>
  <c r="H29" i="7" s="1"/>
  <c r="G23" i="7"/>
  <c r="H23" i="7" s="1"/>
  <c r="G29" i="8"/>
  <c r="H29" i="8" s="1"/>
  <c r="G23" i="8"/>
  <c r="H23" i="8" s="1"/>
  <c r="G29" i="9"/>
  <c r="H29" i="9" s="1"/>
  <c r="G23" i="9"/>
  <c r="H23" i="9" s="1"/>
  <c r="G29" i="10"/>
  <c r="H29" i="10" s="1"/>
  <c r="G23" i="10"/>
  <c r="H23" i="10" s="1"/>
  <c r="H29" i="11"/>
  <c r="G23" i="11"/>
  <c r="H23" i="11" s="1"/>
  <c r="G29" i="12"/>
  <c r="H29" i="12" s="1"/>
  <c r="G23" i="12"/>
  <c r="G30" i="13"/>
  <c r="H30" i="13" s="1"/>
  <c r="G23" i="13"/>
  <c r="G31" i="14"/>
  <c r="H31" i="14" s="1"/>
  <c r="G23" i="14"/>
  <c r="H26" i="14"/>
  <c r="H25" i="14"/>
  <c r="H23" i="14"/>
  <c r="B18" i="14"/>
  <c r="H25" i="13"/>
  <c r="H23" i="13"/>
  <c r="B18" i="13"/>
  <c r="G27" i="13" s="1"/>
  <c r="G28" i="13" s="1"/>
  <c r="H25" i="12"/>
  <c r="H23" i="12"/>
  <c r="B18" i="12"/>
  <c r="H25" i="11"/>
  <c r="B18" i="11"/>
  <c r="H25" i="10"/>
  <c r="B18" i="10"/>
  <c r="H25" i="9"/>
  <c r="B18" i="9"/>
  <c r="G28" i="9" s="1"/>
  <c r="H25" i="8"/>
  <c r="B18" i="8"/>
  <c r="H25" i="7"/>
  <c r="B18" i="7"/>
  <c r="H25" i="6"/>
  <c r="B18" i="6"/>
  <c r="H26" i="5"/>
  <c r="H25" i="5"/>
  <c r="H23" i="5"/>
  <c r="B18" i="5"/>
  <c r="H25" i="3"/>
  <c r="B18" i="3"/>
  <c r="G26" i="12" l="1"/>
  <c r="H26" i="12" s="1"/>
  <c r="G28" i="12"/>
  <c r="H28" i="12" s="1"/>
  <c r="G28" i="5"/>
  <c r="H28" i="5" s="1"/>
  <c r="G29" i="5"/>
  <c r="H29" i="5" s="1"/>
  <c r="G24" i="5"/>
  <c r="H24" i="5" s="1"/>
  <c r="G24" i="13"/>
  <c r="H24" i="13" s="1"/>
  <c r="G26" i="3"/>
  <c r="H26" i="3" s="1"/>
  <c r="G28" i="3"/>
  <c r="H28" i="3" s="1"/>
  <c r="G26" i="7"/>
  <c r="H26" i="7" s="1"/>
  <c r="G28" i="7"/>
  <c r="H28" i="7" s="1"/>
  <c r="G27" i="9"/>
  <c r="H27" i="9" s="1"/>
  <c r="H28" i="9"/>
  <c r="G26" i="11"/>
  <c r="H26" i="11" s="1"/>
  <c r="G28" i="11"/>
  <c r="G27" i="14"/>
  <c r="H27" i="14" s="1"/>
  <c r="G29" i="14"/>
  <c r="H29" i="14" s="1"/>
  <c r="G27" i="10"/>
  <c r="H27" i="10" s="1"/>
  <c r="G28" i="10"/>
  <c r="H28" i="10" s="1"/>
  <c r="G26" i="8"/>
  <c r="H26" i="8" s="1"/>
  <c r="H28" i="8"/>
  <c r="H27" i="13"/>
  <c r="H28" i="13"/>
  <c r="G26" i="6"/>
  <c r="H26" i="6" s="1"/>
  <c r="H28" i="6"/>
  <c r="H28" i="11"/>
  <c r="G27" i="15"/>
  <c r="H27" i="15" s="1"/>
  <c r="G24" i="15"/>
  <c r="H24" i="15" s="1"/>
  <c r="H28" i="15"/>
  <c r="G26" i="15"/>
  <c r="H26" i="15" s="1"/>
  <c r="G24" i="9"/>
  <c r="H24" i="9" s="1"/>
  <c r="G27" i="5"/>
  <c r="H27" i="5" s="1"/>
  <c r="H31" i="5" s="1"/>
  <c r="G26" i="9"/>
  <c r="H26" i="9" s="1"/>
  <c r="G26" i="10"/>
  <c r="H26" i="10" s="1"/>
  <c r="G24" i="10"/>
  <c r="H24" i="10" s="1"/>
  <c r="G26" i="13"/>
  <c r="H26" i="13" s="1"/>
  <c r="H31" i="13" s="1"/>
  <c r="G28" i="14"/>
  <c r="H28" i="14" s="1"/>
  <c r="G24" i="14"/>
  <c r="H24" i="14" s="1"/>
  <c r="H32" i="14" s="1"/>
  <c r="G27" i="12"/>
  <c r="H27" i="12" s="1"/>
  <c r="G24" i="12"/>
  <c r="H24" i="12" s="1"/>
  <c r="G27" i="11"/>
  <c r="H27" i="11" s="1"/>
  <c r="G24" i="11"/>
  <c r="H24" i="11" s="1"/>
  <c r="H27" i="8"/>
  <c r="G24" i="8"/>
  <c r="H24" i="8" s="1"/>
  <c r="G27" i="7"/>
  <c r="H27" i="7" s="1"/>
  <c r="G24" i="7"/>
  <c r="H24" i="7" s="1"/>
  <c r="H31" i="7" s="1"/>
  <c r="G27" i="6"/>
  <c r="H27" i="6" s="1"/>
  <c r="G24" i="6"/>
  <c r="H24" i="6" s="1"/>
  <c r="G27" i="3"/>
  <c r="H27" i="3" s="1"/>
  <c r="G24" i="3"/>
  <c r="H24" i="3" s="1"/>
  <c r="H31" i="8" l="1"/>
  <c r="K33" i="8" s="1"/>
  <c r="H30" i="15"/>
  <c r="K32" i="15" s="1"/>
  <c r="H30" i="9"/>
  <c r="K32" i="9" s="1"/>
  <c r="K33" i="7"/>
  <c r="H30" i="3"/>
  <c r="J32" i="3" s="1"/>
  <c r="H30" i="6"/>
  <c r="J32" i="6" s="1"/>
  <c r="H30" i="10"/>
  <c r="K32" i="10" s="1"/>
  <c r="H30" i="11"/>
  <c r="K32" i="11" s="1"/>
  <c r="H30" i="12"/>
  <c r="J32" i="12" s="1"/>
  <c r="J34" i="14"/>
  <c r="J33" i="13"/>
  <c r="K33" i="13"/>
  <c r="K32" i="12"/>
  <c r="K33" i="5"/>
  <c r="J33" i="5"/>
  <c r="J32" i="15" l="1"/>
  <c r="J32" i="9"/>
  <c r="J33" i="7"/>
  <c r="K32" i="3"/>
  <c r="K32" i="6"/>
  <c r="J33" i="8"/>
  <c r="J32" i="10"/>
  <c r="J32" i="11"/>
  <c r="K34" i="14"/>
</calcChain>
</file>

<file path=xl/sharedStrings.xml><?xml version="1.0" encoding="utf-8"?>
<sst xmlns="http://schemas.openxmlformats.org/spreadsheetml/2006/main" count="875" uniqueCount="174">
  <si>
    <t>P.č.</t>
  </si>
  <si>
    <t>Ćíslo CK</t>
  </si>
  <si>
    <t xml:space="preserve">Miestopis </t>
  </si>
  <si>
    <t>III/2419 </t>
  </si>
  <si>
    <t xml:space="preserve">III/2425 </t>
  </si>
  <si>
    <t xml:space="preserve">III/2426 </t>
  </si>
  <si>
    <t xml:space="preserve">III/2428 </t>
  </si>
  <si>
    <t xml:space="preserve">III/2430 </t>
  </si>
  <si>
    <t xml:space="preserve">III/2431 </t>
  </si>
  <si>
    <t xml:space="preserve">III/2372 </t>
  </si>
  <si>
    <t xml:space="preserve">III/2377 </t>
  </si>
  <si>
    <t xml:space="preserve">III/2382 </t>
  </si>
  <si>
    <t xml:space="preserve">III/2383 </t>
  </si>
  <si>
    <t xml:space="preserve">III/2389 </t>
  </si>
  <si>
    <t>Hronec – Osrblie</t>
  </si>
  <si>
    <t xml:space="preserve">Braväcovo </t>
  </si>
  <si>
    <t>STS nevyhovujúci</t>
  </si>
  <si>
    <t>STS vyhovujúci</t>
  </si>
  <si>
    <t>STS              havarijný</t>
  </si>
  <si>
    <t>Dĺžka CK         v km</t>
  </si>
  <si>
    <t>III/2375</t>
  </si>
  <si>
    <t>Spolu vybraté úseky ciest III. triedy</t>
  </si>
  <si>
    <t>Podbrezová -Hronec</t>
  </si>
  <si>
    <t>križ. I/66 - Ľubietová</t>
  </si>
  <si>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</si>
  <si>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</si>
  <si>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</si>
  <si>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</si>
  <si>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</si>
  <si>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</si>
  <si>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</si>
  <si>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</si>
  <si>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</si>
  <si>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</si>
  <si>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</si>
  <si>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</si>
  <si>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</si>
  <si>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</si>
  <si>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</si>
  <si>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</si>
  <si>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</si>
  <si>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</si>
  <si>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</si>
  <si>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</si>
  <si>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</si>
  <si>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</si>
  <si>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</si>
  <si>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frézovanie s naložením a odvozom do 10 km ( začiatky a konce, MO, MK )</t>
  </si>
  <si>
    <t xml:space="preserve">Postrek spojovací </t>
  </si>
  <si>
    <r>
      <t>0,7 kg/m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</si>
  <si>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AC</t>
    </r>
    <r>
      <rPr>
        <sz val="1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</si>
  <si>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</si>
  <si>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vyrovnanie  nerovností krytu z AC</t>
    </r>
    <r>
      <rPr>
        <vertAlign val="subscript"/>
        <sz val="1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 xml:space="preserve"> 16-II</t>
    </r>
  </si>
  <si>
    <t>t</t>
  </si>
  <si>
    <t>asfaltová zálievka pracovných spojov</t>
  </si>
  <si>
    <r>
      <rPr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/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</si>
  <si>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</si>
  <si>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</si>
  <si>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</si>
  <si>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</si>
  <si>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</si>
  <si>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</si>
  <si>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</si>
  <si>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</si>
  <si>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</si>
  <si>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</si>
  <si>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III/2389 Telgart</t>
  </si>
  <si>
    <t>staničenie v km: 0,000- 0,358</t>
  </si>
  <si>
    <t>III/2383 Bacúch</t>
  </si>
  <si>
    <t>staničenie v km: 0,000- 1,837 ( vybraté úseky)</t>
  </si>
  <si>
    <t>III/2382 Beňuš - Braväcovo</t>
  </si>
  <si>
    <t>staničenie v km: 0,000-  1,557 (vybraté úseky)</t>
  </si>
  <si>
    <t>frézovanie s naložením a odvozom do 10 km ( začiatky a konce, MO, MK, mosty )</t>
  </si>
  <si>
    <t>III/2377 Hronec - Osrblie</t>
  </si>
  <si>
    <t>staničenie v km: 0,000- 6,715 (vybraté úseky)</t>
  </si>
  <si>
    <t>III/2372 Jasenie</t>
  </si>
  <si>
    <t>staničenie v km: 0,000- 3,624 ( vybraté úseky)</t>
  </si>
  <si>
    <t>III/2431 Brusno - Pohronský Bukovec</t>
  </si>
  <si>
    <t>staničenie v km: 0,000- 6,628 ( vybraté úseky)</t>
  </si>
  <si>
    <t>III/2430 Brusno</t>
  </si>
  <si>
    <t>staničenie v km: 0,000- 1,829 ( vybraté úseky</t>
  </si>
  <si>
    <t>III/2428 Križ s I/66 - Ľubietová</t>
  </si>
  <si>
    <t>staničenie v km: 0,000- 12,513 (vybraté úseky</t>
  </si>
  <si>
    <t>III/2426 Moštenica</t>
  </si>
  <si>
    <t>III/2425 Podkonice</t>
  </si>
  <si>
    <t>staničenie v km: 0,000- 4,436 ( vybraté úseky)</t>
  </si>
  <si>
    <t>III/2419 Kynceľová - Nemce</t>
  </si>
  <si>
    <t>staničenie v km: 0,000- 7,567 ( vybraté úseky)</t>
  </si>
  <si>
    <t>III/2375 Podbrezová- Hronec</t>
  </si>
  <si>
    <t>staničenie v km: 0,000- 5,004 (vybraté úseky)</t>
  </si>
  <si>
    <t>frézovanie s naložením a odvozom do 10 km ( začiatky a konce, MO, MK, )</t>
  </si>
  <si>
    <t xml:space="preserve">Telgárt </t>
  </si>
  <si>
    <t>Bacúch</t>
  </si>
  <si>
    <t xml:space="preserve">Jasenie </t>
  </si>
  <si>
    <t xml:space="preserve">Brusno - Pohronský Bukovec </t>
  </si>
  <si>
    <t>Brusno</t>
  </si>
  <si>
    <t>Moštenica</t>
  </si>
  <si>
    <t xml:space="preserve">Podkonice </t>
  </si>
  <si>
    <t>Kynceľova- Nemce</t>
  </si>
  <si>
    <t>cena s DPH</t>
  </si>
  <si>
    <t>Dĺžka CK  na opravu v km</t>
  </si>
  <si>
    <t>0,080 - 0,507 = 427 m</t>
  </si>
  <si>
    <t>Hronec -kanal po 1,035 km</t>
  </si>
  <si>
    <t>cena bez DPH</t>
  </si>
  <si>
    <t>300 m x 6 = 1800 m2 EMK</t>
  </si>
  <si>
    <t>12mm</t>
  </si>
  <si>
    <t xml:space="preserve">III/2428 Križ s I/66 - Ľubietová </t>
  </si>
  <si>
    <t>1,345 - 2,560 = 1215 m (800 m)</t>
  </si>
  <si>
    <t>výškova úprava poklopov kanalizačných šácht</t>
  </si>
  <si>
    <t>ks</t>
  </si>
  <si>
    <t>III/2427</t>
  </si>
  <si>
    <t>III/2427 Slov. Ľupča - Lučatín</t>
  </si>
  <si>
    <t>EMKS 16mm dvojvrstvový</t>
  </si>
  <si>
    <t>16mm</t>
  </si>
  <si>
    <t>0,285-0,543 =0,258 km</t>
  </si>
  <si>
    <t>8,950 - 9,540= 0,590 km</t>
  </si>
  <si>
    <t>križovatka = 0,185 km</t>
  </si>
  <si>
    <t>Slov.Ľupča - Lučatín - Hiadeľ</t>
  </si>
  <si>
    <t>III/2379</t>
  </si>
  <si>
    <t xml:space="preserve">križ I/66 -Predajná </t>
  </si>
  <si>
    <t>III/2379 Križ. I/66 - Predajná</t>
  </si>
  <si>
    <t>III/2379 Križ I/66 - Predajná</t>
  </si>
  <si>
    <t>EMKS 16 mm dvojvrstvový</t>
  </si>
  <si>
    <t>asfaltová zálievka pracovných spojov N1/N2</t>
  </si>
  <si>
    <t>EMKS plocha 3400 m2</t>
  </si>
  <si>
    <t>staničenie v km: 3,900 - 5,110 ( vybraté úseky)</t>
  </si>
  <si>
    <t>3,900-4,640 = 0,740 km</t>
  </si>
  <si>
    <t>výmena zvodidla na moste - NH4</t>
  </si>
  <si>
    <t>172 x 6 = 1032 m2 ACo 11</t>
  </si>
  <si>
    <t>staničenie v km: 0,000- 12,300 (vybraté úseky</t>
  </si>
  <si>
    <t>11,170 - 11,500= 0,330 km</t>
  </si>
  <si>
    <t>III/2427 Slov.Ľupča - Lučatín-Hiadeľ</t>
  </si>
  <si>
    <t>0,020-0,365 = 0,345 km , š. 10 m=3450 m2</t>
  </si>
  <si>
    <t>1,410 - 4,150 =1,617 km; š. 6 m= 9702 m2</t>
  </si>
  <si>
    <t>40 mm</t>
  </si>
  <si>
    <t>0,000 - 0,950=950 m</t>
  </si>
  <si>
    <t>3,280 - 3,624=344 m</t>
  </si>
  <si>
    <t xml:space="preserve">4,800 -5,110 = 0,310 km </t>
  </si>
  <si>
    <t>4,640-4,800 = 0,160 km  x 7,0= 1120 m2 EMKS</t>
  </si>
  <si>
    <t xml:space="preserve">m2   </t>
  </si>
  <si>
    <t>staničenie v km: 0,000- 3,773 ( vybraté úseky)</t>
  </si>
  <si>
    <t>Rekonštrukcia ciest III.  triedy - Úseky sú napojené na cestu I/66 od mesta Banská Bystrica cez Brezno po obec Telgárt</t>
  </si>
  <si>
    <t>Príloha č. 1 súťažných podkladov - neocenené výkazy výmer</t>
  </si>
  <si>
    <t>Príloha č. 1.14</t>
  </si>
  <si>
    <t>Príloha č. 1.13</t>
  </si>
  <si>
    <t>Príloha č. 1.12</t>
  </si>
  <si>
    <t>Príloha č. 1.11</t>
  </si>
  <si>
    <t>Príloha č. 1.10</t>
  </si>
  <si>
    <t>Príloha č. 1.9</t>
  </si>
  <si>
    <t>Príloha č. 1.8</t>
  </si>
  <si>
    <t>Príloha č. 1.7</t>
  </si>
  <si>
    <t>Príloha č. 1.6</t>
  </si>
  <si>
    <t>Príloha č. 1.5</t>
  </si>
  <si>
    <t>Príloha č. 1.4</t>
  </si>
  <si>
    <t>Príloha č. 1.3</t>
  </si>
  <si>
    <t>Príloha č. 1.2</t>
  </si>
  <si>
    <t>Príloha č. 1.1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</si>
  <si>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</si>
  <si>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</si>
  <si>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</si>
  <si>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</si>
  <si>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</si>
  <si>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</si>
  <si>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</si>
  <si>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</si>
  <si>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</si>
  <si>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</si>
  <si>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</si>
  <si>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</si>
  <si>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</si>
  <si>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</si>
  <si>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zriadenie zvodidlo komplet NH4 na priepusty, úroveň zachytenia N2 ( v zmysle TP 010), počet potrebných nábehov – 8 x nábehy  (2  ks priepustov)</t>
  </si>
  <si>
    <t>dodávka a montáž bezpečnostného zariadenia NH4, úroveň zachytenia N2 (v zmysle TP 010), počet potrebných nábehov – 2 x nábehy (začiatok a koniec úseku).</t>
  </si>
  <si>
    <t>výmena zvodidla  NH4, N2 (v zmysle TP 010), počet potrebných nábehov – 2 x nábehy (koniec úseku).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</si>
</sst>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00"/>
    <numFmt numFmtId="165" formatCode="#,##0.000"/>
    <numFmt numFmtId="166" formatCode="#,##0.00;[Red]#,##0.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justify" vertical="center"/>
    </xf>
    <xf numFmtId="0" fontId="0" fillId="0" borderId="1" xfId="0" applyBorder="1" applyAlignment="1"/>
    <xf numFmtId="0" fontId="2" fillId="0" borderId="4" xfId="0" applyFont="1" applyBorder="1"/>
    <xf numFmtId="43" fontId="2" fillId="0" borderId="4" xfId="1" applyFont="1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1" xfId="0" applyFill="1" applyBorder="1" applyAlignment="1">
      <alignment horizontal="justify" vertical="center"/>
    </xf>
    <xf numFmtId="0" fontId="6" fillId="0" borderId="0" xfId="2" applyFont="1"/>
    <xf numFmtId="0" fontId="5" fillId="0" borderId="0" xfId="2"/>
    <xf numFmtId="4" fontId="0" fillId="0" borderId="0" xfId="0" applyNumberFormat="1"/>
    <xf numFmtId="0" fontId="0" fillId="0" borderId="0" xfId="2" applyFont="1"/>
    <xf numFmtId="0" fontId="7" fillId="0" borderId="0" xfId="2" applyFont="1"/>
    <xf numFmtId="0" fontId="0" fillId="0" borderId="0" xfId="2" applyFont="1" applyFill="1"/>
    <xf numFmtId="0" fontId="5" fillId="0" borderId="0" xfId="2" applyFont="1" applyFill="1"/>
    <xf numFmtId="0" fontId="6" fillId="0" borderId="12" xfId="0" applyFont="1" applyFill="1" applyBorder="1"/>
    <xf numFmtId="0" fontId="0" fillId="0" borderId="0" xfId="0" applyFill="1" applyBorder="1"/>
    <xf numFmtId="0" fontId="6" fillId="0" borderId="0" xfId="0" applyFont="1" applyFill="1" applyBorder="1"/>
    <xf numFmtId="0" fontId="8" fillId="0" borderId="0" xfId="0" applyFont="1"/>
    <xf numFmtId="4" fontId="8" fillId="0" borderId="0" xfId="0" applyNumberFormat="1" applyFont="1"/>
    <xf numFmtId="0" fontId="6" fillId="0" borderId="13" xfId="0" applyFont="1" applyFill="1" applyBorder="1"/>
    <xf numFmtId="0" fontId="6" fillId="0" borderId="14" xfId="0" applyFont="1" applyFill="1" applyBorder="1"/>
    <xf numFmtId="0" fontId="0" fillId="0" borderId="14" xfId="0" applyFont="1" applyFill="1" applyBorder="1"/>
    <xf numFmtId="0" fontId="0" fillId="0" borderId="14" xfId="0" applyFill="1" applyBorder="1"/>
    <xf numFmtId="4" fontId="0" fillId="0" borderId="14" xfId="0" applyNumberFormat="1" applyFont="1" applyFill="1" applyBorder="1"/>
    <xf numFmtId="4" fontId="0" fillId="0" borderId="15" xfId="0" applyNumberFormat="1" applyFill="1" applyBorder="1"/>
    <xf numFmtId="0" fontId="6" fillId="0" borderId="16" xfId="0" applyFon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17" xfId="0" applyFont="1" applyFill="1" applyBorder="1" applyAlignment="1"/>
    <xf numFmtId="0" fontId="0" fillId="0" borderId="16" xfId="0" applyFill="1" applyBorder="1"/>
    <xf numFmtId="4" fontId="9" fillId="0" borderId="0" xfId="0" applyNumberFormat="1" applyFont="1" applyFill="1" applyBorder="1"/>
    <xf numFmtId="0" fontId="9" fillId="0" borderId="0" xfId="0" applyFont="1" applyFill="1" applyBorder="1"/>
    <xf numFmtId="4" fontId="0" fillId="0" borderId="17" xfId="0" applyNumberFormat="1" applyFill="1" applyBorder="1"/>
    <xf numFmtId="0" fontId="0" fillId="0" borderId="18" xfId="0" applyFont="1" applyFill="1" applyBorder="1"/>
    <xf numFmtId="2" fontId="0" fillId="0" borderId="19" xfId="0" applyNumberFormat="1" applyFill="1" applyBorder="1"/>
    <xf numFmtId="4" fontId="9" fillId="0" borderId="17" xfId="0" applyNumberFormat="1" applyFont="1" applyFill="1" applyBorder="1"/>
    <xf numFmtId="0" fontId="0" fillId="0" borderId="20" xfId="0" applyFont="1" applyFill="1" applyBorder="1"/>
    <xf numFmtId="2" fontId="0" fillId="0" borderId="21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22" xfId="0" applyFont="1" applyFill="1" applyBorder="1"/>
    <xf numFmtId="2" fontId="0" fillId="0" borderId="23" xfId="0" applyNumberFormat="1" applyFill="1" applyBorder="1"/>
    <xf numFmtId="0" fontId="0" fillId="0" borderId="24" xfId="0" applyFont="1" applyFill="1" applyBorder="1"/>
    <xf numFmtId="2" fontId="0" fillId="0" borderId="25" xfId="0" applyNumberFormat="1" applyFill="1" applyBorder="1"/>
    <xf numFmtId="0" fontId="0" fillId="0" borderId="16" xfId="0" applyFont="1" applyFill="1" applyBorder="1"/>
    <xf numFmtId="2" fontId="0" fillId="0" borderId="0" xfId="0" applyNumberFormat="1" applyFill="1" applyBorder="1"/>
    <xf numFmtId="4" fontId="0" fillId="0" borderId="4" xfId="0" applyNumberFormat="1" applyBorder="1" applyAlignment="1">
      <alignment horizontal="center"/>
    </xf>
    <xf numFmtId="0" fontId="0" fillId="0" borderId="0" xfId="0" applyBorder="1"/>
    <xf numFmtId="4" fontId="0" fillId="0" borderId="4" xfId="0" applyNumberFormat="1" applyBorder="1" applyAlignment="1"/>
    <xf numFmtId="0" fontId="0" fillId="0" borderId="16" xfId="0" applyBorder="1" applyAlignment="1"/>
    <xf numFmtId="4" fontId="0" fillId="0" borderId="0" xfId="0" applyNumberFormat="1" applyBorder="1" applyAlignment="1"/>
    <xf numFmtId="4" fontId="0" fillId="0" borderId="17" xfId="0" applyNumberFormat="1" applyBorder="1" applyAlignment="1"/>
    <xf numFmtId="0" fontId="0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4" fontId="0" fillId="0" borderId="27" xfId="0" applyNumberFormat="1" applyFont="1" applyFill="1" applyBorder="1" applyAlignment="1">
      <alignment horizontal="center"/>
    </xf>
    <xf numFmtId="4" fontId="0" fillId="0" borderId="29" xfId="0" applyNumberFormat="1" applyFont="1" applyFill="1" applyBorder="1" applyAlignment="1">
      <alignment horizontal="center"/>
    </xf>
    <xf numFmtId="0" fontId="10" fillId="0" borderId="0" xfId="0" applyFont="1" applyFill="1" applyBorder="1"/>
    <xf numFmtId="4" fontId="11" fillId="0" borderId="0" xfId="0" applyNumberFormat="1" applyFont="1" applyFill="1" applyBorder="1"/>
    <xf numFmtId="0" fontId="1" fillId="0" borderId="5" xfId="2" applyFont="1" applyFill="1" applyBorder="1" applyAlignment="1">
      <alignment horizontal="left"/>
    </xf>
    <xf numFmtId="0" fontId="12" fillId="0" borderId="1" xfId="2" applyFont="1" applyFill="1" applyBorder="1" applyAlignment="1">
      <alignment horizontal="left"/>
    </xf>
    <xf numFmtId="0" fontId="12" fillId="0" borderId="2" xfId="2" applyFont="1" applyFill="1" applyBorder="1" applyAlignment="1">
      <alignment horizontal="left"/>
    </xf>
    <xf numFmtId="0" fontId="1" fillId="0" borderId="1" xfId="2" applyFont="1" applyFill="1" applyBorder="1"/>
    <xf numFmtId="0" fontId="12" fillId="0" borderId="30" xfId="2" applyNumberFormat="1" applyFont="1" applyFill="1" applyBorder="1"/>
    <xf numFmtId="165" fontId="12" fillId="0" borderId="31" xfId="0" applyNumberFormat="1" applyFont="1" applyFill="1" applyBorder="1"/>
    <xf numFmtId="4" fontId="12" fillId="0" borderId="31" xfId="0" applyNumberFormat="1" applyFont="1" applyFill="1" applyBorder="1"/>
    <xf numFmtId="4" fontId="12" fillId="0" borderId="32" xfId="0" applyNumberFormat="1" applyFont="1" applyFill="1" applyBorder="1"/>
    <xf numFmtId="4" fontId="10" fillId="0" borderId="0" xfId="0" applyNumberFormat="1" applyFont="1" applyFill="1" applyBorder="1"/>
    <xf numFmtId="4" fontId="0" fillId="0" borderId="17" xfId="0" applyNumberFormat="1" applyFont="1" applyFill="1" applyBorder="1"/>
    <xf numFmtId="0" fontId="1" fillId="0" borderId="35" xfId="0" applyFont="1" applyFill="1" applyBorder="1"/>
    <xf numFmtId="0" fontId="1" fillId="0" borderId="36" xfId="0" applyFont="1" applyFill="1" applyBorder="1" applyAlignment="1">
      <alignment horizontal="center"/>
    </xf>
    <xf numFmtId="165" fontId="12" fillId="0" borderId="37" xfId="0" applyNumberFormat="1" applyFont="1" applyFill="1" applyBorder="1"/>
    <xf numFmtId="4" fontId="12" fillId="0" borderId="38" xfId="0" applyNumberFormat="1" applyFont="1" applyFill="1" applyBorder="1"/>
    <xf numFmtId="0" fontId="12" fillId="0" borderId="42" xfId="0" applyFont="1" applyFill="1" applyBorder="1"/>
    <xf numFmtId="0" fontId="12" fillId="0" borderId="1" xfId="0" applyFont="1" applyFill="1" applyBorder="1" applyAlignment="1">
      <alignment wrapText="1"/>
    </xf>
    <xf numFmtId="165" fontId="12" fillId="0" borderId="1" xfId="0" applyNumberFormat="1" applyFont="1" applyFill="1" applyBorder="1"/>
    <xf numFmtId="4" fontId="12" fillId="0" borderId="1" xfId="0" applyNumberFormat="1" applyFont="1" applyFill="1" applyBorder="1"/>
    <xf numFmtId="0" fontId="1" fillId="0" borderId="46" xfId="0" applyFont="1" applyFill="1" applyBorder="1" applyAlignment="1">
      <alignment vertical="center"/>
    </xf>
    <xf numFmtId="0" fontId="12" fillId="0" borderId="47" xfId="0" applyFont="1" applyFill="1" applyBorder="1" applyAlignment="1">
      <alignment vertical="center"/>
    </xf>
    <xf numFmtId="165" fontId="12" fillId="0" borderId="48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4" fontId="10" fillId="0" borderId="17" xfId="0" applyNumberFormat="1" applyFont="1" applyFill="1" applyBorder="1"/>
    <xf numFmtId="0" fontId="1" fillId="0" borderId="49" xfId="0" applyFont="1" applyFill="1" applyBorder="1"/>
    <xf numFmtId="0" fontId="12" fillId="0" borderId="50" xfId="0" applyFont="1" applyFill="1" applyBorder="1"/>
    <xf numFmtId="165" fontId="12" fillId="0" borderId="50" xfId="0" applyNumberFormat="1" applyFont="1" applyFill="1" applyBorder="1"/>
    <xf numFmtId="166" fontId="0" fillId="0" borderId="0" xfId="0" applyNumberFormat="1" applyFont="1" applyFill="1" applyBorder="1" applyAlignment="1">
      <alignment horizontal="right"/>
    </xf>
    <xf numFmtId="0" fontId="1" fillId="0" borderId="51" xfId="0" applyFont="1" applyFill="1" applyBorder="1"/>
    <xf numFmtId="0" fontId="1" fillId="0" borderId="52" xfId="0" applyFont="1" applyFill="1" applyBorder="1"/>
    <xf numFmtId="0" fontId="13" fillId="0" borderId="53" xfId="0" applyFont="1" applyFill="1" applyBorder="1"/>
    <xf numFmtId="0" fontId="12" fillId="0" borderId="54" xfId="0" applyFont="1" applyFill="1" applyBorder="1"/>
    <xf numFmtId="165" fontId="12" fillId="0" borderId="53" xfId="0" applyNumberFormat="1" applyFont="1" applyFill="1" applyBorder="1"/>
    <xf numFmtId="4" fontId="12" fillId="0" borderId="55" xfId="0" applyNumberFormat="1" applyFont="1" applyFill="1" applyBorder="1"/>
    <xf numFmtId="0" fontId="0" fillId="0" borderId="1" xfId="0" applyFont="1" applyFill="1" applyBorder="1"/>
    <xf numFmtId="0" fontId="12" fillId="0" borderId="6" xfId="0" applyFont="1" applyFill="1" applyBorder="1"/>
    <xf numFmtId="165" fontId="12" fillId="0" borderId="6" xfId="0" applyNumberFormat="1" applyFont="1" applyFill="1" applyBorder="1"/>
    <xf numFmtId="4" fontId="12" fillId="0" borderId="6" xfId="0" applyNumberFormat="1" applyFont="1" applyFill="1" applyBorder="1"/>
    <xf numFmtId="4" fontId="16" fillId="0" borderId="0" xfId="0" applyNumberFormat="1" applyFont="1" applyFill="1" applyBorder="1"/>
    <xf numFmtId="4" fontId="9" fillId="0" borderId="0" xfId="0" applyNumberFormat="1" applyFont="1" applyFill="1" applyBorder="1" applyAlignment="1">
      <alignment horizontal="center"/>
    </xf>
    <xf numFmtId="4" fontId="16" fillId="0" borderId="17" xfId="0" applyNumberFormat="1" applyFont="1" applyFill="1" applyBorder="1"/>
    <xf numFmtId="4" fontId="15" fillId="0" borderId="16" xfId="0" applyNumberFormat="1" applyFont="1" applyFill="1" applyBorder="1"/>
    <xf numFmtId="4" fontId="15" fillId="0" borderId="0" xfId="0" applyNumberFormat="1" applyFont="1" applyFill="1" applyBorder="1"/>
    <xf numFmtId="0" fontId="17" fillId="0" borderId="0" xfId="0" applyFont="1" applyFill="1" applyBorder="1"/>
    <xf numFmtId="4" fontId="9" fillId="0" borderId="17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4" fontId="16" fillId="0" borderId="58" xfId="0" applyNumberFormat="1" applyFont="1" applyFill="1" applyBorder="1"/>
    <xf numFmtId="4" fontId="16" fillId="2" borderId="59" xfId="0" applyNumberFormat="1" applyFont="1" applyFill="1" applyBorder="1"/>
    <xf numFmtId="0" fontId="0" fillId="0" borderId="60" xfId="0" applyFill="1" applyBorder="1"/>
    <xf numFmtId="0" fontId="0" fillId="0" borderId="61" xfId="0" applyFill="1" applyBorder="1"/>
    <xf numFmtId="4" fontId="0" fillId="0" borderId="61" xfId="0" applyNumberFormat="1" applyFill="1" applyBorder="1"/>
    <xf numFmtId="4" fontId="18" fillId="0" borderId="61" xfId="0" applyNumberFormat="1" applyFont="1" applyFill="1" applyBorder="1"/>
    <xf numFmtId="0" fontId="18" fillId="0" borderId="61" xfId="0" applyFont="1" applyFill="1" applyBorder="1"/>
    <xf numFmtId="10" fontId="18" fillId="0" borderId="61" xfId="0" applyNumberFormat="1" applyFont="1" applyFill="1" applyBorder="1"/>
    <xf numFmtId="4" fontId="18" fillId="0" borderId="62" xfId="0" applyNumberFormat="1" applyFont="1" applyFill="1" applyBorder="1"/>
    <xf numFmtId="0" fontId="19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20" fillId="0" borderId="0" xfId="0" applyFont="1" applyFill="1" applyAlignment="1"/>
    <xf numFmtId="4" fontId="21" fillId="0" borderId="0" xfId="0" applyNumberFormat="1" applyFont="1" applyFill="1" applyAlignment="1"/>
    <xf numFmtId="0" fontId="21" fillId="0" borderId="0" xfId="0" applyFont="1" applyFill="1" applyAlignment="1"/>
    <xf numFmtId="4" fontId="21" fillId="0" borderId="0" xfId="0" applyNumberFormat="1" applyFont="1" applyFill="1"/>
    <xf numFmtId="4" fontId="0" fillId="0" borderId="63" xfId="0" applyNumberFormat="1" applyFill="1" applyBorder="1"/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5" fillId="0" borderId="0" xfId="2" applyFill="1"/>
    <xf numFmtId="0" fontId="6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20" fillId="0" borderId="0" xfId="2" applyFont="1" applyFill="1" applyAlignment="1">
      <alignment vertical="center"/>
    </xf>
    <xf numFmtId="4" fontId="16" fillId="0" borderId="0" xfId="2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/>
    </xf>
    <xf numFmtId="0" fontId="5" fillId="0" borderId="0" xfId="2" applyFont="1" applyFill="1" applyBorder="1"/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center"/>
    </xf>
    <xf numFmtId="0" fontId="6" fillId="0" borderId="0" xfId="2" applyFont="1" applyFill="1" applyBorder="1" applyAlignment="1"/>
    <xf numFmtId="4" fontId="2" fillId="0" borderId="4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67" xfId="0" applyNumberFormat="1" applyFont="1" applyBorder="1"/>
    <xf numFmtId="0" fontId="2" fillId="0" borderId="4" xfId="0" applyFont="1" applyBorder="1" applyAlignment="1">
      <alignment horizontal="center" vertical="center"/>
    </xf>
    <xf numFmtId="0" fontId="0" fillId="0" borderId="34" xfId="0" applyFill="1" applyBorder="1" applyAlignment="1">
      <alignment horizontal="justify" vertical="center"/>
    </xf>
    <xf numFmtId="0" fontId="0" fillId="0" borderId="34" xfId="0" applyBorder="1" applyAlignment="1">
      <alignment horizontal="justify" vertical="center"/>
    </xf>
    <xf numFmtId="0" fontId="0" fillId="0" borderId="34" xfId="0" applyBorder="1"/>
    <xf numFmtId="0" fontId="0" fillId="0" borderId="36" xfId="0" applyBorder="1"/>
    <xf numFmtId="0" fontId="0" fillId="0" borderId="35" xfId="0" applyBorder="1"/>
    <xf numFmtId="43" fontId="1" fillId="0" borderId="68" xfId="1" applyFont="1" applyBorder="1"/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0" fillId="0" borderId="67" xfId="0" applyFont="1" applyBorder="1"/>
    <xf numFmtId="0" fontId="0" fillId="0" borderId="10" xfId="0" applyFont="1" applyBorder="1"/>
    <xf numFmtId="164" fontId="0" fillId="0" borderId="10" xfId="0" applyNumberFormat="1" applyFont="1" applyBorder="1"/>
    <xf numFmtId="0" fontId="2" fillId="0" borderId="35" xfId="0" applyFont="1" applyBorder="1"/>
    <xf numFmtId="0" fontId="2" fillId="0" borderId="3" xfId="0" applyFont="1" applyBorder="1"/>
    <xf numFmtId="164" fontId="2" fillId="0" borderId="3" xfId="0" applyNumberFormat="1" applyFont="1" applyBorder="1"/>
    <xf numFmtId="4" fontId="16" fillId="0" borderId="73" xfId="0" applyNumberFormat="1" applyFont="1" applyFill="1" applyBorder="1"/>
    <xf numFmtId="4" fontId="16" fillId="0" borderId="74" xfId="0" applyNumberFormat="1" applyFont="1" applyFill="1" applyBorder="1"/>
    <xf numFmtId="4" fontId="12" fillId="0" borderId="75" xfId="0" applyNumberFormat="1" applyFont="1" applyFill="1" applyBorder="1"/>
    <xf numFmtId="4" fontId="12" fillId="0" borderId="76" xfId="0" applyNumberFormat="1" applyFont="1" applyFill="1" applyBorder="1" applyAlignment="1">
      <alignment vertical="center"/>
    </xf>
    <xf numFmtId="4" fontId="12" fillId="0" borderId="77" xfId="0" applyNumberFormat="1" applyFont="1" applyFill="1" applyBorder="1"/>
    <xf numFmtId="0" fontId="0" fillId="0" borderId="81" xfId="0" applyFont="1" applyFill="1" applyBorder="1"/>
    <xf numFmtId="0" fontId="12" fillId="0" borderId="82" xfId="0" applyFont="1" applyFill="1" applyBorder="1"/>
    <xf numFmtId="165" fontId="12" fillId="0" borderId="82" xfId="0" applyNumberFormat="1" applyFont="1" applyFill="1" applyBorder="1"/>
    <xf numFmtId="4" fontId="12" fillId="0" borderId="82" xfId="0" applyNumberFormat="1" applyFont="1" applyFill="1" applyBorder="1"/>
    <xf numFmtId="4" fontId="12" fillId="0" borderId="25" xfId="0" applyNumberFormat="1" applyFont="1" applyFill="1" applyBorder="1"/>
    <xf numFmtId="0" fontId="0" fillId="3" borderId="1" xfId="0" applyFill="1" applyBorder="1" applyAlignment="1">
      <alignment horizontal="justify" vertical="center"/>
    </xf>
    <xf numFmtId="0" fontId="0" fillId="3" borderId="1" xfId="0" applyFill="1" applyBorder="1"/>
    <xf numFmtId="0" fontId="0" fillId="3" borderId="2" xfId="0" applyFill="1" applyBorder="1"/>
    <xf numFmtId="0" fontId="0" fillId="3" borderId="10" xfId="0" applyFont="1" applyFill="1" applyBorder="1"/>
    <xf numFmtId="0" fontId="0" fillId="3" borderId="3" xfId="0" applyFill="1" applyBorder="1"/>
    <xf numFmtId="0" fontId="2" fillId="3" borderId="3" xfId="0" applyFont="1" applyFill="1" applyBorder="1"/>
    <xf numFmtId="43" fontId="1" fillId="0" borderId="16" xfId="1" applyFont="1" applyBorder="1"/>
    <xf numFmtId="43" fontId="0" fillId="0" borderId="0" xfId="0" applyNumberFormat="1"/>
    <xf numFmtId="0" fontId="0" fillId="0" borderId="83" xfId="0" applyFont="1" applyFill="1" applyBorder="1"/>
    <xf numFmtId="0" fontId="12" fillId="0" borderId="1" xfId="0" applyFont="1" applyFill="1" applyBorder="1"/>
    <xf numFmtId="4" fontId="12" fillId="0" borderId="76" xfId="0" applyNumberFormat="1" applyFont="1" applyFill="1" applyBorder="1"/>
    <xf numFmtId="0" fontId="0" fillId="0" borderId="84" xfId="0" applyFill="1" applyBorder="1" applyAlignment="1">
      <alignment vertical="center"/>
    </xf>
    <xf numFmtId="0" fontId="10" fillId="0" borderId="85" xfId="0" applyFont="1" applyFill="1" applyBorder="1" applyAlignment="1">
      <alignment vertical="center"/>
    </xf>
    <xf numFmtId="165" fontId="10" fillId="0" borderId="81" xfId="0" applyNumberFormat="1" applyFont="1" applyFill="1" applyBorder="1" applyAlignment="1">
      <alignment vertical="center"/>
    </xf>
    <xf numFmtId="0" fontId="0" fillId="3" borderId="0" xfId="0" applyFill="1" applyBorder="1"/>
    <xf numFmtId="0" fontId="0" fillId="0" borderId="6" xfId="0" applyFont="1" applyFill="1" applyBorder="1"/>
    <xf numFmtId="0" fontId="12" fillId="0" borderId="88" xfId="0" applyFont="1" applyFill="1" applyBorder="1"/>
    <xf numFmtId="165" fontId="12" fillId="0" borderId="88" xfId="0" applyNumberFormat="1" applyFont="1" applyFill="1" applyBorder="1"/>
    <xf numFmtId="0" fontId="10" fillId="0" borderId="1" xfId="0" applyFont="1" applyFill="1" applyBorder="1"/>
    <xf numFmtId="165" fontId="10" fillId="0" borderId="1" xfId="0" applyNumberFormat="1" applyFont="1" applyFill="1" applyBorder="1"/>
    <xf numFmtId="0" fontId="6" fillId="0" borderId="0" xfId="2" applyFont="1" applyFill="1" applyBorder="1" applyAlignment="1">
      <alignment horizontal="left" vertical="center" wrapText="1"/>
    </xf>
    <xf numFmtId="0" fontId="0" fillId="0" borderId="37" xfId="0" applyFont="1" applyFill="1" applyBorder="1"/>
    <xf numFmtId="0" fontId="0" fillId="0" borderId="82" xfId="0" applyFont="1" applyFill="1" applyBorder="1"/>
    <xf numFmtId="0" fontId="6" fillId="0" borderId="0" xfId="2" applyFont="1" applyFill="1" applyBorder="1" applyAlignment="1">
      <alignment horizontal="left" vertical="center" wrapText="1"/>
    </xf>
    <xf numFmtId="4" fontId="12" fillId="0" borderId="88" xfId="0" applyNumberFormat="1" applyFont="1" applyFill="1" applyBorder="1"/>
    <xf numFmtId="4" fontId="12" fillId="0" borderId="89" xfId="0" applyNumberFormat="1" applyFont="1" applyFill="1" applyBorder="1"/>
    <xf numFmtId="0" fontId="0" fillId="0" borderId="53" xfId="0" applyFill="1" applyBorder="1" applyAlignment="1">
      <alignment vertical="center"/>
    </xf>
    <xf numFmtId="0" fontId="10" fillId="0" borderId="54" xfId="0" applyFont="1" applyFill="1" applyBorder="1" applyAlignment="1">
      <alignment vertical="center"/>
    </xf>
    <xf numFmtId="165" fontId="10" fillId="0" borderId="37" xfId="0" applyNumberFormat="1" applyFont="1" applyFill="1" applyBorder="1" applyAlignment="1">
      <alignment vertical="center"/>
    </xf>
    <xf numFmtId="43" fontId="1" fillId="0" borderId="68" xfId="1" applyNumberFormat="1" applyFont="1" applyBorder="1"/>
    <xf numFmtId="49" fontId="0" fillId="0" borderId="33" xfId="0" applyNumberForma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12" fillId="0" borderId="33" xfId="0" applyFont="1" applyFill="1" applyBorder="1" applyAlignment="1"/>
    <xf numFmtId="0" fontId="1" fillId="0" borderId="34" xfId="0" applyFont="1" applyFill="1" applyBorder="1" applyAlignment="1"/>
    <xf numFmtId="0" fontId="4" fillId="0" borderId="16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43" xfId="2" applyFont="1" applyFill="1" applyBorder="1" applyAlignment="1">
      <alignment vertical="center" wrapText="1"/>
    </xf>
    <xf numFmtId="0" fontId="1" fillId="0" borderId="44" xfId="2" applyFont="1" applyFill="1" applyBorder="1" applyAlignment="1">
      <alignment vertical="center" wrapText="1"/>
    </xf>
    <xf numFmtId="0" fontId="1" fillId="0" borderId="45" xfId="2" applyFont="1" applyFill="1" applyBorder="1" applyAlignment="1">
      <alignment vertical="center" wrapText="1"/>
    </xf>
    <xf numFmtId="0" fontId="1" fillId="0" borderId="64" xfId="0" applyFont="1" applyFill="1" applyBorder="1" applyAlignment="1">
      <alignment horizontal="left"/>
    </xf>
    <xf numFmtId="0" fontId="1" fillId="0" borderId="65" xfId="0" applyFont="1" applyFill="1" applyBorder="1" applyAlignment="1">
      <alignment horizontal="left"/>
    </xf>
    <xf numFmtId="0" fontId="1" fillId="0" borderId="66" xfId="0" applyFont="1" applyFill="1" applyBorder="1" applyAlignment="1">
      <alignment horizontal="left"/>
    </xf>
    <xf numFmtId="0" fontId="1" fillId="0" borderId="56" xfId="2" applyFont="1" applyFill="1" applyBorder="1" applyAlignment="1">
      <alignment horizontal="left"/>
    </xf>
    <xf numFmtId="0" fontId="1" fillId="0" borderId="57" xfId="2" applyFont="1" applyFill="1" applyBorder="1" applyAlignment="1">
      <alignment horizontal="left"/>
    </xf>
    <xf numFmtId="0" fontId="1" fillId="0" borderId="12" xfId="2" applyFont="1" applyFill="1" applyBorder="1" applyAlignment="1">
      <alignment horizontal="left"/>
    </xf>
    <xf numFmtId="0" fontId="0" fillId="0" borderId="39" xfId="2" applyFont="1" applyFill="1" applyBorder="1" applyAlignment="1">
      <alignment horizontal="left"/>
    </xf>
    <xf numFmtId="0" fontId="1" fillId="0" borderId="40" xfId="2" applyFont="1" applyFill="1" applyBorder="1" applyAlignment="1">
      <alignment horizontal="left"/>
    </xf>
    <xf numFmtId="0" fontId="1" fillId="0" borderId="3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/>
    </xf>
    <xf numFmtId="0" fontId="0" fillId="0" borderId="39" xfId="0" applyFont="1" applyFill="1" applyBorder="1" applyAlignment="1">
      <alignment horizontal="left"/>
    </xf>
    <xf numFmtId="0" fontId="0" fillId="0" borderId="40" xfId="0" applyFont="1" applyFill="1" applyBorder="1" applyAlignment="1">
      <alignment horizontal="left"/>
    </xf>
    <xf numFmtId="0" fontId="0" fillId="0" borderId="41" xfId="0" applyFont="1" applyFill="1" applyBorder="1" applyAlignment="1">
      <alignment horizontal="left"/>
    </xf>
    <xf numFmtId="0" fontId="0" fillId="0" borderId="60" xfId="2" applyFont="1" applyFill="1" applyBorder="1" applyAlignment="1">
      <alignment horizontal="left"/>
    </xf>
    <xf numFmtId="0" fontId="1" fillId="0" borderId="61" xfId="2" applyFont="1" applyFill="1" applyBorder="1" applyAlignment="1">
      <alignment horizontal="left"/>
    </xf>
    <xf numFmtId="0" fontId="1" fillId="0" borderId="87" xfId="2" applyFont="1" applyFill="1" applyBorder="1" applyAlignment="1">
      <alignment horizontal="left"/>
    </xf>
    <xf numFmtId="0" fontId="1" fillId="0" borderId="43" xfId="2" applyFont="1" applyFill="1" applyBorder="1" applyAlignment="1">
      <alignment vertical="center" wrapText="1"/>
    </xf>
    <xf numFmtId="0" fontId="0" fillId="0" borderId="1" xfId="2" applyFont="1" applyFill="1" applyBorder="1" applyAlignment="1">
      <alignment horizontal="left"/>
    </xf>
    <xf numFmtId="0" fontId="0" fillId="0" borderId="78" xfId="2" applyFont="1" applyFill="1" applyBorder="1" applyAlignment="1">
      <alignment horizontal="left"/>
    </xf>
    <xf numFmtId="0" fontId="1" fillId="0" borderId="79" xfId="2" applyFont="1" applyFill="1" applyBorder="1" applyAlignment="1">
      <alignment horizontal="left"/>
    </xf>
    <xf numFmtId="0" fontId="1" fillId="0" borderId="80" xfId="2" applyFont="1" applyFill="1" applyBorder="1" applyAlignment="1">
      <alignment horizontal="left"/>
    </xf>
    <xf numFmtId="0" fontId="0" fillId="0" borderId="39" xfId="2" applyFont="1" applyFill="1" applyBorder="1" applyAlignment="1">
      <alignment horizontal="left" vertical="center" wrapText="1"/>
    </xf>
    <xf numFmtId="0" fontId="0" fillId="0" borderId="40" xfId="2" applyFont="1" applyFill="1" applyBorder="1" applyAlignment="1">
      <alignment horizontal="left" vertical="center" wrapText="1"/>
    </xf>
    <xf numFmtId="0" fontId="0" fillId="0" borderId="41" xfId="2" applyFont="1" applyFill="1" applyBorder="1" applyAlignment="1">
      <alignment horizontal="left" vertical="center" wrapText="1"/>
    </xf>
    <xf numFmtId="0" fontId="0" fillId="0" borderId="78" xfId="2" applyFont="1" applyFill="1" applyBorder="1" applyAlignment="1">
      <alignment horizontal="left" vertical="center" wrapText="1"/>
    </xf>
    <xf numFmtId="0" fontId="0" fillId="0" borderId="79" xfId="2" applyFont="1" applyFill="1" applyBorder="1" applyAlignment="1">
      <alignment horizontal="left" vertical="center" wrapText="1"/>
    </xf>
    <xf numFmtId="0" fontId="0" fillId="0" borderId="86" xfId="2" applyFont="1" applyFill="1" applyBorder="1" applyAlignment="1">
      <alignment horizontal="left" vertical="center" wrapText="1"/>
    </xf>
    <xf numFmtId="0" fontId="0" fillId="0" borderId="5" xfId="2" applyFont="1" applyFill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0" fillId="0" borderId="39" xfId="0" applyFont="1" applyFill="1" applyBorder="1" applyAlignment="1">
      <alignment horizontal="left" wrapText="1"/>
    </xf>
    <xf numFmtId="0" fontId="1" fillId="0" borderId="40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wrapText="1"/>
    </xf>
    <xf numFmtId="0" fontId="0" fillId="0" borderId="24" xfId="2" applyFont="1" applyFill="1" applyBorder="1" applyAlignment="1">
      <alignment horizontal="left" wrapText="1"/>
    </xf>
    <xf numFmtId="0" fontId="0" fillId="0" borderId="82" xfId="2" applyFont="1" applyFill="1" applyBorder="1" applyAlignment="1">
      <alignment horizontal="left" wrapText="1"/>
    </xf>
    <xf numFmtId="0" fontId="0" fillId="0" borderId="40" xfId="0" applyFont="1" applyFill="1" applyBorder="1" applyAlignment="1">
      <alignment horizontal="left" wrapText="1"/>
    </xf>
    <xf numFmtId="0" fontId="0" fillId="0" borderId="41" xfId="0" applyFont="1" applyFill="1" applyBorder="1" applyAlignment="1">
      <alignment horizontal="left" wrapText="1"/>
    </xf>
  </cellXfs>
  <cellStyles count="3">
    <cellStyle name="Čiarka" xfId="1" builtinId="3"/>
    <cellStyle name="Normálna" xfId="0" builtinId="0"/>
    <cellStyle name="normálne_30 mil  17 01 2012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="90" zoomScaleNormal="90" workbookViewId="0">
      <selection activeCell="D4" sqref="D4"/>
    </sheetView>
  </sheetViews>
  <sheetFormatPr defaultRowHeight="15" x14ac:dyDescent="0.25"/>
  <cols>
    <col min="1" max="1" width="4.7109375" customWidth="1"/>
    <col min="2" max="2" width="6.85546875" customWidth="1"/>
    <col min="4" max="4" width="27.7109375" customWidth="1"/>
    <col min="5" max="6" width="12.5703125" customWidth="1"/>
    <col min="7" max="7" width="13.28515625" customWidth="1"/>
    <col min="8" max="9" width="12.7109375" customWidth="1"/>
    <col min="10" max="10" width="15.85546875" customWidth="1"/>
    <col min="11" max="11" width="15.7109375" customWidth="1"/>
    <col min="13" max="13" width="15.5703125" bestFit="1" customWidth="1"/>
  </cols>
  <sheetData>
    <row r="1" spans="1:11" ht="34.5" customHeight="1" x14ac:dyDescent="0.25">
      <c r="A1" s="210" t="s">
        <v>142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21" customHeight="1" x14ac:dyDescent="0.25">
      <c r="B2" s="208" t="s">
        <v>141</v>
      </c>
      <c r="C2" s="208"/>
      <c r="D2" s="208"/>
      <c r="E2" s="208"/>
      <c r="F2" s="208"/>
      <c r="G2" s="208"/>
      <c r="H2" s="208"/>
      <c r="I2" s="208"/>
      <c r="J2" s="208"/>
    </row>
    <row r="3" spans="1:11" ht="13.9" customHeight="1" x14ac:dyDescent="0.25">
      <c r="B3" s="209"/>
      <c r="C3" s="209"/>
      <c r="D3" s="209"/>
      <c r="E3" s="209"/>
      <c r="F3" s="209"/>
      <c r="G3" s="209"/>
      <c r="H3" s="209"/>
      <c r="I3" s="209"/>
      <c r="J3" s="209"/>
    </row>
    <row r="4" spans="1:11" ht="15.75" thickBot="1" x14ac:dyDescent="0.3"/>
    <row r="5" spans="1:11" ht="29.45" customHeight="1" thickBot="1" x14ac:dyDescent="0.3">
      <c r="B5" s="153" t="s">
        <v>0</v>
      </c>
      <c r="C5" s="154" t="s">
        <v>1</v>
      </c>
      <c r="D5" s="154" t="s">
        <v>2</v>
      </c>
      <c r="E5" s="155" t="s">
        <v>19</v>
      </c>
      <c r="F5" s="156" t="s">
        <v>17</v>
      </c>
      <c r="G5" s="157" t="s">
        <v>16</v>
      </c>
      <c r="H5" s="158" t="s">
        <v>18</v>
      </c>
      <c r="I5" s="155" t="s">
        <v>100</v>
      </c>
      <c r="J5" s="146" t="s">
        <v>103</v>
      </c>
      <c r="K5" s="146" t="s">
        <v>99</v>
      </c>
    </row>
    <row r="6" spans="1:11" ht="19.899999999999999" customHeight="1" x14ac:dyDescent="0.25">
      <c r="B6" s="205" t="s">
        <v>157</v>
      </c>
      <c r="C6" s="147" t="s">
        <v>3</v>
      </c>
      <c r="D6" s="148" t="s">
        <v>98</v>
      </c>
      <c r="E6" s="149">
        <v>7.5670000000000002</v>
      </c>
      <c r="F6" s="150">
        <v>0.187</v>
      </c>
      <c r="G6" s="159">
        <v>1.7749999999999999</v>
      </c>
      <c r="H6" s="151">
        <v>0</v>
      </c>
      <c r="I6" s="162">
        <v>1.962</v>
      </c>
      <c r="J6" s="204"/>
      <c r="K6" s="145"/>
    </row>
    <row r="7" spans="1:11" ht="19.899999999999999" customHeight="1" x14ac:dyDescent="0.25">
      <c r="B7" s="205" t="s">
        <v>158</v>
      </c>
      <c r="C7" s="9" t="s">
        <v>4</v>
      </c>
      <c r="D7" s="2" t="s">
        <v>97</v>
      </c>
      <c r="E7" s="3">
        <v>4.4359999999999999</v>
      </c>
      <c r="F7" s="7">
        <v>0</v>
      </c>
      <c r="G7" s="160">
        <v>2.2149999999999999</v>
      </c>
      <c r="H7" s="8">
        <v>0</v>
      </c>
      <c r="I7" s="163">
        <v>2.2149999999999999</v>
      </c>
      <c r="J7" s="152"/>
      <c r="K7" s="143"/>
    </row>
    <row r="8" spans="1:11" ht="19.899999999999999" customHeight="1" x14ac:dyDescent="0.25">
      <c r="B8" s="205" t="s">
        <v>159</v>
      </c>
      <c r="C8" s="9" t="s">
        <v>5</v>
      </c>
      <c r="D8" s="2" t="s">
        <v>96</v>
      </c>
      <c r="E8" s="1">
        <v>3.7730000000000001</v>
      </c>
      <c r="F8" s="7">
        <v>0</v>
      </c>
      <c r="G8" s="160">
        <v>3.7730000000000001</v>
      </c>
      <c r="H8" s="8">
        <v>0</v>
      </c>
      <c r="I8" s="164">
        <v>3.7730000000000001</v>
      </c>
      <c r="J8" s="152"/>
      <c r="K8" s="143"/>
    </row>
    <row r="9" spans="1:11" ht="19.899999999999999" customHeight="1" x14ac:dyDescent="0.25">
      <c r="B9" s="205" t="s">
        <v>160</v>
      </c>
      <c r="C9" s="9" t="s">
        <v>110</v>
      </c>
      <c r="D9" s="2" t="s">
        <v>117</v>
      </c>
      <c r="E9" s="1">
        <v>13.435</v>
      </c>
      <c r="F9" s="7">
        <v>0</v>
      </c>
      <c r="G9" s="160">
        <v>7.484</v>
      </c>
      <c r="H9" s="8">
        <v>0</v>
      </c>
      <c r="I9" s="164">
        <v>1.363</v>
      </c>
      <c r="J9" s="152"/>
      <c r="K9" s="143"/>
    </row>
    <row r="10" spans="1:11" ht="19.899999999999999" customHeight="1" x14ac:dyDescent="0.25">
      <c r="B10" s="205" t="s">
        <v>161</v>
      </c>
      <c r="C10" s="9" t="s">
        <v>6</v>
      </c>
      <c r="D10" s="2" t="s">
        <v>23</v>
      </c>
      <c r="E10" s="1">
        <v>12.513</v>
      </c>
      <c r="F10" s="7">
        <v>2.2160000000000002</v>
      </c>
      <c r="G10" s="160">
        <v>3.4180000000000001</v>
      </c>
      <c r="H10" s="8">
        <v>0</v>
      </c>
      <c r="I10" s="163">
        <v>3.4180000000000001</v>
      </c>
      <c r="J10" s="152"/>
      <c r="K10" s="143"/>
    </row>
    <row r="11" spans="1:11" ht="19.899999999999999" customHeight="1" x14ac:dyDescent="0.25">
      <c r="B11" s="205" t="s">
        <v>162</v>
      </c>
      <c r="C11" s="9" t="s">
        <v>7</v>
      </c>
      <c r="D11" s="2" t="s">
        <v>95</v>
      </c>
      <c r="E11" s="1">
        <v>1.829</v>
      </c>
      <c r="F11" s="7">
        <v>0.29899999999999999</v>
      </c>
      <c r="G11" s="160">
        <v>0.17199999999999999</v>
      </c>
      <c r="H11" s="8">
        <v>0</v>
      </c>
      <c r="I11" s="163">
        <v>0.47199999999999998</v>
      </c>
      <c r="J11" s="152"/>
      <c r="K11" s="143"/>
    </row>
    <row r="12" spans="1:11" ht="19.899999999999999" customHeight="1" x14ac:dyDescent="0.25">
      <c r="B12" s="205" t="s">
        <v>163</v>
      </c>
      <c r="C12" s="9" t="s">
        <v>8</v>
      </c>
      <c r="D12" s="2" t="s">
        <v>94</v>
      </c>
      <c r="E12" s="1">
        <v>6.6280000000000001</v>
      </c>
      <c r="F12" s="7">
        <v>0</v>
      </c>
      <c r="G12" s="160">
        <v>3.6509999999999998</v>
      </c>
      <c r="H12" s="8">
        <v>0</v>
      </c>
      <c r="I12" s="163">
        <v>3.6509999999999998</v>
      </c>
      <c r="J12" s="152"/>
      <c r="K12" s="143"/>
    </row>
    <row r="13" spans="1:11" ht="19.899999999999999" customHeight="1" x14ac:dyDescent="0.25">
      <c r="B13" s="205" t="s">
        <v>164</v>
      </c>
      <c r="C13" s="9" t="s">
        <v>9</v>
      </c>
      <c r="D13" s="2" t="s">
        <v>93</v>
      </c>
      <c r="E13" s="1">
        <v>3.6240000000000001</v>
      </c>
      <c r="F13" s="7">
        <v>0</v>
      </c>
      <c r="G13" s="160">
        <v>2.8170000000000002</v>
      </c>
      <c r="H13" s="8">
        <v>0</v>
      </c>
      <c r="I13" s="164">
        <v>1.294</v>
      </c>
      <c r="J13" s="152"/>
      <c r="K13" s="143"/>
    </row>
    <row r="14" spans="1:11" ht="19.899999999999999" customHeight="1" x14ac:dyDescent="0.25">
      <c r="B14" s="205" t="s">
        <v>165</v>
      </c>
      <c r="C14" s="9" t="s">
        <v>118</v>
      </c>
      <c r="D14" s="2" t="s">
        <v>119</v>
      </c>
      <c r="E14" s="1">
        <v>7.6959999999999997</v>
      </c>
      <c r="F14" s="7">
        <v>0.151</v>
      </c>
      <c r="G14" s="160">
        <v>2.536</v>
      </c>
      <c r="H14" s="8">
        <v>0</v>
      </c>
      <c r="I14" s="164">
        <v>1.21</v>
      </c>
      <c r="J14" s="152"/>
      <c r="K14" s="143"/>
    </row>
    <row r="15" spans="1:11" ht="19.899999999999999" customHeight="1" x14ac:dyDescent="0.25">
      <c r="B15" s="205" t="s">
        <v>166</v>
      </c>
      <c r="C15" s="175" t="s">
        <v>20</v>
      </c>
      <c r="D15" s="175" t="s">
        <v>22</v>
      </c>
      <c r="E15" s="176">
        <v>5.0039999999999996</v>
      </c>
      <c r="F15" s="177">
        <v>0</v>
      </c>
      <c r="G15" s="178">
        <v>1.6419999999999999</v>
      </c>
      <c r="H15" s="179">
        <v>0</v>
      </c>
      <c r="I15" s="180">
        <v>1.2270000000000001</v>
      </c>
      <c r="J15" s="152"/>
      <c r="K15" s="143"/>
    </row>
    <row r="16" spans="1:11" ht="19.899999999999999" customHeight="1" x14ac:dyDescent="0.25">
      <c r="B16" s="205" t="s">
        <v>167</v>
      </c>
      <c r="C16" s="9" t="s">
        <v>10</v>
      </c>
      <c r="D16" s="2" t="s">
        <v>14</v>
      </c>
      <c r="E16" s="1">
        <v>6.7149999999999999</v>
      </c>
      <c r="F16" s="7">
        <v>6.9000000000000006E-2</v>
      </c>
      <c r="G16" s="160">
        <v>2.605</v>
      </c>
      <c r="H16" s="8">
        <v>0</v>
      </c>
      <c r="I16" s="163">
        <v>2.3050000000000002</v>
      </c>
      <c r="J16" s="152"/>
      <c r="K16" s="143"/>
    </row>
    <row r="17" spans="2:13" ht="19.899999999999999" customHeight="1" x14ac:dyDescent="0.25">
      <c r="B17" s="205" t="s">
        <v>168</v>
      </c>
      <c r="C17" s="9" t="s">
        <v>11</v>
      </c>
      <c r="D17" s="2" t="s">
        <v>15</v>
      </c>
      <c r="E17" s="1">
        <v>1.5569999999999999</v>
      </c>
      <c r="F17" s="7">
        <v>0</v>
      </c>
      <c r="G17" s="160">
        <v>0.437</v>
      </c>
      <c r="H17" s="8">
        <v>0</v>
      </c>
      <c r="I17" s="163">
        <v>0.38700000000000001</v>
      </c>
      <c r="J17" s="152"/>
      <c r="K17" s="143"/>
    </row>
    <row r="18" spans="2:13" ht="19.899999999999999" customHeight="1" x14ac:dyDescent="0.25">
      <c r="B18" s="205" t="s">
        <v>169</v>
      </c>
      <c r="C18" s="9" t="s">
        <v>12</v>
      </c>
      <c r="D18" s="2" t="s">
        <v>92</v>
      </c>
      <c r="E18" s="1">
        <v>1.837</v>
      </c>
      <c r="F18" s="7">
        <v>0.189</v>
      </c>
      <c r="G18" s="161">
        <v>0.67</v>
      </c>
      <c r="H18" s="8">
        <v>0</v>
      </c>
      <c r="I18" s="164">
        <v>0.67</v>
      </c>
      <c r="J18" s="152"/>
      <c r="K18" s="143"/>
    </row>
    <row r="19" spans="2:13" ht="19.899999999999999" customHeight="1" thickBot="1" x14ac:dyDescent="0.3">
      <c r="B19" s="205" t="s">
        <v>170</v>
      </c>
      <c r="C19" s="9" t="s">
        <v>13</v>
      </c>
      <c r="D19" s="2" t="s">
        <v>91</v>
      </c>
      <c r="E19" s="1">
        <v>0.35799999999999998</v>
      </c>
      <c r="F19" s="7">
        <v>0</v>
      </c>
      <c r="G19" s="160">
        <v>0.35799999999999998</v>
      </c>
      <c r="H19" s="8">
        <v>0</v>
      </c>
      <c r="I19" s="163">
        <v>0.35799999999999998</v>
      </c>
      <c r="J19" s="181"/>
      <c r="K19" s="144"/>
    </row>
    <row r="20" spans="2:13" ht="20.45" customHeight="1" thickBot="1" x14ac:dyDescent="0.3">
      <c r="B20" s="6"/>
      <c r="C20" s="206" t="s">
        <v>21</v>
      </c>
      <c r="D20" s="207"/>
      <c r="E20" s="4">
        <f>SUM(E6:E19)</f>
        <v>76.972000000000008</v>
      </c>
      <c r="F20" s="4">
        <f t="shared" ref="F20:I20" si="0">SUM(F6:F19)</f>
        <v>3.1109999999999998</v>
      </c>
      <c r="G20" s="4">
        <f t="shared" si="0"/>
        <v>33.552999999999997</v>
      </c>
      <c r="H20" s="4">
        <f t="shared" si="0"/>
        <v>0</v>
      </c>
      <c r="I20" s="4">
        <f t="shared" si="0"/>
        <v>24.305000000000003</v>
      </c>
      <c r="J20" s="5">
        <f>SUM(J6:J19)</f>
        <v>0</v>
      </c>
      <c r="K20" s="142"/>
      <c r="M20" s="182"/>
    </row>
    <row r="21" spans="2:13" ht="16.149999999999999" customHeight="1" x14ac:dyDescent="0.25"/>
    <row r="22" spans="2:13" x14ac:dyDescent="0.25">
      <c r="J22" s="182"/>
    </row>
    <row r="23" spans="2:13" x14ac:dyDescent="0.25">
      <c r="K23" s="12"/>
    </row>
  </sheetData>
  <mergeCells count="4">
    <mergeCell ref="C20:D20"/>
    <mergeCell ref="B2:J2"/>
    <mergeCell ref="B3:J3"/>
    <mergeCell ref="A1:K1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/>
  </sheetViews>
  <sheetFormatPr defaultRowHeight="15" x14ac:dyDescent="0.25"/>
  <cols>
    <col min="1" max="1" width="14" customWidth="1"/>
    <col min="2" max="2" width="10.7109375" customWidth="1"/>
    <col min="3" max="3" width="27.42578125" customWidth="1"/>
    <col min="4" max="7" width="11.7109375" customWidth="1"/>
    <col min="8" max="8" width="12.28515625" customWidth="1"/>
    <col min="9" max="11" width="11.7109375" customWidth="1"/>
  </cols>
  <sheetData>
    <row r="1" spans="1:13" x14ac:dyDescent="0.25">
      <c r="A1" s="10" t="s">
        <v>151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79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80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28" t="s">
        <v>79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128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472</v>
      </c>
      <c r="C16" s="18" t="s">
        <v>31</v>
      </c>
      <c r="D16" s="18" t="s">
        <v>104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2832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70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12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2902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35" t="s">
        <v>47</v>
      </c>
      <c r="B25" s="216"/>
      <c r="C25" s="217"/>
      <c r="D25" s="81" t="s">
        <v>46</v>
      </c>
      <c r="E25" s="82" t="s">
        <v>44</v>
      </c>
      <c r="F25" s="83"/>
      <c r="G25" s="84">
        <f>2*2*B17</f>
        <v>24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2902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v>1032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v>50</v>
      </c>
      <c r="H28" s="169">
        <f>F28*G28</f>
        <v>0</v>
      </c>
      <c r="I28" s="61"/>
      <c r="J28" s="71"/>
      <c r="K28" s="85"/>
    </row>
    <row r="29" spans="1:14" x14ac:dyDescent="0.25">
      <c r="A29" s="224" t="s">
        <v>54</v>
      </c>
      <c r="B29" s="225"/>
      <c r="C29" s="226"/>
      <c r="D29" s="183" t="s">
        <v>55</v>
      </c>
      <c r="E29" s="184"/>
      <c r="F29" s="79"/>
      <c r="G29" s="80">
        <f>B16+2*B17</f>
        <v>484</v>
      </c>
      <c r="H29" s="185">
        <f>F29*G29</f>
        <v>0</v>
      </c>
      <c r="I29" s="61"/>
      <c r="J29" s="71"/>
      <c r="K29" s="85"/>
    </row>
    <row r="30" spans="1:14" ht="15.75" thickBot="1" x14ac:dyDescent="0.3">
      <c r="A30" s="243" t="s">
        <v>112</v>
      </c>
      <c r="B30" s="244"/>
      <c r="C30" s="245"/>
      <c r="D30" s="186" t="s">
        <v>34</v>
      </c>
      <c r="E30" s="187" t="s">
        <v>113</v>
      </c>
      <c r="F30" s="188"/>
      <c r="G30" s="173">
        <v>1800</v>
      </c>
      <c r="H30" s="185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27" t="s">
        <v>62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</row>
    <row r="39" spans="1:13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28" t="s">
        <v>64</v>
      </c>
      <c r="B42" s="228"/>
      <c r="C42" s="228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8:C28"/>
    <mergeCell ref="A29:C29"/>
    <mergeCell ref="A38:M38"/>
    <mergeCell ref="A42:C42"/>
    <mergeCell ref="B4:M4"/>
    <mergeCell ref="C5:L5"/>
    <mergeCell ref="A24:C24"/>
    <mergeCell ref="L25:N27"/>
    <mergeCell ref="A25:C25"/>
    <mergeCell ref="A26:C26"/>
    <mergeCell ref="A30:C30"/>
  </mergeCells>
  <pageMargins left="0.7" right="0.7" top="0.75" bottom="0.75" header="0.3" footer="0.3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7" workbookViewId="0">
      <selection activeCell="E6" sqref="E6"/>
    </sheetView>
  </sheetViews>
  <sheetFormatPr defaultRowHeight="15" x14ac:dyDescent="0.25"/>
  <cols>
    <col min="1" max="1" width="14.28515625" customWidth="1"/>
    <col min="2" max="2" width="10.7109375" customWidth="1"/>
    <col min="3" max="3" width="27.42578125" customWidth="1"/>
    <col min="4" max="7" width="11.7109375" customWidth="1"/>
    <col min="8" max="8" width="12.5703125" customWidth="1"/>
    <col min="9" max="11" width="11.7109375" customWidth="1"/>
  </cols>
  <sheetData>
    <row r="1" spans="1:13" x14ac:dyDescent="0.25">
      <c r="A1" s="10" t="s">
        <v>152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106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82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81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3418</v>
      </c>
      <c r="C16" s="18" t="s">
        <v>31</v>
      </c>
      <c r="D16" s="18" t="s">
        <v>124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18799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11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18849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35" t="s">
        <v>47</v>
      </c>
      <c r="B25" s="216"/>
      <c r="C25" s="217"/>
      <c r="D25" s="81" t="s">
        <v>46</v>
      </c>
      <c r="E25" s="82" t="s">
        <v>44</v>
      </c>
      <c r="F25" s="83"/>
      <c r="G25" s="84">
        <f>2*B17*2</f>
        <v>22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18849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18849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f>B18*0.096/2</f>
        <v>902.35199999999998</v>
      </c>
      <c r="H28" s="169">
        <f>F28*G28</f>
        <v>0</v>
      </c>
      <c r="I28" s="61"/>
      <c r="J28" s="71"/>
      <c r="K28" s="85"/>
    </row>
    <row r="29" spans="1:14" x14ac:dyDescent="0.25">
      <c r="A29" s="246" t="s">
        <v>123</v>
      </c>
      <c r="B29" s="247"/>
      <c r="C29" s="247"/>
      <c r="D29" s="96" t="s">
        <v>55</v>
      </c>
      <c r="E29" s="184"/>
      <c r="F29" s="79"/>
      <c r="G29" s="80">
        <f>B16+2*B17</f>
        <v>3429</v>
      </c>
      <c r="H29" s="185">
        <f>F29*G29</f>
        <v>0</v>
      </c>
      <c r="I29" s="61"/>
      <c r="J29" s="71"/>
      <c r="K29" s="85"/>
    </row>
    <row r="30" spans="1:14" ht="15.75" thickBot="1" x14ac:dyDescent="0.3">
      <c r="A30" s="243" t="s">
        <v>112</v>
      </c>
      <c r="B30" s="244"/>
      <c r="C30" s="245"/>
      <c r="D30" s="186" t="s">
        <v>34</v>
      </c>
      <c r="E30" s="187" t="s">
        <v>105</v>
      </c>
      <c r="F30" s="188"/>
      <c r="G30" s="173">
        <v>3400</v>
      </c>
      <c r="H30" s="174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27" t="s">
        <v>62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</row>
    <row r="39" spans="1:13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28" t="s">
        <v>64</v>
      </c>
      <c r="B42" s="228"/>
      <c r="C42" s="228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8:C28"/>
    <mergeCell ref="A29:C29"/>
    <mergeCell ref="A38:M38"/>
    <mergeCell ref="A42:C42"/>
    <mergeCell ref="B4:M4"/>
    <mergeCell ref="C5:L5"/>
    <mergeCell ref="A24:C24"/>
    <mergeCell ref="L25:N27"/>
    <mergeCell ref="A25:C25"/>
    <mergeCell ref="A26:C26"/>
    <mergeCell ref="A30:C30"/>
  </mergeCells>
  <pageMargins left="0.7" right="0.7" top="0.75" bottom="0.75" header="0.3" footer="0.3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10" workbookViewId="0">
      <selection activeCell="A30" sqref="A30:C30"/>
    </sheetView>
  </sheetViews>
  <sheetFormatPr defaultRowHeight="15" x14ac:dyDescent="0.25"/>
  <cols>
    <col min="1" max="1" width="13.7109375" customWidth="1"/>
    <col min="2" max="2" width="10.7109375" customWidth="1"/>
    <col min="3" max="3" width="27.42578125" customWidth="1"/>
    <col min="4" max="7" width="11.7109375" customWidth="1"/>
    <col min="8" max="8" width="12.5703125" customWidth="1"/>
    <col min="9" max="11" width="11.7109375" customWidth="1"/>
  </cols>
  <sheetData>
    <row r="1" spans="1:13" x14ac:dyDescent="0.25">
      <c r="A1" s="10" t="s">
        <v>153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131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129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111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114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1363</v>
      </c>
      <c r="C16" s="18" t="s">
        <v>31</v>
      </c>
      <c r="D16" s="18" t="s">
        <v>115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6.5</v>
      </c>
      <c r="C17" s="18" t="s">
        <v>31</v>
      </c>
      <c r="D17" s="18" t="s">
        <v>116</v>
      </c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8859.5</v>
      </c>
      <c r="C18" s="18" t="s">
        <v>34</v>
      </c>
      <c r="D18" s="18" t="s">
        <v>130</v>
      </c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150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B17*8</f>
        <v>52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9009.5</v>
      </c>
      <c r="H24" s="76">
        <f>F24*G24</f>
        <v>0</v>
      </c>
      <c r="I24" s="61"/>
      <c r="J24" s="71"/>
      <c r="K24" s="72"/>
    </row>
    <row r="25" spans="1:14" ht="30.75" customHeight="1" x14ac:dyDescent="0.25">
      <c r="A25" s="235" t="s">
        <v>47</v>
      </c>
      <c r="B25" s="216"/>
      <c r="C25" s="217"/>
      <c r="D25" s="81" t="s">
        <v>46</v>
      </c>
      <c r="E25" s="82" t="s">
        <v>44</v>
      </c>
      <c r="F25" s="83"/>
      <c r="G25" s="84">
        <f>6*B17*2+20</f>
        <v>98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9009.5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9009.5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f>B18*0.096/2</f>
        <v>425.25600000000003</v>
      </c>
      <c r="H28" s="169">
        <f>F28*G28</f>
        <v>0</v>
      </c>
      <c r="I28" s="61"/>
      <c r="J28" s="71"/>
      <c r="K28" s="85"/>
    </row>
    <row r="29" spans="1:14" x14ac:dyDescent="0.25">
      <c r="A29" s="224" t="s">
        <v>123</v>
      </c>
      <c r="B29" s="225"/>
      <c r="C29" s="226"/>
      <c r="D29" s="196" t="s">
        <v>55</v>
      </c>
      <c r="E29" s="184"/>
      <c r="F29" s="79"/>
      <c r="G29" s="80">
        <f>B16+6*B17</f>
        <v>1402</v>
      </c>
      <c r="H29" s="185">
        <f>F29*G29</f>
        <v>0</v>
      </c>
      <c r="I29" s="61"/>
      <c r="J29" s="71"/>
      <c r="K29" s="85"/>
    </row>
    <row r="30" spans="1:14" ht="44.25" customHeight="1" thickBot="1" x14ac:dyDescent="0.3">
      <c r="A30" s="251" t="s">
        <v>172</v>
      </c>
      <c r="B30" s="252"/>
      <c r="C30" s="252"/>
      <c r="D30" s="197" t="s">
        <v>31</v>
      </c>
      <c r="E30" s="171"/>
      <c r="F30" s="172"/>
      <c r="G30" s="173">
        <v>200</v>
      </c>
      <c r="H30" s="174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27" t="s">
        <v>62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</row>
    <row r="39" spans="1:13" x14ac:dyDescent="0.25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28" t="s">
        <v>64</v>
      </c>
      <c r="B42" s="228"/>
      <c r="C42" s="228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8:C28"/>
    <mergeCell ref="A29:C29"/>
    <mergeCell ref="A38:M38"/>
    <mergeCell ref="A42:C42"/>
    <mergeCell ref="B4:M4"/>
    <mergeCell ref="C5:L5"/>
    <mergeCell ref="A24:C24"/>
    <mergeCell ref="L25:N27"/>
    <mergeCell ref="A25:C25"/>
    <mergeCell ref="A26:C26"/>
    <mergeCell ref="A30:C30"/>
  </mergeCells>
  <pageMargins left="0.7" right="0.7" top="0.75" bottom="0.7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3" sqref="C3"/>
    </sheetView>
  </sheetViews>
  <sheetFormatPr defaultRowHeight="15" x14ac:dyDescent="0.25"/>
  <cols>
    <col min="1" max="1" width="13.7109375" customWidth="1"/>
    <col min="2" max="2" width="10.7109375" customWidth="1"/>
    <col min="3" max="3" width="27.42578125" customWidth="1"/>
    <col min="4" max="7" width="11.7109375" customWidth="1"/>
    <col min="8" max="8" width="12.5703125" customWidth="1"/>
    <col min="9" max="11" width="11.7109375" customWidth="1"/>
  </cols>
  <sheetData>
    <row r="1" spans="1:13" x14ac:dyDescent="0.25">
      <c r="A1" s="10" t="s">
        <v>154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75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83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140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83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3773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4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15092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8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15142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35" t="s">
        <v>47</v>
      </c>
      <c r="B25" s="216"/>
      <c r="C25" s="217"/>
      <c r="D25" s="81" t="s">
        <v>46</v>
      </c>
      <c r="E25" s="82" t="s">
        <v>44</v>
      </c>
      <c r="F25" s="83"/>
      <c r="G25" s="84">
        <f>2*B17*2+20</f>
        <v>36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15142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15142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v>70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7" t="s">
        <v>123</v>
      </c>
      <c r="B29" s="238"/>
      <c r="C29" s="239"/>
      <c r="D29" s="170" t="s">
        <v>55</v>
      </c>
      <c r="E29" s="171"/>
      <c r="F29" s="172"/>
      <c r="G29" s="173">
        <f>B16+2*B17</f>
        <v>3781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27" t="s">
        <v>62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28" t="s">
        <v>64</v>
      </c>
      <c r="B41" s="228"/>
      <c r="C41" s="228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10" workbookViewId="0">
      <selection activeCell="A25" sqref="A25:C25"/>
    </sheetView>
  </sheetViews>
  <sheetFormatPr defaultRowHeight="15" x14ac:dyDescent="0.25"/>
  <cols>
    <col min="1" max="1" width="13.7109375" customWidth="1"/>
    <col min="2" max="2" width="10.7109375" customWidth="1"/>
    <col min="3" max="3" width="27.42578125" customWidth="1"/>
    <col min="4" max="7" width="11.7109375" customWidth="1"/>
    <col min="8" max="8" width="13.140625" customWidth="1"/>
    <col min="9" max="11" width="11.7109375" customWidth="1"/>
  </cols>
  <sheetData>
    <row r="1" spans="1:13" x14ac:dyDescent="0.25">
      <c r="A1" s="10" t="s">
        <v>155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84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85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28" t="s">
        <v>84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2215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13290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20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B17*4</f>
        <v>24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13310</v>
      </c>
      <c r="H24" s="76">
        <f>F24*G24</f>
        <v>0</v>
      </c>
      <c r="I24" s="61"/>
      <c r="J24" s="71"/>
      <c r="K24" s="72"/>
    </row>
    <row r="25" spans="1:14" ht="45" customHeight="1" x14ac:dyDescent="0.25">
      <c r="A25" s="248" t="s">
        <v>171</v>
      </c>
      <c r="B25" s="249"/>
      <c r="C25" s="250"/>
      <c r="D25" s="77" t="s">
        <v>31</v>
      </c>
      <c r="E25" s="78"/>
      <c r="F25" s="79"/>
      <c r="G25" s="80">
        <v>48</v>
      </c>
      <c r="H25" s="167">
        <f>F25*G25</f>
        <v>0</v>
      </c>
      <c r="I25" s="61"/>
      <c r="J25" s="71"/>
      <c r="K25" s="72"/>
      <c r="L25" s="213"/>
      <c r="M25" s="214"/>
      <c r="N25" s="214"/>
    </row>
    <row r="26" spans="1:14" ht="33.75" customHeight="1" x14ac:dyDescent="0.25">
      <c r="A26" s="235" t="s">
        <v>47</v>
      </c>
      <c r="B26" s="216"/>
      <c r="C26" s="217"/>
      <c r="D26" s="81" t="s">
        <v>46</v>
      </c>
      <c r="E26" s="82" t="s">
        <v>44</v>
      </c>
      <c r="F26" s="83"/>
      <c r="G26" s="84">
        <f>4*B17*2</f>
        <v>48</v>
      </c>
      <c r="H26" s="168">
        <f>G26*F26</f>
        <v>0</v>
      </c>
      <c r="I26" s="61"/>
      <c r="J26" s="71"/>
      <c r="K26" s="85"/>
      <c r="L26" s="213"/>
      <c r="M26" s="214"/>
      <c r="N26" s="214"/>
    </row>
    <row r="27" spans="1:14" ht="17.25" x14ac:dyDescent="0.25">
      <c r="A27" s="218" t="s">
        <v>48</v>
      </c>
      <c r="B27" s="219"/>
      <c r="C27" s="220"/>
      <c r="D27" s="86" t="s">
        <v>46</v>
      </c>
      <c r="E27" s="87" t="s">
        <v>49</v>
      </c>
      <c r="F27" s="88"/>
      <c r="G27" s="70">
        <f>B18+B19</f>
        <v>13310</v>
      </c>
      <c r="H27" s="76">
        <f>F27*G27</f>
        <v>0</v>
      </c>
      <c r="I27" s="61"/>
      <c r="J27" s="89"/>
      <c r="K27" s="85"/>
      <c r="L27" s="213"/>
      <c r="M27" s="214"/>
      <c r="N27" s="214"/>
    </row>
    <row r="28" spans="1:14" ht="17.25" x14ac:dyDescent="0.25">
      <c r="A28" s="90" t="s">
        <v>50</v>
      </c>
      <c r="B28" s="91"/>
      <c r="C28" s="91"/>
      <c r="D28" s="92" t="s">
        <v>51</v>
      </c>
      <c r="E28" s="93" t="s">
        <v>44</v>
      </c>
      <c r="F28" s="94"/>
      <c r="G28" s="70">
        <f>B18+B19</f>
        <v>13310</v>
      </c>
      <c r="H28" s="95">
        <f>F28*G28</f>
        <v>0</v>
      </c>
      <c r="I28" s="61"/>
      <c r="J28" s="71"/>
      <c r="K28" s="85"/>
      <c r="L28" s="213"/>
      <c r="M28" s="214"/>
      <c r="N28" s="214"/>
    </row>
    <row r="29" spans="1:14" ht="18" x14ac:dyDescent="0.35">
      <c r="A29" s="221" t="s">
        <v>52</v>
      </c>
      <c r="B29" s="222"/>
      <c r="C29" s="223"/>
      <c r="D29" s="96" t="s">
        <v>53</v>
      </c>
      <c r="E29" s="97"/>
      <c r="F29" s="98"/>
      <c r="G29" s="99">
        <f>B18*0.096/2</f>
        <v>637.91999999999996</v>
      </c>
      <c r="H29" s="169">
        <f>F29*G29</f>
        <v>0</v>
      </c>
      <c r="I29" s="61"/>
      <c r="J29" s="71"/>
      <c r="K29" s="85"/>
    </row>
    <row r="30" spans="1:14" ht="15.75" thickBot="1" x14ac:dyDescent="0.3">
      <c r="A30" s="237" t="s">
        <v>123</v>
      </c>
      <c r="B30" s="238"/>
      <c r="C30" s="239"/>
      <c r="D30" s="170" t="s">
        <v>55</v>
      </c>
      <c r="E30" s="171"/>
      <c r="F30" s="172"/>
      <c r="G30" s="173">
        <f>B16+4*B17</f>
        <v>2239</v>
      </c>
      <c r="H30" s="174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27" t="s">
        <v>62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</row>
    <row r="39" spans="1:13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28" t="s">
        <v>64</v>
      </c>
      <c r="B42" s="228"/>
      <c r="C42" s="228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9:C29"/>
    <mergeCell ref="A30:C30"/>
    <mergeCell ref="A38:M38"/>
    <mergeCell ref="A42:C42"/>
    <mergeCell ref="A25:C25"/>
    <mergeCell ref="B4:M4"/>
    <mergeCell ref="C5:L5"/>
    <mergeCell ref="A24:C24"/>
    <mergeCell ref="L25:N28"/>
    <mergeCell ref="A26:C26"/>
    <mergeCell ref="A27:C27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A10" workbookViewId="0">
      <selection activeCell="C8" sqref="C8"/>
    </sheetView>
  </sheetViews>
  <sheetFormatPr defaultRowHeight="15" x14ac:dyDescent="0.25"/>
  <cols>
    <col min="1" max="1" width="13.5703125" customWidth="1"/>
    <col min="2" max="2" width="10.7109375" customWidth="1"/>
    <col min="3" max="3" width="27.42578125" customWidth="1"/>
    <col min="4" max="7" width="11.7109375" customWidth="1"/>
    <col min="8" max="8" width="13.28515625" customWidth="1"/>
    <col min="9" max="11" width="11.7109375" customWidth="1"/>
  </cols>
  <sheetData>
    <row r="1" spans="1:13" x14ac:dyDescent="0.25">
      <c r="A1" s="10" t="s">
        <v>156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86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87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86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132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1962</v>
      </c>
      <c r="C16" s="18" t="s">
        <v>31</v>
      </c>
      <c r="D16" s="18" t="s">
        <v>133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7.7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15107.4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/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6*B17</f>
        <v>46.2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15107.4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35" t="s">
        <v>47</v>
      </c>
      <c r="B25" s="216"/>
      <c r="C25" s="217"/>
      <c r="D25" s="81" t="s">
        <v>46</v>
      </c>
      <c r="E25" s="82" t="s">
        <v>134</v>
      </c>
      <c r="F25" s="83"/>
      <c r="G25" s="84">
        <v>3850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15107.4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15107.4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f>B18*0.096/3</f>
        <v>483.43680000000001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7" t="s">
        <v>123</v>
      </c>
      <c r="B29" s="238"/>
      <c r="C29" s="239"/>
      <c r="D29" s="170" t="s">
        <v>55</v>
      </c>
      <c r="E29" s="171"/>
      <c r="F29" s="172"/>
      <c r="G29" s="173">
        <f>B16+6*B17</f>
        <v>2008.2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27" t="s">
        <v>62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28" t="s">
        <v>64</v>
      </c>
      <c r="B41" s="228"/>
      <c r="C41" s="228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41:C41"/>
    <mergeCell ref="C5:L5"/>
    <mergeCell ref="B4:M4"/>
    <mergeCell ref="A26:C26"/>
    <mergeCell ref="A24:C24"/>
    <mergeCell ref="L25:N27"/>
    <mergeCell ref="A25:C25"/>
    <mergeCell ref="A28:C28"/>
    <mergeCell ref="A29:C29"/>
    <mergeCell ref="A37:M37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A10" workbookViewId="0">
      <selection activeCell="J22" sqref="J22"/>
    </sheetView>
  </sheetViews>
  <sheetFormatPr defaultRowHeight="15" x14ac:dyDescent="0.25"/>
  <cols>
    <col min="1" max="1" width="14.85546875" customWidth="1"/>
    <col min="2" max="2" width="12.28515625" customWidth="1"/>
    <col min="3" max="3" width="24.85546875" customWidth="1"/>
    <col min="4" max="4" width="6.7109375" customWidth="1"/>
    <col min="5" max="11" width="12.7109375" customWidth="1"/>
  </cols>
  <sheetData>
    <row r="1" spans="1:13" x14ac:dyDescent="0.25">
      <c r="A1" s="10" t="s">
        <v>143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66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67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28" t="s">
        <v>66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358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1969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11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2019</v>
      </c>
      <c r="H24" s="76">
        <f>F24*G24</f>
        <v>0</v>
      </c>
      <c r="I24" s="61"/>
      <c r="J24" s="71"/>
      <c r="K24" s="72"/>
    </row>
    <row r="25" spans="1:14" ht="14.45" customHeight="1" x14ac:dyDescent="0.25">
      <c r="A25" s="229" t="s">
        <v>127</v>
      </c>
      <c r="B25" s="230"/>
      <c r="C25" s="231"/>
      <c r="D25" s="77" t="s">
        <v>31</v>
      </c>
      <c r="E25" s="78"/>
      <c r="F25" s="79"/>
      <c r="G25" s="80">
        <v>50</v>
      </c>
      <c r="H25" s="167">
        <f>F25*G25</f>
        <v>0</v>
      </c>
      <c r="I25" s="61"/>
      <c r="J25" s="71"/>
      <c r="K25" s="72"/>
      <c r="L25" s="213"/>
      <c r="M25" s="214"/>
      <c r="N25" s="214"/>
    </row>
    <row r="26" spans="1:14" ht="27" customHeight="1" x14ac:dyDescent="0.25">
      <c r="A26" s="215" t="s">
        <v>47</v>
      </c>
      <c r="B26" s="216"/>
      <c r="C26" s="217"/>
      <c r="D26" s="81" t="s">
        <v>46</v>
      </c>
      <c r="E26" s="82" t="s">
        <v>44</v>
      </c>
      <c r="F26" s="83"/>
      <c r="G26" s="84">
        <f>2*2*B17</f>
        <v>22</v>
      </c>
      <c r="H26" s="168">
        <f>G26*F26</f>
        <v>0</v>
      </c>
      <c r="I26" s="61"/>
      <c r="J26" s="71"/>
      <c r="K26" s="85"/>
      <c r="L26" s="213"/>
      <c r="M26" s="214"/>
      <c r="N26" s="214"/>
    </row>
    <row r="27" spans="1:14" ht="17.25" x14ac:dyDescent="0.25">
      <c r="A27" s="218" t="s">
        <v>48</v>
      </c>
      <c r="B27" s="219"/>
      <c r="C27" s="220"/>
      <c r="D27" s="86" t="s">
        <v>46</v>
      </c>
      <c r="E27" s="87" t="s">
        <v>49</v>
      </c>
      <c r="F27" s="88"/>
      <c r="G27" s="70">
        <f>B18+B19</f>
        <v>2019</v>
      </c>
      <c r="H27" s="76">
        <f>F27*G27</f>
        <v>0</v>
      </c>
      <c r="I27" s="61"/>
      <c r="J27" s="89"/>
      <c r="K27" s="85"/>
      <c r="L27" s="213"/>
      <c r="M27" s="214"/>
      <c r="N27" s="214"/>
    </row>
    <row r="28" spans="1:14" ht="17.25" x14ac:dyDescent="0.25">
      <c r="A28" s="90" t="s">
        <v>50</v>
      </c>
      <c r="B28" s="91"/>
      <c r="C28" s="91"/>
      <c r="D28" s="92" t="s">
        <v>51</v>
      </c>
      <c r="E28" s="93" t="s">
        <v>44</v>
      </c>
      <c r="F28" s="94"/>
      <c r="G28" s="70">
        <f>B18+B19</f>
        <v>2019</v>
      </c>
      <c r="H28" s="95">
        <f>F28*G28</f>
        <v>0</v>
      </c>
      <c r="I28" s="61"/>
      <c r="J28" s="71"/>
      <c r="K28" s="85"/>
      <c r="L28" s="213"/>
      <c r="M28" s="214"/>
      <c r="N28" s="214"/>
    </row>
    <row r="29" spans="1:14" ht="18" x14ac:dyDescent="0.35">
      <c r="A29" s="221" t="s">
        <v>52</v>
      </c>
      <c r="B29" s="222"/>
      <c r="C29" s="223"/>
      <c r="D29" s="96" t="s">
        <v>53</v>
      </c>
      <c r="E29" s="97"/>
      <c r="F29" s="98"/>
      <c r="G29" s="99">
        <f>B18*0.096</f>
        <v>189.024</v>
      </c>
      <c r="H29" s="169">
        <f>F29*G29</f>
        <v>0</v>
      </c>
      <c r="I29" s="61"/>
      <c r="J29" s="71"/>
      <c r="K29" s="85"/>
    </row>
    <row r="30" spans="1:14" ht="33" customHeight="1" x14ac:dyDescent="0.25">
      <c r="A30" s="248" t="s">
        <v>173</v>
      </c>
      <c r="B30" s="253"/>
      <c r="C30" s="254"/>
      <c r="D30" s="77" t="s">
        <v>31</v>
      </c>
      <c r="E30" s="78"/>
      <c r="F30" s="79"/>
      <c r="G30" s="80">
        <v>100</v>
      </c>
      <c r="H30" s="167">
        <f>F30*G30</f>
        <v>0</v>
      </c>
      <c r="I30" s="61"/>
      <c r="J30" s="71"/>
      <c r="K30" s="85"/>
    </row>
    <row r="31" spans="1:14" x14ac:dyDescent="0.25">
      <c r="A31" s="224" t="s">
        <v>123</v>
      </c>
      <c r="B31" s="225"/>
      <c r="C31" s="226"/>
      <c r="D31" s="183" t="s">
        <v>55</v>
      </c>
      <c r="E31" s="184"/>
      <c r="F31" s="79"/>
      <c r="G31" s="80">
        <f>B16+2*B17</f>
        <v>369</v>
      </c>
      <c r="H31" s="185">
        <f>F31*G31</f>
        <v>0</v>
      </c>
      <c r="I31" s="61"/>
      <c r="J31" s="71"/>
      <c r="K31" s="85"/>
    </row>
    <row r="32" spans="1:14" ht="15.75" thickBot="1" x14ac:dyDescent="0.3">
      <c r="A32" s="103"/>
      <c r="B32" s="104"/>
      <c r="C32" s="104"/>
      <c r="D32" s="104"/>
      <c r="E32" s="100"/>
      <c r="F32" s="100"/>
      <c r="G32" s="165" t="s">
        <v>56</v>
      </c>
      <c r="H32" s="166">
        <f>SUM(H23:H31)</f>
        <v>0</v>
      </c>
      <c r="I32" s="100"/>
      <c r="J32" s="101"/>
      <c r="K32" s="102"/>
    </row>
    <row r="33" spans="1:13" ht="15.75" thickBot="1" x14ac:dyDescent="0.3">
      <c r="A33" s="103"/>
      <c r="B33" s="104"/>
      <c r="C33" s="104"/>
      <c r="D33" s="104"/>
      <c r="E33" s="105"/>
      <c r="F33" s="100"/>
      <c r="G33" s="100"/>
      <c r="H33" s="100"/>
      <c r="I33" s="100"/>
      <c r="J33" s="101" t="s">
        <v>57</v>
      </c>
      <c r="K33" s="106" t="s">
        <v>58</v>
      </c>
    </row>
    <row r="34" spans="1:13" ht="15.75" thickBot="1" x14ac:dyDescent="0.3">
      <c r="A34" s="103"/>
      <c r="B34" s="104"/>
      <c r="C34" s="104"/>
      <c r="D34" s="104"/>
      <c r="E34" s="100"/>
      <c r="F34" s="100"/>
      <c r="G34" s="100"/>
      <c r="H34" s="100" t="s">
        <v>59</v>
      </c>
      <c r="I34" s="107" t="s">
        <v>41</v>
      </c>
      <c r="J34" s="108">
        <f>H32*0.2</f>
        <v>0</v>
      </c>
      <c r="K34" s="109">
        <f>H32*1.2</f>
        <v>0</v>
      </c>
    </row>
    <row r="35" spans="1:13" ht="15.75" thickBot="1" x14ac:dyDescent="0.3">
      <c r="A35" s="110"/>
      <c r="B35" s="111"/>
      <c r="C35" s="111"/>
      <c r="D35" s="111"/>
      <c r="E35" s="111"/>
      <c r="F35" s="112"/>
      <c r="G35" s="113"/>
      <c r="H35" s="113"/>
      <c r="I35" s="114"/>
      <c r="J35" s="115"/>
      <c r="K35" s="116"/>
    </row>
    <row r="36" spans="1:13" ht="15.75" thickBot="1" x14ac:dyDescent="0.3">
      <c r="A36" s="117"/>
      <c r="B36" s="118"/>
      <c r="C36" s="118"/>
      <c r="D36" s="118"/>
      <c r="E36" s="118"/>
      <c r="F36" s="119"/>
      <c r="G36" s="120"/>
      <c r="H36" s="121"/>
      <c r="I36" s="122"/>
      <c r="J36" s="123"/>
      <c r="K36" s="124"/>
    </row>
    <row r="37" spans="1:13" x14ac:dyDescent="0.25">
      <c r="A37" s="125" t="s">
        <v>60</v>
      </c>
      <c r="B37" s="126"/>
      <c r="C37" s="126"/>
      <c r="D37" s="126"/>
      <c r="E37" s="126"/>
      <c r="F37" s="126"/>
      <c r="G37" s="127"/>
      <c r="H37" s="127"/>
      <c r="I37" s="128"/>
      <c r="J37" s="127"/>
      <c r="K37" s="127"/>
      <c r="L37" s="129"/>
      <c r="M37" s="129"/>
    </row>
    <row r="38" spans="1:13" x14ac:dyDescent="0.25">
      <c r="A38" s="130" t="s">
        <v>61</v>
      </c>
      <c r="B38" s="131"/>
      <c r="C38" s="131"/>
      <c r="D38" s="131"/>
      <c r="E38" s="131"/>
      <c r="F38" s="131"/>
      <c r="G38" s="132"/>
      <c r="H38" s="132"/>
      <c r="I38" s="133"/>
      <c r="J38" s="134"/>
      <c r="K38" s="135"/>
      <c r="L38" s="129"/>
      <c r="M38" s="129"/>
    </row>
    <row r="39" spans="1:13" x14ac:dyDescent="0.25">
      <c r="A39" s="227" t="s">
        <v>62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x14ac:dyDescent="0.25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x14ac:dyDescent="0.25">
      <c r="F41" s="12"/>
      <c r="H41" s="12"/>
      <c r="J41" s="12"/>
      <c r="K41" s="12"/>
    </row>
    <row r="42" spans="1:13" x14ac:dyDescent="0.25">
      <c r="A42" s="137"/>
      <c r="B42" s="137"/>
      <c r="C42" s="138"/>
      <c r="D42" s="139"/>
      <c r="E42" s="139"/>
      <c r="F42" s="139"/>
      <c r="G42" s="140" t="s">
        <v>63</v>
      </c>
      <c r="H42" s="140"/>
      <c r="I42" s="140"/>
      <c r="J42" s="12"/>
      <c r="K42" s="12"/>
    </row>
    <row r="43" spans="1:13" x14ac:dyDescent="0.25">
      <c r="A43" s="228" t="s">
        <v>64</v>
      </c>
      <c r="B43" s="228"/>
      <c r="C43" s="228"/>
      <c r="D43" s="141"/>
      <c r="E43" s="141"/>
      <c r="F43" s="138"/>
      <c r="G43" s="140" t="s">
        <v>65</v>
      </c>
      <c r="H43" s="140"/>
      <c r="I43" s="140"/>
      <c r="J43" s="12"/>
      <c r="K43" s="12"/>
    </row>
  </sheetData>
  <mergeCells count="12">
    <mergeCell ref="A29:C29"/>
    <mergeCell ref="A31:C31"/>
    <mergeCell ref="A39:M39"/>
    <mergeCell ref="A43:C43"/>
    <mergeCell ref="A25:C25"/>
    <mergeCell ref="A30:C30"/>
    <mergeCell ref="B4:M4"/>
    <mergeCell ref="C5:L5"/>
    <mergeCell ref="A24:C24"/>
    <mergeCell ref="L25:N28"/>
    <mergeCell ref="A26:C26"/>
    <mergeCell ref="A27:C27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8" sqref="C8"/>
    </sheetView>
  </sheetViews>
  <sheetFormatPr defaultRowHeight="15" x14ac:dyDescent="0.25"/>
  <cols>
    <col min="1" max="1" width="15.7109375" customWidth="1"/>
    <col min="2" max="2" width="10.7109375" customWidth="1"/>
    <col min="3" max="3" width="26.5703125" customWidth="1"/>
    <col min="4" max="5" width="11.7109375" customWidth="1"/>
    <col min="6" max="11" width="12.7109375" customWidth="1"/>
  </cols>
  <sheetData>
    <row r="1" spans="1:13" x14ac:dyDescent="0.25">
      <c r="A1" s="10" t="s">
        <v>144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68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69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28" t="s">
        <v>68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670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4020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20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12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4040</v>
      </c>
      <c r="H24" s="76">
        <f>F24*G24</f>
        <v>0</v>
      </c>
      <c r="I24" s="61"/>
      <c r="J24" s="71"/>
      <c r="K24" s="72"/>
    </row>
    <row r="25" spans="1:14" ht="27" customHeight="1" x14ac:dyDescent="0.25">
      <c r="A25" s="235" t="s">
        <v>47</v>
      </c>
      <c r="B25" s="216"/>
      <c r="C25" s="217"/>
      <c r="D25" s="81" t="s">
        <v>46</v>
      </c>
      <c r="E25" s="82" t="s">
        <v>44</v>
      </c>
      <c r="F25" s="83"/>
      <c r="G25" s="84">
        <f>2*2*B17</f>
        <v>24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4040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4040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190" t="s">
        <v>53</v>
      </c>
      <c r="E28" s="97"/>
      <c r="F28" s="98"/>
      <c r="G28" s="99">
        <f>G27*0.096/2</f>
        <v>193.92000000000002</v>
      </c>
      <c r="H28" s="169">
        <f>F28*G28</f>
        <v>0</v>
      </c>
      <c r="I28" s="61"/>
      <c r="J28" s="71"/>
      <c r="K28" s="85"/>
    </row>
    <row r="29" spans="1:14" x14ac:dyDescent="0.25">
      <c r="A29" s="236" t="s">
        <v>108</v>
      </c>
      <c r="B29" s="236"/>
      <c r="C29" s="236"/>
      <c r="D29" s="96" t="s">
        <v>109</v>
      </c>
      <c r="E29" s="193"/>
      <c r="F29" s="194"/>
      <c r="G29" s="99">
        <v>4</v>
      </c>
      <c r="H29" s="169">
        <f>F29*G29</f>
        <v>0</v>
      </c>
      <c r="I29" s="61"/>
      <c r="J29" s="71"/>
      <c r="K29" s="85"/>
    </row>
    <row r="30" spans="1:14" ht="15.75" thickBot="1" x14ac:dyDescent="0.3">
      <c r="A30" s="232" t="s">
        <v>123</v>
      </c>
      <c r="B30" s="233"/>
      <c r="C30" s="234"/>
      <c r="D30" s="170" t="s">
        <v>55</v>
      </c>
      <c r="E30" s="191"/>
      <c r="F30" s="192"/>
      <c r="G30" s="173">
        <f>B16+2*B17</f>
        <v>682</v>
      </c>
      <c r="H30" s="174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27" t="s">
        <v>62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</row>
    <row r="39" spans="1:13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28" t="s">
        <v>64</v>
      </c>
      <c r="B42" s="228"/>
      <c r="C42" s="228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A28:C28"/>
    <mergeCell ref="A30:C30"/>
    <mergeCell ref="A38:M38"/>
    <mergeCell ref="A42:C42"/>
    <mergeCell ref="B4:M4"/>
    <mergeCell ref="C5:L5"/>
    <mergeCell ref="A24:C24"/>
    <mergeCell ref="L25:N27"/>
    <mergeCell ref="A25:C25"/>
    <mergeCell ref="A26:C26"/>
    <mergeCell ref="A29:C29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6" sqref="C6"/>
    </sheetView>
  </sheetViews>
  <sheetFormatPr defaultRowHeight="15" x14ac:dyDescent="0.25"/>
  <cols>
    <col min="1" max="2" width="10.7109375" customWidth="1"/>
    <col min="3" max="3" width="27.42578125" customWidth="1"/>
    <col min="4" max="7" width="11.7109375" customWidth="1"/>
    <col min="8" max="8" width="12.7109375" customWidth="1"/>
    <col min="9" max="11" width="11.7109375" customWidth="1"/>
  </cols>
  <sheetData>
    <row r="1" spans="1:13" x14ac:dyDescent="0.25">
      <c r="A1" s="10" t="s">
        <v>145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70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71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70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387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2128.5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11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2178.5</v>
      </c>
      <c r="H24" s="76">
        <f>F24*G24</f>
        <v>0</v>
      </c>
      <c r="I24" s="61"/>
      <c r="J24" s="71"/>
      <c r="K24" s="72"/>
    </row>
    <row r="25" spans="1:14" ht="27" customHeight="1" x14ac:dyDescent="0.25">
      <c r="A25" s="215" t="s">
        <v>47</v>
      </c>
      <c r="B25" s="216"/>
      <c r="C25" s="217"/>
      <c r="D25" s="81" t="s">
        <v>46</v>
      </c>
      <c r="E25" s="82" t="s">
        <v>44</v>
      </c>
      <c r="F25" s="83"/>
      <c r="G25" s="84">
        <f>B17*2*2+55</f>
        <v>77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2178.5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2178.5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f>B18*0.096</f>
        <v>204.33600000000001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7" t="s">
        <v>123</v>
      </c>
      <c r="B29" s="238"/>
      <c r="C29" s="239"/>
      <c r="D29" s="170" t="s">
        <v>55</v>
      </c>
      <c r="E29" s="171"/>
      <c r="F29" s="172"/>
      <c r="G29" s="173">
        <f>B16+2*B17</f>
        <v>398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27" t="s">
        <v>62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28" t="s">
        <v>64</v>
      </c>
      <c r="B41" s="228"/>
      <c r="C41" s="228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1" sqref="C1"/>
    </sheetView>
  </sheetViews>
  <sheetFormatPr defaultRowHeight="15" x14ac:dyDescent="0.25"/>
  <cols>
    <col min="1" max="1" width="15.5703125" customWidth="1"/>
    <col min="2" max="2" width="10.7109375" customWidth="1"/>
    <col min="3" max="3" width="27.42578125" customWidth="1"/>
    <col min="4" max="7" width="11.7109375" customWidth="1"/>
    <col min="8" max="8" width="13.140625" customWidth="1"/>
    <col min="9" max="11" width="11.7109375" customWidth="1"/>
  </cols>
  <sheetData>
    <row r="1" spans="1:13" x14ac:dyDescent="0.25">
      <c r="A1" s="10" t="s">
        <v>146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73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74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73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2305</v>
      </c>
      <c r="C16" s="18" t="s">
        <v>31</v>
      </c>
      <c r="D16" s="18" t="s">
        <v>102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5.2569999999999997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12117.384999999998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70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10.513999999999999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12187.384999999998</v>
      </c>
      <c r="H24" s="76">
        <f>F24*G24</f>
        <v>0</v>
      </c>
      <c r="I24" s="61"/>
      <c r="J24" s="71"/>
      <c r="K24" s="72"/>
    </row>
    <row r="25" spans="1:14" ht="25.9" customHeight="1" x14ac:dyDescent="0.25">
      <c r="A25" s="215" t="s">
        <v>90</v>
      </c>
      <c r="B25" s="216"/>
      <c r="C25" s="217"/>
      <c r="D25" s="81" t="s">
        <v>46</v>
      </c>
      <c r="E25" s="82" t="s">
        <v>44</v>
      </c>
      <c r="F25" s="83"/>
      <c r="G25" s="84">
        <f>2*B17*4</f>
        <v>42.055999999999997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12187.384999999998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12187.384999999998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f>B18*0.096</f>
        <v>1163.2689599999999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7" t="s">
        <v>123</v>
      </c>
      <c r="B29" s="238"/>
      <c r="C29" s="239"/>
      <c r="D29" s="170" t="s">
        <v>55</v>
      </c>
      <c r="E29" s="171"/>
      <c r="F29" s="172"/>
      <c r="G29" s="173">
        <f>B16+4*B17</f>
        <v>2326.0279999999998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27" t="s">
        <v>62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28" t="s">
        <v>64</v>
      </c>
      <c r="B41" s="228"/>
      <c r="C41" s="228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7" sqref="C7"/>
    </sheetView>
  </sheetViews>
  <sheetFormatPr defaultRowHeight="15" x14ac:dyDescent="0.25"/>
  <cols>
    <col min="1" max="1" width="15.5703125" customWidth="1"/>
    <col min="2" max="2" width="10.7109375" customWidth="1"/>
    <col min="3" max="3" width="27.42578125" customWidth="1"/>
    <col min="4" max="7" width="11.7109375" customWidth="1"/>
    <col min="8" max="8" width="13.140625" customWidth="1"/>
    <col min="9" max="11" width="11.7109375" customWidth="1"/>
  </cols>
  <sheetData>
    <row r="1" spans="1:13" x14ac:dyDescent="0.25">
      <c r="A1" s="10" t="s">
        <v>147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88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89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88</v>
      </c>
      <c r="B14" s="18"/>
      <c r="C14" s="18"/>
      <c r="D14" s="18" t="s">
        <v>101</v>
      </c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9" t="s">
        <v>107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1227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7362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50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2*B17</f>
        <v>12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7412</v>
      </c>
      <c r="H24" s="76">
        <f>F24*G24</f>
        <v>0</v>
      </c>
      <c r="I24" s="61"/>
      <c r="J24" s="71"/>
      <c r="K24" s="72"/>
    </row>
    <row r="25" spans="1:14" ht="25.9" customHeight="1" x14ac:dyDescent="0.25">
      <c r="A25" s="215" t="s">
        <v>72</v>
      </c>
      <c r="B25" s="216"/>
      <c r="C25" s="217"/>
      <c r="D25" s="81" t="s">
        <v>46</v>
      </c>
      <c r="E25" s="82" t="s">
        <v>44</v>
      </c>
      <c r="F25" s="83"/>
      <c r="G25" s="84">
        <f>2*2*B17</f>
        <v>24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7412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7412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f>B18*0.096/2</f>
        <v>353.37600000000003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7" t="s">
        <v>123</v>
      </c>
      <c r="B29" s="238"/>
      <c r="C29" s="239"/>
      <c r="D29" s="170" t="s">
        <v>55</v>
      </c>
      <c r="E29" s="171"/>
      <c r="F29" s="172"/>
      <c r="G29" s="173">
        <f>B16+4*B17</f>
        <v>1251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27" t="s">
        <v>62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28" t="s">
        <v>64</v>
      </c>
      <c r="B41" s="228"/>
      <c r="C41" s="228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9" sqref="C9"/>
    </sheetView>
  </sheetViews>
  <sheetFormatPr defaultRowHeight="15" x14ac:dyDescent="0.25"/>
  <cols>
    <col min="1" max="1" width="15.42578125" customWidth="1"/>
    <col min="2" max="2" width="10.7109375" customWidth="1"/>
    <col min="3" max="3" width="27.42578125" customWidth="1"/>
    <col min="4" max="11" width="11.7109375" customWidth="1"/>
  </cols>
  <sheetData>
    <row r="1" spans="1:13" x14ac:dyDescent="0.25">
      <c r="A1" s="10" t="s">
        <v>148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120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125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121</v>
      </c>
      <c r="B14" s="18"/>
      <c r="C14" s="18"/>
      <c r="D14" s="18" t="s">
        <v>126</v>
      </c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137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1210</v>
      </c>
      <c r="C16" s="18" t="s">
        <v>31</v>
      </c>
      <c r="D16" s="18" t="s">
        <v>138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7865</v>
      </c>
      <c r="C18" s="18" t="s">
        <v>139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140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B17*6</f>
        <v>39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8005</v>
      </c>
      <c r="H24" s="76">
        <f>F24*G24</f>
        <v>0</v>
      </c>
      <c r="I24" s="61"/>
      <c r="J24" s="71"/>
      <c r="K24" s="72"/>
    </row>
    <row r="25" spans="1:14" ht="30.75" customHeight="1" x14ac:dyDescent="0.25">
      <c r="A25" s="215" t="s">
        <v>47</v>
      </c>
      <c r="B25" s="216"/>
      <c r="C25" s="217"/>
      <c r="D25" s="81" t="s">
        <v>46</v>
      </c>
      <c r="E25" s="82" t="s">
        <v>44</v>
      </c>
      <c r="F25" s="83"/>
      <c r="G25" s="84">
        <v>1120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8005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8005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79"/>
      <c r="G28" s="99">
        <f>B18*0.096/2</f>
        <v>377.52</v>
      </c>
      <c r="H28" s="169">
        <f>F28*G28</f>
        <v>0</v>
      </c>
      <c r="I28" s="61"/>
      <c r="J28" s="71"/>
      <c r="K28" s="85"/>
    </row>
    <row r="29" spans="1:14" x14ac:dyDescent="0.25">
      <c r="A29" s="240" t="s">
        <v>122</v>
      </c>
      <c r="B29" s="241"/>
      <c r="C29" s="242"/>
      <c r="D29" s="201" t="s">
        <v>34</v>
      </c>
      <c r="E29" s="202" t="s">
        <v>105</v>
      </c>
      <c r="F29" s="203"/>
      <c r="G29" s="80">
        <v>1120</v>
      </c>
      <c r="H29" s="185">
        <f>F29*G29</f>
        <v>0</v>
      </c>
      <c r="I29" s="61"/>
      <c r="J29" s="71"/>
      <c r="K29" s="85"/>
    </row>
    <row r="30" spans="1:14" ht="15.75" thickBot="1" x14ac:dyDescent="0.3">
      <c r="A30" s="232" t="s">
        <v>123</v>
      </c>
      <c r="B30" s="233"/>
      <c r="C30" s="234"/>
      <c r="D30" s="170" t="s">
        <v>55</v>
      </c>
      <c r="E30" s="191"/>
      <c r="F30" s="192"/>
      <c r="G30" s="199">
        <f>B16+2*B17</f>
        <v>1223</v>
      </c>
      <c r="H30" s="200">
        <f>F30*G30</f>
        <v>0</v>
      </c>
      <c r="I30" s="61"/>
      <c r="J30" s="71"/>
      <c r="K30" s="85"/>
    </row>
    <row r="31" spans="1:14" ht="15.75" thickBot="1" x14ac:dyDescent="0.3">
      <c r="A31" s="103"/>
      <c r="B31" s="104"/>
      <c r="C31" s="104"/>
      <c r="D31" s="104"/>
      <c r="E31" s="100"/>
      <c r="F31" s="100"/>
      <c r="G31" s="165" t="s">
        <v>56</v>
      </c>
      <c r="H31" s="166">
        <f>SUM(H23:H30)</f>
        <v>0</v>
      </c>
      <c r="I31" s="100"/>
      <c r="J31" s="101"/>
      <c r="K31" s="102"/>
    </row>
    <row r="32" spans="1:14" ht="15.75" thickBot="1" x14ac:dyDescent="0.3">
      <c r="A32" s="103"/>
      <c r="B32" s="104"/>
      <c r="C32" s="104"/>
      <c r="D32" s="104"/>
      <c r="E32" s="105"/>
      <c r="F32" s="100"/>
      <c r="G32" s="100"/>
      <c r="H32" s="100"/>
      <c r="I32" s="100"/>
      <c r="J32" s="101" t="s">
        <v>57</v>
      </c>
      <c r="K32" s="106" t="s">
        <v>58</v>
      </c>
    </row>
    <row r="33" spans="1:13" ht="15.75" thickBot="1" x14ac:dyDescent="0.3">
      <c r="A33" s="103"/>
      <c r="B33" s="104"/>
      <c r="C33" s="104"/>
      <c r="D33" s="104"/>
      <c r="E33" s="100"/>
      <c r="F33" s="100"/>
      <c r="G33" s="100"/>
      <c r="H33" s="100" t="s">
        <v>59</v>
      </c>
      <c r="I33" s="107" t="s">
        <v>41</v>
      </c>
      <c r="J33" s="108">
        <f>H31*0.2</f>
        <v>0</v>
      </c>
      <c r="K33" s="109">
        <f>H31*1.2</f>
        <v>0</v>
      </c>
    </row>
    <row r="34" spans="1:13" ht="15.75" thickBot="1" x14ac:dyDescent="0.3">
      <c r="A34" s="110"/>
      <c r="B34" s="111"/>
      <c r="C34" s="111"/>
      <c r="D34" s="111"/>
      <c r="E34" s="111"/>
      <c r="F34" s="112"/>
      <c r="G34" s="113"/>
      <c r="H34" s="113"/>
      <c r="I34" s="114"/>
      <c r="J34" s="115"/>
      <c r="K34" s="116"/>
    </row>
    <row r="35" spans="1:13" ht="15.75" thickBot="1" x14ac:dyDescent="0.3">
      <c r="A35" s="117"/>
      <c r="B35" s="118"/>
      <c r="C35" s="118"/>
      <c r="D35" s="118"/>
      <c r="E35" s="118"/>
      <c r="F35" s="119"/>
      <c r="G35" s="120"/>
      <c r="H35" s="121"/>
      <c r="I35" s="122"/>
      <c r="J35" s="123"/>
      <c r="K35" s="124"/>
    </row>
    <row r="36" spans="1:13" x14ac:dyDescent="0.25">
      <c r="A36" s="125" t="s">
        <v>60</v>
      </c>
      <c r="B36" s="126"/>
      <c r="C36" s="126"/>
      <c r="D36" s="126"/>
      <c r="E36" s="126"/>
      <c r="F36" s="126"/>
      <c r="G36" s="127"/>
      <c r="H36" s="127"/>
      <c r="I36" s="128"/>
      <c r="J36" s="127"/>
      <c r="K36" s="127"/>
      <c r="L36" s="129"/>
      <c r="M36" s="129"/>
    </row>
    <row r="37" spans="1:13" x14ac:dyDescent="0.25">
      <c r="A37" s="130" t="s">
        <v>61</v>
      </c>
      <c r="B37" s="131"/>
      <c r="C37" s="131"/>
      <c r="D37" s="131"/>
      <c r="E37" s="131"/>
      <c r="F37" s="131"/>
      <c r="G37" s="132"/>
      <c r="H37" s="132"/>
      <c r="I37" s="133"/>
      <c r="J37" s="134"/>
      <c r="K37" s="135"/>
      <c r="L37" s="129"/>
      <c r="M37" s="129"/>
    </row>
    <row r="38" spans="1:13" x14ac:dyDescent="0.25">
      <c r="A38" s="227" t="s">
        <v>62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</row>
    <row r="39" spans="1:13" x14ac:dyDescent="0.25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</row>
    <row r="40" spans="1:13" x14ac:dyDescent="0.25">
      <c r="F40" s="12"/>
      <c r="H40" s="12"/>
      <c r="J40" s="12"/>
      <c r="K40" s="12"/>
    </row>
    <row r="41" spans="1:13" x14ac:dyDescent="0.25">
      <c r="A41" s="137"/>
      <c r="B41" s="137"/>
      <c r="C41" s="138"/>
      <c r="D41" s="139"/>
      <c r="E41" s="139"/>
      <c r="F41" s="139"/>
      <c r="G41" s="140" t="s">
        <v>63</v>
      </c>
      <c r="H41" s="140"/>
      <c r="I41" s="140"/>
      <c r="J41" s="12"/>
      <c r="K41" s="12"/>
    </row>
    <row r="42" spans="1:13" x14ac:dyDescent="0.25">
      <c r="A42" s="228" t="s">
        <v>64</v>
      </c>
      <c r="B42" s="228"/>
      <c r="C42" s="228"/>
      <c r="D42" s="141"/>
      <c r="E42" s="141"/>
      <c r="F42" s="138"/>
      <c r="G42" s="140" t="s">
        <v>65</v>
      </c>
      <c r="H42" s="140"/>
      <c r="I42" s="140"/>
      <c r="J42" s="12"/>
      <c r="K42" s="12"/>
    </row>
  </sheetData>
  <mergeCells count="11">
    <mergeCell ref="B4:M4"/>
    <mergeCell ref="C5:L5"/>
    <mergeCell ref="A24:C24"/>
    <mergeCell ref="L25:N27"/>
    <mergeCell ref="A25:C25"/>
    <mergeCell ref="A26:C26"/>
    <mergeCell ref="A28:C28"/>
    <mergeCell ref="A30:C30"/>
    <mergeCell ref="A38:M38"/>
    <mergeCell ref="A42:C42"/>
    <mergeCell ref="A29:C29"/>
  </mergeCells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7" sqref="C7"/>
    </sheetView>
  </sheetViews>
  <sheetFormatPr defaultRowHeight="15" x14ac:dyDescent="0.25"/>
  <cols>
    <col min="1" max="1" width="15.42578125" customWidth="1"/>
    <col min="2" max="2" width="10.7109375" customWidth="1"/>
    <col min="3" max="3" width="27.42578125" customWidth="1"/>
    <col min="4" max="11" width="11.7109375" customWidth="1"/>
  </cols>
  <sheetData>
    <row r="1" spans="1:13" x14ac:dyDescent="0.25">
      <c r="A1" s="10" t="s">
        <v>149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75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76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75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 t="s">
        <v>135</v>
      </c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1294</v>
      </c>
      <c r="C16" s="18" t="s">
        <v>31</v>
      </c>
      <c r="D16" s="18" t="s">
        <v>136</v>
      </c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6.5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8411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60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B17*2</f>
        <v>13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8471</v>
      </c>
      <c r="H24" s="76">
        <f>F24*G24</f>
        <v>0</v>
      </c>
      <c r="I24" s="61"/>
      <c r="J24" s="71"/>
      <c r="K24" s="72"/>
    </row>
    <row r="25" spans="1:14" ht="23.45" customHeight="1" x14ac:dyDescent="0.25">
      <c r="A25" s="215" t="s">
        <v>47</v>
      </c>
      <c r="B25" s="216"/>
      <c r="C25" s="217"/>
      <c r="D25" s="81" t="s">
        <v>46</v>
      </c>
      <c r="E25" s="82" t="s">
        <v>44</v>
      </c>
      <c r="F25" s="83"/>
      <c r="G25" s="84">
        <f>2*2*B17+120</f>
        <v>146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8471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8471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f>B18*0.096</f>
        <v>807.45600000000002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7" t="s">
        <v>123</v>
      </c>
      <c r="B29" s="238"/>
      <c r="C29" s="239"/>
      <c r="D29" s="170" t="s">
        <v>55</v>
      </c>
      <c r="E29" s="171"/>
      <c r="F29" s="172"/>
      <c r="G29" s="173">
        <f>B16+2*B17</f>
        <v>1307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27" t="s">
        <v>62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28" t="s">
        <v>64</v>
      </c>
      <c r="B41" s="228"/>
      <c r="C41" s="228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/>
  </sheetViews>
  <sheetFormatPr defaultRowHeight="15" x14ac:dyDescent="0.25"/>
  <cols>
    <col min="1" max="1" width="15.140625" customWidth="1"/>
    <col min="2" max="2" width="10.7109375" customWidth="1"/>
    <col min="3" max="3" width="27.42578125" customWidth="1"/>
    <col min="4" max="11" width="11.7109375" customWidth="1"/>
  </cols>
  <sheetData>
    <row r="1" spans="1:13" x14ac:dyDescent="0.25">
      <c r="A1" s="10" t="s">
        <v>150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3" x14ac:dyDescent="0.25">
      <c r="A2" s="13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3" x14ac:dyDescent="0.25">
      <c r="A3" s="13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3" ht="15.6" customHeight="1" x14ac:dyDescent="0.25">
      <c r="A4" s="11"/>
      <c r="B4" s="208" t="s">
        <v>141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x14ac:dyDescent="0.25">
      <c r="A5" s="14" t="s">
        <v>25</v>
      </c>
      <c r="B5" s="11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x14ac:dyDescent="0.25">
      <c r="A6" s="15"/>
      <c r="B6" s="11"/>
    </row>
    <row r="7" spans="1:13" x14ac:dyDescent="0.25">
      <c r="A7" s="16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x14ac:dyDescent="0.25">
      <c r="A8" s="16" t="s">
        <v>27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3" x14ac:dyDescent="0.25">
      <c r="A11" s="17" t="s">
        <v>77</v>
      </c>
      <c r="B11" s="18"/>
      <c r="C11" s="19"/>
      <c r="D11" s="18"/>
      <c r="E11" s="19"/>
      <c r="F11" s="18"/>
      <c r="G11" s="13"/>
      <c r="H11" s="13"/>
      <c r="I11" s="13"/>
      <c r="J11" s="13"/>
      <c r="K11" s="12"/>
    </row>
    <row r="12" spans="1:13" ht="16.5" thickBot="1" x14ac:dyDescent="0.3">
      <c r="A12" s="20"/>
      <c r="B12" s="20"/>
      <c r="C12" s="20"/>
      <c r="D12" s="20"/>
      <c r="E12" s="20"/>
      <c r="F12" s="21"/>
      <c r="G12" s="20"/>
      <c r="H12" s="21"/>
      <c r="I12" s="20"/>
      <c r="J12" s="21"/>
      <c r="K12" s="21"/>
    </row>
    <row r="13" spans="1:13" x14ac:dyDescent="0.25">
      <c r="A13" s="22" t="s">
        <v>29</v>
      </c>
      <c r="B13" s="23"/>
      <c r="C13" s="24"/>
      <c r="D13" s="25" t="s">
        <v>78</v>
      </c>
      <c r="E13" s="24"/>
      <c r="F13" s="26"/>
      <c r="G13" s="24"/>
      <c r="H13" s="26"/>
      <c r="I13" s="24"/>
      <c r="J13" s="26"/>
      <c r="K13" s="27"/>
    </row>
    <row r="14" spans="1:13" x14ac:dyDescent="0.25">
      <c r="A14" s="17" t="s">
        <v>77</v>
      </c>
      <c r="B14" s="18"/>
      <c r="C14" s="18"/>
      <c r="D14" s="18"/>
      <c r="E14" s="18"/>
      <c r="F14" s="29"/>
      <c r="G14" s="18"/>
      <c r="H14" s="30"/>
      <c r="I14" s="30"/>
      <c r="J14" s="30"/>
      <c r="K14" s="31"/>
    </row>
    <row r="15" spans="1:13" ht="15.75" thickBot="1" x14ac:dyDescent="0.3">
      <c r="A15" s="32"/>
      <c r="B15" s="18"/>
      <c r="C15" s="18"/>
      <c r="D15" s="18"/>
      <c r="E15" s="18"/>
      <c r="F15" s="29"/>
      <c r="G15" s="18"/>
      <c r="H15" s="33"/>
      <c r="I15" s="34"/>
      <c r="J15" s="29"/>
      <c r="K15" s="35"/>
    </row>
    <row r="16" spans="1:13" x14ac:dyDescent="0.25">
      <c r="A16" s="36" t="s">
        <v>30</v>
      </c>
      <c r="B16" s="37">
        <v>3651</v>
      </c>
      <c r="C16" s="18" t="s">
        <v>31</v>
      </c>
      <c r="D16" s="18"/>
      <c r="E16" s="18"/>
      <c r="F16" s="29"/>
      <c r="G16" s="18"/>
      <c r="H16" s="33"/>
      <c r="I16" s="34"/>
      <c r="J16" s="29"/>
      <c r="K16" s="38"/>
    </row>
    <row r="17" spans="1:14" x14ac:dyDescent="0.25">
      <c r="A17" s="39" t="s">
        <v>32</v>
      </c>
      <c r="B17" s="40">
        <v>5.25</v>
      </c>
      <c r="C17" s="18" t="s">
        <v>31</v>
      </c>
      <c r="D17" s="18"/>
      <c r="E17" s="18"/>
      <c r="F17" s="29"/>
      <c r="G17" s="18"/>
      <c r="H17" s="29"/>
      <c r="I17" s="18"/>
      <c r="J17" s="41"/>
      <c r="K17" s="35"/>
    </row>
    <row r="18" spans="1:14" x14ac:dyDescent="0.25">
      <c r="A18" s="42" t="s">
        <v>33</v>
      </c>
      <c r="B18" s="43">
        <f>B16*B17</f>
        <v>19167.75</v>
      </c>
      <c r="C18" s="18" t="s">
        <v>34</v>
      </c>
      <c r="D18" s="18"/>
      <c r="E18" s="18"/>
      <c r="F18" s="29"/>
      <c r="G18" s="18"/>
      <c r="H18" s="29"/>
      <c r="I18" s="18"/>
      <c r="J18" s="41"/>
      <c r="K18" s="35"/>
    </row>
    <row r="19" spans="1:14" ht="15.75" thickBot="1" x14ac:dyDescent="0.3">
      <c r="A19" s="44" t="s">
        <v>35</v>
      </c>
      <c r="B19" s="45">
        <v>100</v>
      </c>
      <c r="C19" s="32" t="s">
        <v>34</v>
      </c>
      <c r="D19" s="18"/>
      <c r="E19" s="18"/>
      <c r="F19" s="29"/>
      <c r="G19" s="18"/>
      <c r="H19" s="29"/>
      <c r="I19" s="18"/>
      <c r="J19" s="41"/>
      <c r="K19" s="35"/>
    </row>
    <row r="20" spans="1:14" ht="15.75" thickBot="1" x14ac:dyDescent="0.3">
      <c r="A20" s="46"/>
      <c r="B20" s="47"/>
      <c r="C20" s="18"/>
      <c r="D20" s="18"/>
      <c r="E20" s="18"/>
      <c r="F20" s="29"/>
      <c r="G20" s="18"/>
      <c r="H20" s="29"/>
      <c r="I20" s="18"/>
      <c r="J20" s="41"/>
      <c r="K20" s="35"/>
    </row>
    <row r="21" spans="1:14" ht="15.75" thickBot="1" x14ac:dyDescent="0.3">
      <c r="A21" s="46"/>
      <c r="B21" s="47"/>
      <c r="C21" s="18"/>
      <c r="D21" s="18"/>
      <c r="E21" s="18"/>
      <c r="F21" s="48" t="s">
        <v>36</v>
      </c>
      <c r="G21" s="49"/>
      <c r="H21" s="50" t="s">
        <v>37</v>
      </c>
      <c r="I21" s="51"/>
      <c r="J21" s="52"/>
      <c r="K21" s="53"/>
    </row>
    <row r="22" spans="1:14" ht="15.75" thickBot="1" x14ac:dyDescent="0.3">
      <c r="A22" s="54" t="s">
        <v>38</v>
      </c>
      <c r="B22" s="55"/>
      <c r="C22" s="56"/>
      <c r="D22" s="57" t="s">
        <v>39</v>
      </c>
      <c r="E22" s="58" t="s">
        <v>40</v>
      </c>
      <c r="F22" s="59" t="s">
        <v>41</v>
      </c>
      <c r="G22" s="58" t="s">
        <v>42</v>
      </c>
      <c r="H22" s="60" t="s">
        <v>41</v>
      </c>
      <c r="I22" s="61"/>
      <c r="J22" s="62"/>
      <c r="K22" s="35"/>
    </row>
    <row r="23" spans="1:14" x14ac:dyDescent="0.25">
      <c r="A23" s="63" t="s">
        <v>43</v>
      </c>
      <c r="B23" s="64"/>
      <c r="C23" s="65"/>
      <c r="D23" s="66" t="s">
        <v>31</v>
      </c>
      <c r="E23" s="67" t="s">
        <v>44</v>
      </c>
      <c r="F23" s="68"/>
      <c r="G23" s="69">
        <f>B17*4</f>
        <v>21</v>
      </c>
      <c r="H23" s="76">
        <f>F23*G23</f>
        <v>0</v>
      </c>
      <c r="I23" s="61"/>
      <c r="J23" s="71"/>
      <c r="K23" s="72"/>
    </row>
    <row r="24" spans="1:14" ht="17.25" x14ac:dyDescent="0.25">
      <c r="A24" s="211" t="s">
        <v>45</v>
      </c>
      <c r="B24" s="212"/>
      <c r="C24" s="212"/>
      <c r="D24" s="73" t="s">
        <v>46</v>
      </c>
      <c r="E24" s="74"/>
      <c r="F24" s="75"/>
      <c r="G24" s="70">
        <f>B18+B19</f>
        <v>19267.75</v>
      </c>
      <c r="H24" s="76">
        <f>F24*G24</f>
        <v>0</v>
      </c>
      <c r="I24" s="61"/>
      <c r="J24" s="71"/>
      <c r="K24" s="72"/>
    </row>
    <row r="25" spans="1:14" ht="30.75" customHeight="1" x14ac:dyDescent="0.25">
      <c r="A25" s="235" t="s">
        <v>47</v>
      </c>
      <c r="B25" s="216"/>
      <c r="C25" s="217"/>
      <c r="D25" s="81" t="s">
        <v>46</v>
      </c>
      <c r="E25" s="82" t="s">
        <v>44</v>
      </c>
      <c r="F25" s="83"/>
      <c r="G25" s="84">
        <f>4*B17*2+60</f>
        <v>102</v>
      </c>
      <c r="H25" s="168">
        <f>G25*F25</f>
        <v>0</v>
      </c>
      <c r="I25" s="61"/>
      <c r="J25" s="71"/>
      <c r="K25" s="85"/>
      <c r="L25" s="213"/>
      <c r="M25" s="214"/>
      <c r="N25" s="214"/>
    </row>
    <row r="26" spans="1:14" ht="17.25" x14ac:dyDescent="0.25">
      <c r="A26" s="218" t="s">
        <v>48</v>
      </c>
      <c r="B26" s="219"/>
      <c r="C26" s="220"/>
      <c r="D26" s="86" t="s">
        <v>46</v>
      </c>
      <c r="E26" s="87" t="s">
        <v>49</v>
      </c>
      <c r="F26" s="88"/>
      <c r="G26" s="70">
        <f>B18+B19</f>
        <v>19267.75</v>
      </c>
      <c r="H26" s="76">
        <f>F26*G26</f>
        <v>0</v>
      </c>
      <c r="I26" s="61"/>
      <c r="J26" s="89"/>
      <c r="K26" s="85"/>
      <c r="L26" s="213"/>
      <c r="M26" s="214"/>
      <c r="N26" s="214"/>
    </row>
    <row r="27" spans="1:14" ht="17.25" x14ac:dyDescent="0.25">
      <c r="A27" s="90" t="s">
        <v>50</v>
      </c>
      <c r="B27" s="91"/>
      <c r="C27" s="91"/>
      <c r="D27" s="92" t="s">
        <v>51</v>
      </c>
      <c r="E27" s="93" t="s">
        <v>44</v>
      </c>
      <c r="F27" s="94"/>
      <c r="G27" s="70">
        <f>B18+B19</f>
        <v>19267.75</v>
      </c>
      <c r="H27" s="95">
        <f>F27*G27</f>
        <v>0</v>
      </c>
      <c r="I27" s="61"/>
      <c r="J27" s="71"/>
      <c r="K27" s="85"/>
      <c r="L27" s="213"/>
      <c r="M27" s="214"/>
      <c r="N27" s="214"/>
    </row>
    <row r="28" spans="1:14" ht="18" x14ac:dyDescent="0.35">
      <c r="A28" s="221" t="s">
        <v>52</v>
      </c>
      <c r="B28" s="222"/>
      <c r="C28" s="223"/>
      <c r="D28" s="96" t="s">
        <v>53</v>
      </c>
      <c r="E28" s="97"/>
      <c r="F28" s="98"/>
      <c r="G28" s="99">
        <f>B18*0.096/2</f>
        <v>920.05200000000002</v>
      </c>
      <c r="H28" s="169">
        <f>F28*G28</f>
        <v>0</v>
      </c>
      <c r="I28" s="61"/>
      <c r="J28" s="71"/>
      <c r="K28" s="85"/>
    </row>
    <row r="29" spans="1:14" ht="15.75" thickBot="1" x14ac:dyDescent="0.3">
      <c r="A29" s="237" t="s">
        <v>123</v>
      </c>
      <c r="B29" s="238"/>
      <c r="C29" s="239"/>
      <c r="D29" s="170" t="s">
        <v>55</v>
      </c>
      <c r="E29" s="171"/>
      <c r="F29" s="172"/>
      <c r="G29" s="173">
        <f>B16+5*B17</f>
        <v>3677.25</v>
      </c>
      <c r="H29" s="174">
        <f>F29*G29</f>
        <v>0</v>
      </c>
      <c r="I29" s="61"/>
      <c r="J29" s="71"/>
      <c r="K29" s="85"/>
    </row>
    <row r="30" spans="1:14" ht="15.75" thickBot="1" x14ac:dyDescent="0.3">
      <c r="A30" s="103"/>
      <c r="B30" s="104"/>
      <c r="C30" s="104"/>
      <c r="D30" s="104"/>
      <c r="E30" s="100"/>
      <c r="F30" s="100"/>
      <c r="G30" s="165" t="s">
        <v>56</v>
      </c>
      <c r="H30" s="166">
        <f>SUM(H23:H29)</f>
        <v>0</v>
      </c>
      <c r="I30" s="100"/>
      <c r="J30" s="101"/>
      <c r="K30" s="102"/>
    </row>
    <row r="31" spans="1:14" ht="15.75" thickBot="1" x14ac:dyDescent="0.3">
      <c r="A31" s="103"/>
      <c r="B31" s="104"/>
      <c r="C31" s="104"/>
      <c r="D31" s="104"/>
      <c r="E31" s="105"/>
      <c r="F31" s="100"/>
      <c r="G31" s="100"/>
      <c r="H31" s="100"/>
      <c r="I31" s="100"/>
      <c r="J31" s="101" t="s">
        <v>57</v>
      </c>
      <c r="K31" s="106" t="s">
        <v>58</v>
      </c>
    </row>
    <row r="32" spans="1:14" ht="15.75" thickBot="1" x14ac:dyDescent="0.3">
      <c r="A32" s="103"/>
      <c r="B32" s="104"/>
      <c r="C32" s="104"/>
      <c r="D32" s="104"/>
      <c r="E32" s="100"/>
      <c r="F32" s="100"/>
      <c r="G32" s="100"/>
      <c r="H32" s="100" t="s">
        <v>59</v>
      </c>
      <c r="I32" s="107" t="s">
        <v>41</v>
      </c>
      <c r="J32" s="108">
        <f>H30*0.2</f>
        <v>0</v>
      </c>
      <c r="K32" s="109">
        <f>H30*1.2</f>
        <v>0</v>
      </c>
    </row>
    <row r="33" spans="1:13" ht="15.75" thickBot="1" x14ac:dyDescent="0.3">
      <c r="A33" s="110"/>
      <c r="B33" s="111"/>
      <c r="C33" s="111"/>
      <c r="D33" s="111"/>
      <c r="E33" s="111"/>
      <c r="F33" s="112"/>
      <c r="G33" s="113"/>
      <c r="H33" s="113"/>
      <c r="I33" s="114"/>
      <c r="J33" s="115"/>
      <c r="K33" s="116"/>
    </row>
    <row r="34" spans="1:13" ht="15.75" thickBot="1" x14ac:dyDescent="0.3">
      <c r="A34" s="117"/>
      <c r="B34" s="118"/>
      <c r="C34" s="118"/>
      <c r="D34" s="118"/>
      <c r="E34" s="118"/>
      <c r="F34" s="119"/>
      <c r="G34" s="120"/>
      <c r="H34" s="121"/>
      <c r="I34" s="122"/>
      <c r="J34" s="123"/>
      <c r="K34" s="124"/>
    </row>
    <row r="35" spans="1:13" x14ac:dyDescent="0.25">
      <c r="A35" s="125" t="s">
        <v>60</v>
      </c>
      <c r="B35" s="126"/>
      <c r="C35" s="126"/>
      <c r="D35" s="126"/>
      <c r="E35" s="126"/>
      <c r="F35" s="126"/>
      <c r="G35" s="127"/>
      <c r="H35" s="127"/>
      <c r="I35" s="128"/>
      <c r="J35" s="127"/>
      <c r="K35" s="127"/>
      <c r="L35" s="129"/>
      <c r="M35" s="129"/>
    </row>
    <row r="36" spans="1:13" x14ac:dyDescent="0.25">
      <c r="A36" s="130" t="s">
        <v>61</v>
      </c>
      <c r="B36" s="131"/>
      <c r="C36" s="131"/>
      <c r="D36" s="131"/>
      <c r="E36" s="131"/>
      <c r="F36" s="131"/>
      <c r="G36" s="132"/>
      <c r="H36" s="132"/>
      <c r="I36" s="133"/>
      <c r="J36" s="134"/>
      <c r="K36" s="135"/>
      <c r="L36" s="129"/>
      <c r="M36" s="129"/>
    </row>
    <row r="37" spans="1:13" x14ac:dyDescent="0.25">
      <c r="A37" s="227" t="s">
        <v>62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</row>
    <row r="38" spans="1:13" x14ac:dyDescent="0.2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x14ac:dyDescent="0.25">
      <c r="F39" s="12"/>
      <c r="H39" s="12"/>
      <c r="J39" s="12"/>
      <c r="K39" s="12"/>
    </row>
    <row r="40" spans="1:13" x14ac:dyDescent="0.25">
      <c r="A40" s="137"/>
      <c r="B40" s="137"/>
      <c r="C40" s="138"/>
      <c r="D40" s="139"/>
      <c r="E40" s="139"/>
      <c r="F40" s="139"/>
      <c r="G40" s="140" t="s">
        <v>63</v>
      </c>
      <c r="H40" s="140"/>
      <c r="I40" s="140"/>
      <c r="J40" s="12"/>
      <c r="K40" s="12"/>
    </row>
    <row r="41" spans="1:13" x14ac:dyDescent="0.25">
      <c r="A41" s="228" t="s">
        <v>64</v>
      </c>
      <c r="B41" s="228"/>
      <c r="C41" s="228"/>
      <c r="D41" s="141"/>
      <c r="E41" s="141"/>
      <c r="F41" s="138"/>
      <c r="G41" s="140" t="s">
        <v>65</v>
      </c>
      <c r="H41" s="140"/>
      <c r="I41" s="140"/>
      <c r="J41" s="12"/>
      <c r="K41" s="12"/>
    </row>
  </sheetData>
  <mergeCells count="10">
    <mergeCell ref="A28:C28"/>
    <mergeCell ref="A29:C29"/>
    <mergeCell ref="A37:M37"/>
    <mergeCell ref="A41:C41"/>
    <mergeCell ref="B4:M4"/>
    <mergeCell ref="C5:L5"/>
    <mergeCell ref="A24:C24"/>
    <mergeCell ref="L25:N27"/>
    <mergeCell ref="A25:C25"/>
    <mergeCell ref="A26:C26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15</vt:i4>
      </vt:variant>
    </vt:vector>
  </HeadingPairs>
  <TitlesOfParts>
    <vt:vector size="15" baseType="lpstr">
      <vt:lpstr>cesty III. tr. -vybr. úseky</vt:lpstr>
      <vt:lpstr>III-2389</vt:lpstr>
      <vt:lpstr>III-2383</vt:lpstr>
      <vt:lpstr>III-2382</vt:lpstr>
      <vt:lpstr>III-2377</vt:lpstr>
      <vt:lpstr>III-2375</vt:lpstr>
      <vt:lpstr>III-2379</vt:lpstr>
      <vt:lpstr>III-2372</vt:lpstr>
      <vt:lpstr>III-2431</vt:lpstr>
      <vt:lpstr>III-2430</vt:lpstr>
      <vt:lpstr>III-2428</vt:lpstr>
      <vt:lpstr>III-2427</vt:lpstr>
      <vt:lpstr>III-2426</vt:lpstr>
      <vt:lpstr>III-2425</vt:lpstr>
      <vt:lpstr>III-2419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Daniš Martin</cp:lastModifiedBy>
  <cp:lastPrinted>2018-07-24T13:13:20Z</cp:lastPrinted>
  <dcterms:created xsi:type="dcterms:W3CDTF">2018-06-19T12:11:37Z</dcterms:created>
  <dcterms:modified xsi:type="dcterms:W3CDTF">2018-08-22T10:59:10Z</dcterms:modified>
</cp:coreProperties>
</file>