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CER\Documents\Documents\VO\VO 2026\Rekonštrukcia_soc.zariad. pri bazéne\"/>
    </mc:Choice>
  </mc:AlternateContent>
  <xr:revisionPtr revIDLastSave="0" documentId="13_ncr:1_{E6726E1B-5FE3-4E77-9A36-D2DF77731D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ácia stavby" sheetId="1" r:id="rId1"/>
    <sheet name="01 - Rekonštrukcia vstupn..." sheetId="2" r:id="rId2"/>
  </sheets>
  <definedNames>
    <definedName name="_xlnm._FilterDatabase" localSheetId="1" hidden="1">'01 - Rekonštrukcia vstupn...'!$C$132:$K$236</definedName>
    <definedName name="_xlnm.Print_Titles" localSheetId="1">'01 - Rekonštrukcia vstupn...'!$132:$132</definedName>
    <definedName name="_xlnm.Print_Titles" localSheetId="0">'Rekapitulácia stavby'!$92:$92</definedName>
    <definedName name="_xlnm.Print_Area" localSheetId="1">'01 - Rekonštrukcia vstupn...'!$C$4:$J$76,'01 - Rekonštrukcia vstupn...'!$C$82:$J$114,'01 - Rekonštrukcia vstupn...'!$C$120:$J$236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1" i="2" l="1"/>
  <c r="J37" i="2"/>
  <c r="J36" i="2"/>
  <c r="AY95" i="1" s="1"/>
  <c r="J35" i="2"/>
  <c r="AX95" i="1" s="1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6" i="2"/>
  <c r="BH226" i="2"/>
  <c r="BG226" i="2"/>
  <c r="BE226" i="2"/>
  <c r="T226" i="2"/>
  <c r="T225" i="2" s="1"/>
  <c r="R226" i="2"/>
  <c r="R225" i="2" s="1"/>
  <c r="P226" i="2"/>
  <c r="P225" i="2" s="1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T186" i="2" s="1"/>
  <c r="R187" i="2"/>
  <c r="R186" i="2" s="1"/>
  <c r="P187" i="2"/>
  <c r="P186" i="2" s="1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4" i="2"/>
  <c r="BH174" i="2"/>
  <c r="BG174" i="2"/>
  <c r="BE174" i="2"/>
  <c r="T174" i="2"/>
  <c r="T173" i="2" s="1"/>
  <c r="R174" i="2"/>
  <c r="R173" i="2" s="1"/>
  <c r="P174" i="2"/>
  <c r="P173" i="2" s="1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F129" i="2"/>
  <c r="F127" i="2"/>
  <c r="E125" i="2"/>
  <c r="F89" i="2"/>
  <c r="E87" i="2"/>
  <c r="J24" i="2"/>
  <c r="E24" i="2"/>
  <c r="J92" i="2" s="1"/>
  <c r="J23" i="2"/>
  <c r="J21" i="2"/>
  <c r="E21" i="2"/>
  <c r="J129" i="2" s="1"/>
  <c r="J20" i="2"/>
  <c r="J18" i="2"/>
  <c r="E18" i="2"/>
  <c r="F92" i="2" s="1"/>
  <c r="J17" i="2"/>
  <c r="J127" i="2"/>
  <c r="E7" i="2"/>
  <c r="E85" i="2" s="1"/>
  <c r="L90" i="1"/>
  <c r="AM90" i="1"/>
  <c r="AM89" i="1"/>
  <c r="L89" i="1"/>
  <c r="AM87" i="1"/>
  <c r="L87" i="1"/>
  <c r="L85" i="1"/>
  <c r="L84" i="1"/>
  <c r="BK214" i="2"/>
  <c r="BK198" i="2"/>
  <c r="BK185" i="2"/>
  <c r="J179" i="2"/>
  <c r="BK169" i="2"/>
  <c r="BK160" i="2"/>
  <c r="J145" i="2"/>
  <c r="J136" i="2"/>
  <c r="BK235" i="2"/>
  <c r="J229" i="2"/>
  <c r="J220" i="2"/>
  <c r="J202" i="2"/>
  <c r="J195" i="2"/>
  <c r="J178" i="2"/>
  <c r="J170" i="2"/>
  <c r="J163" i="2"/>
  <c r="BK157" i="2"/>
  <c r="BK149" i="2"/>
  <c r="BK139" i="2"/>
  <c r="BK234" i="2"/>
  <c r="J222" i="2"/>
  <c r="J216" i="2"/>
  <c r="BK210" i="2"/>
  <c r="BK201" i="2"/>
  <c r="BK190" i="2"/>
  <c r="J177" i="2"/>
  <c r="J157" i="2"/>
  <c r="J147" i="2"/>
  <c r="J144" i="2"/>
  <c r="BK226" i="2"/>
  <c r="BK216" i="2"/>
  <c r="BK200" i="2"/>
  <c r="BK195" i="2"/>
  <c r="J189" i="2"/>
  <c r="J180" i="2"/>
  <c r="J169" i="2"/>
  <c r="J162" i="2"/>
  <c r="BK158" i="2"/>
  <c r="J152" i="2"/>
  <c r="BK146" i="2"/>
  <c r="BK140" i="2"/>
  <c r="J226" i="2"/>
  <c r="J208" i="2"/>
  <c r="J197" i="2"/>
  <c r="BK192" i="2"/>
  <c r="J174" i="2"/>
  <c r="BK165" i="2"/>
  <c r="BK155" i="2"/>
  <c r="J137" i="2"/>
  <c r="BK236" i="2"/>
  <c r="BK231" i="2"/>
  <c r="BK221" i="2"/>
  <c r="BK217" i="2"/>
  <c r="BK199" i="2"/>
  <c r="J190" i="2"/>
  <c r="BK180" i="2"/>
  <c r="BK171" i="2"/>
  <c r="BK164" i="2"/>
  <c r="BK159" i="2"/>
  <c r="BK152" i="2"/>
  <c r="J140" i="2"/>
  <c r="J235" i="2"/>
  <c r="BK229" i="2"/>
  <c r="J221" i="2"/>
  <c r="BK212" i="2"/>
  <c r="J205" i="2"/>
  <c r="J196" i="2"/>
  <c r="J185" i="2"/>
  <c r="BK174" i="2"/>
  <c r="J168" i="2"/>
  <c r="J159" i="2"/>
  <c r="BK150" i="2"/>
  <c r="BK145" i="2"/>
  <c r="BK136" i="2"/>
  <c r="BK222" i="2"/>
  <c r="J215" i="2"/>
  <c r="BK202" i="2"/>
  <c r="BK196" i="2"/>
  <c r="J191" i="2"/>
  <c r="BK178" i="2"/>
  <c r="J167" i="2"/>
  <c r="BK161" i="2"/>
  <c r="J154" i="2"/>
  <c r="J149" i="2"/>
  <c r="J141" i="2"/>
  <c r="BK138" i="2"/>
  <c r="J213" i="2"/>
  <c r="J212" i="2"/>
  <c r="BK207" i="2"/>
  <c r="J187" i="2"/>
  <c r="BK183" i="2"/>
  <c r="BK170" i="2"/>
  <c r="J158" i="2"/>
  <c r="BK144" i="2"/>
  <c r="J232" i="2"/>
  <c r="J223" i="2"/>
  <c r="BK215" i="2"/>
  <c r="J210" i="2"/>
  <c r="BK197" i="2"/>
  <c r="BK187" i="2"/>
  <c r="BK179" i="2"/>
  <c r="BK167" i="2"/>
  <c r="J161" i="2"/>
  <c r="BK156" i="2"/>
  <c r="BK141" i="2"/>
  <c r="J236" i="2"/>
  <c r="BK223" i="2"/>
  <c r="J217" i="2"/>
  <c r="J204" i="2"/>
  <c r="J192" i="2"/>
  <c r="BK189" i="2"/>
  <c r="J183" i="2"/>
  <c r="BK163" i="2"/>
  <c r="J148" i="2"/>
  <c r="J142" i="2"/>
  <c r="BK232" i="2"/>
  <c r="BK224" i="2"/>
  <c r="J214" i="2"/>
  <c r="J207" i="2"/>
  <c r="J198" i="2"/>
  <c r="J193" i="2"/>
  <c r="J182" i="2"/>
  <c r="BK168" i="2"/>
  <c r="J165" i="2"/>
  <c r="J156" i="2"/>
  <c r="J150" i="2"/>
  <c r="J143" i="2"/>
  <c r="J139" i="2"/>
  <c r="J230" i="2"/>
  <c r="J209" i="2"/>
  <c r="J201" i="2"/>
  <c r="BK193" i="2"/>
  <c r="J171" i="2"/>
  <c r="J164" i="2"/>
  <c r="BK154" i="2"/>
  <c r="BK143" i="2"/>
  <c r="J234" i="2"/>
  <c r="J224" i="2"/>
  <c r="J218" i="2"/>
  <c r="BK204" i="2"/>
  <c r="J194" i="2"/>
  <c r="BK182" i="2"/>
  <c r="BK172" i="2"/>
  <c r="J166" i="2"/>
  <c r="J155" i="2"/>
  <c r="BK147" i="2"/>
  <c r="BK137" i="2"/>
  <c r="BK230" i="2"/>
  <c r="BK218" i="2"/>
  <c r="BK213" i="2"/>
  <c r="BK209" i="2"/>
  <c r="J200" i="2"/>
  <c r="BK191" i="2"/>
  <c r="BK184" i="2"/>
  <c r="J172" i="2"/>
  <c r="BK162" i="2"/>
  <c r="BK153" i="2"/>
  <c r="J146" i="2"/>
  <c r="J138" i="2"/>
  <c r="J231" i="2"/>
  <c r="BK220" i="2"/>
  <c r="BK208" i="2"/>
  <c r="BK205" i="2"/>
  <c r="J199" i="2"/>
  <c r="BK194" i="2"/>
  <c r="J184" i="2"/>
  <c r="BK177" i="2"/>
  <c r="BK166" i="2"/>
  <c r="J160" i="2"/>
  <c r="J153" i="2"/>
  <c r="BK148" i="2"/>
  <c r="BK142" i="2"/>
  <c r="AS94" i="1"/>
  <c r="BK135" i="2" l="1"/>
  <c r="BK151" i="2"/>
  <c r="J151" i="2" s="1"/>
  <c r="J99" i="2" s="1"/>
  <c r="BK176" i="2"/>
  <c r="BK181" i="2"/>
  <c r="J181" i="2" s="1"/>
  <c r="J103" i="2" s="1"/>
  <c r="T181" i="2"/>
  <c r="R188" i="2"/>
  <c r="R203" i="2"/>
  <c r="P211" i="2"/>
  <c r="P219" i="2"/>
  <c r="BK233" i="2"/>
  <c r="J233" i="2" s="1"/>
  <c r="J113" i="2" s="1"/>
  <c r="T135" i="2"/>
  <c r="R151" i="2"/>
  <c r="R176" i="2"/>
  <c r="P181" i="2"/>
  <c r="T188" i="2"/>
  <c r="P206" i="2"/>
  <c r="BK211" i="2"/>
  <c r="J211" i="2" s="1"/>
  <c r="J108" i="2" s="1"/>
  <c r="T211" i="2"/>
  <c r="T219" i="2"/>
  <c r="R228" i="2"/>
  <c r="R227" i="2" s="1"/>
  <c r="P233" i="2"/>
  <c r="P135" i="2"/>
  <c r="T151" i="2"/>
  <c r="P176" i="2"/>
  <c r="BK188" i="2"/>
  <c r="J188" i="2" s="1"/>
  <c r="J105" i="2" s="1"/>
  <c r="BK203" i="2"/>
  <c r="J203" i="2" s="1"/>
  <c r="J106" i="2" s="1"/>
  <c r="BK206" i="2"/>
  <c r="J206" i="2" s="1"/>
  <c r="J107" i="2" s="1"/>
  <c r="R206" i="2"/>
  <c r="R211" i="2"/>
  <c r="R219" i="2"/>
  <c r="T228" i="2"/>
  <c r="T227" i="2" s="1"/>
  <c r="R233" i="2"/>
  <c r="R135" i="2"/>
  <c r="P151" i="2"/>
  <c r="T176" i="2"/>
  <c r="R181" i="2"/>
  <c r="P188" i="2"/>
  <c r="P203" i="2"/>
  <c r="T203" i="2"/>
  <c r="T206" i="2"/>
  <c r="BK219" i="2"/>
  <c r="J219" i="2" s="1"/>
  <c r="J109" i="2" s="1"/>
  <c r="BK228" i="2"/>
  <c r="J228" i="2" s="1"/>
  <c r="J112" i="2" s="1"/>
  <c r="P228" i="2"/>
  <c r="P227" i="2" s="1"/>
  <c r="T233" i="2"/>
  <c r="BK225" i="2"/>
  <c r="J225" i="2" s="1"/>
  <c r="J110" i="2" s="1"/>
  <c r="BK186" i="2"/>
  <c r="J186" i="2" s="1"/>
  <c r="J104" i="2" s="1"/>
  <c r="BK173" i="2"/>
  <c r="J173" i="2" s="1"/>
  <c r="J100" i="2" s="1"/>
  <c r="J91" i="2"/>
  <c r="F130" i="2"/>
  <c r="BF144" i="2"/>
  <c r="BF148" i="2"/>
  <c r="BF149" i="2"/>
  <c r="BF153" i="2"/>
  <c r="BF155" i="2"/>
  <c r="BF156" i="2"/>
  <c r="BF157" i="2"/>
  <c r="BF168" i="2"/>
  <c r="BF177" i="2"/>
  <c r="BF187" i="2"/>
  <c r="BF192" i="2"/>
  <c r="BF194" i="2"/>
  <c r="BF196" i="2"/>
  <c r="BF199" i="2"/>
  <c r="BF205" i="2"/>
  <c r="BF213" i="2"/>
  <c r="BF214" i="2"/>
  <c r="BF226" i="2"/>
  <c r="BF234" i="2"/>
  <c r="J89" i="2"/>
  <c r="E123" i="2"/>
  <c r="J130" i="2"/>
  <c r="BF143" i="2"/>
  <c r="BF146" i="2"/>
  <c r="BF147" i="2"/>
  <c r="BF152" i="2"/>
  <c r="BF158" i="2"/>
  <c r="BF159" i="2"/>
  <c r="BF163" i="2"/>
  <c r="BF166" i="2"/>
  <c r="BF167" i="2"/>
  <c r="BF169" i="2"/>
  <c r="BF183" i="2"/>
  <c r="BF184" i="2"/>
  <c r="BF185" i="2"/>
  <c r="BF189" i="2"/>
  <c r="BF190" i="2"/>
  <c r="BF191" i="2"/>
  <c r="BF195" i="2"/>
  <c r="BF202" i="2"/>
  <c r="BF204" i="2"/>
  <c r="BF207" i="2"/>
  <c r="BF210" i="2"/>
  <c r="BF215" i="2"/>
  <c r="BF216" i="2"/>
  <c r="BF220" i="2"/>
  <c r="BF230" i="2"/>
  <c r="BF232" i="2"/>
  <c r="BF138" i="2"/>
  <c r="BF140" i="2"/>
  <c r="BF141" i="2"/>
  <c r="BF150" i="2"/>
  <c r="BF160" i="2"/>
  <c r="BF161" i="2"/>
  <c r="BF164" i="2"/>
  <c r="BF165" i="2"/>
  <c r="BF170" i="2"/>
  <c r="BF171" i="2"/>
  <c r="BF174" i="2"/>
  <c r="BF193" i="2"/>
  <c r="BF201" i="2"/>
  <c r="BF209" i="2"/>
  <c r="BF221" i="2"/>
  <c r="BF222" i="2"/>
  <c r="BF223" i="2"/>
  <c r="BF229" i="2"/>
  <c r="BF235" i="2"/>
  <c r="BF236" i="2"/>
  <c r="BF136" i="2"/>
  <c r="BF137" i="2"/>
  <c r="BF139" i="2"/>
  <c r="BF142" i="2"/>
  <c r="BF145" i="2"/>
  <c r="BF154" i="2"/>
  <c r="BF162" i="2"/>
  <c r="BF172" i="2"/>
  <c r="BF178" i="2"/>
  <c r="BF179" i="2"/>
  <c r="BF180" i="2"/>
  <c r="BF182" i="2"/>
  <c r="BF197" i="2"/>
  <c r="BF198" i="2"/>
  <c r="BF200" i="2"/>
  <c r="BF208" i="2"/>
  <c r="BF212" i="2"/>
  <c r="BF217" i="2"/>
  <c r="BF218" i="2"/>
  <c r="BF224" i="2"/>
  <c r="BF231" i="2"/>
  <c r="F37" i="2"/>
  <c r="BD95" i="1" s="1"/>
  <c r="BD94" i="1" s="1"/>
  <c r="W33" i="1" s="1"/>
  <c r="F33" i="2"/>
  <c r="AZ95" i="1" s="1"/>
  <c r="AZ94" i="1" s="1"/>
  <c r="W29" i="1" s="1"/>
  <c r="F36" i="2"/>
  <c r="BC95" i="1" s="1"/>
  <c r="BC94" i="1" s="1"/>
  <c r="W32" i="1" s="1"/>
  <c r="J33" i="2"/>
  <c r="AV95" i="1" s="1"/>
  <c r="F35" i="2"/>
  <c r="BB95" i="1" s="1"/>
  <c r="BB94" i="1" s="1"/>
  <c r="W31" i="1" s="1"/>
  <c r="J176" i="2" l="1"/>
  <c r="J102" i="2" s="1"/>
  <c r="BK175" i="2"/>
  <c r="R134" i="2"/>
  <c r="T134" i="2"/>
  <c r="T175" i="2"/>
  <c r="P175" i="2"/>
  <c r="P134" i="2"/>
  <c r="R175" i="2"/>
  <c r="R133" i="2" s="1"/>
  <c r="BK134" i="2"/>
  <c r="J134" i="2" s="1"/>
  <c r="J97" i="2" s="1"/>
  <c r="J135" i="2"/>
  <c r="J98" i="2" s="1"/>
  <c r="BK227" i="2"/>
  <c r="J175" i="2"/>
  <c r="J101" i="2" s="1"/>
  <c r="J34" i="2"/>
  <c r="AW95" i="1" s="1"/>
  <c r="AT95" i="1" s="1"/>
  <c r="AX94" i="1"/>
  <c r="AV94" i="1"/>
  <c r="AK29" i="1" s="1"/>
  <c r="AY94" i="1"/>
  <c r="F34" i="2"/>
  <c r="BA95" i="1" s="1"/>
  <c r="BA94" i="1" s="1"/>
  <c r="AW94" i="1" s="1"/>
  <c r="AK30" i="1" s="1"/>
  <c r="J227" i="2" l="1"/>
  <c r="J111" i="2" s="1"/>
  <c r="BK133" i="2"/>
  <c r="P133" i="2"/>
  <c r="AU95" i="1" s="1"/>
  <c r="AU94" i="1" s="1"/>
  <c r="T133" i="2"/>
  <c r="J133" i="2"/>
  <c r="J30" i="2" s="1"/>
  <c r="AG95" i="1" s="1"/>
  <c r="AG94" i="1" s="1"/>
  <c r="AK26" i="1" s="1"/>
  <c r="AK35" i="1" s="1"/>
  <c r="AT94" i="1"/>
  <c r="W30" i="1"/>
  <c r="J39" i="2" l="1"/>
  <c r="J96" i="2"/>
  <c r="AN95" i="1"/>
  <c r="AN94" i="1"/>
</calcChain>
</file>

<file path=xl/sharedStrings.xml><?xml version="1.0" encoding="utf-8"?>
<sst xmlns="http://schemas.openxmlformats.org/spreadsheetml/2006/main" count="1580" uniqueCount="507">
  <si>
    <t>Export Komplet</t>
  </si>
  <si>
    <t/>
  </si>
  <si>
    <t>2.0</t>
  </si>
  <si>
    <t>False</t>
  </si>
  <si>
    <t>{46e95dd2-bf0d-46fd-bf14-a055ce4e3f1a}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</si>
  <si>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</si>
  <si>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</si>
  <si>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</si>
  <si>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</si>
  <si>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</si>
  <si>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</si>
  <si>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</si>
  <si>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</si>
  <si>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</si>
  <si>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</si>
  <si>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</si>
  <si>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ČS:</t>
  </si>
  <si>
    <t>Miesto:</t>
  </si>
  <si>
    <t>Gymnázium Martina Kukučína Revúca</t>
  </si>
  <si>
    <t>Dátum:</t>
  </si>
  <si>
    <t>Objednávateľ:</t>
  </si>
  <si>
    <t>IČO:</t>
  </si>
  <si>
    <t>57038830</t>
  </si>
  <si>
    <t>IČ DPH:</t>
  </si>
  <si>
    <t xml:space="preserve"> 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</si>
  <si>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</si>
  <si>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</si>
  <si>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</si>
  <si>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</si>
  <si>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</si>
  <si>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</si>
  <si>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</si>
  <si>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</si>
  <si>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</si>
  <si>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</si>
  <si>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</si>
  <si>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</si>
  <si>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</si>
  <si>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</si>
  <si>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</si>
  <si>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</si>
  <si>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</si>
  <si>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</si>
  <si>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</si>
  <si>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</si>
  <si>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</si>
  <si>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</si>
  <si>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</si>
  <si>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</si>
  <si>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</si>
  <si>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</si>
  <si>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</si>
  <si>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</si>
  <si>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</si>
  <si>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</si>
  <si>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</si>
  <si>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</si>
  <si>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</si>
  <si>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</si>
  <si>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</si>
  <si>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</si>
  <si>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</si>
  <si>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</si>
  <si>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</si>
  <si>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</si>
  <si>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</si>
  <si>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</si>
  <si>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</si>
  <si>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</si>
  <si>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</si>
  <si>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</si>
  <si>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</si>
  <si>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</si>
  <si>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</si>
  <si>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</si>
  <si>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</si>
  <si>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</si>
  <si>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</t>
  </si>
  <si>
    <t>1</t>
  </si>
  <si>
    <t>{50d672b9-3709-4085-a87f-8a7394729138}</t>
  </si>
  <si>
    <t>KRYCÍ LIST ROZPOČTU</t>
  </si>
  <si>
    <t>Objekt:</t>
  </si>
  <si>
    <t>01 - Rekonštrukcia vstupnej bazénovej časti - vstup, šatne a sprchy s wc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</si>
  <si>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</si>
  <si>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</si>
  <si>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</si>
  <si>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</si>
  <si>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</si>
  <si>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</si>
  <si>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</si>
  <si>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</si>
  <si>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</si>
  <si>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</si>
  <si>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</si>
  <si>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</si>
  <si>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</si>
  <si>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</si>
  <si>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 xml:space="preserve">    761 - Konštrukcie sklobetónové</t>
  </si>
  <si>
    <t xml:space="preserve">    766 - Konštrukcie stolárske</t>
  </si>
  <si>
    <t xml:space="preserve">    771 - Podlahy z dlaždíc</t>
  </si>
  <si>
    <t xml:space="preserve">    781 - Obklady</t>
  </si>
  <si>
    <t xml:space="preserve">    783 - Nátery</t>
  </si>
  <si>
    <t>M - Práce a dodávky M</t>
  </si>
  <si>
    <t xml:space="preserve">    21-M - Elektromontáže</t>
  </si>
  <si>
    <t>OST - Ostatné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</si>
  <si>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</si>
  <si>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</si>
  <si>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</si>
  <si>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</si>
  <si>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</si>
  <si>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</si>
  <si>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</si>
  <si>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</si>
  <si>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</si>
  <si>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</si>
  <si>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</si>
  <si>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</si>
  <si>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</si>
  <si>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</si>
  <si>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</si>
  <si>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</si>
  <si>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</si>
  <si>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</si>
  <si>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611460124.S</t>
  </si>
  <si>
    <t>Príprava vnútorného podkladu stropov penetráciou pod omietky a nátery</t>
  </si>
  <si>
    <t>m2</t>
  </si>
  <si>
    <t>4</t>
  </si>
  <si>
    <t>2</t>
  </si>
  <si>
    <t>-1831009193</t>
  </si>
  <si>
    <t>611463052.S</t>
  </si>
  <si>
    <t>Vnútorná omietka stropov pastovitá silikónová roztieraná, hr. 1,5 mm</t>
  </si>
  <si>
    <t>-408270248</t>
  </si>
  <si>
    <t>3</t>
  </si>
  <si>
    <t>611481119.S</t>
  </si>
  <si>
    <t>Potiahnutie vnútorných stropov sklotextilnou mriežkou s celoplošným prilepením</t>
  </si>
  <si>
    <t>-1985711157</t>
  </si>
  <si>
    <t>612460121.S</t>
  </si>
  <si>
    <t>Príprava vnútorného podkladu stien penetráciou základnou</t>
  </si>
  <si>
    <t>229600192</t>
  </si>
  <si>
    <t>5</t>
  </si>
  <si>
    <t>612425931.SR</t>
  </si>
  <si>
    <t>Vyspravenie povrchu stien omietkou po vybúraných oceľových zárubniach</t>
  </si>
  <si>
    <t>m</t>
  </si>
  <si>
    <t>-1352431048</t>
  </si>
  <si>
    <t>612425931.SR1</t>
  </si>
  <si>
    <t>Vyspravenie povrchu stien omietkou a obkladom po vybúráných stenách z tehál pri WC</t>
  </si>
  <si>
    <t>677403392</t>
  </si>
  <si>
    <t>7</t>
  </si>
  <si>
    <t>612467189R</t>
  </si>
  <si>
    <t>Vnútorná omietka stien jednovrstvová , strojné miešanie, ručné nanášanie, hr. do 20 mm</t>
  </si>
  <si>
    <t>-619397961</t>
  </si>
  <si>
    <t>8</t>
  </si>
  <si>
    <t>612467189R1</t>
  </si>
  <si>
    <t>Zahadzovanie rýh po výsekoch s prehladením povrchu</t>
  </si>
  <si>
    <t>1999015113</t>
  </si>
  <si>
    <t>9</t>
  </si>
  <si>
    <t>632001051.S</t>
  </si>
  <si>
    <t>Zhotovenie jednonásobného penetračného náteru pre potery a stierky</t>
  </si>
  <si>
    <t>-1348469104</t>
  </si>
  <si>
    <t>10</t>
  </si>
  <si>
    <t>M</t>
  </si>
  <si>
    <t>585520008700.S</t>
  </si>
  <si>
    <t>Penetračný náter na nasiakavé podklady pod potery, samonivelizačné hmoty a stavebné lepidlá</t>
  </si>
  <si>
    <t>kg</t>
  </si>
  <si>
    <t>-1730254031</t>
  </si>
  <si>
    <t>11</t>
  </si>
  <si>
    <t>632452241.S</t>
  </si>
  <si>
    <t>Cementový poter (vhodný aj ako spádový), pevnosti v tlaku 25 MPa, hr. 10 mm</t>
  </si>
  <si>
    <t>-880829555</t>
  </si>
  <si>
    <t>12</t>
  </si>
  <si>
    <t>632452259.S</t>
  </si>
  <si>
    <t>Cementový poter (vhodný aj ako spádový), pevnosti v tlaku 25 MPa, hr. 100 mm</t>
  </si>
  <si>
    <t>-1836088476</t>
  </si>
  <si>
    <t>13</t>
  </si>
  <si>
    <t>632452649.S</t>
  </si>
  <si>
    <t>Cementová samonivelizačná stierka, pevnosti v tlaku 25 MPa, hr. 10 mm</t>
  </si>
  <si>
    <t>1170232892</t>
  </si>
  <si>
    <t>14</t>
  </si>
  <si>
    <t>642944121.S</t>
  </si>
  <si>
    <t>Dodatočná montáž oceľovej dverovej zárubne, plochy otvoru do 2,5 m2</t>
  </si>
  <si>
    <t>ks</t>
  </si>
  <si>
    <t>446947063</t>
  </si>
  <si>
    <t>15</t>
  </si>
  <si>
    <t>553310007600.SR</t>
  </si>
  <si>
    <t xml:space="preserve">Zárubňa oceľová šxvxhr 600 - 800 x 1970 mm </t>
  </si>
  <si>
    <t>9813757</t>
  </si>
  <si>
    <t>Ostatné konštrukcie a práce-búranie</t>
  </si>
  <si>
    <t>16</t>
  </si>
  <si>
    <t>941955002.S</t>
  </si>
  <si>
    <t>Lešenie ľahké pracovné pomocné s výškou lešeňovej podlahy nad 1,20 do 1,90 m</t>
  </si>
  <si>
    <t>735631075</t>
  </si>
  <si>
    <t>17</t>
  </si>
  <si>
    <t>952901111.S</t>
  </si>
  <si>
    <t>Vyčistenie budov pri výške podlaží do 4 m</t>
  </si>
  <si>
    <t>2009536523</t>
  </si>
  <si>
    <t>18</t>
  </si>
  <si>
    <t>962031137.S</t>
  </si>
  <si>
    <t>Búranie priečok alebo vybúranie otvorov plochy nad 4 m2 z tehál pálených dierovaných, na akúkoľvek maltu alebo penu, hr. do 115 mm,  -0,102 t</t>
  </si>
  <si>
    <t>1193189997</t>
  </si>
  <si>
    <t>19</t>
  </si>
  <si>
    <t>962042321.S</t>
  </si>
  <si>
    <t>Búranie muriva alebo vybúranie otvorov plochy nad 4 m2 z betónu prostého nadzákladného,  -2,20000t</t>
  </si>
  <si>
    <t>m3</t>
  </si>
  <si>
    <t>-2025184604</t>
  </si>
  <si>
    <t>20</t>
  </si>
  <si>
    <t>962081131.S</t>
  </si>
  <si>
    <t>Búranie muriva priečok zo sklenených tvárnic, hr. do 100 mm,  -0,05500t</t>
  </si>
  <si>
    <t>-1328341739</t>
  </si>
  <si>
    <t>21</t>
  </si>
  <si>
    <t>965043341.S</t>
  </si>
  <si>
    <t>Búranie podkladov pod dlažby, liatych dlažieb a mazanín,betón s poterom,teracom hr.do 100 mm, plochy nad 4 m2  -2,20000t</t>
  </si>
  <si>
    <t>-557100895</t>
  </si>
  <si>
    <t>22</t>
  </si>
  <si>
    <t>965081712.S</t>
  </si>
  <si>
    <t>Búranie dlažieb, bez podklad. lôžka z xylolit., alebo keramických dlaždíc hr. do 10 mm,  -0,02000t</t>
  </si>
  <si>
    <t>-2082176055</t>
  </si>
  <si>
    <t>968061125.S</t>
  </si>
  <si>
    <t>Vyvesenie dreveného dverného krídla do suti plochy do 2 m2, -0,02400t</t>
  </si>
  <si>
    <t>1477360804</t>
  </si>
  <si>
    <t>25</t>
  </si>
  <si>
    <t>968072455.S</t>
  </si>
  <si>
    <t>Vybúranie kovových dverových zárubní plochy do 2 m2,  -0,07600t</t>
  </si>
  <si>
    <t>1505197795</t>
  </si>
  <si>
    <t>26</t>
  </si>
  <si>
    <t>974031134.S</t>
  </si>
  <si>
    <t>Vysekanie rýh v akomkoľvek murive tehlovom na akúkoľvek maltu do hĺbky 50 mm a š. do 150 mm,  -0,01300t</t>
  </si>
  <si>
    <t>-1839539727</t>
  </si>
  <si>
    <t>27</t>
  </si>
  <si>
    <t>974083102.S</t>
  </si>
  <si>
    <t>Rezanie betónových mazanín existujúcich nevystužených hĺbky nad 50 do 100 mm</t>
  </si>
  <si>
    <t>-1226802206</t>
  </si>
  <si>
    <t>28</t>
  </si>
  <si>
    <t>978013191.S</t>
  </si>
  <si>
    <t>Otlčenie omietok stien vnútorných vápenných alebo vápennocementových v rozsahu do 100 %,  -0,04600t</t>
  </si>
  <si>
    <t>-1556344195</t>
  </si>
  <si>
    <t>29</t>
  </si>
  <si>
    <t>978059531.S</t>
  </si>
  <si>
    <t>Odsekanie a odobratie obkladov stien z obkladačiek vnútorných vrátane podkladovej omietky nad 2 m2,  -0,06800t</t>
  </si>
  <si>
    <t>-890463447</t>
  </si>
  <si>
    <t>30</t>
  </si>
  <si>
    <t>979011111.S</t>
  </si>
  <si>
    <t>Zvislá doprava sutiny a vybúraných hmôt za prvé podlažie nad alebo pod základným podlažím</t>
  </si>
  <si>
    <t>t</t>
  </si>
  <si>
    <t>1970467770</t>
  </si>
  <si>
    <t>31</t>
  </si>
  <si>
    <t>979011121.S</t>
  </si>
  <si>
    <t>Zvislá doprava sutiny a vybúraných hmôt za každé ďalšie podlažie</t>
  </si>
  <si>
    <t>-1268259646</t>
  </si>
  <si>
    <t>32</t>
  </si>
  <si>
    <t>979081111.S</t>
  </si>
  <si>
    <t>Odvoz sutiny a vybúraných hmôt na skládku do 1 km</t>
  </si>
  <si>
    <t>-906114633</t>
  </si>
  <si>
    <t>33</t>
  </si>
  <si>
    <t>979081121.S</t>
  </si>
  <si>
    <t>Odvoz sutiny a vybúraných hmôt na skládku za každý ďalší 1 km</t>
  </si>
  <si>
    <t>188631128</t>
  </si>
  <si>
    <t>34</t>
  </si>
  <si>
    <t>979082111.S</t>
  </si>
  <si>
    <t>Vnútrostavenisková doprava sutiny a vybúraných hmôt do 10 m</t>
  </si>
  <si>
    <t>1985415561</t>
  </si>
  <si>
    <t>35</t>
  </si>
  <si>
    <t>979082121.S</t>
  </si>
  <si>
    <t>Vnútrostavenisková doprava sutiny a vybúraných hmôt za každých ďalších 5 m</t>
  </si>
  <si>
    <t>-1334202741</t>
  </si>
  <si>
    <t>36</t>
  </si>
  <si>
    <t>979089012.S</t>
  </si>
  <si>
    <t>Poplatok za skládku - betón, tehly, dlaždice, obkladačky a keramika  (17 01), ostatné</t>
  </si>
  <si>
    <t>-1714068789</t>
  </si>
  <si>
    <t>37</t>
  </si>
  <si>
    <t>979089713.S</t>
  </si>
  <si>
    <t>Prenájom kontajneru 7 m3</t>
  </si>
  <si>
    <t>1825566611</t>
  </si>
  <si>
    <t>99</t>
  </si>
  <si>
    <t>Presun hmôt HSV</t>
  </si>
  <si>
    <t>38</t>
  </si>
  <si>
    <t>999281111.S</t>
  </si>
  <si>
    <t>Presun hmôt pre opravy a údržbu objektov vrátane vonkajších plášťov výšky do 25 m</t>
  </si>
  <si>
    <t>-1712200745</t>
  </si>
  <si>
    <t>PSV</t>
  </si>
  <si>
    <t>Práce a dodávky PSV</t>
  </si>
  <si>
    <t>711</t>
  </si>
  <si>
    <t>Izolácie proti vode a vlhkosti</t>
  </si>
  <si>
    <t>39</t>
  </si>
  <si>
    <t>711113131.SR</t>
  </si>
  <si>
    <t>Izolácie proti vode 2-zložkovou stierkou hydroizolačnou minerálnou pružnou hr. 2 mm na ploche vodorovnej</t>
  </si>
  <si>
    <t>713340571</t>
  </si>
  <si>
    <t>40</t>
  </si>
  <si>
    <t>711113141.SR</t>
  </si>
  <si>
    <t>Izolácia proti vode 2-zložkovou stierkou hydroizolačnou minerálnou pružnou hr. 2 mm na ploche zvislej</t>
  </si>
  <si>
    <t>-1140259804</t>
  </si>
  <si>
    <t>41</t>
  </si>
  <si>
    <t>7111131PR</t>
  </si>
  <si>
    <t>Dodávka a montáž pások k izolácií</t>
  </si>
  <si>
    <t>2050176353</t>
  </si>
  <si>
    <t>42</t>
  </si>
  <si>
    <t>998711201.S</t>
  </si>
  <si>
    <t>Presun hmôt pre izoláciu proti vode v objektoch výšky do 6 m</t>
  </si>
  <si>
    <t>%</t>
  </si>
  <si>
    <t>-850351063</t>
  </si>
  <si>
    <t>721</t>
  </si>
  <si>
    <t>Zdravotechnika - vnútorná kanalizácia</t>
  </si>
  <si>
    <t>43</t>
  </si>
  <si>
    <t>721229012.S</t>
  </si>
  <si>
    <t>Montáž podlahového odtokového žlabu dĺžky 900 mm pre montáž do stredu</t>
  </si>
  <si>
    <t>-499047419</t>
  </si>
  <si>
    <t>44</t>
  </si>
  <si>
    <t>552240007100.S</t>
  </si>
  <si>
    <t>Žľab sprchový bez krytu nerezový DN 50, zvislý odtok, dĺ. 900 mm, montáž do priestoru</t>
  </si>
  <si>
    <t>-679842589</t>
  </si>
  <si>
    <t>45</t>
  </si>
  <si>
    <t>721R</t>
  </si>
  <si>
    <t>Dodávka a montáž kanalizačného potrubia nových spŕch a umývadiel, dopojenie do existujúcej kanalizácie</t>
  </si>
  <si>
    <t>kpl</t>
  </si>
  <si>
    <t>-2033774911</t>
  </si>
  <si>
    <t>46</t>
  </si>
  <si>
    <t>998721201.S</t>
  </si>
  <si>
    <t>Presun hmôt pre vnútornú kanalizáciu v objektoch výšky do 6 m</t>
  </si>
  <si>
    <t>-1098598136</t>
  </si>
  <si>
    <t>722</t>
  </si>
  <si>
    <t>Zdravotechnika - vnútorný vodovod</t>
  </si>
  <si>
    <t>47</t>
  </si>
  <si>
    <t>722R</t>
  </si>
  <si>
    <t>Dodávka a montáž vodovodného potrubia nových spŕch a umývadiel, dopojenie na existujúci rozvod vody</t>
  </si>
  <si>
    <t>-272487493</t>
  </si>
  <si>
    <t>725</t>
  </si>
  <si>
    <t>Zdravotechnika - zariaďovacie predmety</t>
  </si>
  <si>
    <t>48</t>
  </si>
  <si>
    <t>725110814.S</t>
  </si>
  <si>
    <t>Demontáž záchoda odsávacieho alebo kombinačného,  -0,03420t</t>
  </si>
  <si>
    <t>súb.</t>
  </si>
  <si>
    <t>1621296027</t>
  </si>
  <si>
    <t>49</t>
  </si>
  <si>
    <t>725119307.S</t>
  </si>
  <si>
    <t>Montáž záchodovej misy keramickej kombinovanej s rovným odpadom</t>
  </si>
  <si>
    <t>-519147838</t>
  </si>
  <si>
    <t>50</t>
  </si>
  <si>
    <t>725190151.SR</t>
  </si>
  <si>
    <t>Dodávka a montáž sanitárnej priečky z drevotrieskových DTDL dosiek na WC a prezliekacie kabíny/boxy pre suché priestory s nerezovým kovaním. Sanitárne steny rozmeru 2500x2200mm - 2 ks. V každej stene su 2 kusy dverí do wc - súčasť dodávky steny.</t>
  </si>
  <si>
    <t>-1697025600</t>
  </si>
  <si>
    <t>51</t>
  </si>
  <si>
    <t>725210821.S</t>
  </si>
  <si>
    <t>Demontáž umývadiel alebo umývadielok bez výtokovej armatúry,  -0,01946t</t>
  </si>
  <si>
    <t>483914560</t>
  </si>
  <si>
    <t>52</t>
  </si>
  <si>
    <t>725219401.S</t>
  </si>
  <si>
    <t>Montáž umývadla keramického na skrutky do muriva, bez výtokovej armatúry</t>
  </si>
  <si>
    <t>-1719359155</t>
  </si>
  <si>
    <t>53</t>
  </si>
  <si>
    <t>642110004300.S</t>
  </si>
  <si>
    <t>Umývadlo keramické bežný typ</t>
  </si>
  <si>
    <t>-1256834908</t>
  </si>
  <si>
    <t>54</t>
  </si>
  <si>
    <t>725829201.S</t>
  </si>
  <si>
    <t>Montáž batérie umývadlovej a drezovej nástennej pákovej alebo klasickej s mechanickým ovládaním</t>
  </si>
  <si>
    <t>1654094168</t>
  </si>
  <si>
    <t>55</t>
  </si>
  <si>
    <t>551450003800.S</t>
  </si>
  <si>
    <t>Batéria umývadlová stojanková páková</t>
  </si>
  <si>
    <t>-682392208</t>
  </si>
  <si>
    <t>56</t>
  </si>
  <si>
    <t>725849230.S</t>
  </si>
  <si>
    <t>Montáž batérie sprchovej podomietkovej pákovej</t>
  </si>
  <si>
    <t>1260582562</t>
  </si>
  <si>
    <t>57</t>
  </si>
  <si>
    <t>551450003150</t>
  </si>
  <si>
    <t>Batéria jednopáková sprchová, podomietková, keramická kartuša s možnosťou obmedzenia maximálnej teploty vody, DN 20, KLUDI</t>
  </si>
  <si>
    <t>-1012317593</t>
  </si>
  <si>
    <t>58</t>
  </si>
  <si>
    <t>725849304.S</t>
  </si>
  <si>
    <t>Montáž hlavovej sprchy stropnej</t>
  </si>
  <si>
    <t>-562286311</t>
  </si>
  <si>
    <t>59</t>
  </si>
  <si>
    <t>552260002010.S</t>
  </si>
  <si>
    <t>Sprcha hlavová okrúhla, d 300 mm, pripojenie G1/2", chróm, bez výtokového ramena</t>
  </si>
  <si>
    <t>-1272387512</t>
  </si>
  <si>
    <t>60</t>
  </si>
  <si>
    <t>552260002020.S</t>
  </si>
  <si>
    <t>Rameno výtokové pre hlavovú sprchu, bočné, dĺžka 30 cm, pripojenie G1/2", chróm</t>
  </si>
  <si>
    <t>656904763</t>
  </si>
  <si>
    <t>61</t>
  </si>
  <si>
    <t>998725201.S</t>
  </si>
  <si>
    <t>Presun hmôt pre zariaďovacie predmety v objektoch výšky do 6 m</t>
  </si>
  <si>
    <t>1611653180</t>
  </si>
  <si>
    <t>761</t>
  </si>
  <si>
    <t>Konštrukcie sklobetónové</t>
  </si>
  <si>
    <t>62</t>
  </si>
  <si>
    <t>761124111.S</t>
  </si>
  <si>
    <t>Sklobetónové steny a priečky jednofarebné, suchá montáž na klik, tvarovky hladké veľ. 190x190x80 mm</t>
  </si>
  <si>
    <t>-1370553838</t>
  </si>
  <si>
    <t>63</t>
  </si>
  <si>
    <t>998761201.S</t>
  </si>
  <si>
    <t>Presun hmôt na sklobetónové konštrukcie v objektoch výšky do 6 m</t>
  </si>
  <si>
    <t>-2075398612</t>
  </si>
  <si>
    <t>766</t>
  </si>
  <si>
    <t>Konštrukcie stolárske</t>
  </si>
  <si>
    <t>64</t>
  </si>
  <si>
    <t>766662112.S</t>
  </si>
  <si>
    <t>Montáž dverového krídla otočného jednokrídlového poldrážkového, do existujúcej zárubne, vrátane kovania</t>
  </si>
  <si>
    <t>-863692523</t>
  </si>
  <si>
    <t>65</t>
  </si>
  <si>
    <t>549150000600.S</t>
  </si>
  <si>
    <t>Kľučka dverová a rozeta 2x, nehrdzavejúca oceľ, povrch nerez brúsený</t>
  </si>
  <si>
    <t>770293266</t>
  </si>
  <si>
    <t>66</t>
  </si>
  <si>
    <t>611610002900.SR</t>
  </si>
  <si>
    <t>Dvere vnútorné jednokrídlové, šírka 600-900 mm, výplň DTD doska, povrch HPL laminát, plné, biele</t>
  </si>
  <si>
    <t>603302848</t>
  </si>
  <si>
    <t>67</t>
  </si>
  <si>
    <t>998766201.S</t>
  </si>
  <si>
    <t>Presun hmot pre konštrukcie stolárske v objektoch výšky do 6 m</t>
  </si>
  <si>
    <t>-1697575732</t>
  </si>
  <si>
    <t>771</t>
  </si>
  <si>
    <t>Podlahy z dlaždíc</t>
  </si>
  <si>
    <t>71</t>
  </si>
  <si>
    <t>771415313.S</t>
  </si>
  <si>
    <t>Montáž soklíkov z obkladačiek do polyuretánového tmelu veľ. 250 x 65 mm</t>
  </si>
  <si>
    <t>-1645547383</t>
  </si>
  <si>
    <t>72</t>
  </si>
  <si>
    <t>597640005600.S</t>
  </si>
  <si>
    <t>Sokel keramický, lxvxhr 333x80x8 mm</t>
  </si>
  <si>
    <t>-293099989</t>
  </si>
  <si>
    <t>73</t>
  </si>
  <si>
    <t>771572069.S</t>
  </si>
  <si>
    <t>Montáž podláh z dlaždíc keramických do polyuretánového tmelu v obmedzenom priestore veľ. 200 x 200 mm</t>
  </si>
  <si>
    <t>534586432</t>
  </si>
  <si>
    <t>74</t>
  </si>
  <si>
    <t>597740001700.SR</t>
  </si>
  <si>
    <t>Dlaždice keramické, lxv, 200x200 mm, prošmik R11B</t>
  </si>
  <si>
    <t>1575587689</t>
  </si>
  <si>
    <t>75</t>
  </si>
  <si>
    <t>771572087.S</t>
  </si>
  <si>
    <t>Montáž podláh z dlaždíc keramických do polyuretánového tmelu v obmedzenom priestore veľ. 600 x 600 mm</t>
  </si>
  <si>
    <t>-217530780</t>
  </si>
  <si>
    <t>76</t>
  </si>
  <si>
    <t>597740002100.SR</t>
  </si>
  <si>
    <t>Dlaždice keramické, lxv, 600x600 mm, prošmik R10A</t>
  </si>
  <si>
    <t>700645027</t>
  </si>
  <si>
    <t>77</t>
  </si>
  <si>
    <t>998771201.S</t>
  </si>
  <si>
    <t>Presun hmôt pre podlahy z dlaždíc v objektoch výšky do 6m</t>
  </si>
  <si>
    <t>-706621882</t>
  </si>
  <si>
    <t>781</t>
  </si>
  <si>
    <t>Obklady</t>
  </si>
  <si>
    <t>78</t>
  </si>
  <si>
    <t>781445277.S</t>
  </si>
  <si>
    <t>Montáž obkladov vnútor. stien z obkladačiek kladených do tmelu flexibilného v obmedzenom priestore veľ. 300x600 mm</t>
  </si>
  <si>
    <t>-2053415362</t>
  </si>
  <si>
    <t>79</t>
  </si>
  <si>
    <t>597640001400.SR</t>
  </si>
  <si>
    <t>Obkladačky keramické lxvx, 300x600 mm, úprava hrán rektifikovaná</t>
  </si>
  <si>
    <t>-828971173</t>
  </si>
  <si>
    <t>80</t>
  </si>
  <si>
    <t>781491231.S</t>
  </si>
  <si>
    <t>Montáž kovových profilov pre obklad do disperzného lepidla - ukončovací/roh steny</t>
  </si>
  <si>
    <t>-1828647211</t>
  </si>
  <si>
    <t>81</t>
  </si>
  <si>
    <t>553650001020.S</t>
  </si>
  <si>
    <t>Profil ukončovací oblý otvorený 8 mm nerez, 2,5 m</t>
  </si>
  <si>
    <t>-2126619897</t>
  </si>
  <si>
    <t>82</t>
  </si>
  <si>
    <t>998781201.S</t>
  </si>
  <si>
    <t>Presun hmôt pre obklady keramické v objektoch výšky do 6 m</t>
  </si>
  <si>
    <t>199406043</t>
  </si>
  <si>
    <t>783</t>
  </si>
  <si>
    <t>Nátery</t>
  </si>
  <si>
    <t>83</t>
  </si>
  <si>
    <t>783801811.S</t>
  </si>
  <si>
    <t>Odstránenie starých náterov z omietok oškrabaním s obrúsením stropov</t>
  </si>
  <si>
    <t>-152112754</t>
  </si>
  <si>
    <t>Práce a dodávky M</t>
  </si>
  <si>
    <t>21-M</t>
  </si>
  <si>
    <t>Elektromontáže</t>
  </si>
  <si>
    <t>84</t>
  </si>
  <si>
    <t>2100R</t>
  </si>
  <si>
    <t>Elektroinštalačné práce - demontáž a spätná zásuviek, vypínačov ...</t>
  </si>
  <si>
    <t>-1868310408</t>
  </si>
  <si>
    <t>85</t>
  </si>
  <si>
    <t>210201911.S</t>
  </si>
  <si>
    <t>Montáž svietidla interiérového na strop do 1,0 kg</t>
  </si>
  <si>
    <t>-782425553</t>
  </si>
  <si>
    <t>86</t>
  </si>
  <si>
    <t>210201015.S</t>
  </si>
  <si>
    <t>Zapojenie LED svietidla, IP65 stropného - nástenného</t>
  </si>
  <si>
    <t>1307346590</t>
  </si>
  <si>
    <t>87</t>
  </si>
  <si>
    <t>348R</t>
  </si>
  <si>
    <t>LED svietidlo nástenné stropné, krytie IP65</t>
  </si>
  <si>
    <t>128</t>
  </si>
  <si>
    <t>1395122877</t>
  </si>
  <si>
    <t>OST</t>
  </si>
  <si>
    <t>Ostatné</t>
  </si>
  <si>
    <t>88</t>
  </si>
  <si>
    <t>SŤR</t>
  </si>
  <si>
    <t>Príplatok za sťažený presun hmôt materiálov</t>
  </si>
  <si>
    <t>512</t>
  </si>
  <si>
    <t>-1511059318</t>
  </si>
  <si>
    <t>89</t>
  </si>
  <si>
    <t>DMHR</t>
  </si>
  <si>
    <t>Dodávka a montáž nerezových vešiakov do sprćh</t>
  </si>
  <si>
    <t>744323678</t>
  </si>
  <si>
    <t>90</t>
  </si>
  <si>
    <t>DMPLZAR</t>
  </si>
  <si>
    <t>Dodávka a montáž ťažkých plastových oddeľovacích závesov zložených z lamiel, zavesených na samonosnej tyči</t>
  </si>
  <si>
    <t>1916726017</t>
  </si>
  <si>
    <t>Gymnázium Revúca - Čiastočná rekonštrukcia bazéna (sociálne zariadenia + sprchy + vchod)</t>
  </si>
  <si>
    <t>Gymnázium Martina Kukučína a Stredná odborná škola Revúca</t>
  </si>
  <si>
    <t>Čiastočná rekonštrukcia bazéna (sociálne zariadenia + sprchy + vchod)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</si>
</sst>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AR20" sqref="AR20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7.710937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" customHeight="1">
      <c r="AR2" s="167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7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R5" s="16"/>
      <c r="BE5" s="200" t="s">
        <v>13</v>
      </c>
      <c r="BS5" s="13" t="s">
        <v>6</v>
      </c>
    </row>
    <row r="6" spans="1:74" ht="36.9" customHeight="1">
      <c r="B6" s="16"/>
      <c r="D6" s="22" t="s">
        <v>14</v>
      </c>
      <c r="K6" s="203" t="s">
        <v>504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R6" s="16"/>
      <c r="BE6" s="201"/>
      <c r="BS6" s="13" t="s">
        <v>6</v>
      </c>
    </row>
    <row r="7" spans="1:74" ht="12" customHeight="1">
      <c r="B7" s="16"/>
      <c r="D7" s="23" t="s">
        <v>15</v>
      </c>
      <c r="K7" s="21" t="s">
        <v>1</v>
      </c>
      <c r="AK7" s="23" t="s">
        <v>16</v>
      </c>
      <c r="AN7" s="21" t="s">
        <v>1</v>
      </c>
      <c r="AR7" s="16"/>
      <c r="BE7" s="201"/>
      <c r="BS7" s="13" t="s">
        <v>6</v>
      </c>
    </row>
    <row r="8" spans="1:74" ht="12" customHeight="1">
      <c r="B8" s="16"/>
      <c r="D8" s="23" t="s">
        <v>17</v>
      </c>
      <c r="K8" s="21" t="s">
        <v>18</v>
      </c>
      <c r="AK8" s="23" t="s">
        <v>19</v>
      </c>
      <c r="AN8" s="24"/>
      <c r="AR8" s="16"/>
      <c r="BE8" s="201"/>
      <c r="BS8" s="13" t="s">
        <v>6</v>
      </c>
    </row>
    <row r="9" spans="1:74" ht="14.4" customHeight="1">
      <c r="B9" s="16"/>
      <c r="AR9" s="16"/>
      <c r="BE9" s="201"/>
      <c r="BS9" s="13" t="s">
        <v>6</v>
      </c>
    </row>
    <row r="10" spans="1:74" ht="12" customHeight="1">
      <c r="B10" s="16"/>
      <c r="D10" s="23" t="s">
        <v>20</v>
      </c>
      <c r="AK10" s="23" t="s">
        <v>21</v>
      </c>
      <c r="AN10" s="21" t="s">
        <v>22</v>
      </c>
      <c r="AR10" s="16"/>
      <c r="BE10" s="201"/>
      <c r="BS10" s="13" t="s">
        <v>6</v>
      </c>
    </row>
    <row r="11" spans="1:74" ht="18.45" customHeight="1">
      <c r="B11" s="16"/>
      <c r="E11" s="21" t="s">
        <v>505</v>
      </c>
      <c r="AK11" s="23" t="s">
        <v>23</v>
      </c>
      <c r="AN11" s="21" t="s">
        <v>24</v>
      </c>
      <c r="AR11" s="16"/>
      <c r="BE11" s="201"/>
      <c r="BS11" s="13" t="s">
        <v>6</v>
      </c>
    </row>
    <row r="12" spans="1:74" ht="6.9" customHeight="1">
      <c r="B12" s="16"/>
      <c r="AR12" s="16"/>
      <c r="BE12" s="201"/>
      <c r="BS12" s="13" t="s">
        <v>6</v>
      </c>
    </row>
    <row r="13" spans="1:74" ht="12" customHeight="1">
      <c r="B13" s="16"/>
      <c r="D13" s="23" t="s">
        <v>25</v>
      </c>
      <c r="AK13" s="23" t="s">
        <v>21</v>
      </c>
      <c r="AN13" s="25" t="s">
        <v>26</v>
      </c>
      <c r="AR13" s="16"/>
      <c r="BE13" s="201"/>
      <c r="BS13" s="13" t="s">
        <v>6</v>
      </c>
    </row>
    <row r="14" spans="1:74" ht="13.2">
      <c r="B14" s="16"/>
      <c r="E14" s="204" t="s">
        <v>26</v>
      </c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3" t="s">
        <v>23</v>
      </c>
      <c r="AN14" s="25" t="s">
        <v>26</v>
      </c>
      <c r="AR14" s="16"/>
      <c r="BE14" s="201"/>
      <c r="BS14" s="13" t="s">
        <v>6</v>
      </c>
    </row>
    <row r="15" spans="1:74" ht="6.9" customHeight="1">
      <c r="B15" s="16"/>
      <c r="AR15" s="16"/>
      <c r="BE15" s="201"/>
      <c r="BS15" s="13" t="s">
        <v>3</v>
      </c>
    </row>
    <row r="16" spans="1:74" ht="12" customHeight="1">
      <c r="B16" s="16"/>
      <c r="D16" s="23" t="s">
        <v>27</v>
      </c>
      <c r="AK16" s="23" t="s">
        <v>21</v>
      </c>
      <c r="AN16" s="21" t="s">
        <v>1</v>
      </c>
      <c r="AR16" s="16"/>
      <c r="BE16" s="201"/>
      <c r="BS16" s="13" t="s">
        <v>3</v>
      </c>
    </row>
    <row r="17" spans="2:71" ht="18.45" customHeight="1">
      <c r="B17" s="16"/>
      <c r="E17" s="21" t="s">
        <v>24</v>
      </c>
      <c r="AK17" s="23" t="s">
        <v>23</v>
      </c>
      <c r="AN17" s="21" t="s">
        <v>1</v>
      </c>
      <c r="AR17" s="16"/>
      <c r="BE17" s="201"/>
      <c r="BS17" s="13" t="s">
        <v>28</v>
      </c>
    </row>
    <row r="18" spans="2:71" ht="6.9" customHeight="1">
      <c r="B18" s="16"/>
      <c r="AR18" s="16"/>
      <c r="BE18" s="201"/>
      <c r="BS18" s="13" t="s">
        <v>6</v>
      </c>
    </row>
    <row r="19" spans="2:71" ht="12" customHeight="1">
      <c r="B19" s="16"/>
      <c r="D19" s="23" t="s">
        <v>29</v>
      </c>
      <c r="AK19" s="23" t="s">
        <v>21</v>
      </c>
      <c r="AN19" s="21" t="s">
        <v>1</v>
      </c>
      <c r="AR19" s="16"/>
      <c r="BE19" s="201"/>
      <c r="BS19" s="13" t="s">
        <v>6</v>
      </c>
    </row>
    <row r="20" spans="2:71" ht="18.45" customHeight="1">
      <c r="B20" s="16"/>
      <c r="E20" s="21" t="s">
        <v>24</v>
      </c>
      <c r="AK20" s="23" t="s">
        <v>23</v>
      </c>
      <c r="AN20" s="21" t="s">
        <v>1</v>
      </c>
      <c r="AR20" s="16"/>
      <c r="BE20" s="201"/>
      <c r="BS20" s="13" t="s">
        <v>28</v>
      </c>
    </row>
    <row r="21" spans="2:71" ht="6.9" customHeight="1">
      <c r="B21" s="16"/>
      <c r="AR21" s="16"/>
      <c r="BE21" s="201"/>
    </row>
    <row r="22" spans="2:71" ht="12" customHeight="1">
      <c r="B22" s="16"/>
      <c r="D22" s="23" t="s">
        <v>30</v>
      </c>
      <c r="AR22" s="16"/>
      <c r="BE22" s="201"/>
    </row>
    <row r="23" spans="2:71" ht="16.5" customHeight="1">
      <c r="B23" s="16"/>
      <c r="E23" s="171" t="s">
        <v>1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R23" s="16"/>
      <c r="BE23" s="201"/>
    </row>
    <row r="24" spans="2:71" ht="6.9" customHeight="1">
      <c r="B24" s="16"/>
      <c r="AR24" s="16"/>
      <c r="BE24" s="201"/>
    </row>
    <row r="25" spans="2:71" ht="6.9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201"/>
    </row>
    <row r="26" spans="2:71" s="1" customFormat="1" ht="25.95" customHeight="1">
      <c r="B26" s="28"/>
      <c r="D26" s="29" t="s">
        <v>31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06">
        <f>ROUND(AG94,2)</f>
        <v>0</v>
      </c>
      <c r="AL26" s="207"/>
      <c r="AM26" s="207"/>
      <c r="AN26" s="207"/>
      <c r="AO26" s="207"/>
      <c r="AR26" s="28"/>
      <c r="BE26" s="201"/>
    </row>
    <row r="27" spans="2:71" s="1" customFormat="1" ht="6.9" customHeight="1">
      <c r="B27" s="28"/>
      <c r="AR27" s="28"/>
      <c r="BE27" s="201"/>
    </row>
    <row r="28" spans="2:71" s="1" customFormat="1" ht="13.2">
      <c r="B28" s="28"/>
      <c r="L28" s="208" t="s">
        <v>32</v>
      </c>
      <c r="M28" s="208"/>
      <c r="N28" s="208"/>
      <c r="O28" s="208"/>
      <c r="P28" s="208"/>
      <c r="W28" s="208" t="s">
        <v>33</v>
      </c>
      <c r="X28" s="208"/>
      <c r="Y28" s="208"/>
      <c r="Z28" s="208"/>
      <c r="AA28" s="208"/>
      <c r="AB28" s="208"/>
      <c r="AC28" s="208"/>
      <c r="AD28" s="208"/>
      <c r="AE28" s="208"/>
      <c r="AK28" s="208" t="s">
        <v>34</v>
      </c>
      <c r="AL28" s="208"/>
      <c r="AM28" s="208"/>
      <c r="AN28" s="208"/>
      <c r="AO28" s="208"/>
      <c r="AR28" s="28"/>
      <c r="BE28" s="201"/>
    </row>
    <row r="29" spans="2:71" s="2" customFormat="1" ht="14.4" customHeight="1">
      <c r="B29" s="32"/>
      <c r="D29" s="23" t="s">
        <v>35</v>
      </c>
      <c r="F29" s="33" t="s">
        <v>36</v>
      </c>
      <c r="L29" s="192">
        <v>0.23</v>
      </c>
      <c r="M29" s="191"/>
      <c r="N29" s="191"/>
      <c r="O29" s="191"/>
      <c r="P29" s="191"/>
      <c r="Q29" s="34"/>
      <c r="R29" s="34"/>
      <c r="S29" s="34"/>
      <c r="T29" s="34"/>
      <c r="U29" s="34"/>
      <c r="V29" s="34"/>
      <c r="W29" s="190">
        <f>ROUND(AZ94, 2)</f>
        <v>0</v>
      </c>
      <c r="X29" s="191"/>
      <c r="Y29" s="191"/>
      <c r="Z29" s="191"/>
      <c r="AA29" s="191"/>
      <c r="AB29" s="191"/>
      <c r="AC29" s="191"/>
      <c r="AD29" s="191"/>
      <c r="AE29" s="191"/>
      <c r="AF29" s="34"/>
      <c r="AG29" s="34"/>
      <c r="AH29" s="34"/>
      <c r="AI29" s="34"/>
      <c r="AJ29" s="34"/>
      <c r="AK29" s="190">
        <f>ROUND(AV94, 2)</f>
        <v>0</v>
      </c>
      <c r="AL29" s="191"/>
      <c r="AM29" s="191"/>
      <c r="AN29" s="191"/>
      <c r="AO29" s="191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202"/>
    </row>
    <row r="30" spans="2:71" s="2" customFormat="1" ht="14.4" customHeight="1">
      <c r="B30" s="32"/>
      <c r="F30" s="33" t="s">
        <v>37</v>
      </c>
      <c r="L30" s="199">
        <v>0.23</v>
      </c>
      <c r="M30" s="198"/>
      <c r="N30" s="198"/>
      <c r="O30" s="198"/>
      <c r="P30" s="198"/>
      <c r="W30" s="197">
        <f>ROUND(BA94, 2)</f>
        <v>0</v>
      </c>
      <c r="X30" s="198"/>
      <c r="Y30" s="198"/>
      <c r="Z30" s="198"/>
      <c r="AA30" s="198"/>
      <c r="AB30" s="198"/>
      <c r="AC30" s="198"/>
      <c r="AD30" s="198"/>
      <c r="AE30" s="198"/>
      <c r="AK30" s="197">
        <f>ROUND(AW94, 2)</f>
        <v>0</v>
      </c>
      <c r="AL30" s="198"/>
      <c r="AM30" s="198"/>
      <c r="AN30" s="198"/>
      <c r="AO30" s="198"/>
      <c r="AR30" s="32"/>
      <c r="BE30" s="202"/>
    </row>
    <row r="31" spans="2:71" s="2" customFormat="1" ht="14.4" hidden="1" customHeight="1">
      <c r="B31" s="32"/>
      <c r="F31" s="23" t="s">
        <v>38</v>
      </c>
      <c r="L31" s="199">
        <v>0.23</v>
      </c>
      <c r="M31" s="198"/>
      <c r="N31" s="198"/>
      <c r="O31" s="198"/>
      <c r="P31" s="198"/>
      <c r="W31" s="197">
        <f>ROUND(BB94, 2)</f>
        <v>0</v>
      </c>
      <c r="X31" s="198"/>
      <c r="Y31" s="198"/>
      <c r="Z31" s="198"/>
      <c r="AA31" s="198"/>
      <c r="AB31" s="198"/>
      <c r="AC31" s="198"/>
      <c r="AD31" s="198"/>
      <c r="AE31" s="198"/>
      <c r="AK31" s="197">
        <v>0</v>
      </c>
      <c r="AL31" s="198"/>
      <c r="AM31" s="198"/>
      <c r="AN31" s="198"/>
      <c r="AO31" s="198"/>
      <c r="AR31" s="32"/>
      <c r="BE31" s="202"/>
    </row>
    <row r="32" spans="2:71" s="2" customFormat="1" ht="14.4" hidden="1" customHeight="1">
      <c r="B32" s="32"/>
      <c r="F32" s="23" t="s">
        <v>39</v>
      </c>
      <c r="L32" s="199">
        <v>0.23</v>
      </c>
      <c r="M32" s="198"/>
      <c r="N32" s="198"/>
      <c r="O32" s="198"/>
      <c r="P32" s="198"/>
      <c r="W32" s="197">
        <f>ROUND(BC94, 2)</f>
        <v>0</v>
      </c>
      <c r="X32" s="198"/>
      <c r="Y32" s="198"/>
      <c r="Z32" s="198"/>
      <c r="AA32" s="198"/>
      <c r="AB32" s="198"/>
      <c r="AC32" s="198"/>
      <c r="AD32" s="198"/>
      <c r="AE32" s="198"/>
      <c r="AK32" s="197">
        <v>0</v>
      </c>
      <c r="AL32" s="198"/>
      <c r="AM32" s="198"/>
      <c r="AN32" s="198"/>
      <c r="AO32" s="198"/>
      <c r="AR32" s="32"/>
      <c r="BE32" s="202"/>
    </row>
    <row r="33" spans="2:57" s="2" customFormat="1" ht="14.4" hidden="1" customHeight="1">
      <c r="B33" s="32"/>
      <c r="F33" s="33" t="s">
        <v>40</v>
      </c>
      <c r="L33" s="192">
        <v>0</v>
      </c>
      <c r="M33" s="191"/>
      <c r="N33" s="191"/>
      <c r="O33" s="191"/>
      <c r="P33" s="191"/>
      <c r="Q33" s="34"/>
      <c r="R33" s="34"/>
      <c r="S33" s="34"/>
      <c r="T33" s="34"/>
      <c r="U33" s="34"/>
      <c r="V33" s="34"/>
      <c r="W33" s="190">
        <f>ROUND(BD94, 2)</f>
        <v>0</v>
      </c>
      <c r="X33" s="191"/>
      <c r="Y33" s="191"/>
      <c r="Z33" s="191"/>
      <c r="AA33" s="191"/>
      <c r="AB33" s="191"/>
      <c r="AC33" s="191"/>
      <c r="AD33" s="191"/>
      <c r="AE33" s="191"/>
      <c r="AF33" s="34"/>
      <c r="AG33" s="34"/>
      <c r="AH33" s="34"/>
      <c r="AI33" s="34"/>
      <c r="AJ33" s="34"/>
      <c r="AK33" s="190">
        <v>0</v>
      </c>
      <c r="AL33" s="191"/>
      <c r="AM33" s="191"/>
      <c r="AN33" s="191"/>
      <c r="AO33" s="191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202"/>
    </row>
    <row r="34" spans="2:57" s="1" customFormat="1" ht="6.9" customHeight="1">
      <c r="B34" s="28"/>
      <c r="AR34" s="28"/>
      <c r="BE34" s="201"/>
    </row>
    <row r="35" spans="2:57" s="1" customFormat="1" ht="25.95" customHeight="1">
      <c r="B35" s="28"/>
      <c r="C35" s="36"/>
      <c r="D35" s="37" t="s">
        <v>41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42</v>
      </c>
      <c r="U35" s="38"/>
      <c r="V35" s="38"/>
      <c r="W35" s="38"/>
      <c r="X35" s="193" t="s">
        <v>43</v>
      </c>
      <c r="Y35" s="194"/>
      <c r="Z35" s="194"/>
      <c r="AA35" s="194"/>
      <c r="AB35" s="194"/>
      <c r="AC35" s="38"/>
      <c r="AD35" s="38"/>
      <c r="AE35" s="38"/>
      <c r="AF35" s="38"/>
      <c r="AG35" s="38"/>
      <c r="AH35" s="38"/>
      <c r="AI35" s="38"/>
      <c r="AJ35" s="38"/>
      <c r="AK35" s="195">
        <f>SUM(AK26:AK33)</f>
        <v>0</v>
      </c>
      <c r="AL35" s="194"/>
      <c r="AM35" s="194"/>
      <c r="AN35" s="194"/>
      <c r="AO35" s="196"/>
      <c r="AP35" s="36"/>
      <c r="AQ35" s="36"/>
      <c r="AR35" s="28"/>
    </row>
    <row r="36" spans="2:57" s="1" customFormat="1" ht="6.9" customHeight="1">
      <c r="B36" s="28"/>
      <c r="AR36" s="28"/>
    </row>
    <row r="37" spans="2:57" s="1" customFormat="1" ht="14.4" customHeight="1">
      <c r="B37" s="28"/>
      <c r="AR37" s="28"/>
    </row>
    <row r="38" spans="2:57" ht="14.4" customHeight="1">
      <c r="B38" s="16"/>
      <c r="AR38" s="16"/>
    </row>
    <row r="39" spans="2:57" ht="14.4" customHeight="1">
      <c r="B39" s="16"/>
      <c r="AR39" s="16"/>
    </row>
    <row r="40" spans="2:57" ht="14.4" customHeight="1">
      <c r="B40" s="16"/>
      <c r="AR40" s="16"/>
    </row>
    <row r="41" spans="2:57" ht="14.4" customHeight="1">
      <c r="B41" s="16"/>
      <c r="AR41" s="16"/>
    </row>
    <row r="42" spans="2:57" ht="14.4" customHeight="1">
      <c r="B42" s="16"/>
      <c r="AR42" s="16"/>
    </row>
    <row r="43" spans="2:57" ht="14.4" customHeight="1">
      <c r="B43" s="16"/>
      <c r="AR43" s="16"/>
    </row>
    <row r="44" spans="2:57" ht="14.4" customHeight="1">
      <c r="B44" s="16"/>
      <c r="AR44" s="16"/>
    </row>
    <row r="45" spans="2:57" ht="14.4" customHeight="1">
      <c r="B45" s="16"/>
      <c r="AR45" s="16"/>
    </row>
    <row r="46" spans="2:57" ht="14.4" customHeight="1">
      <c r="B46" s="16"/>
      <c r="AR46" s="16"/>
    </row>
    <row r="47" spans="2:57" ht="14.4" customHeight="1">
      <c r="B47" s="16"/>
      <c r="AR47" s="16"/>
    </row>
    <row r="48" spans="2:57" ht="14.4" customHeight="1">
      <c r="B48" s="16"/>
      <c r="AR48" s="16"/>
    </row>
    <row r="49" spans="2:44" s="1" customFormat="1" ht="14.4" customHeight="1">
      <c r="B49" s="28"/>
      <c r="D49" s="40" t="s">
        <v>44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45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.2">
      <c r="B60" s="28"/>
      <c r="D60" s="42" t="s">
        <v>46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47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46</v>
      </c>
      <c r="AI60" s="30"/>
      <c r="AJ60" s="30"/>
      <c r="AK60" s="30"/>
      <c r="AL60" s="30"/>
      <c r="AM60" s="42" t="s">
        <v>47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.2">
      <c r="B64" s="28"/>
      <c r="D64" s="40" t="s">
        <v>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49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.2">
      <c r="B75" s="28"/>
      <c r="D75" s="42" t="s">
        <v>46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47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46</v>
      </c>
      <c r="AI75" s="30"/>
      <c r="AJ75" s="30"/>
      <c r="AK75" s="30"/>
      <c r="AL75" s="30"/>
      <c r="AM75" s="42" t="s">
        <v>47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" customHeight="1">
      <c r="B82" s="28"/>
      <c r="C82" s="17" t="s">
        <v>50</v>
      </c>
      <c r="AR82" s="28"/>
    </row>
    <row r="83" spans="1:91" s="1" customFormat="1" ht="6.9" customHeight="1">
      <c r="B83" s="28"/>
      <c r="AR83" s="28"/>
    </row>
    <row r="84" spans="1:91" s="3" customFormat="1" ht="12" customHeight="1">
      <c r="B84" s="47"/>
      <c r="C84" s="23" t="s">
        <v>12</v>
      </c>
      <c r="L84" s="3">
        <f>K5</f>
        <v>0</v>
      </c>
      <c r="AR84" s="47"/>
    </row>
    <row r="85" spans="1:91" s="4" customFormat="1" ht="36.9" customHeight="1">
      <c r="B85" s="48"/>
      <c r="C85" s="49" t="s">
        <v>14</v>
      </c>
      <c r="L85" s="163" t="str">
        <f>K6</f>
        <v>Gymnázium Revúca - Čiastočná rekonštrukcia bazéna (sociálne zariadenia + sprchy + vchod)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R85" s="48"/>
    </row>
    <row r="86" spans="1:91" s="1" customFormat="1" ht="6.9" customHeight="1">
      <c r="B86" s="28"/>
      <c r="AR86" s="28"/>
    </row>
    <row r="87" spans="1:91" s="1" customFormat="1" ht="12" customHeight="1">
      <c r="B87" s="28"/>
      <c r="C87" s="23" t="s">
        <v>17</v>
      </c>
      <c r="L87" s="50" t="str">
        <f>IF(K8="","",K8)</f>
        <v>Gymnázium Martina Kukučína Revúca</v>
      </c>
      <c r="AI87" s="23" t="s">
        <v>19</v>
      </c>
      <c r="AM87" s="183" t="str">
        <f>IF(AN8= "","",AN8)</f>
        <v/>
      </c>
      <c r="AN87" s="183"/>
      <c r="AR87" s="28"/>
    </row>
    <row r="88" spans="1:91" s="1" customFormat="1" ht="6.9" customHeight="1">
      <c r="B88" s="28"/>
      <c r="AR88" s="28"/>
    </row>
    <row r="89" spans="1:91" s="1" customFormat="1" ht="15.15" customHeight="1">
      <c r="B89" s="28"/>
      <c r="C89" s="23" t="s">
        <v>20</v>
      </c>
      <c r="L89" s="3" t="str">
        <f>IF(E11= "","",E11)</f>
        <v>Gymnázium Martina Kukučína a Stredná odborná škola Revúca</v>
      </c>
      <c r="AI89" s="23" t="s">
        <v>27</v>
      </c>
      <c r="AM89" s="184" t="str">
        <f>IF(E17="","",E17)</f>
        <v xml:space="preserve"> </v>
      </c>
      <c r="AN89" s="185"/>
      <c r="AO89" s="185"/>
      <c r="AP89" s="185"/>
      <c r="AR89" s="28"/>
      <c r="AS89" s="186" t="s">
        <v>51</v>
      </c>
      <c r="AT89" s="187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28"/>
      <c r="C90" s="23" t="s">
        <v>25</v>
      </c>
      <c r="L90" s="3" t="str">
        <f>IF(E14= "Vyplň údaj","",E14)</f>
        <v/>
      </c>
      <c r="AI90" s="23" t="s">
        <v>29</v>
      </c>
      <c r="AM90" s="184" t="str">
        <f>IF(E20="","",E20)</f>
        <v xml:space="preserve"> </v>
      </c>
      <c r="AN90" s="185"/>
      <c r="AO90" s="185"/>
      <c r="AP90" s="185"/>
      <c r="AR90" s="28"/>
      <c r="AS90" s="188"/>
      <c r="AT90" s="189"/>
      <c r="BD90" s="54"/>
    </row>
    <row r="91" spans="1:91" s="1" customFormat="1" ht="10.95" customHeight="1">
      <c r="B91" s="28"/>
      <c r="AR91" s="28"/>
      <c r="AS91" s="188"/>
      <c r="AT91" s="189"/>
      <c r="BD91" s="54"/>
    </row>
    <row r="92" spans="1:91" s="1" customFormat="1" ht="29.25" customHeight="1">
      <c r="B92" s="28"/>
      <c r="C92" s="172" t="s">
        <v>52</v>
      </c>
      <c r="D92" s="173"/>
      <c r="E92" s="173"/>
      <c r="F92" s="173"/>
      <c r="G92" s="173"/>
      <c r="H92" s="55"/>
      <c r="I92" s="174" t="s">
        <v>53</v>
      </c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5" t="s">
        <v>54</v>
      </c>
      <c r="AH92" s="173"/>
      <c r="AI92" s="173"/>
      <c r="AJ92" s="173"/>
      <c r="AK92" s="173"/>
      <c r="AL92" s="173"/>
      <c r="AM92" s="173"/>
      <c r="AN92" s="174" t="s">
        <v>55</v>
      </c>
      <c r="AO92" s="173"/>
      <c r="AP92" s="176"/>
      <c r="AQ92" s="56" t="s">
        <v>56</v>
      </c>
      <c r="AR92" s="28"/>
      <c r="AS92" s="57" t="s">
        <v>57</v>
      </c>
      <c r="AT92" s="58" t="s">
        <v>58</v>
      </c>
      <c r="AU92" s="58" t="s">
        <v>59</v>
      </c>
      <c r="AV92" s="58" t="s">
        <v>60</v>
      </c>
      <c r="AW92" s="58" t="s">
        <v>61</v>
      </c>
      <c r="AX92" s="58" t="s">
        <v>62</v>
      </c>
      <c r="AY92" s="58" t="s">
        <v>63</v>
      </c>
      <c r="AZ92" s="58" t="s">
        <v>64</v>
      </c>
      <c r="BA92" s="58" t="s">
        <v>65</v>
      </c>
      <c r="BB92" s="58" t="s">
        <v>66</v>
      </c>
      <c r="BC92" s="58" t="s">
        <v>67</v>
      </c>
      <c r="BD92" s="59" t="s">
        <v>68</v>
      </c>
    </row>
    <row r="93" spans="1:91" s="1" customFormat="1" ht="10.95" customHeight="1">
      <c r="B93" s="28"/>
      <c r="AR93" s="28"/>
      <c r="AS93" s="60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1"/>
      <c r="C94" s="62" t="s">
        <v>69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180">
        <f>ROUND(AG95,2)</f>
        <v>0</v>
      </c>
      <c r="AH94" s="180"/>
      <c r="AI94" s="180"/>
      <c r="AJ94" s="180"/>
      <c r="AK94" s="180"/>
      <c r="AL94" s="180"/>
      <c r="AM94" s="180"/>
      <c r="AN94" s="181">
        <f>SUM(AG94,AT94)</f>
        <v>0</v>
      </c>
      <c r="AO94" s="181"/>
      <c r="AP94" s="181"/>
      <c r="AQ94" s="65" t="s">
        <v>1</v>
      </c>
      <c r="AR94" s="61"/>
      <c r="AS94" s="66">
        <f>ROUND(AS95,2)</f>
        <v>0</v>
      </c>
      <c r="AT94" s="67">
        <f>ROUND(SUM(AV94:AW94),2)</f>
        <v>0</v>
      </c>
      <c r="AU94" s="68" t="e">
        <f>ROUND(AU95,5)</f>
        <v>#REF!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ROUND(AZ95,2)</f>
        <v>0</v>
      </c>
      <c r="BA94" s="67">
        <f>ROUND(BA95,2)</f>
        <v>0</v>
      </c>
      <c r="BB94" s="67">
        <f>ROUND(BB95,2)</f>
        <v>0</v>
      </c>
      <c r="BC94" s="67">
        <f>ROUND(BC95,2)</f>
        <v>0</v>
      </c>
      <c r="BD94" s="69">
        <f>ROUND(BD95,2)</f>
        <v>0</v>
      </c>
      <c r="BS94" s="70" t="s">
        <v>70</v>
      </c>
      <c r="BT94" s="70" t="s">
        <v>71</v>
      </c>
      <c r="BU94" s="71" t="s">
        <v>72</v>
      </c>
      <c r="BV94" s="70" t="s">
        <v>73</v>
      </c>
      <c r="BW94" s="70" t="s">
        <v>4</v>
      </c>
      <c r="BX94" s="70" t="s">
        <v>74</v>
      </c>
      <c r="CL94" s="70" t="s">
        <v>1</v>
      </c>
    </row>
    <row r="95" spans="1:91" s="6" customFormat="1" ht="24.75" customHeight="1">
      <c r="A95" s="72" t="s">
        <v>75</v>
      </c>
      <c r="B95" s="73"/>
      <c r="C95" s="74"/>
      <c r="D95" s="179" t="s">
        <v>76</v>
      </c>
      <c r="E95" s="179"/>
      <c r="F95" s="179"/>
      <c r="G95" s="179"/>
      <c r="H95" s="179"/>
      <c r="I95" s="75"/>
      <c r="J95" s="179" t="s">
        <v>506</v>
      </c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7">
        <f>'01 - Rekonštrukcia vstupn...'!J30</f>
        <v>0</v>
      </c>
      <c r="AH95" s="178"/>
      <c r="AI95" s="178"/>
      <c r="AJ95" s="178"/>
      <c r="AK95" s="178"/>
      <c r="AL95" s="178"/>
      <c r="AM95" s="178"/>
      <c r="AN95" s="177">
        <f>SUM(AG95,AT95)</f>
        <v>0</v>
      </c>
      <c r="AO95" s="178"/>
      <c r="AP95" s="178"/>
      <c r="AQ95" s="76" t="s">
        <v>77</v>
      </c>
      <c r="AR95" s="73"/>
      <c r="AS95" s="77">
        <v>0</v>
      </c>
      <c r="AT95" s="78">
        <f>ROUND(SUM(AV95:AW95),2)</f>
        <v>0</v>
      </c>
      <c r="AU95" s="79" t="e">
        <f>'01 - Rekonštrukcia vstupn...'!P133</f>
        <v>#REF!</v>
      </c>
      <c r="AV95" s="78">
        <f>'01 - Rekonštrukcia vstupn...'!J33</f>
        <v>0</v>
      </c>
      <c r="AW95" s="78">
        <f>'01 - Rekonštrukcia vstupn...'!J34</f>
        <v>0</v>
      </c>
      <c r="AX95" s="78">
        <f>'01 - Rekonštrukcia vstupn...'!J35</f>
        <v>0</v>
      </c>
      <c r="AY95" s="78">
        <f>'01 - Rekonštrukcia vstupn...'!J36</f>
        <v>0</v>
      </c>
      <c r="AZ95" s="78">
        <f>'01 - Rekonštrukcia vstupn...'!F33</f>
        <v>0</v>
      </c>
      <c r="BA95" s="78">
        <f>'01 - Rekonštrukcia vstupn...'!F34</f>
        <v>0</v>
      </c>
      <c r="BB95" s="78">
        <f>'01 - Rekonštrukcia vstupn...'!F35</f>
        <v>0</v>
      </c>
      <c r="BC95" s="78">
        <f>'01 - Rekonštrukcia vstupn...'!F36</f>
        <v>0</v>
      </c>
      <c r="BD95" s="80">
        <f>'01 - Rekonštrukcia vstupn...'!F37</f>
        <v>0</v>
      </c>
      <c r="BT95" s="81" t="s">
        <v>78</v>
      </c>
      <c r="BV95" s="81" t="s">
        <v>73</v>
      </c>
      <c r="BW95" s="81" t="s">
        <v>79</v>
      </c>
      <c r="BX95" s="81" t="s">
        <v>4</v>
      </c>
      <c r="CL95" s="81" t="s">
        <v>1</v>
      </c>
      <c r="CM95" s="81" t="s">
        <v>71</v>
      </c>
    </row>
    <row r="96" spans="1:91" s="1" customFormat="1" ht="30" customHeight="1">
      <c r="B96" s="28"/>
      <c r="AR96" s="28"/>
    </row>
    <row r="97" spans="2:44" s="1" customFormat="1" ht="6.9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28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 - Rekonštrukcia vstupn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7"/>
  <sheetViews>
    <sheetView showGridLines="0" workbookViewId="0">
      <selection activeCell="E20" sqref="E20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2" width="9.28515625" hidden="1"/>
    <col min="63" max="63" width="25.85546875" hidden="1" customWidth="1"/>
    <col min="64" max="64" width="22.140625" hidden="1" customWidth="1"/>
    <col min="65" max="65" width="17" hidden="1" customWidth="1"/>
  </cols>
  <sheetData>
    <row r="2" spans="2:46" ht="36.9" customHeight="1">
      <c r="L2" s="167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3" t="s">
        <v>79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80</v>
      </c>
      <c r="L4" s="16"/>
      <c r="M4" s="82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4" customHeight="1">
      <c r="B7" s="16"/>
      <c r="E7" s="165" t="str">
        <f>'Rekapitulácia stavby'!K6</f>
        <v>Gymnázium Revúca - Čiastočná rekonštrukcia bazéna (sociálne zariadenia + sprchy + vchod)</v>
      </c>
      <c r="F7" s="166"/>
      <c r="G7" s="166"/>
      <c r="H7" s="166"/>
      <c r="L7" s="16"/>
    </row>
    <row r="8" spans="2:46" s="1" customFormat="1" ht="12" customHeight="1">
      <c r="B8" s="28"/>
      <c r="D8" s="23" t="s">
        <v>81</v>
      </c>
      <c r="L8" s="28"/>
    </row>
    <row r="9" spans="2:46" s="1" customFormat="1" ht="30" customHeight="1">
      <c r="B9" s="28"/>
      <c r="E9" s="163" t="s">
        <v>82</v>
      </c>
      <c r="F9" s="164"/>
      <c r="G9" s="164"/>
      <c r="H9" s="164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15</v>
      </c>
      <c r="F11" s="21" t="s">
        <v>1</v>
      </c>
      <c r="I11" s="23" t="s">
        <v>16</v>
      </c>
      <c r="J11" s="21" t="s">
        <v>1</v>
      </c>
      <c r="L11" s="28"/>
    </row>
    <row r="12" spans="2:46" s="1" customFormat="1" ht="12" customHeight="1">
      <c r="B12" s="28"/>
      <c r="D12" s="23" t="s">
        <v>17</v>
      </c>
      <c r="F12" s="21" t="s">
        <v>18</v>
      </c>
      <c r="I12" s="23" t="s">
        <v>19</v>
      </c>
      <c r="J12" s="51"/>
      <c r="L12" s="28"/>
    </row>
    <row r="13" spans="2:46" s="1" customFormat="1" ht="10.95" customHeight="1">
      <c r="B13" s="28"/>
      <c r="L13" s="28"/>
    </row>
    <row r="14" spans="2:46" s="1" customFormat="1" ht="12" customHeight="1">
      <c r="B14" s="28"/>
      <c r="D14" s="23" t="s">
        <v>20</v>
      </c>
      <c r="I14" s="23" t="s">
        <v>21</v>
      </c>
      <c r="J14" s="21" t="s">
        <v>22</v>
      </c>
      <c r="L14" s="28"/>
    </row>
    <row r="15" spans="2:46" s="1" customFormat="1" ht="18" customHeight="1">
      <c r="B15" s="28"/>
      <c r="E15" s="21" t="s">
        <v>505</v>
      </c>
      <c r="I15" s="23" t="s">
        <v>23</v>
      </c>
      <c r="J15" s="21" t="s">
        <v>24</v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21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169" t="str">
        <f>'Rekapitulácia stavby'!E14</f>
        <v>Vyplň údaj</v>
      </c>
      <c r="F18" s="170"/>
      <c r="G18" s="170"/>
      <c r="H18" s="170"/>
      <c r="I18" s="23" t="s">
        <v>23</v>
      </c>
      <c r="J18" s="24" t="str">
        <f>'Rekapitulácia stavby'!AN14</f>
        <v>Vyplň údaj</v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21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23</v>
      </c>
      <c r="J21" s="21" t="str">
        <f>IF('Rekapitulácia stavby'!AN17="","",'Rekapitulácia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3" t="s">
        <v>29</v>
      </c>
      <c r="I23" s="23" t="s">
        <v>21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23</v>
      </c>
      <c r="J24" s="21" t="str">
        <f>IF('Rekapitulácia stavby'!AN20="","",'Rekapitulácia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3" t="s">
        <v>30</v>
      </c>
      <c r="L26" s="28"/>
    </row>
    <row r="27" spans="2:12" s="7" customFormat="1" ht="16.5" customHeight="1">
      <c r="B27" s="83"/>
      <c r="E27" s="171" t="s">
        <v>1</v>
      </c>
      <c r="F27" s="171"/>
      <c r="G27" s="171"/>
      <c r="H27" s="171"/>
      <c r="L27" s="83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4" t="s">
        <v>31</v>
      </c>
      <c r="J30" s="64">
        <f>ROUND(J133, 2)</f>
        <v>0</v>
      </c>
      <c r="L30" s="28"/>
    </row>
    <row r="31" spans="2:12" s="1" customFormat="1" ht="6.9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33</v>
      </c>
      <c r="I32" s="31" t="s">
        <v>32</v>
      </c>
      <c r="J32" s="31" t="s">
        <v>34</v>
      </c>
      <c r="L32" s="28"/>
    </row>
    <row r="33" spans="2:12" s="1" customFormat="1" ht="14.4" customHeight="1">
      <c r="B33" s="28"/>
      <c r="D33" s="85" t="s">
        <v>35</v>
      </c>
      <c r="E33" s="33" t="s">
        <v>36</v>
      </c>
      <c r="F33" s="86">
        <f>ROUND((SUM(BE133:BE236)),  2)</f>
        <v>0</v>
      </c>
      <c r="G33" s="87"/>
      <c r="H33" s="87"/>
      <c r="I33" s="88">
        <v>0.23</v>
      </c>
      <c r="J33" s="86">
        <f>ROUND(((SUM(BE133:BE236))*I33),  2)</f>
        <v>0</v>
      </c>
      <c r="L33" s="28"/>
    </row>
    <row r="34" spans="2:12" s="1" customFormat="1" ht="14.4" customHeight="1">
      <c r="B34" s="28"/>
      <c r="E34" s="33" t="s">
        <v>37</v>
      </c>
      <c r="F34" s="89">
        <f>ROUND((SUM(BF133:BF236)),  2)</f>
        <v>0</v>
      </c>
      <c r="I34" s="90">
        <v>0.23</v>
      </c>
      <c r="J34" s="89">
        <f>ROUND(((SUM(BF133:BF236))*I34),  2)</f>
        <v>0</v>
      </c>
      <c r="L34" s="28"/>
    </row>
    <row r="35" spans="2:12" s="1" customFormat="1" ht="14.4" hidden="1" customHeight="1">
      <c r="B35" s="28"/>
      <c r="E35" s="23" t="s">
        <v>38</v>
      </c>
      <c r="F35" s="89">
        <f>ROUND((SUM(BG133:BG236)),  2)</f>
        <v>0</v>
      </c>
      <c r="I35" s="90">
        <v>0.23</v>
      </c>
      <c r="J35" s="89">
        <f>0</f>
        <v>0</v>
      </c>
      <c r="L35" s="28"/>
    </row>
    <row r="36" spans="2:12" s="1" customFormat="1" ht="14.4" hidden="1" customHeight="1">
      <c r="B36" s="28"/>
      <c r="E36" s="23" t="s">
        <v>39</v>
      </c>
      <c r="F36" s="89">
        <f>ROUND((SUM(BH133:BH236)),  2)</f>
        <v>0</v>
      </c>
      <c r="I36" s="90">
        <v>0.23</v>
      </c>
      <c r="J36" s="89">
        <f>0</f>
        <v>0</v>
      </c>
      <c r="L36" s="28"/>
    </row>
    <row r="37" spans="2:12" s="1" customFormat="1" ht="14.4" hidden="1" customHeight="1">
      <c r="B37" s="28"/>
      <c r="E37" s="33" t="s">
        <v>40</v>
      </c>
      <c r="F37" s="86">
        <f>ROUND((SUM(BI133:BI236)),  2)</f>
        <v>0</v>
      </c>
      <c r="G37" s="87"/>
      <c r="H37" s="87"/>
      <c r="I37" s="88">
        <v>0</v>
      </c>
      <c r="J37" s="86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91"/>
      <c r="D39" s="92" t="s">
        <v>41</v>
      </c>
      <c r="E39" s="55"/>
      <c r="F39" s="55"/>
      <c r="G39" s="93" t="s">
        <v>42</v>
      </c>
      <c r="H39" s="94" t="s">
        <v>43</v>
      </c>
      <c r="I39" s="55"/>
      <c r="J39" s="95">
        <f>SUM(J30:J37)</f>
        <v>0</v>
      </c>
      <c r="K39" s="96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44</v>
      </c>
      <c r="E50" s="41"/>
      <c r="F50" s="41"/>
      <c r="G50" s="40" t="s">
        <v>45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8"/>
      <c r="D61" s="42" t="s">
        <v>46</v>
      </c>
      <c r="E61" s="30"/>
      <c r="F61" s="97" t="s">
        <v>47</v>
      </c>
      <c r="G61" s="42" t="s">
        <v>46</v>
      </c>
      <c r="H61" s="30"/>
      <c r="I61" s="30"/>
      <c r="J61" s="98" t="s">
        <v>47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8"/>
      <c r="D65" s="40" t="s">
        <v>48</v>
      </c>
      <c r="E65" s="41"/>
      <c r="F65" s="41"/>
      <c r="G65" s="40" t="s">
        <v>49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8"/>
      <c r="D76" s="42" t="s">
        <v>46</v>
      </c>
      <c r="E76" s="30"/>
      <c r="F76" s="97" t="s">
        <v>47</v>
      </c>
      <c r="G76" s="42" t="s">
        <v>46</v>
      </c>
      <c r="H76" s="30"/>
      <c r="I76" s="30"/>
      <c r="J76" s="98" t="s">
        <v>47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" customHeight="1">
      <c r="B82" s="28"/>
      <c r="C82" s="17" t="s">
        <v>83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5.2" customHeight="1">
      <c r="B85" s="28"/>
      <c r="E85" s="165" t="str">
        <f>E7</f>
        <v>Gymnázium Revúca - Čiastočná rekonštrukcia bazéna (sociálne zariadenia + sprchy + vchod)</v>
      </c>
      <c r="F85" s="166"/>
      <c r="G85" s="166"/>
      <c r="H85" s="166"/>
      <c r="L85" s="28"/>
    </row>
    <row r="86" spans="2:47" s="1" customFormat="1" ht="12" customHeight="1">
      <c r="B86" s="28"/>
      <c r="C86" s="23" t="s">
        <v>81</v>
      </c>
      <c r="L86" s="28"/>
    </row>
    <row r="87" spans="2:47" s="1" customFormat="1" ht="30" customHeight="1">
      <c r="B87" s="28"/>
      <c r="E87" s="163" t="str">
        <f>E9</f>
        <v>01 - Rekonštrukcia vstupnej bazénovej časti - vstup, šatne a sprchy s wc</v>
      </c>
      <c r="F87" s="164"/>
      <c r="G87" s="164"/>
      <c r="H87" s="164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3" t="s">
        <v>17</v>
      </c>
      <c r="F89" s="21" t="str">
        <f>F12</f>
        <v>Gymnázium Martina Kukučína Revúca</v>
      </c>
      <c r="I89" s="23" t="s">
        <v>19</v>
      </c>
      <c r="J89" s="51" t="str">
        <f>IF(J12="","",J12)</f>
        <v/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3" t="s">
        <v>20</v>
      </c>
      <c r="F91" s="21" t="str">
        <f>E15</f>
        <v>Gymnázium Martina Kukučína a Stredná odborná škola Revúca</v>
      </c>
      <c r="I91" s="23" t="s">
        <v>27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3" t="s">
        <v>25</v>
      </c>
      <c r="F92" s="21" t="str">
        <f>IF(E18="","",E18)</f>
        <v>Vyplň údaj</v>
      </c>
      <c r="I92" s="23" t="s">
        <v>29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9" t="s">
        <v>84</v>
      </c>
      <c r="D94" s="91"/>
      <c r="E94" s="91"/>
      <c r="F94" s="91"/>
      <c r="G94" s="91"/>
      <c r="H94" s="91"/>
      <c r="I94" s="91"/>
      <c r="J94" s="100" t="s">
        <v>85</v>
      </c>
      <c r="K94" s="91"/>
      <c r="L94" s="28"/>
    </row>
    <row r="95" spans="2:47" s="1" customFormat="1" ht="10.35" customHeight="1">
      <c r="B95" s="28"/>
      <c r="L95" s="28"/>
    </row>
    <row r="96" spans="2:47" s="1" customFormat="1" ht="22.95" customHeight="1">
      <c r="B96" s="28"/>
      <c r="C96" s="101" t="s">
        <v>86</v>
      </c>
      <c r="J96" s="64">
        <f>J133</f>
        <v>0</v>
      </c>
      <c r="L96" s="28"/>
      <c r="AU96" s="13" t="s">
        <v>87</v>
      </c>
    </row>
    <row r="97" spans="2:12" s="8" customFormat="1" ht="24.9" customHeight="1">
      <c r="B97" s="102"/>
      <c r="D97" s="103" t="s">
        <v>88</v>
      </c>
      <c r="E97" s="104"/>
      <c r="F97" s="104"/>
      <c r="G97" s="104"/>
      <c r="H97" s="104"/>
      <c r="I97" s="104"/>
      <c r="J97" s="105">
        <f>J134</f>
        <v>0</v>
      </c>
      <c r="L97" s="102"/>
    </row>
    <row r="98" spans="2:12" s="9" customFormat="1" ht="19.95" customHeight="1">
      <c r="B98" s="106"/>
      <c r="D98" s="107" t="s">
        <v>89</v>
      </c>
      <c r="E98" s="108"/>
      <c r="F98" s="108"/>
      <c r="G98" s="108"/>
      <c r="H98" s="108"/>
      <c r="I98" s="108"/>
      <c r="J98" s="109">
        <f>J135</f>
        <v>0</v>
      </c>
      <c r="L98" s="106"/>
    </row>
    <row r="99" spans="2:12" s="9" customFormat="1" ht="19.95" customHeight="1">
      <c r="B99" s="106"/>
      <c r="D99" s="107" t="s">
        <v>90</v>
      </c>
      <c r="E99" s="108"/>
      <c r="F99" s="108"/>
      <c r="G99" s="108"/>
      <c r="H99" s="108"/>
      <c r="I99" s="108"/>
      <c r="J99" s="109">
        <f>J151</f>
        <v>0</v>
      </c>
      <c r="L99" s="106"/>
    </row>
    <row r="100" spans="2:12" s="9" customFormat="1" ht="19.95" customHeight="1">
      <c r="B100" s="106"/>
      <c r="D100" s="107" t="s">
        <v>91</v>
      </c>
      <c r="E100" s="108"/>
      <c r="F100" s="108"/>
      <c r="G100" s="108"/>
      <c r="H100" s="108"/>
      <c r="I100" s="108"/>
      <c r="J100" s="109">
        <f>J173</f>
        <v>0</v>
      </c>
      <c r="L100" s="106"/>
    </row>
    <row r="101" spans="2:12" s="8" customFormat="1" ht="24.9" customHeight="1">
      <c r="B101" s="102"/>
      <c r="D101" s="103" t="s">
        <v>92</v>
      </c>
      <c r="E101" s="104"/>
      <c r="F101" s="104"/>
      <c r="G101" s="104"/>
      <c r="H101" s="104"/>
      <c r="I101" s="104"/>
      <c r="J101" s="105">
        <f>J175</f>
        <v>0</v>
      </c>
      <c r="L101" s="102"/>
    </row>
    <row r="102" spans="2:12" s="9" customFormat="1" ht="19.95" customHeight="1">
      <c r="B102" s="106"/>
      <c r="D102" s="107" t="s">
        <v>93</v>
      </c>
      <c r="E102" s="108"/>
      <c r="F102" s="108"/>
      <c r="G102" s="108"/>
      <c r="H102" s="108"/>
      <c r="I102" s="108"/>
      <c r="J102" s="109">
        <f>J176</f>
        <v>0</v>
      </c>
      <c r="L102" s="106"/>
    </row>
    <row r="103" spans="2:12" s="9" customFormat="1" ht="19.95" customHeight="1">
      <c r="B103" s="106"/>
      <c r="D103" s="107" t="s">
        <v>94</v>
      </c>
      <c r="E103" s="108"/>
      <c r="F103" s="108"/>
      <c r="G103" s="108"/>
      <c r="H103" s="108"/>
      <c r="I103" s="108"/>
      <c r="J103" s="109">
        <f>J181</f>
        <v>0</v>
      </c>
      <c r="L103" s="106"/>
    </row>
    <row r="104" spans="2:12" s="9" customFormat="1" ht="19.95" customHeight="1">
      <c r="B104" s="106"/>
      <c r="D104" s="107" t="s">
        <v>95</v>
      </c>
      <c r="E104" s="108"/>
      <c r="F104" s="108"/>
      <c r="G104" s="108"/>
      <c r="H104" s="108"/>
      <c r="I104" s="108"/>
      <c r="J104" s="109">
        <f>J186</f>
        <v>0</v>
      </c>
      <c r="L104" s="106"/>
    </row>
    <row r="105" spans="2:12" s="9" customFormat="1" ht="19.95" customHeight="1">
      <c r="B105" s="106"/>
      <c r="D105" s="107" t="s">
        <v>96</v>
      </c>
      <c r="E105" s="108"/>
      <c r="F105" s="108"/>
      <c r="G105" s="108"/>
      <c r="H105" s="108"/>
      <c r="I105" s="108"/>
      <c r="J105" s="109">
        <f>J188</f>
        <v>0</v>
      </c>
      <c r="L105" s="106"/>
    </row>
    <row r="106" spans="2:12" s="9" customFormat="1" ht="19.95" customHeight="1">
      <c r="B106" s="106"/>
      <c r="D106" s="107" t="s">
        <v>97</v>
      </c>
      <c r="E106" s="108"/>
      <c r="F106" s="108"/>
      <c r="G106" s="108"/>
      <c r="H106" s="108"/>
      <c r="I106" s="108"/>
      <c r="J106" s="109">
        <f>J203</f>
        <v>0</v>
      </c>
      <c r="L106" s="106"/>
    </row>
    <row r="107" spans="2:12" s="9" customFormat="1" ht="19.95" customHeight="1">
      <c r="B107" s="106"/>
      <c r="D107" s="107" t="s">
        <v>98</v>
      </c>
      <c r="E107" s="108"/>
      <c r="F107" s="108"/>
      <c r="G107" s="108"/>
      <c r="H107" s="108"/>
      <c r="I107" s="108"/>
      <c r="J107" s="109">
        <f>J206</f>
        <v>0</v>
      </c>
      <c r="L107" s="106"/>
    </row>
    <row r="108" spans="2:12" s="9" customFormat="1" ht="19.95" customHeight="1">
      <c r="B108" s="106"/>
      <c r="D108" s="107" t="s">
        <v>99</v>
      </c>
      <c r="E108" s="108"/>
      <c r="F108" s="108"/>
      <c r="G108" s="108"/>
      <c r="H108" s="108"/>
      <c r="I108" s="108"/>
      <c r="J108" s="109">
        <f>J211</f>
        <v>0</v>
      </c>
      <c r="L108" s="106"/>
    </row>
    <row r="109" spans="2:12" s="9" customFormat="1" ht="19.95" customHeight="1">
      <c r="B109" s="106"/>
      <c r="D109" s="107" t="s">
        <v>100</v>
      </c>
      <c r="E109" s="108"/>
      <c r="F109" s="108"/>
      <c r="G109" s="108"/>
      <c r="H109" s="108"/>
      <c r="I109" s="108"/>
      <c r="J109" s="109">
        <f>J219</f>
        <v>0</v>
      </c>
      <c r="L109" s="106"/>
    </row>
    <row r="110" spans="2:12" s="9" customFormat="1" ht="19.95" customHeight="1">
      <c r="B110" s="106"/>
      <c r="D110" s="107" t="s">
        <v>101</v>
      </c>
      <c r="E110" s="108"/>
      <c r="F110" s="108"/>
      <c r="G110" s="108"/>
      <c r="H110" s="108"/>
      <c r="I110" s="108"/>
      <c r="J110" s="109">
        <f>J225</f>
        <v>0</v>
      </c>
      <c r="L110" s="106"/>
    </row>
    <row r="111" spans="2:12" s="8" customFormat="1" ht="24.9" customHeight="1">
      <c r="B111" s="102"/>
      <c r="D111" s="103" t="s">
        <v>102</v>
      </c>
      <c r="E111" s="104"/>
      <c r="F111" s="104"/>
      <c r="G111" s="104"/>
      <c r="H111" s="104"/>
      <c r="I111" s="104"/>
      <c r="J111" s="105">
        <f>J227</f>
        <v>0</v>
      </c>
      <c r="L111" s="102"/>
    </row>
    <row r="112" spans="2:12" s="9" customFormat="1" ht="19.95" customHeight="1">
      <c r="B112" s="106"/>
      <c r="D112" s="107" t="s">
        <v>103</v>
      </c>
      <c r="E112" s="108"/>
      <c r="F112" s="108"/>
      <c r="G112" s="108"/>
      <c r="H112" s="108"/>
      <c r="I112" s="108"/>
      <c r="J112" s="109">
        <f>J228</f>
        <v>0</v>
      </c>
      <c r="L112" s="106"/>
    </row>
    <row r="113" spans="2:12" s="8" customFormat="1" ht="24.9" customHeight="1">
      <c r="B113" s="102"/>
      <c r="D113" s="103" t="s">
        <v>104</v>
      </c>
      <c r="E113" s="104"/>
      <c r="F113" s="104"/>
      <c r="G113" s="104"/>
      <c r="H113" s="104"/>
      <c r="I113" s="104"/>
      <c r="J113" s="105">
        <f>J233</f>
        <v>0</v>
      </c>
      <c r="L113" s="102"/>
    </row>
    <row r="114" spans="2:12" s="1" customFormat="1" ht="21.75" customHeight="1">
      <c r="B114" s="28"/>
      <c r="L114" s="28"/>
    </row>
    <row r="115" spans="2:12" s="1" customFormat="1" ht="6.9" customHeight="1">
      <c r="B115" s="43"/>
      <c r="C115" s="44"/>
      <c r="D115" s="44"/>
      <c r="E115" s="44"/>
      <c r="F115" s="44"/>
      <c r="G115" s="44"/>
      <c r="H115" s="44"/>
      <c r="I115" s="44"/>
      <c r="J115" s="44"/>
      <c r="K115" s="44"/>
      <c r="L115" s="28"/>
    </row>
    <row r="119" spans="2:12" s="1" customFormat="1" ht="6.9" customHeight="1">
      <c r="B119" s="45"/>
      <c r="C119" s="46"/>
      <c r="D119" s="46"/>
      <c r="E119" s="46"/>
      <c r="F119" s="46"/>
      <c r="G119" s="46"/>
      <c r="H119" s="46"/>
      <c r="I119" s="46"/>
      <c r="J119" s="46"/>
      <c r="K119" s="46"/>
      <c r="L119" s="28"/>
    </row>
    <row r="120" spans="2:12" s="1" customFormat="1" ht="24.9" customHeight="1">
      <c r="B120" s="28"/>
      <c r="C120" s="17" t="s">
        <v>105</v>
      </c>
      <c r="L120" s="28"/>
    </row>
    <row r="121" spans="2:12" s="1" customFormat="1" ht="6.9" customHeight="1">
      <c r="B121" s="28"/>
      <c r="L121" s="28"/>
    </row>
    <row r="122" spans="2:12" s="1" customFormat="1" ht="12" customHeight="1">
      <c r="B122" s="28"/>
      <c r="C122" s="23" t="s">
        <v>14</v>
      </c>
      <c r="L122" s="28"/>
    </row>
    <row r="123" spans="2:12" s="1" customFormat="1" ht="27" customHeight="1">
      <c r="B123" s="28"/>
      <c r="E123" s="165" t="str">
        <f>E7</f>
        <v>Gymnázium Revúca - Čiastočná rekonštrukcia bazéna (sociálne zariadenia + sprchy + vchod)</v>
      </c>
      <c r="F123" s="166"/>
      <c r="G123" s="166"/>
      <c r="H123" s="166"/>
      <c r="L123" s="28"/>
    </row>
    <row r="124" spans="2:12" s="1" customFormat="1" ht="12" customHeight="1">
      <c r="B124" s="28"/>
      <c r="C124" s="23" t="s">
        <v>81</v>
      </c>
      <c r="L124" s="28"/>
    </row>
    <row r="125" spans="2:12" s="1" customFormat="1" ht="30" customHeight="1">
      <c r="B125" s="28"/>
      <c r="E125" s="163" t="str">
        <f>E9</f>
        <v>01 - Rekonštrukcia vstupnej bazénovej časti - vstup, šatne a sprchy s wc</v>
      </c>
      <c r="F125" s="164"/>
      <c r="G125" s="164"/>
      <c r="H125" s="164"/>
      <c r="L125" s="28"/>
    </row>
    <row r="126" spans="2:12" s="1" customFormat="1" ht="6.9" customHeight="1">
      <c r="B126" s="28"/>
      <c r="L126" s="28"/>
    </row>
    <row r="127" spans="2:12" s="1" customFormat="1" ht="12" customHeight="1">
      <c r="B127" s="28"/>
      <c r="C127" s="23" t="s">
        <v>17</v>
      </c>
      <c r="F127" s="21" t="str">
        <f>F12</f>
        <v>Gymnázium Martina Kukučína Revúca</v>
      </c>
      <c r="I127" s="23" t="s">
        <v>19</v>
      </c>
      <c r="J127" s="51" t="str">
        <f>IF(J12="","",J12)</f>
        <v/>
      </c>
      <c r="L127" s="28"/>
    </row>
    <row r="128" spans="2:12" s="1" customFormat="1" ht="6.9" customHeight="1">
      <c r="B128" s="28"/>
      <c r="L128" s="28"/>
    </row>
    <row r="129" spans="2:65" s="1" customFormat="1" ht="15.15" customHeight="1">
      <c r="B129" s="28"/>
      <c r="C129" s="23" t="s">
        <v>20</v>
      </c>
      <c r="F129" s="21" t="str">
        <f>E15</f>
        <v>Gymnázium Martina Kukučína a Stredná odborná škola Revúca</v>
      </c>
      <c r="I129" s="23" t="s">
        <v>27</v>
      </c>
      <c r="J129" s="26" t="str">
        <f>E21</f>
        <v xml:space="preserve"> </v>
      </c>
      <c r="L129" s="28"/>
    </row>
    <row r="130" spans="2:65" s="1" customFormat="1" ht="15.15" customHeight="1">
      <c r="B130" s="28"/>
      <c r="C130" s="23" t="s">
        <v>25</v>
      </c>
      <c r="F130" s="21" t="str">
        <f>IF(E18="","",E18)</f>
        <v>Vyplň údaj</v>
      </c>
      <c r="I130" s="23" t="s">
        <v>29</v>
      </c>
      <c r="J130" s="26" t="str">
        <f>E24</f>
        <v xml:space="preserve"> </v>
      </c>
      <c r="L130" s="28"/>
    </row>
    <row r="131" spans="2:65" s="1" customFormat="1" ht="10.35" customHeight="1">
      <c r="B131" s="28"/>
      <c r="L131" s="28"/>
    </row>
    <row r="132" spans="2:65" s="10" customFormat="1" ht="29.25" customHeight="1">
      <c r="B132" s="110"/>
      <c r="C132" s="111" t="s">
        <v>106</v>
      </c>
      <c r="D132" s="112" t="s">
        <v>56</v>
      </c>
      <c r="E132" s="112" t="s">
        <v>52</v>
      </c>
      <c r="F132" s="112" t="s">
        <v>53</v>
      </c>
      <c r="G132" s="112" t="s">
        <v>107</v>
      </c>
      <c r="H132" s="112" t="s">
        <v>108</v>
      </c>
      <c r="I132" s="112" t="s">
        <v>109</v>
      </c>
      <c r="J132" s="113" t="s">
        <v>85</v>
      </c>
      <c r="K132" s="114" t="s">
        <v>110</v>
      </c>
      <c r="L132" s="110"/>
      <c r="M132" s="57" t="s">
        <v>1</v>
      </c>
      <c r="N132" s="58" t="s">
        <v>35</v>
      </c>
      <c r="O132" s="58" t="s">
        <v>111</v>
      </c>
      <c r="P132" s="58" t="s">
        <v>112</v>
      </c>
      <c r="Q132" s="58" t="s">
        <v>113</v>
      </c>
      <c r="R132" s="58" t="s">
        <v>114</v>
      </c>
      <c r="S132" s="58" t="s">
        <v>115</v>
      </c>
      <c r="T132" s="59" t="s">
        <v>116</v>
      </c>
    </row>
    <row r="133" spans="2:65" s="1" customFormat="1" ht="22.95" customHeight="1">
      <c r="B133" s="28"/>
      <c r="C133" s="62" t="s">
        <v>86</v>
      </c>
      <c r="J133" s="115">
        <f>BK133</f>
        <v>0</v>
      </c>
      <c r="L133" s="28"/>
      <c r="M133" s="60"/>
      <c r="N133" s="52"/>
      <c r="O133" s="52"/>
      <c r="P133" s="116" t="e">
        <f>P134+P175+P227+P233</f>
        <v>#REF!</v>
      </c>
      <c r="Q133" s="52"/>
      <c r="R133" s="116" t="e">
        <f>R134+R175+R227+R233</f>
        <v>#REF!</v>
      </c>
      <c r="S133" s="52"/>
      <c r="T133" s="117" t="e">
        <f>T134+T175+T227+T233</f>
        <v>#REF!</v>
      </c>
      <c r="AT133" s="13" t="s">
        <v>70</v>
      </c>
      <c r="AU133" s="13" t="s">
        <v>87</v>
      </c>
      <c r="BK133" s="118">
        <f>BK134+BK175+BK227+BK233</f>
        <v>0</v>
      </c>
    </row>
    <row r="134" spans="2:65" s="11" customFormat="1" ht="25.95" customHeight="1">
      <c r="B134" s="119"/>
      <c r="D134" s="120" t="s">
        <v>70</v>
      </c>
      <c r="E134" s="121" t="s">
        <v>117</v>
      </c>
      <c r="F134" s="121" t="s">
        <v>118</v>
      </c>
      <c r="I134" s="122"/>
      <c r="J134" s="123">
        <f>BK134</f>
        <v>0</v>
      </c>
      <c r="L134" s="119"/>
      <c r="M134" s="124"/>
      <c r="P134" s="125">
        <f>P135+P151+P173</f>
        <v>0</v>
      </c>
      <c r="R134" s="125">
        <f>R135+R151+R173</f>
        <v>9.6835981119999985</v>
      </c>
      <c r="T134" s="126">
        <f>T135+T151+T173</f>
        <v>18.127013999999999</v>
      </c>
      <c r="AR134" s="120" t="s">
        <v>78</v>
      </c>
      <c r="AT134" s="127" t="s">
        <v>70</v>
      </c>
      <c r="AU134" s="127" t="s">
        <v>71</v>
      </c>
      <c r="AY134" s="120" t="s">
        <v>119</v>
      </c>
      <c r="BK134" s="128">
        <f>BK135+BK151+BK173</f>
        <v>0</v>
      </c>
    </row>
    <row r="135" spans="2:65" s="11" customFormat="1" ht="22.95" customHeight="1">
      <c r="B135" s="119"/>
      <c r="D135" s="120" t="s">
        <v>70</v>
      </c>
      <c r="E135" s="129" t="s">
        <v>120</v>
      </c>
      <c r="F135" s="129" t="s">
        <v>121</v>
      </c>
      <c r="I135" s="122"/>
      <c r="J135" s="130">
        <f>BK135</f>
        <v>0</v>
      </c>
      <c r="L135" s="119"/>
      <c r="M135" s="124"/>
      <c r="P135" s="125">
        <f>SUM(P136:P150)</f>
        <v>0</v>
      </c>
      <c r="R135" s="125">
        <f>SUM(R136:R150)</f>
        <v>9.6331213499999979</v>
      </c>
      <c r="T135" s="126">
        <f>SUM(T136:T150)</f>
        <v>0</v>
      </c>
      <c r="AR135" s="120" t="s">
        <v>78</v>
      </c>
      <c r="AT135" s="127" t="s">
        <v>70</v>
      </c>
      <c r="AU135" s="127" t="s">
        <v>78</v>
      </c>
      <c r="AY135" s="120" t="s">
        <v>119</v>
      </c>
      <c r="BK135" s="128">
        <f>SUM(BK136:BK150)</f>
        <v>0</v>
      </c>
    </row>
    <row r="136" spans="2:65" s="1" customFormat="1" ht="24.15" customHeight="1">
      <c r="B136" s="131"/>
      <c r="C136" s="132" t="s">
        <v>78</v>
      </c>
      <c r="D136" s="132" t="s">
        <v>122</v>
      </c>
      <c r="E136" s="133" t="s">
        <v>123</v>
      </c>
      <c r="F136" s="134" t="s">
        <v>124</v>
      </c>
      <c r="G136" s="135" t="s">
        <v>125</v>
      </c>
      <c r="H136" s="136">
        <v>22.8</v>
      </c>
      <c r="I136" s="137"/>
      <c r="J136" s="138">
        <f t="shared" ref="J136:J150" si="0">ROUND(I136*H136,2)</f>
        <v>0</v>
      </c>
      <c r="K136" s="139"/>
      <c r="L136" s="28"/>
      <c r="M136" s="140" t="s">
        <v>1</v>
      </c>
      <c r="N136" s="141" t="s">
        <v>37</v>
      </c>
      <c r="P136" s="142">
        <f t="shared" ref="P136:P150" si="1">O136*H136</f>
        <v>0</v>
      </c>
      <c r="Q136" s="142">
        <v>4.0000000000000002E-4</v>
      </c>
      <c r="R136" s="142">
        <f t="shared" ref="R136:R150" si="2">Q136*H136</f>
        <v>9.1200000000000014E-3</v>
      </c>
      <c r="S136" s="142">
        <v>0</v>
      </c>
      <c r="T136" s="143">
        <f t="shared" ref="T136:T150" si="3">S136*H136</f>
        <v>0</v>
      </c>
      <c r="AR136" s="144" t="s">
        <v>126</v>
      </c>
      <c r="AT136" s="144" t="s">
        <v>122</v>
      </c>
      <c r="AU136" s="144" t="s">
        <v>127</v>
      </c>
      <c r="AY136" s="13" t="s">
        <v>119</v>
      </c>
      <c r="BE136" s="145">
        <f t="shared" ref="BE136:BE150" si="4">IF(N136="základná",J136,0)</f>
        <v>0</v>
      </c>
      <c r="BF136" s="145">
        <f t="shared" ref="BF136:BF150" si="5">IF(N136="znížená",J136,0)</f>
        <v>0</v>
      </c>
      <c r="BG136" s="145">
        <f t="shared" ref="BG136:BG150" si="6">IF(N136="zákl. prenesená",J136,0)</f>
        <v>0</v>
      </c>
      <c r="BH136" s="145">
        <f t="shared" ref="BH136:BH150" si="7">IF(N136="zníž. prenesená",J136,0)</f>
        <v>0</v>
      </c>
      <c r="BI136" s="145">
        <f t="shared" ref="BI136:BI150" si="8">IF(N136="nulová",J136,0)</f>
        <v>0</v>
      </c>
      <c r="BJ136" s="13" t="s">
        <v>127</v>
      </c>
      <c r="BK136" s="145">
        <f t="shared" ref="BK136:BK150" si="9">ROUND(I136*H136,2)</f>
        <v>0</v>
      </c>
      <c r="BL136" s="13" t="s">
        <v>126</v>
      </c>
      <c r="BM136" s="144" t="s">
        <v>128</v>
      </c>
    </row>
    <row r="137" spans="2:65" s="1" customFormat="1" ht="24.15" customHeight="1">
      <c r="B137" s="131"/>
      <c r="C137" s="132" t="s">
        <v>127</v>
      </c>
      <c r="D137" s="132" t="s">
        <v>122</v>
      </c>
      <c r="E137" s="133" t="s">
        <v>129</v>
      </c>
      <c r="F137" s="134" t="s">
        <v>130</v>
      </c>
      <c r="G137" s="135" t="s">
        <v>125</v>
      </c>
      <c r="H137" s="136">
        <v>22.8</v>
      </c>
      <c r="I137" s="137"/>
      <c r="J137" s="138">
        <f t="shared" si="0"/>
        <v>0</v>
      </c>
      <c r="K137" s="139"/>
      <c r="L137" s="28"/>
      <c r="M137" s="140" t="s">
        <v>1</v>
      </c>
      <c r="N137" s="141" t="s">
        <v>37</v>
      </c>
      <c r="P137" s="142">
        <f t="shared" si="1"/>
        <v>0</v>
      </c>
      <c r="Q137" s="142">
        <v>2.32E-3</v>
      </c>
      <c r="R137" s="142">
        <f t="shared" si="2"/>
        <v>5.2895999999999999E-2</v>
      </c>
      <c r="S137" s="142">
        <v>0</v>
      </c>
      <c r="T137" s="143">
        <f t="shared" si="3"/>
        <v>0</v>
      </c>
      <c r="AR137" s="144" t="s">
        <v>126</v>
      </c>
      <c r="AT137" s="144" t="s">
        <v>122</v>
      </c>
      <c r="AU137" s="144" t="s">
        <v>127</v>
      </c>
      <c r="AY137" s="13" t="s">
        <v>119</v>
      </c>
      <c r="BE137" s="145">
        <f t="shared" si="4"/>
        <v>0</v>
      </c>
      <c r="BF137" s="145">
        <f t="shared" si="5"/>
        <v>0</v>
      </c>
      <c r="BG137" s="145">
        <f t="shared" si="6"/>
        <v>0</v>
      </c>
      <c r="BH137" s="145">
        <f t="shared" si="7"/>
        <v>0</v>
      </c>
      <c r="BI137" s="145">
        <f t="shared" si="8"/>
        <v>0</v>
      </c>
      <c r="BJ137" s="13" t="s">
        <v>127</v>
      </c>
      <c r="BK137" s="145">
        <f t="shared" si="9"/>
        <v>0</v>
      </c>
      <c r="BL137" s="13" t="s">
        <v>126</v>
      </c>
      <c r="BM137" s="144" t="s">
        <v>131</v>
      </c>
    </row>
    <row r="138" spans="2:65" s="1" customFormat="1" ht="24.15" customHeight="1">
      <c r="B138" s="131"/>
      <c r="C138" s="132" t="s">
        <v>132</v>
      </c>
      <c r="D138" s="132" t="s">
        <v>122</v>
      </c>
      <c r="E138" s="133" t="s">
        <v>133</v>
      </c>
      <c r="F138" s="134" t="s">
        <v>134</v>
      </c>
      <c r="G138" s="135" t="s">
        <v>125</v>
      </c>
      <c r="H138" s="136">
        <v>22.8</v>
      </c>
      <c r="I138" s="137"/>
      <c r="J138" s="138">
        <f t="shared" si="0"/>
        <v>0</v>
      </c>
      <c r="K138" s="139"/>
      <c r="L138" s="28"/>
      <c r="M138" s="140" t="s">
        <v>1</v>
      </c>
      <c r="N138" s="141" t="s">
        <v>37</v>
      </c>
      <c r="P138" s="142">
        <f t="shared" si="1"/>
        <v>0</v>
      </c>
      <c r="Q138" s="142">
        <v>5.1539999999999997E-3</v>
      </c>
      <c r="R138" s="142">
        <f t="shared" si="2"/>
        <v>0.1175112</v>
      </c>
      <c r="S138" s="142">
        <v>0</v>
      </c>
      <c r="T138" s="143">
        <f t="shared" si="3"/>
        <v>0</v>
      </c>
      <c r="AR138" s="144" t="s">
        <v>126</v>
      </c>
      <c r="AT138" s="144" t="s">
        <v>122</v>
      </c>
      <c r="AU138" s="144" t="s">
        <v>127</v>
      </c>
      <c r="AY138" s="13" t="s">
        <v>119</v>
      </c>
      <c r="BE138" s="145">
        <f t="shared" si="4"/>
        <v>0</v>
      </c>
      <c r="BF138" s="145">
        <f t="shared" si="5"/>
        <v>0</v>
      </c>
      <c r="BG138" s="145">
        <f t="shared" si="6"/>
        <v>0</v>
      </c>
      <c r="BH138" s="145">
        <f t="shared" si="7"/>
        <v>0</v>
      </c>
      <c r="BI138" s="145">
        <f t="shared" si="8"/>
        <v>0</v>
      </c>
      <c r="BJ138" s="13" t="s">
        <v>127</v>
      </c>
      <c r="BK138" s="145">
        <f t="shared" si="9"/>
        <v>0</v>
      </c>
      <c r="BL138" s="13" t="s">
        <v>126</v>
      </c>
      <c r="BM138" s="144" t="s">
        <v>135</v>
      </c>
    </row>
    <row r="139" spans="2:65" s="1" customFormat="1" ht="24.15" customHeight="1">
      <c r="B139" s="131"/>
      <c r="C139" s="132" t="s">
        <v>126</v>
      </c>
      <c r="D139" s="132" t="s">
        <v>122</v>
      </c>
      <c r="E139" s="133" t="s">
        <v>136</v>
      </c>
      <c r="F139" s="134" t="s">
        <v>137</v>
      </c>
      <c r="G139" s="135" t="s">
        <v>125</v>
      </c>
      <c r="H139" s="136">
        <v>91.274000000000001</v>
      </c>
      <c r="I139" s="137"/>
      <c r="J139" s="138">
        <f t="shared" si="0"/>
        <v>0</v>
      </c>
      <c r="K139" s="139"/>
      <c r="L139" s="28"/>
      <c r="M139" s="140" t="s">
        <v>1</v>
      </c>
      <c r="N139" s="141" t="s">
        <v>37</v>
      </c>
      <c r="P139" s="142">
        <f t="shared" si="1"/>
        <v>0</v>
      </c>
      <c r="Q139" s="142">
        <v>2.2499999999999999E-4</v>
      </c>
      <c r="R139" s="142">
        <f t="shared" si="2"/>
        <v>2.053665E-2</v>
      </c>
      <c r="S139" s="142">
        <v>0</v>
      </c>
      <c r="T139" s="143">
        <f t="shared" si="3"/>
        <v>0</v>
      </c>
      <c r="AR139" s="144" t="s">
        <v>126</v>
      </c>
      <c r="AT139" s="144" t="s">
        <v>122</v>
      </c>
      <c r="AU139" s="144" t="s">
        <v>127</v>
      </c>
      <c r="AY139" s="13" t="s">
        <v>119</v>
      </c>
      <c r="BE139" s="145">
        <f t="shared" si="4"/>
        <v>0</v>
      </c>
      <c r="BF139" s="145">
        <f t="shared" si="5"/>
        <v>0</v>
      </c>
      <c r="BG139" s="145">
        <f t="shared" si="6"/>
        <v>0</v>
      </c>
      <c r="BH139" s="145">
        <f t="shared" si="7"/>
        <v>0</v>
      </c>
      <c r="BI139" s="145">
        <f t="shared" si="8"/>
        <v>0</v>
      </c>
      <c r="BJ139" s="13" t="s">
        <v>127</v>
      </c>
      <c r="BK139" s="145">
        <f t="shared" si="9"/>
        <v>0</v>
      </c>
      <c r="BL139" s="13" t="s">
        <v>126</v>
      </c>
      <c r="BM139" s="144" t="s">
        <v>138</v>
      </c>
    </row>
    <row r="140" spans="2:65" s="1" customFormat="1" ht="24.15" customHeight="1">
      <c r="B140" s="131"/>
      <c r="C140" s="132" t="s">
        <v>139</v>
      </c>
      <c r="D140" s="132" t="s">
        <v>122</v>
      </c>
      <c r="E140" s="133" t="s">
        <v>140</v>
      </c>
      <c r="F140" s="134" t="s">
        <v>141</v>
      </c>
      <c r="G140" s="135" t="s">
        <v>142</v>
      </c>
      <c r="H140" s="136">
        <v>38.4</v>
      </c>
      <c r="I140" s="137"/>
      <c r="J140" s="138">
        <f t="shared" si="0"/>
        <v>0</v>
      </c>
      <c r="K140" s="139"/>
      <c r="L140" s="28"/>
      <c r="M140" s="140" t="s">
        <v>1</v>
      </c>
      <c r="N140" s="141" t="s">
        <v>37</v>
      </c>
      <c r="P140" s="142">
        <f t="shared" si="1"/>
        <v>0</v>
      </c>
      <c r="Q140" s="142">
        <v>3.7560000000000003E-2</v>
      </c>
      <c r="R140" s="142">
        <f t="shared" si="2"/>
        <v>1.442304</v>
      </c>
      <c r="S140" s="142">
        <v>0</v>
      </c>
      <c r="T140" s="143">
        <f t="shared" si="3"/>
        <v>0</v>
      </c>
      <c r="AR140" s="144" t="s">
        <v>126</v>
      </c>
      <c r="AT140" s="144" t="s">
        <v>122</v>
      </c>
      <c r="AU140" s="144" t="s">
        <v>127</v>
      </c>
      <c r="AY140" s="13" t="s">
        <v>119</v>
      </c>
      <c r="BE140" s="145">
        <f t="shared" si="4"/>
        <v>0</v>
      </c>
      <c r="BF140" s="145">
        <f t="shared" si="5"/>
        <v>0</v>
      </c>
      <c r="BG140" s="145">
        <f t="shared" si="6"/>
        <v>0</v>
      </c>
      <c r="BH140" s="145">
        <f t="shared" si="7"/>
        <v>0</v>
      </c>
      <c r="BI140" s="145">
        <f t="shared" si="8"/>
        <v>0</v>
      </c>
      <c r="BJ140" s="13" t="s">
        <v>127</v>
      </c>
      <c r="BK140" s="145">
        <f t="shared" si="9"/>
        <v>0</v>
      </c>
      <c r="BL140" s="13" t="s">
        <v>126</v>
      </c>
      <c r="BM140" s="144" t="s">
        <v>143</v>
      </c>
    </row>
    <row r="141" spans="2:65" s="1" customFormat="1" ht="24.15" customHeight="1">
      <c r="B141" s="131"/>
      <c r="C141" s="132" t="s">
        <v>120</v>
      </c>
      <c r="D141" s="132" t="s">
        <v>122</v>
      </c>
      <c r="E141" s="133" t="s">
        <v>144</v>
      </c>
      <c r="F141" s="134" t="s">
        <v>145</v>
      </c>
      <c r="G141" s="135" t="s">
        <v>125</v>
      </c>
      <c r="H141" s="136">
        <v>13.2</v>
      </c>
      <c r="I141" s="137"/>
      <c r="J141" s="138">
        <f t="shared" si="0"/>
        <v>0</v>
      </c>
      <c r="K141" s="139"/>
      <c r="L141" s="28"/>
      <c r="M141" s="140" t="s">
        <v>1</v>
      </c>
      <c r="N141" s="141" t="s">
        <v>37</v>
      </c>
      <c r="P141" s="142">
        <f t="shared" si="1"/>
        <v>0</v>
      </c>
      <c r="Q141" s="142">
        <v>3.7560000000000003E-2</v>
      </c>
      <c r="R141" s="142">
        <f t="shared" si="2"/>
        <v>0.49579200000000001</v>
      </c>
      <c r="S141" s="142">
        <v>0</v>
      </c>
      <c r="T141" s="143">
        <f t="shared" si="3"/>
        <v>0</v>
      </c>
      <c r="AR141" s="144" t="s">
        <v>126</v>
      </c>
      <c r="AT141" s="144" t="s">
        <v>122</v>
      </c>
      <c r="AU141" s="144" t="s">
        <v>127</v>
      </c>
      <c r="AY141" s="13" t="s">
        <v>119</v>
      </c>
      <c r="BE141" s="145">
        <f t="shared" si="4"/>
        <v>0</v>
      </c>
      <c r="BF141" s="145">
        <f t="shared" si="5"/>
        <v>0</v>
      </c>
      <c r="BG141" s="145">
        <f t="shared" si="6"/>
        <v>0</v>
      </c>
      <c r="BH141" s="145">
        <f t="shared" si="7"/>
        <v>0</v>
      </c>
      <c r="BI141" s="145">
        <f t="shared" si="8"/>
        <v>0</v>
      </c>
      <c r="BJ141" s="13" t="s">
        <v>127</v>
      </c>
      <c r="BK141" s="145">
        <f t="shared" si="9"/>
        <v>0</v>
      </c>
      <c r="BL141" s="13" t="s">
        <v>126</v>
      </c>
      <c r="BM141" s="144" t="s">
        <v>146</v>
      </c>
    </row>
    <row r="142" spans="2:65" s="1" customFormat="1" ht="24.15" customHeight="1">
      <c r="B142" s="131"/>
      <c r="C142" s="132" t="s">
        <v>147</v>
      </c>
      <c r="D142" s="132" t="s">
        <v>122</v>
      </c>
      <c r="E142" s="133" t="s">
        <v>148</v>
      </c>
      <c r="F142" s="134" t="s">
        <v>149</v>
      </c>
      <c r="G142" s="135" t="s">
        <v>125</v>
      </c>
      <c r="H142" s="136">
        <v>91.274000000000001</v>
      </c>
      <c r="I142" s="137"/>
      <c r="J142" s="138">
        <f t="shared" si="0"/>
        <v>0</v>
      </c>
      <c r="K142" s="139"/>
      <c r="L142" s="28"/>
      <c r="M142" s="140" t="s">
        <v>1</v>
      </c>
      <c r="N142" s="141" t="s">
        <v>37</v>
      </c>
      <c r="P142" s="142">
        <f t="shared" si="1"/>
        <v>0</v>
      </c>
      <c r="Q142" s="142">
        <v>2.4150000000000001E-2</v>
      </c>
      <c r="R142" s="142">
        <f t="shared" si="2"/>
        <v>2.2042671</v>
      </c>
      <c r="S142" s="142">
        <v>0</v>
      </c>
      <c r="T142" s="143">
        <f t="shared" si="3"/>
        <v>0</v>
      </c>
      <c r="AR142" s="144" t="s">
        <v>126</v>
      </c>
      <c r="AT142" s="144" t="s">
        <v>122</v>
      </c>
      <c r="AU142" s="144" t="s">
        <v>127</v>
      </c>
      <c r="AY142" s="13" t="s">
        <v>119</v>
      </c>
      <c r="BE142" s="145">
        <f t="shared" si="4"/>
        <v>0</v>
      </c>
      <c r="BF142" s="145">
        <f t="shared" si="5"/>
        <v>0</v>
      </c>
      <c r="BG142" s="145">
        <f t="shared" si="6"/>
        <v>0</v>
      </c>
      <c r="BH142" s="145">
        <f t="shared" si="7"/>
        <v>0</v>
      </c>
      <c r="BI142" s="145">
        <f t="shared" si="8"/>
        <v>0</v>
      </c>
      <c r="BJ142" s="13" t="s">
        <v>127</v>
      </c>
      <c r="BK142" s="145">
        <f t="shared" si="9"/>
        <v>0</v>
      </c>
      <c r="BL142" s="13" t="s">
        <v>126</v>
      </c>
      <c r="BM142" s="144" t="s">
        <v>150</v>
      </c>
    </row>
    <row r="143" spans="2:65" s="1" customFormat="1" ht="21.75" customHeight="1">
      <c r="B143" s="131"/>
      <c r="C143" s="132" t="s">
        <v>151</v>
      </c>
      <c r="D143" s="132" t="s">
        <v>122</v>
      </c>
      <c r="E143" s="133" t="s">
        <v>152</v>
      </c>
      <c r="F143" s="134" t="s">
        <v>153</v>
      </c>
      <c r="G143" s="135" t="s">
        <v>142</v>
      </c>
      <c r="H143" s="136">
        <v>20</v>
      </c>
      <c r="I143" s="137"/>
      <c r="J143" s="138">
        <f t="shared" si="0"/>
        <v>0</v>
      </c>
      <c r="K143" s="139"/>
      <c r="L143" s="28"/>
      <c r="M143" s="140" t="s">
        <v>1</v>
      </c>
      <c r="N143" s="141" t="s">
        <v>37</v>
      </c>
      <c r="P143" s="142">
        <f t="shared" si="1"/>
        <v>0</v>
      </c>
      <c r="Q143" s="142">
        <v>2.4150000000000001E-2</v>
      </c>
      <c r="R143" s="142">
        <f t="shared" si="2"/>
        <v>0.48300000000000004</v>
      </c>
      <c r="S143" s="142">
        <v>0</v>
      </c>
      <c r="T143" s="143">
        <f t="shared" si="3"/>
        <v>0</v>
      </c>
      <c r="AR143" s="144" t="s">
        <v>126</v>
      </c>
      <c r="AT143" s="144" t="s">
        <v>122</v>
      </c>
      <c r="AU143" s="144" t="s">
        <v>127</v>
      </c>
      <c r="AY143" s="13" t="s">
        <v>119</v>
      </c>
      <c r="BE143" s="145">
        <f t="shared" si="4"/>
        <v>0</v>
      </c>
      <c r="BF143" s="145">
        <f t="shared" si="5"/>
        <v>0</v>
      </c>
      <c r="BG143" s="145">
        <f t="shared" si="6"/>
        <v>0</v>
      </c>
      <c r="BH143" s="145">
        <f t="shared" si="7"/>
        <v>0</v>
      </c>
      <c r="BI143" s="145">
        <f t="shared" si="8"/>
        <v>0</v>
      </c>
      <c r="BJ143" s="13" t="s">
        <v>127</v>
      </c>
      <c r="BK143" s="145">
        <f t="shared" si="9"/>
        <v>0</v>
      </c>
      <c r="BL143" s="13" t="s">
        <v>126</v>
      </c>
      <c r="BM143" s="144" t="s">
        <v>154</v>
      </c>
    </row>
    <row r="144" spans="2:65" s="1" customFormat="1" ht="24.15" customHeight="1">
      <c r="B144" s="131"/>
      <c r="C144" s="132" t="s">
        <v>155</v>
      </c>
      <c r="D144" s="132" t="s">
        <v>122</v>
      </c>
      <c r="E144" s="133" t="s">
        <v>156</v>
      </c>
      <c r="F144" s="134" t="s">
        <v>157</v>
      </c>
      <c r="G144" s="135" t="s">
        <v>125</v>
      </c>
      <c r="H144" s="136">
        <v>133.74199999999999</v>
      </c>
      <c r="I144" s="137"/>
      <c r="J144" s="138">
        <f t="shared" si="0"/>
        <v>0</v>
      </c>
      <c r="K144" s="139"/>
      <c r="L144" s="28"/>
      <c r="M144" s="140" t="s">
        <v>1</v>
      </c>
      <c r="N144" s="141" t="s">
        <v>37</v>
      </c>
      <c r="P144" s="142">
        <f t="shared" si="1"/>
        <v>0</v>
      </c>
      <c r="Q144" s="142">
        <v>0</v>
      </c>
      <c r="R144" s="142">
        <f t="shared" si="2"/>
        <v>0</v>
      </c>
      <c r="S144" s="142">
        <v>0</v>
      </c>
      <c r="T144" s="143">
        <f t="shared" si="3"/>
        <v>0</v>
      </c>
      <c r="AR144" s="144" t="s">
        <v>126</v>
      </c>
      <c r="AT144" s="144" t="s">
        <v>122</v>
      </c>
      <c r="AU144" s="144" t="s">
        <v>127</v>
      </c>
      <c r="AY144" s="13" t="s">
        <v>119</v>
      </c>
      <c r="BE144" s="145">
        <f t="shared" si="4"/>
        <v>0</v>
      </c>
      <c r="BF144" s="145">
        <f t="shared" si="5"/>
        <v>0</v>
      </c>
      <c r="BG144" s="145">
        <f t="shared" si="6"/>
        <v>0</v>
      </c>
      <c r="BH144" s="145">
        <f t="shared" si="7"/>
        <v>0</v>
      </c>
      <c r="BI144" s="145">
        <f t="shared" si="8"/>
        <v>0</v>
      </c>
      <c r="BJ144" s="13" t="s">
        <v>127</v>
      </c>
      <c r="BK144" s="145">
        <f t="shared" si="9"/>
        <v>0</v>
      </c>
      <c r="BL144" s="13" t="s">
        <v>126</v>
      </c>
      <c r="BM144" s="144" t="s">
        <v>158</v>
      </c>
    </row>
    <row r="145" spans="2:65" s="1" customFormat="1" ht="24.15" customHeight="1">
      <c r="B145" s="131"/>
      <c r="C145" s="146" t="s">
        <v>159</v>
      </c>
      <c r="D145" s="146" t="s">
        <v>160</v>
      </c>
      <c r="E145" s="147" t="s">
        <v>161</v>
      </c>
      <c r="F145" s="148" t="s">
        <v>162</v>
      </c>
      <c r="G145" s="149" t="s">
        <v>163</v>
      </c>
      <c r="H145" s="150">
        <v>27.550999999999998</v>
      </c>
      <c r="I145" s="151"/>
      <c r="J145" s="152">
        <f t="shared" si="0"/>
        <v>0</v>
      </c>
      <c r="K145" s="153"/>
      <c r="L145" s="154"/>
      <c r="M145" s="155" t="s">
        <v>1</v>
      </c>
      <c r="N145" s="156" t="s">
        <v>37</v>
      </c>
      <c r="P145" s="142">
        <f t="shared" si="1"/>
        <v>0</v>
      </c>
      <c r="Q145" s="142">
        <v>1E-3</v>
      </c>
      <c r="R145" s="142">
        <f t="shared" si="2"/>
        <v>2.7550999999999999E-2</v>
      </c>
      <c r="S145" s="142">
        <v>0</v>
      </c>
      <c r="T145" s="143">
        <f t="shared" si="3"/>
        <v>0</v>
      </c>
      <c r="AR145" s="144" t="s">
        <v>151</v>
      </c>
      <c r="AT145" s="144" t="s">
        <v>160</v>
      </c>
      <c r="AU145" s="144" t="s">
        <v>127</v>
      </c>
      <c r="AY145" s="13" t="s">
        <v>119</v>
      </c>
      <c r="BE145" s="145">
        <f t="shared" si="4"/>
        <v>0</v>
      </c>
      <c r="BF145" s="145">
        <f t="shared" si="5"/>
        <v>0</v>
      </c>
      <c r="BG145" s="145">
        <f t="shared" si="6"/>
        <v>0</v>
      </c>
      <c r="BH145" s="145">
        <f t="shared" si="7"/>
        <v>0</v>
      </c>
      <c r="BI145" s="145">
        <f t="shared" si="8"/>
        <v>0</v>
      </c>
      <c r="BJ145" s="13" t="s">
        <v>127</v>
      </c>
      <c r="BK145" s="145">
        <f t="shared" si="9"/>
        <v>0</v>
      </c>
      <c r="BL145" s="13" t="s">
        <v>126</v>
      </c>
      <c r="BM145" s="144" t="s">
        <v>164</v>
      </c>
    </row>
    <row r="146" spans="2:65" s="1" customFormat="1" ht="24.15" customHeight="1">
      <c r="B146" s="131"/>
      <c r="C146" s="132" t="s">
        <v>165</v>
      </c>
      <c r="D146" s="132" t="s">
        <v>122</v>
      </c>
      <c r="E146" s="133" t="s">
        <v>166</v>
      </c>
      <c r="F146" s="134" t="s">
        <v>167</v>
      </c>
      <c r="G146" s="135" t="s">
        <v>125</v>
      </c>
      <c r="H146" s="136">
        <v>34.143999999999998</v>
      </c>
      <c r="I146" s="137"/>
      <c r="J146" s="138">
        <f t="shared" si="0"/>
        <v>0</v>
      </c>
      <c r="K146" s="139"/>
      <c r="L146" s="28"/>
      <c r="M146" s="140" t="s">
        <v>1</v>
      </c>
      <c r="N146" s="141" t="s">
        <v>37</v>
      </c>
      <c r="P146" s="142">
        <f t="shared" si="1"/>
        <v>0</v>
      </c>
      <c r="Q146" s="142">
        <v>1.9570000000000001E-2</v>
      </c>
      <c r="R146" s="142">
        <f t="shared" si="2"/>
        <v>0.66819808000000003</v>
      </c>
      <c r="S146" s="142">
        <v>0</v>
      </c>
      <c r="T146" s="143">
        <f t="shared" si="3"/>
        <v>0</v>
      </c>
      <c r="AR146" s="144" t="s">
        <v>126</v>
      </c>
      <c r="AT146" s="144" t="s">
        <v>122</v>
      </c>
      <c r="AU146" s="144" t="s">
        <v>127</v>
      </c>
      <c r="AY146" s="13" t="s">
        <v>119</v>
      </c>
      <c r="BE146" s="145">
        <f t="shared" si="4"/>
        <v>0</v>
      </c>
      <c r="BF146" s="145">
        <f t="shared" si="5"/>
        <v>0</v>
      </c>
      <c r="BG146" s="145">
        <f t="shared" si="6"/>
        <v>0</v>
      </c>
      <c r="BH146" s="145">
        <f t="shared" si="7"/>
        <v>0</v>
      </c>
      <c r="BI146" s="145">
        <f t="shared" si="8"/>
        <v>0</v>
      </c>
      <c r="BJ146" s="13" t="s">
        <v>127</v>
      </c>
      <c r="BK146" s="145">
        <f t="shared" si="9"/>
        <v>0</v>
      </c>
      <c r="BL146" s="13" t="s">
        <v>126</v>
      </c>
      <c r="BM146" s="144" t="s">
        <v>168</v>
      </c>
    </row>
    <row r="147" spans="2:65" s="1" customFormat="1" ht="24.15" customHeight="1">
      <c r="B147" s="131"/>
      <c r="C147" s="132" t="s">
        <v>169</v>
      </c>
      <c r="D147" s="132" t="s">
        <v>122</v>
      </c>
      <c r="E147" s="133" t="s">
        <v>170</v>
      </c>
      <c r="F147" s="134" t="s">
        <v>171</v>
      </c>
      <c r="G147" s="135" t="s">
        <v>125</v>
      </c>
      <c r="H147" s="136">
        <v>11.1</v>
      </c>
      <c r="I147" s="137"/>
      <c r="J147" s="138">
        <f t="shared" si="0"/>
        <v>0</v>
      </c>
      <c r="K147" s="139"/>
      <c r="L147" s="28"/>
      <c r="M147" s="140" t="s">
        <v>1</v>
      </c>
      <c r="N147" s="141" t="s">
        <v>37</v>
      </c>
      <c r="P147" s="142">
        <f t="shared" si="1"/>
        <v>0</v>
      </c>
      <c r="Q147" s="142">
        <v>0.19570000000000001</v>
      </c>
      <c r="R147" s="142">
        <f t="shared" si="2"/>
        <v>2.1722700000000001</v>
      </c>
      <c r="S147" s="142">
        <v>0</v>
      </c>
      <c r="T147" s="143">
        <f t="shared" si="3"/>
        <v>0</v>
      </c>
      <c r="AR147" s="144" t="s">
        <v>126</v>
      </c>
      <c r="AT147" s="144" t="s">
        <v>122</v>
      </c>
      <c r="AU147" s="144" t="s">
        <v>127</v>
      </c>
      <c r="AY147" s="13" t="s">
        <v>119</v>
      </c>
      <c r="BE147" s="145">
        <f t="shared" si="4"/>
        <v>0</v>
      </c>
      <c r="BF147" s="145">
        <f t="shared" si="5"/>
        <v>0</v>
      </c>
      <c r="BG147" s="145">
        <f t="shared" si="6"/>
        <v>0</v>
      </c>
      <c r="BH147" s="145">
        <f t="shared" si="7"/>
        <v>0</v>
      </c>
      <c r="BI147" s="145">
        <f t="shared" si="8"/>
        <v>0</v>
      </c>
      <c r="BJ147" s="13" t="s">
        <v>127</v>
      </c>
      <c r="BK147" s="145">
        <f t="shared" si="9"/>
        <v>0</v>
      </c>
      <c r="BL147" s="13" t="s">
        <v>126</v>
      </c>
      <c r="BM147" s="144" t="s">
        <v>172</v>
      </c>
    </row>
    <row r="148" spans="2:65" s="1" customFormat="1" ht="24.15" customHeight="1">
      <c r="B148" s="131"/>
      <c r="C148" s="132" t="s">
        <v>173</v>
      </c>
      <c r="D148" s="132" t="s">
        <v>122</v>
      </c>
      <c r="E148" s="133" t="s">
        <v>174</v>
      </c>
      <c r="F148" s="134" t="s">
        <v>175</v>
      </c>
      <c r="G148" s="135" t="s">
        <v>125</v>
      </c>
      <c r="H148" s="136">
        <v>88.498000000000005</v>
      </c>
      <c r="I148" s="137"/>
      <c r="J148" s="138">
        <f t="shared" si="0"/>
        <v>0</v>
      </c>
      <c r="K148" s="139"/>
      <c r="L148" s="28"/>
      <c r="M148" s="140" t="s">
        <v>1</v>
      </c>
      <c r="N148" s="141" t="s">
        <v>37</v>
      </c>
      <c r="P148" s="142">
        <f t="shared" si="1"/>
        <v>0</v>
      </c>
      <c r="Q148" s="142">
        <v>1.7340000000000001E-2</v>
      </c>
      <c r="R148" s="142">
        <f t="shared" si="2"/>
        <v>1.5345553200000002</v>
      </c>
      <c r="S148" s="142">
        <v>0</v>
      </c>
      <c r="T148" s="143">
        <f t="shared" si="3"/>
        <v>0</v>
      </c>
      <c r="AR148" s="144" t="s">
        <v>126</v>
      </c>
      <c r="AT148" s="144" t="s">
        <v>122</v>
      </c>
      <c r="AU148" s="144" t="s">
        <v>127</v>
      </c>
      <c r="AY148" s="13" t="s">
        <v>119</v>
      </c>
      <c r="BE148" s="145">
        <f t="shared" si="4"/>
        <v>0</v>
      </c>
      <c r="BF148" s="145">
        <f t="shared" si="5"/>
        <v>0</v>
      </c>
      <c r="BG148" s="145">
        <f t="shared" si="6"/>
        <v>0</v>
      </c>
      <c r="BH148" s="145">
        <f t="shared" si="7"/>
        <v>0</v>
      </c>
      <c r="BI148" s="145">
        <f t="shared" si="8"/>
        <v>0</v>
      </c>
      <c r="BJ148" s="13" t="s">
        <v>127</v>
      </c>
      <c r="BK148" s="145">
        <f t="shared" si="9"/>
        <v>0</v>
      </c>
      <c r="BL148" s="13" t="s">
        <v>126</v>
      </c>
      <c r="BM148" s="144" t="s">
        <v>176</v>
      </c>
    </row>
    <row r="149" spans="2:65" s="1" customFormat="1" ht="24.15" customHeight="1">
      <c r="B149" s="131"/>
      <c r="C149" s="132" t="s">
        <v>177</v>
      </c>
      <c r="D149" s="132" t="s">
        <v>122</v>
      </c>
      <c r="E149" s="133" t="s">
        <v>178</v>
      </c>
      <c r="F149" s="134" t="s">
        <v>179</v>
      </c>
      <c r="G149" s="135" t="s">
        <v>180</v>
      </c>
      <c r="H149" s="136">
        <v>8</v>
      </c>
      <c r="I149" s="137"/>
      <c r="J149" s="138">
        <f t="shared" si="0"/>
        <v>0</v>
      </c>
      <c r="K149" s="139"/>
      <c r="L149" s="28"/>
      <c r="M149" s="140" t="s">
        <v>1</v>
      </c>
      <c r="N149" s="141" t="s">
        <v>37</v>
      </c>
      <c r="P149" s="142">
        <f t="shared" si="1"/>
        <v>0</v>
      </c>
      <c r="Q149" s="142">
        <v>3.9640000000000002E-2</v>
      </c>
      <c r="R149" s="142">
        <f t="shared" si="2"/>
        <v>0.31712000000000001</v>
      </c>
      <c r="S149" s="142">
        <v>0</v>
      </c>
      <c r="T149" s="143">
        <f t="shared" si="3"/>
        <v>0</v>
      </c>
      <c r="AR149" s="144" t="s">
        <v>126</v>
      </c>
      <c r="AT149" s="144" t="s">
        <v>122</v>
      </c>
      <c r="AU149" s="144" t="s">
        <v>127</v>
      </c>
      <c r="AY149" s="13" t="s">
        <v>119</v>
      </c>
      <c r="BE149" s="145">
        <f t="shared" si="4"/>
        <v>0</v>
      </c>
      <c r="BF149" s="145">
        <f t="shared" si="5"/>
        <v>0</v>
      </c>
      <c r="BG149" s="145">
        <f t="shared" si="6"/>
        <v>0</v>
      </c>
      <c r="BH149" s="145">
        <f t="shared" si="7"/>
        <v>0</v>
      </c>
      <c r="BI149" s="145">
        <f t="shared" si="8"/>
        <v>0</v>
      </c>
      <c r="BJ149" s="13" t="s">
        <v>127</v>
      </c>
      <c r="BK149" s="145">
        <f t="shared" si="9"/>
        <v>0</v>
      </c>
      <c r="BL149" s="13" t="s">
        <v>126</v>
      </c>
      <c r="BM149" s="144" t="s">
        <v>181</v>
      </c>
    </row>
    <row r="150" spans="2:65" s="1" customFormat="1" ht="24.15" customHeight="1">
      <c r="B150" s="131"/>
      <c r="C150" s="146" t="s">
        <v>182</v>
      </c>
      <c r="D150" s="146" t="s">
        <v>160</v>
      </c>
      <c r="E150" s="147" t="s">
        <v>183</v>
      </c>
      <c r="F150" s="148" t="s">
        <v>184</v>
      </c>
      <c r="G150" s="149" t="s">
        <v>180</v>
      </c>
      <c r="H150" s="150">
        <v>8</v>
      </c>
      <c r="I150" s="151"/>
      <c r="J150" s="152">
        <f t="shared" si="0"/>
        <v>0</v>
      </c>
      <c r="K150" s="153"/>
      <c r="L150" s="154"/>
      <c r="M150" s="155" t="s">
        <v>1</v>
      </c>
      <c r="N150" s="156" t="s">
        <v>37</v>
      </c>
      <c r="P150" s="142">
        <f t="shared" si="1"/>
        <v>0</v>
      </c>
      <c r="Q150" s="142">
        <v>1.0999999999999999E-2</v>
      </c>
      <c r="R150" s="142">
        <f t="shared" si="2"/>
        <v>8.7999999999999995E-2</v>
      </c>
      <c r="S150" s="142">
        <v>0</v>
      </c>
      <c r="T150" s="143">
        <f t="shared" si="3"/>
        <v>0</v>
      </c>
      <c r="AR150" s="144" t="s">
        <v>151</v>
      </c>
      <c r="AT150" s="144" t="s">
        <v>160</v>
      </c>
      <c r="AU150" s="144" t="s">
        <v>127</v>
      </c>
      <c r="AY150" s="13" t="s">
        <v>119</v>
      </c>
      <c r="BE150" s="145">
        <f t="shared" si="4"/>
        <v>0</v>
      </c>
      <c r="BF150" s="145">
        <f t="shared" si="5"/>
        <v>0</v>
      </c>
      <c r="BG150" s="145">
        <f t="shared" si="6"/>
        <v>0</v>
      </c>
      <c r="BH150" s="145">
        <f t="shared" si="7"/>
        <v>0</v>
      </c>
      <c r="BI150" s="145">
        <f t="shared" si="8"/>
        <v>0</v>
      </c>
      <c r="BJ150" s="13" t="s">
        <v>127</v>
      </c>
      <c r="BK150" s="145">
        <f t="shared" si="9"/>
        <v>0</v>
      </c>
      <c r="BL150" s="13" t="s">
        <v>126</v>
      </c>
      <c r="BM150" s="144" t="s">
        <v>185</v>
      </c>
    </row>
    <row r="151" spans="2:65" s="11" customFormat="1" ht="22.95" customHeight="1">
      <c r="B151" s="119"/>
      <c r="D151" s="120" t="s">
        <v>70</v>
      </c>
      <c r="E151" s="129" t="s">
        <v>155</v>
      </c>
      <c r="F151" s="129" t="s">
        <v>186</v>
      </c>
      <c r="I151" s="122"/>
      <c r="J151" s="130">
        <f>BK151</f>
        <v>0</v>
      </c>
      <c r="L151" s="119"/>
      <c r="M151" s="124"/>
      <c r="P151" s="125">
        <f>SUM(P152:P172)</f>
        <v>0</v>
      </c>
      <c r="R151" s="125">
        <f>SUM(R152:R172)</f>
        <v>5.0476762000000001E-2</v>
      </c>
      <c r="T151" s="126">
        <f>SUM(T152:T172)</f>
        <v>18.127013999999999</v>
      </c>
      <c r="AR151" s="120" t="s">
        <v>78</v>
      </c>
      <c r="AT151" s="127" t="s">
        <v>70</v>
      </c>
      <c r="AU151" s="127" t="s">
        <v>78</v>
      </c>
      <c r="AY151" s="120" t="s">
        <v>119</v>
      </c>
      <c r="BK151" s="128">
        <f>SUM(BK152:BK172)</f>
        <v>0</v>
      </c>
    </row>
    <row r="152" spans="2:65" s="1" customFormat="1" ht="24.15" customHeight="1">
      <c r="B152" s="131"/>
      <c r="C152" s="132" t="s">
        <v>187</v>
      </c>
      <c r="D152" s="132" t="s">
        <v>122</v>
      </c>
      <c r="E152" s="133" t="s">
        <v>188</v>
      </c>
      <c r="F152" s="134" t="s">
        <v>189</v>
      </c>
      <c r="G152" s="135" t="s">
        <v>125</v>
      </c>
      <c r="H152" s="136">
        <v>22.8</v>
      </c>
      <c r="I152" s="137"/>
      <c r="J152" s="138">
        <f t="shared" ref="J152:J172" si="10">ROUND(I152*H152,2)</f>
        <v>0</v>
      </c>
      <c r="K152" s="139"/>
      <c r="L152" s="28"/>
      <c r="M152" s="140" t="s">
        <v>1</v>
      </c>
      <c r="N152" s="141" t="s">
        <v>37</v>
      </c>
      <c r="P152" s="142">
        <f t="shared" ref="P152:P172" si="11">O152*H152</f>
        <v>0</v>
      </c>
      <c r="Q152" s="142">
        <v>1.92542E-3</v>
      </c>
      <c r="R152" s="142">
        <f t="shared" ref="R152:R172" si="12">Q152*H152</f>
        <v>4.3899576000000003E-2</v>
      </c>
      <c r="S152" s="142">
        <v>0</v>
      </c>
      <c r="T152" s="143">
        <f t="shared" ref="T152:T172" si="13">S152*H152</f>
        <v>0</v>
      </c>
      <c r="AR152" s="144" t="s">
        <v>126</v>
      </c>
      <c r="AT152" s="144" t="s">
        <v>122</v>
      </c>
      <c r="AU152" s="144" t="s">
        <v>127</v>
      </c>
      <c r="AY152" s="13" t="s">
        <v>119</v>
      </c>
      <c r="BE152" s="145">
        <f t="shared" ref="BE152:BE172" si="14">IF(N152="základná",J152,0)</f>
        <v>0</v>
      </c>
      <c r="BF152" s="145">
        <f t="shared" ref="BF152:BF172" si="15">IF(N152="znížená",J152,0)</f>
        <v>0</v>
      </c>
      <c r="BG152" s="145">
        <f t="shared" ref="BG152:BG172" si="16">IF(N152="zákl. prenesená",J152,0)</f>
        <v>0</v>
      </c>
      <c r="BH152" s="145">
        <f t="shared" ref="BH152:BH172" si="17">IF(N152="zníž. prenesená",J152,0)</f>
        <v>0</v>
      </c>
      <c r="BI152" s="145">
        <f t="shared" ref="BI152:BI172" si="18">IF(N152="nulová",J152,0)</f>
        <v>0</v>
      </c>
      <c r="BJ152" s="13" t="s">
        <v>127</v>
      </c>
      <c r="BK152" s="145">
        <f t="shared" ref="BK152:BK172" si="19">ROUND(I152*H152,2)</f>
        <v>0</v>
      </c>
      <c r="BL152" s="13" t="s">
        <v>126</v>
      </c>
      <c r="BM152" s="144" t="s">
        <v>190</v>
      </c>
    </row>
    <row r="153" spans="2:65" s="1" customFormat="1" ht="16.5" customHeight="1">
      <c r="B153" s="131"/>
      <c r="C153" s="132" t="s">
        <v>191</v>
      </c>
      <c r="D153" s="132" t="s">
        <v>122</v>
      </c>
      <c r="E153" s="133" t="s">
        <v>192</v>
      </c>
      <c r="F153" s="134" t="s">
        <v>193</v>
      </c>
      <c r="G153" s="135" t="s">
        <v>125</v>
      </c>
      <c r="H153" s="136">
        <v>133.74199999999999</v>
      </c>
      <c r="I153" s="137"/>
      <c r="J153" s="138">
        <f t="shared" si="10"/>
        <v>0</v>
      </c>
      <c r="K153" s="139"/>
      <c r="L153" s="28"/>
      <c r="M153" s="140" t="s">
        <v>1</v>
      </c>
      <c r="N153" s="141" t="s">
        <v>37</v>
      </c>
      <c r="P153" s="142">
        <f t="shared" si="11"/>
        <v>0</v>
      </c>
      <c r="Q153" s="142">
        <v>4.8999999999999998E-5</v>
      </c>
      <c r="R153" s="142">
        <f t="shared" si="12"/>
        <v>6.5533579999999996E-3</v>
      </c>
      <c r="S153" s="142">
        <v>0</v>
      </c>
      <c r="T153" s="143">
        <f t="shared" si="13"/>
        <v>0</v>
      </c>
      <c r="AR153" s="144" t="s">
        <v>126</v>
      </c>
      <c r="AT153" s="144" t="s">
        <v>122</v>
      </c>
      <c r="AU153" s="144" t="s">
        <v>127</v>
      </c>
      <c r="AY153" s="13" t="s">
        <v>119</v>
      </c>
      <c r="BE153" s="145">
        <f t="shared" si="14"/>
        <v>0</v>
      </c>
      <c r="BF153" s="145">
        <f t="shared" si="15"/>
        <v>0</v>
      </c>
      <c r="BG153" s="145">
        <f t="shared" si="16"/>
        <v>0</v>
      </c>
      <c r="BH153" s="145">
        <f t="shared" si="17"/>
        <v>0</v>
      </c>
      <c r="BI153" s="145">
        <f t="shared" si="18"/>
        <v>0</v>
      </c>
      <c r="BJ153" s="13" t="s">
        <v>127</v>
      </c>
      <c r="BK153" s="145">
        <f t="shared" si="19"/>
        <v>0</v>
      </c>
      <c r="BL153" s="13" t="s">
        <v>126</v>
      </c>
      <c r="BM153" s="144" t="s">
        <v>194</v>
      </c>
    </row>
    <row r="154" spans="2:65" s="1" customFormat="1" ht="44.25" customHeight="1">
      <c r="B154" s="131"/>
      <c r="C154" s="132" t="s">
        <v>195</v>
      </c>
      <c r="D154" s="132" t="s">
        <v>122</v>
      </c>
      <c r="E154" s="133" t="s">
        <v>196</v>
      </c>
      <c r="F154" s="134" t="s">
        <v>197</v>
      </c>
      <c r="G154" s="135" t="s">
        <v>125</v>
      </c>
      <c r="H154" s="136">
        <v>6.2</v>
      </c>
      <c r="I154" s="137"/>
      <c r="J154" s="138">
        <f t="shared" si="10"/>
        <v>0</v>
      </c>
      <c r="K154" s="139"/>
      <c r="L154" s="28"/>
      <c r="M154" s="140" t="s">
        <v>1</v>
      </c>
      <c r="N154" s="141" t="s">
        <v>37</v>
      </c>
      <c r="P154" s="142">
        <f t="shared" si="11"/>
        <v>0</v>
      </c>
      <c r="Q154" s="142">
        <v>0</v>
      </c>
      <c r="R154" s="142">
        <f t="shared" si="12"/>
        <v>0</v>
      </c>
      <c r="S154" s="142">
        <v>0.10199999999999999</v>
      </c>
      <c r="T154" s="143">
        <f t="shared" si="13"/>
        <v>0.63239999999999996</v>
      </c>
      <c r="AR154" s="144" t="s">
        <v>126</v>
      </c>
      <c r="AT154" s="144" t="s">
        <v>122</v>
      </c>
      <c r="AU154" s="144" t="s">
        <v>127</v>
      </c>
      <c r="AY154" s="13" t="s">
        <v>119</v>
      </c>
      <c r="BE154" s="145">
        <f t="shared" si="14"/>
        <v>0</v>
      </c>
      <c r="BF154" s="145">
        <f t="shared" si="15"/>
        <v>0</v>
      </c>
      <c r="BG154" s="145">
        <f t="shared" si="16"/>
        <v>0</v>
      </c>
      <c r="BH154" s="145">
        <f t="shared" si="17"/>
        <v>0</v>
      </c>
      <c r="BI154" s="145">
        <f t="shared" si="18"/>
        <v>0</v>
      </c>
      <c r="BJ154" s="13" t="s">
        <v>127</v>
      </c>
      <c r="BK154" s="145">
        <f t="shared" si="19"/>
        <v>0</v>
      </c>
      <c r="BL154" s="13" t="s">
        <v>126</v>
      </c>
      <c r="BM154" s="144" t="s">
        <v>198</v>
      </c>
    </row>
    <row r="155" spans="2:65" s="1" customFormat="1" ht="33" customHeight="1">
      <c r="B155" s="131"/>
      <c r="C155" s="132" t="s">
        <v>199</v>
      </c>
      <c r="D155" s="132" t="s">
        <v>122</v>
      </c>
      <c r="E155" s="133" t="s">
        <v>200</v>
      </c>
      <c r="F155" s="134" t="s">
        <v>201</v>
      </c>
      <c r="G155" s="135" t="s">
        <v>202</v>
      </c>
      <c r="H155" s="136">
        <v>0.17</v>
      </c>
      <c r="I155" s="137"/>
      <c r="J155" s="138">
        <f t="shared" si="10"/>
        <v>0</v>
      </c>
      <c r="K155" s="139"/>
      <c r="L155" s="28"/>
      <c r="M155" s="140" t="s">
        <v>1</v>
      </c>
      <c r="N155" s="141" t="s">
        <v>37</v>
      </c>
      <c r="P155" s="142">
        <f t="shared" si="11"/>
        <v>0</v>
      </c>
      <c r="Q155" s="142">
        <v>0</v>
      </c>
      <c r="R155" s="142">
        <f t="shared" si="12"/>
        <v>0</v>
      </c>
      <c r="S155" s="142">
        <v>2.2000000000000002</v>
      </c>
      <c r="T155" s="143">
        <f t="shared" si="13"/>
        <v>0.37400000000000005</v>
      </c>
      <c r="AR155" s="144" t="s">
        <v>126</v>
      </c>
      <c r="AT155" s="144" t="s">
        <v>122</v>
      </c>
      <c r="AU155" s="144" t="s">
        <v>127</v>
      </c>
      <c r="AY155" s="13" t="s">
        <v>119</v>
      </c>
      <c r="BE155" s="145">
        <f t="shared" si="14"/>
        <v>0</v>
      </c>
      <c r="BF155" s="145">
        <f t="shared" si="15"/>
        <v>0</v>
      </c>
      <c r="BG155" s="145">
        <f t="shared" si="16"/>
        <v>0</v>
      </c>
      <c r="BH155" s="145">
        <f t="shared" si="17"/>
        <v>0</v>
      </c>
      <c r="BI155" s="145">
        <f t="shared" si="18"/>
        <v>0</v>
      </c>
      <c r="BJ155" s="13" t="s">
        <v>127</v>
      </c>
      <c r="BK155" s="145">
        <f t="shared" si="19"/>
        <v>0</v>
      </c>
      <c r="BL155" s="13" t="s">
        <v>126</v>
      </c>
      <c r="BM155" s="144" t="s">
        <v>203</v>
      </c>
    </row>
    <row r="156" spans="2:65" s="1" customFormat="1" ht="24.15" customHeight="1">
      <c r="B156" s="131"/>
      <c r="C156" s="132" t="s">
        <v>204</v>
      </c>
      <c r="D156" s="132" t="s">
        <v>122</v>
      </c>
      <c r="E156" s="133" t="s">
        <v>205</v>
      </c>
      <c r="F156" s="134" t="s">
        <v>206</v>
      </c>
      <c r="G156" s="135" t="s">
        <v>125</v>
      </c>
      <c r="H156" s="136">
        <v>13.15</v>
      </c>
      <c r="I156" s="137"/>
      <c r="J156" s="138">
        <f t="shared" si="10"/>
        <v>0</v>
      </c>
      <c r="K156" s="139"/>
      <c r="L156" s="28"/>
      <c r="M156" s="140" t="s">
        <v>1</v>
      </c>
      <c r="N156" s="141" t="s">
        <v>37</v>
      </c>
      <c r="P156" s="142">
        <f t="shared" si="11"/>
        <v>0</v>
      </c>
      <c r="Q156" s="142">
        <v>0</v>
      </c>
      <c r="R156" s="142">
        <f t="shared" si="12"/>
        <v>0</v>
      </c>
      <c r="S156" s="142">
        <v>5.5E-2</v>
      </c>
      <c r="T156" s="143">
        <f t="shared" si="13"/>
        <v>0.72325000000000006</v>
      </c>
      <c r="AR156" s="144" t="s">
        <v>126</v>
      </c>
      <c r="AT156" s="144" t="s">
        <v>122</v>
      </c>
      <c r="AU156" s="144" t="s">
        <v>127</v>
      </c>
      <c r="AY156" s="13" t="s">
        <v>119</v>
      </c>
      <c r="BE156" s="145">
        <f t="shared" si="14"/>
        <v>0</v>
      </c>
      <c r="BF156" s="145">
        <f t="shared" si="15"/>
        <v>0</v>
      </c>
      <c r="BG156" s="145">
        <f t="shared" si="16"/>
        <v>0</v>
      </c>
      <c r="BH156" s="145">
        <f t="shared" si="17"/>
        <v>0</v>
      </c>
      <c r="BI156" s="145">
        <f t="shared" si="18"/>
        <v>0</v>
      </c>
      <c r="BJ156" s="13" t="s">
        <v>127</v>
      </c>
      <c r="BK156" s="145">
        <f t="shared" si="19"/>
        <v>0</v>
      </c>
      <c r="BL156" s="13" t="s">
        <v>126</v>
      </c>
      <c r="BM156" s="144" t="s">
        <v>207</v>
      </c>
    </row>
    <row r="157" spans="2:65" s="1" customFormat="1" ht="37.950000000000003" customHeight="1">
      <c r="B157" s="131"/>
      <c r="C157" s="132" t="s">
        <v>208</v>
      </c>
      <c r="D157" s="132" t="s">
        <v>122</v>
      </c>
      <c r="E157" s="133" t="s">
        <v>209</v>
      </c>
      <c r="F157" s="134" t="s">
        <v>210</v>
      </c>
      <c r="G157" s="135" t="s">
        <v>202</v>
      </c>
      <c r="H157" s="136">
        <v>0.96199999999999997</v>
      </c>
      <c r="I157" s="137"/>
      <c r="J157" s="138">
        <f t="shared" si="10"/>
        <v>0</v>
      </c>
      <c r="K157" s="139"/>
      <c r="L157" s="28"/>
      <c r="M157" s="140" t="s">
        <v>1</v>
      </c>
      <c r="N157" s="141" t="s">
        <v>37</v>
      </c>
      <c r="P157" s="142">
        <f t="shared" si="11"/>
        <v>0</v>
      </c>
      <c r="Q157" s="142">
        <v>0</v>
      </c>
      <c r="R157" s="142">
        <f t="shared" si="12"/>
        <v>0</v>
      </c>
      <c r="S157" s="142">
        <v>2.2000000000000002</v>
      </c>
      <c r="T157" s="143">
        <f t="shared" si="13"/>
        <v>2.1164000000000001</v>
      </c>
      <c r="AR157" s="144" t="s">
        <v>126</v>
      </c>
      <c r="AT157" s="144" t="s">
        <v>122</v>
      </c>
      <c r="AU157" s="144" t="s">
        <v>127</v>
      </c>
      <c r="AY157" s="13" t="s">
        <v>119</v>
      </c>
      <c r="BE157" s="145">
        <f t="shared" si="14"/>
        <v>0</v>
      </c>
      <c r="BF157" s="145">
        <f t="shared" si="15"/>
        <v>0</v>
      </c>
      <c r="BG157" s="145">
        <f t="shared" si="16"/>
        <v>0</v>
      </c>
      <c r="BH157" s="145">
        <f t="shared" si="17"/>
        <v>0</v>
      </c>
      <c r="BI157" s="145">
        <f t="shared" si="18"/>
        <v>0</v>
      </c>
      <c r="BJ157" s="13" t="s">
        <v>127</v>
      </c>
      <c r="BK157" s="145">
        <f t="shared" si="19"/>
        <v>0</v>
      </c>
      <c r="BL157" s="13" t="s">
        <v>126</v>
      </c>
      <c r="BM157" s="144" t="s">
        <v>211</v>
      </c>
    </row>
    <row r="158" spans="2:65" s="1" customFormat="1" ht="33" customHeight="1">
      <c r="B158" s="131"/>
      <c r="C158" s="132" t="s">
        <v>212</v>
      </c>
      <c r="D158" s="132" t="s">
        <v>122</v>
      </c>
      <c r="E158" s="133" t="s">
        <v>213</v>
      </c>
      <c r="F158" s="134" t="s">
        <v>214</v>
      </c>
      <c r="G158" s="135" t="s">
        <v>125</v>
      </c>
      <c r="H158" s="136">
        <v>133.74199999999999</v>
      </c>
      <c r="I158" s="137"/>
      <c r="J158" s="138">
        <f t="shared" si="10"/>
        <v>0</v>
      </c>
      <c r="K158" s="139"/>
      <c r="L158" s="28"/>
      <c r="M158" s="140" t="s">
        <v>1</v>
      </c>
      <c r="N158" s="141" t="s">
        <v>37</v>
      </c>
      <c r="P158" s="142">
        <f t="shared" si="11"/>
        <v>0</v>
      </c>
      <c r="Q158" s="142">
        <v>0</v>
      </c>
      <c r="R158" s="142">
        <f t="shared" si="12"/>
        <v>0</v>
      </c>
      <c r="S158" s="142">
        <v>0.02</v>
      </c>
      <c r="T158" s="143">
        <f t="shared" si="13"/>
        <v>2.6748399999999997</v>
      </c>
      <c r="AR158" s="144" t="s">
        <v>126</v>
      </c>
      <c r="AT158" s="144" t="s">
        <v>122</v>
      </c>
      <c r="AU158" s="144" t="s">
        <v>127</v>
      </c>
      <c r="AY158" s="13" t="s">
        <v>119</v>
      </c>
      <c r="BE158" s="145">
        <f t="shared" si="14"/>
        <v>0</v>
      </c>
      <c r="BF158" s="145">
        <f t="shared" si="15"/>
        <v>0</v>
      </c>
      <c r="BG158" s="145">
        <f t="shared" si="16"/>
        <v>0</v>
      </c>
      <c r="BH158" s="145">
        <f t="shared" si="17"/>
        <v>0</v>
      </c>
      <c r="BI158" s="145">
        <f t="shared" si="18"/>
        <v>0</v>
      </c>
      <c r="BJ158" s="13" t="s">
        <v>127</v>
      </c>
      <c r="BK158" s="145">
        <f t="shared" si="19"/>
        <v>0</v>
      </c>
      <c r="BL158" s="13" t="s">
        <v>126</v>
      </c>
      <c r="BM158" s="144" t="s">
        <v>215</v>
      </c>
    </row>
    <row r="159" spans="2:65" s="1" customFormat="1" ht="24.15" customHeight="1">
      <c r="B159" s="131"/>
      <c r="C159" s="132" t="s">
        <v>7</v>
      </c>
      <c r="D159" s="132" t="s">
        <v>122</v>
      </c>
      <c r="E159" s="133" t="s">
        <v>216</v>
      </c>
      <c r="F159" s="134" t="s">
        <v>217</v>
      </c>
      <c r="G159" s="135" t="s">
        <v>180</v>
      </c>
      <c r="H159" s="136">
        <v>14</v>
      </c>
      <c r="I159" s="137"/>
      <c r="J159" s="138">
        <f t="shared" si="10"/>
        <v>0</v>
      </c>
      <c r="K159" s="139"/>
      <c r="L159" s="28"/>
      <c r="M159" s="140" t="s">
        <v>1</v>
      </c>
      <c r="N159" s="141" t="s">
        <v>37</v>
      </c>
      <c r="P159" s="142">
        <f t="shared" si="11"/>
        <v>0</v>
      </c>
      <c r="Q159" s="142">
        <v>0</v>
      </c>
      <c r="R159" s="142">
        <f t="shared" si="12"/>
        <v>0</v>
      </c>
      <c r="S159" s="142">
        <v>2.4E-2</v>
      </c>
      <c r="T159" s="143">
        <f t="shared" si="13"/>
        <v>0.33600000000000002</v>
      </c>
      <c r="AR159" s="144" t="s">
        <v>126</v>
      </c>
      <c r="AT159" s="144" t="s">
        <v>122</v>
      </c>
      <c r="AU159" s="144" t="s">
        <v>127</v>
      </c>
      <c r="AY159" s="13" t="s">
        <v>119</v>
      </c>
      <c r="BE159" s="145">
        <f t="shared" si="14"/>
        <v>0</v>
      </c>
      <c r="BF159" s="145">
        <f t="shared" si="15"/>
        <v>0</v>
      </c>
      <c r="BG159" s="145">
        <f t="shared" si="16"/>
        <v>0</v>
      </c>
      <c r="BH159" s="145">
        <f t="shared" si="17"/>
        <v>0</v>
      </c>
      <c r="BI159" s="145">
        <f t="shared" si="18"/>
        <v>0</v>
      </c>
      <c r="BJ159" s="13" t="s">
        <v>127</v>
      </c>
      <c r="BK159" s="145">
        <f t="shared" si="19"/>
        <v>0</v>
      </c>
      <c r="BL159" s="13" t="s">
        <v>126</v>
      </c>
      <c r="BM159" s="144" t="s">
        <v>218</v>
      </c>
    </row>
    <row r="160" spans="2:65" s="1" customFormat="1" ht="24.15" customHeight="1">
      <c r="B160" s="131"/>
      <c r="C160" s="132" t="s">
        <v>219</v>
      </c>
      <c r="D160" s="132" t="s">
        <v>122</v>
      </c>
      <c r="E160" s="133" t="s">
        <v>220</v>
      </c>
      <c r="F160" s="134" t="s">
        <v>221</v>
      </c>
      <c r="G160" s="135" t="s">
        <v>125</v>
      </c>
      <c r="H160" s="136">
        <v>9.6</v>
      </c>
      <c r="I160" s="137"/>
      <c r="J160" s="138">
        <f t="shared" si="10"/>
        <v>0</v>
      </c>
      <c r="K160" s="139"/>
      <c r="L160" s="28"/>
      <c r="M160" s="140" t="s">
        <v>1</v>
      </c>
      <c r="N160" s="141" t="s">
        <v>37</v>
      </c>
      <c r="P160" s="142">
        <f t="shared" si="11"/>
        <v>0</v>
      </c>
      <c r="Q160" s="142">
        <v>0</v>
      </c>
      <c r="R160" s="142">
        <f t="shared" si="12"/>
        <v>0</v>
      </c>
      <c r="S160" s="142">
        <v>7.5999999999999998E-2</v>
      </c>
      <c r="T160" s="143">
        <f t="shared" si="13"/>
        <v>0.72959999999999992</v>
      </c>
      <c r="AR160" s="144" t="s">
        <v>126</v>
      </c>
      <c r="AT160" s="144" t="s">
        <v>122</v>
      </c>
      <c r="AU160" s="144" t="s">
        <v>127</v>
      </c>
      <c r="AY160" s="13" t="s">
        <v>119</v>
      </c>
      <c r="BE160" s="145">
        <f t="shared" si="14"/>
        <v>0</v>
      </c>
      <c r="BF160" s="145">
        <f t="shared" si="15"/>
        <v>0</v>
      </c>
      <c r="BG160" s="145">
        <f t="shared" si="16"/>
        <v>0</v>
      </c>
      <c r="BH160" s="145">
        <f t="shared" si="17"/>
        <v>0</v>
      </c>
      <c r="BI160" s="145">
        <f t="shared" si="18"/>
        <v>0</v>
      </c>
      <c r="BJ160" s="13" t="s">
        <v>127</v>
      </c>
      <c r="BK160" s="145">
        <f t="shared" si="19"/>
        <v>0</v>
      </c>
      <c r="BL160" s="13" t="s">
        <v>126</v>
      </c>
      <c r="BM160" s="144" t="s">
        <v>222</v>
      </c>
    </row>
    <row r="161" spans="2:65" s="1" customFormat="1" ht="37.950000000000003" customHeight="1">
      <c r="B161" s="131"/>
      <c r="C161" s="132" t="s">
        <v>223</v>
      </c>
      <c r="D161" s="132" t="s">
        <v>122</v>
      </c>
      <c r="E161" s="133" t="s">
        <v>224</v>
      </c>
      <c r="F161" s="134" t="s">
        <v>225</v>
      </c>
      <c r="G161" s="135" t="s">
        <v>142</v>
      </c>
      <c r="H161" s="136">
        <v>20</v>
      </c>
      <c r="I161" s="137"/>
      <c r="J161" s="138">
        <f t="shared" si="10"/>
        <v>0</v>
      </c>
      <c r="K161" s="139"/>
      <c r="L161" s="28"/>
      <c r="M161" s="140" t="s">
        <v>1</v>
      </c>
      <c r="N161" s="141" t="s">
        <v>37</v>
      </c>
      <c r="P161" s="142">
        <f t="shared" si="11"/>
        <v>0</v>
      </c>
      <c r="Q161" s="142">
        <v>0</v>
      </c>
      <c r="R161" s="142">
        <f t="shared" si="12"/>
        <v>0</v>
      </c>
      <c r="S161" s="142">
        <v>1.2999999999999999E-2</v>
      </c>
      <c r="T161" s="143">
        <f t="shared" si="13"/>
        <v>0.26</v>
      </c>
      <c r="AR161" s="144" t="s">
        <v>126</v>
      </c>
      <c r="AT161" s="144" t="s">
        <v>122</v>
      </c>
      <c r="AU161" s="144" t="s">
        <v>127</v>
      </c>
      <c r="AY161" s="13" t="s">
        <v>119</v>
      </c>
      <c r="BE161" s="145">
        <f t="shared" si="14"/>
        <v>0</v>
      </c>
      <c r="BF161" s="145">
        <f t="shared" si="15"/>
        <v>0</v>
      </c>
      <c r="BG161" s="145">
        <f t="shared" si="16"/>
        <v>0</v>
      </c>
      <c r="BH161" s="145">
        <f t="shared" si="17"/>
        <v>0</v>
      </c>
      <c r="BI161" s="145">
        <f t="shared" si="18"/>
        <v>0</v>
      </c>
      <c r="BJ161" s="13" t="s">
        <v>127</v>
      </c>
      <c r="BK161" s="145">
        <f t="shared" si="19"/>
        <v>0</v>
      </c>
      <c r="BL161" s="13" t="s">
        <v>126</v>
      </c>
      <c r="BM161" s="144" t="s">
        <v>226</v>
      </c>
    </row>
    <row r="162" spans="2:65" s="1" customFormat="1" ht="24.15" customHeight="1">
      <c r="B162" s="131"/>
      <c r="C162" s="132" t="s">
        <v>227</v>
      </c>
      <c r="D162" s="132" t="s">
        <v>122</v>
      </c>
      <c r="E162" s="133" t="s">
        <v>228</v>
      </c>
      <c r="F162" s="134" t="s">
        <v>229</v>
      </c>
      <c r="G162" s="135" t="s">
        <v>142</v>
      </c>
      <c r="H162" s="136">
        <v>7.4</v>
      </c>
      <c r="I162" s="137"/>
      <c r="J162" s="138">
        <f t="shared" si="10"/>
        <v>0</v>
      </c>
      <c r="K162" s="139"/>
      <c r="L162" s="28"/>
      <c r="M162" s="140" t="s">
        <v>1</v>
      </c>
      <c r="N162" s="141" t="s">
        <v>37</v>
      </c>
      <c r="P162" s="142">
        <f t="shared" si="11"/>
        <v>0</v>
      </c>
      <c r="Q162" s="142">
        <v>3.2200000000000001E-6</v>
      </c>
      <c r="R162" s="142">
        <f t="shared" si="12"/>
        <v>2.3828000000000003E-5</v>
      </c>
      <c r="S162" s="142">
        <v>0</v>
      </c>
      <c r="T162" s="143">
        <f t="shared" si="13"/>
        <v>0</v>
      </c>
      <c r="AR162" s="144" t="s">
        <v>126</v>
      </c>
      <c r="AT162" s="144" t="s">
        <v>122</v>
      </c>
      <c r="AU162" s="144" t="s">
        <v>127</v>
      </c>
      <c r="AY162" s="13" t="s">
        <v>119</v>
      </c>
      <c r="BE162" s="145">
        <f t="shared" si="14"/>
        <v>0</v>
      </c>
      <c r="BF162" s="145">
        <f t="shared" si="15"/>
        <v>0</v>
      </c>
      <c r="BG162" s="145">
        <f t="shared" si="16"/>
        <v>0</v>
      </c>
      <c r="BH162" s="145">
        <f t="shared" si="17"/>
        <v>0</v>
      </c>
      <c r="BI162" s="145">
        <f t="shared" si="18"/>
        <v>0</v>
      </c>
      <c r="BJ162" s="13" t="s">
        <v>127</v>
      </c>
      <c r="BK162" s="145">
        <f t="shared" si="19"/>
        <v>0</v>
      </c>
      <c r="BL162" s="13" t="s">
        <v>126</v>
      </c>
      <c r="BM162" s="144" t="s">
        <v>230</v>
      </c>
    </row>
    <row r="163" spans="2:65" s="1" customFormat="1" ht="33" customHeight="1">
      <c r="B163" s="131"/>
      <c r="C163" s="132" t="s">
        <v>231</v>
      </c>
      <c r="D163" s="132" t="s">
        <v>122</v>
      </c>
      <c r="E163" s="133" t="s">
        <v>232</v>
      </c>
      <c r="F163" s="134" t="s">
        <v>233</v>
      </c>
      <c r="G163" s="135" t="s">
        <v>125</v>
      </c>
      <c r="H163" s="136">
        <v>91.274000000000001</v>
      </c>
      <c r="I163" s="137"/>
      <c r="J163" s="138">
        <f t="shared" si="10"/>
        <v>0</v>
      </c>
      <c r="K163" s="139"/>
      <c r="L163" s="28"/>
      <c r="M163" s="140" t="s">
        <v>1</v>
      </c>
      <c r="N163" s="141" t="s">
        <v>37</v>
      </c>
      <c r="P163" s="142">
        <f t="shared" si="11"/>
        <v>0</v>
      </c>
      <c r="Q163" s="142">
        <v>0</v>
      </c>
      <c r="R163" s="142">
        <f t="shared" si="12"/>
        <v>0</v>
      </c>
      <c r="S163" s="142">
        <v>4.5999999999999999E-2</v>
      </c>
      <c r="T163" s="143">
        <f t="shared" si="13"/>
        <v>4.1986039999999996</v>
      </c>
      <c r="AR163" s="144" t="s">
        <v>126</v>
      </c>
      <c r="AT163" s="144" t="s">
        <v>122</v>
      </c>
      <c r="AU163" s="144" t="s">
        <v>127</v>
      </c>
      <c r="AY163" s="13" t="s">
        <v>119</v>
      </c>
      <c r="BE163" s="145">
        <f t="shared" si="14"/>
        <v>0</v>
      </c>
      <c r="BF163" s="145">
        <f t="shared" si="15"/>
        <v>0</v>
      </c>
      <c r="BG163" s="145">
        <f t="shared" si="16"/>
        <v>0</v>
      </c>
      <c r="BH163" s="145">
        <f t="shared" si="17"/>
        <v>0</v>
      </c>
      <c r="BI163" s="145">
        <f t="shared" si="18"/>
        <v>0</v>
      </c>
      <c r="BJ163" s="13" t="s">
        <v>127</v>
      </c>
      <c r="BK163" s="145">
        <f t="shared" si="19"/>
        <v>0</v>
      </c>
      <c r="BL163" s="13" t="s">
        <v>126</v>
      </c>
      <c r="BM163" s="144" t="s">
        <v>234</v>
      </c>
    </row>
    <row r="164" spans="2:65" s="1" customFormat="1" ht="37.950000000000003" customHeight="1">
      <c r="B164" s="131"/>
      <c r="C164" s="132" t="s">
        <v>235</v>
      </c>
      <c r="D164" s="132" t="s">
        <v>122</v>
      </c>
      <c r="E164" s="133" t="s">
        <v>236</v>
      </c>
      <c r="F164" s="134" t="s">
        <v>237</v>
      </c>
      <c r="G164" s="135" t="s">
        <v>125</v>
      </c>
      <c r="H164" s="136">
        <v>89.44</v>
      </c>
      <c r="I164" s="137"/>
      <c r="J164" s="138">
        <f t="shared" si="10"/>
        <v>0</v>
      </c>
      <c r="K164" s="139"/>
      <c r="L164" s="28"/>
      <c r="M164" s="140" t="s">
        <v>1</v>
      </c>
      <c r="N164" s="141" t="s">
        <v>37</v>
      </c>
      <c r="P164" s="142">
        <f t="shared" si="11"/>
        <v>0</v>
      </c>
      <c r="Q164" s="142">
        <v>0</v>
      </c>
      <c r="R164" s="142">
        <f t="shared" si="12"/>
        <v>0</v>
      </c>
      <c r="S164" s="142">
        <v>6.8000000000000005E-2</v>
      </c>
      <c r="T164" s="143">
        <f t="shared" si="13"/>
        <v>6.0819200000000002</v>
      </c>
      <c r="AR164" s="144" t="s">
        <v>126</v>
      </c>
      <c r="AT164" s="144" t="s">
        <v>122</v>
      </c>
      <c r="AU164" s="144" t="s">
        <v>127</v>
      </c>
      <c r="AY164" s="13" t="s">
        <v>119</v>
      </c>
      <c r="BE164" s="145">
        <f t="shared" si="14"/>
        <v>0</v>
      </c>
      <c r="BF164" s="145">
        <f t="shared" si="15"/>
        <v>0</v>
      </c>
      <c r="BG164" s="145">
        <f t="shared" si="16"/>
        <v>0</v>
      </c>
      <c r="BH164" s="145">
        <f t="shared" si="17"/>
        <v>0</v>
      </c>
      <c r="BI164" s="145">
        <f t="shared" si="18"/>
        <v>0</v>
      </c>
      <c r="BJ164" s="13" t="s">
        <v>127</v>
      </c>
      <c r="BK164" s="145">
        <f t="shared" si="19"/>
        <v>0</v>
      </c>
      <c r="BL164" s="13" t="s">
        <v>126</v>
      </c>
      <c r="BM164" s="144" t="s">
        <v>238</v>
      </c>
    </row>
    <row r="165" spans="2:65" s="1" customFormat="1" ht="24.15" customHeight="1">
      <c r="B165" s="131"/>
      <c r="C165" s="132" t="s">
        <v>239</v>
      </c>
      <c r="D165" s="132" t="s">
        <v>122</v>
      </c>
      <c r="E165" s="133" t="s">
        <v>240</v>
      </c>
      <c r="F165" s="134" t="s">
        <v>241</v>
      </c>
      <c r="G165" s="135" t="s">
        <v>242</v>
      </c>
      <c r="H165" s="136">
        <v>18.126999999999999</v>
      </c>
      <c r="I165" s="137"/>
      <c r="J165" s="138">
        <f t="shared" si="10"/>
        <v>0</v>
      </c>
      <c r="K165" s="139"/>
      <c r="L165" s="28"/>
      <c r="M165" s="140" t="s">
        <v>1</v>
      </c>
      <c r="N165" s="141" t="s">
        <v>37</v>
      </c>
      <c r="P165" s="142">
        <f t="shared" si="11"/>
        <v>0</v>
      </c>
      <c r="Q165" s="142">
        <v>0</v>
      </c>
      <c r="R165" s="142">
        <f t="shared" si="12"/>
        <v>0</v>
      </c>
      <c r="S165" s="142">
        <v>0</v>
      </c>
      <c r="T165" s="143">
        <f t="shared" si="13"/>
        <v>0</v>
      </c>
      <c r="AR165" s="144" t="s">
        <v>126</v>
      </c>
      <c r="AT165" s="144" t="s">
        <v>122</v>
      </c>
      <c r="AU165" s="144" t="s">
        <v>127</v>
      </c>
      <c r="AY165" s="13" t="s">
        <v>119</v>
      </c>
      <c r="BE165" s="145">
        <f t="shared" si="14"/>
        <v>0</v>
      </c>
      <c r="BF165" s="145">
        <f t="shared" si="15"/>
        <v>0</v>
      </c>
      <c r="BG165" s="145">
        <f t="shared" si="16"/>
        <v>0</v>
      </c>
      <c r="BH165" s="145">
        <f t="shared" si="17"/>
        <v>0</v>
      </c>
      <c r="BI165" s="145">
        <f t="shared" si="18"/>
        <v>0</v>
      </c>
      <c r="BJ165" s="13" t="s">
        <v>127</v>
      </c>
      <c r="BK165" s="145">
        <f t="shared" si="19"/>
        <v>0</v>
      </c>
      <c r="BL165" s="13" t="s">
        <v>126</v>
      </c>
      <c r="BM165" s="144" t="s">
        <v>243</v>
      </c>
    </row>
    <row r="166" spans="2:65" s="1" customFormat="1" ht="24.15" customHeight="1">
      <c r="B166" s="131"/>
      <c r="C166" s="132" t="s">
        <v>244</v>
      </c>
      <c r="D166" s="132" t="s">
        <v>122</v>
      </c>
      <c r="E166" s="133" t="s">
        <v>245</v>
      </c>
      <c r="F166" s="134" t="s">
        <v>246</v>
      </c>
      <c r="G166" s="135" t="s">
        <v>242</v>
      </c>
      <c r="H166" s="136">
        <v>18.126999999999999</v>
      </c>
      <c r="I166" s="137"/>
      <c r="J166" s="138">
        <f t="shared" si="10"/>
        <v>0</v>
      </c>
      <c r="K166" s="139"/>
      <c r="L166" s="28"/>
      <c r="M166" s="140" t="s">
        <v>1</v>
      </c>
      <c r="N166" s="141" t="s">
        <v>37</v>
      </c>
      <c r="P166" s="142">
        <f t="shared" si="11"/>
        <v>0</v>
      </c>
      <c r="Q166" s="142">
        <v>0</v>
      </c>
      <c r="R166" s="142">
        <f t="shared" si="12"/>
        <v>0</v>
      </c>
      <c r="S166" s="142">
        <v>0</v>
      </c>
      <c r="T166" s="143">
        <f t="shared" si="13"/>
        <v>0</v>
      </c>
      <c r="AR166" s="144" t="s">
        <v>126</v>
      </c>
      <c r="AT166" s="144" t="s">
        <v>122</v>
      </c>
      <c r="AU166" s="144" t="s">
        <v>127</v>
      </c>
      <c r="AY166" s="13" t="s">
        <v>119</v>
      </c>
      <c r="BE166" s="145">
        <f t="shared" si="14"/>
        <v>0</v>
      </c>
      <c r="BF166" s="145">
        <f t="shared" si="15"/>
        <v>0</v>
      </c>
      <c r="BG166" s="145">
        <f t="shared" si="16"/>
        <v>0</v>
      </c>
      <c r="BH166" s="145">
        <f t="shared" si="17"/>
        <v>0</v>
      </c>
      <c r="BI166" s="145">
        <f t="shared" si="18"/>
        <v>0</v>
      </c>
      <c r="BJ166" s="13" t="s">
        <v>127</v>
      </c>
      <c r="BK166" s="145">
        <f t="shared" si="19"/>
        <v>0</v>
      </c>
      <c r="BL166" s="13" t="s">
        <v>126</v>
      </c>
      <c r="BM166" s="144" t="s">
        <v>247</v>
      </c>
    </row>
    <row r="167" spans="2:65" s="1" customFormat="1" ht="21.75" customHeight="1">
      <c r="B167" s="131"/>
      <c r="C167" s="132" t="s">
        <v>248</v>
      </c>
      <c r="D167" s="132" t="s">
        <v>122</v>
      </c>
      <c r="E167" s="133" t="s">
        <v>249</v>
      </c>
      <c r="F167" s="134" t="s">
        <v>250</v>
      </c>
      <c r="G167" s="135" t="s">
        <v>242</v>
      </c>
      <c r="H167" s="136">
        <v>18.126999999999999</v>
      </c>
      <c r="I167" s="137"/>
      <c r="J167" s="138">
        <f t="shared" si="10"/>
        <v>0</v>
      </c>
      <c r="K167" s="139"/>
      <c r="L167" s="28"/>
      <c r="M167" s="140" t="s">
        <v>1</v>
      </c>
      <c r="N167" s="141" t="s">
        <v>37</v>
      </c>
      <c r="P167" s="142">
        <f t="shared" si="11"/>
        <v>0</v>
      </c>
      <c r="Q167" s="142">
        <v>0</v>
      </c>
      <c r="R167" s="142">
        <f t="shared" si="12"/>
        <v>0</v>
      </c>
      <c r="S167" s="142">
        <v>0</v>
      </c>
      <c r="T167" s="143">
        <f t="shared" si="13"/>
        <v>0</v>
      </c>
      <c r="AR167" s="144" t="s">
        <v>126</v>
      </c>
      <c r="AT167" s="144" t="s">
        <v>122</v>
      </c>
      <c r="AU167" s="144" t="s">
        <v>127</v>
      </c>
      <c r="AY167" s="13" t="s">
        <v>119</v>
      </c>
      <c r="BE167" s="145">
        <f t="shared" si="14"/>
        <v>0</v>
      </c>
      <c r="BF167" s="145">
        <f t="shared" si="15"/>
        <v>0</v>
      </c>
      <c r="BG167" s="145">
        <f t="shared" si="16"/>
        <v>0</v>
      </c>
      <c r="BH167" s="145">
        <f t="shared" si="17"/>
        <v>0</v>
      </c>
      <c r="BI167" s="145">
        <f t="shared" si="18"/>
        <v>0</v>
      </c>
      <c r="BJ167" s="13" t="s">
        <v>127</v>
      </c>
      <c r="BK167" s="145">
        <f t="shared" si="19"/>
        <v>0</v>
      </c>
      <c r="BL167" s="13" t="s">
        <v>126</v>
      </c>
      <c r="BM167" s="144" t="s">
        <v>251</v>
      </c>
    </row>
    <row r="168" spans="2:65" s="1" customFormat="1" ht="24.15" customHeight="1">
      <c r="B168" s="131"/>
      <c r="C168" s="132" t="s">
        <v>252</v>
      </c>
      <c r="D168" s="132" t="s">
        <v>122</v>
      </c>
      <c r="E168" s="133" t="s">
        <v>253</v>
      </c>
      <c r="F168" s="134" t="s">
        <v>254</v>
      </c>
      <c r="G168" s="135" t="s">
        <v>242</v>
      </c>
      <c r="H168" s="136">
        <v>54.381</v>
      </c>
      <c r="I168" s="137"/>
      <c r="J168" s="138">
        <f t="shared" si="10"/>
        <v>0</v>
      </c>
      <c r="K168" s="139"/>
      <c r="L168" s="28"/>
      <c r="M168" s="140" t="s">
        <v>1</v>
      </c>
      <c r="N168" s="141" t="s">
        <v>37</v>
      </c>
      <c r="P168" s="142">
        <f t="shared" si="11"/>
        <v>0</v>
      </c>
      <c r="Q168" s="142">
        <v>0</v>
      </c>
      <c r="R168" s="142">
        <f t="shared" si="12"/>
        <v>0</v>
      </c>
      <c r="S168" s="142">
        <v>0</v>
      </c>
      <c r="T168" s="143">
        <f t="shared" si="13"/>
        <v>0</v>
      </c>
      <c r="AR168" s="144" t="s">
        <v>126</v>
      </c>
      <c r="AT168" s="144" t="s">
        <v>122</v>
      </c>
      <c r="AU168" s="144" t="s">
        <v>127</v>
      </c>
      <c r="AY168" s="13" t="s">
        <v>119</v>
      </c>
      <c r="BE168" s="145">
        <f t="shared" si="14"/>
        <v>0</v>
      </c>
      <c r="BF168" s="145">
        <f t="shared" si="15"/>
        <v>0</v>
      </c>
      <c r="BG168" s="145">
        <f t="shared" si="16"/>
        <v>0</v>
      </c>
      <c r="BH168" s="145">
        <f t="shared" si="17"/>
        <v>0</v>
      </c>
      <c r="BI168" s="145">
        <f t="shared" si="18"/>
        <v>0</v>
      </c>
      <c r="BJ168" s="13" t="s">
        <v>127</v>
      </c>
      <c r="BK168" s="145">
        <f t="shared" si="19"/>
        <v>0</v>
      </c>
      <c r="BL168" s="13" t="s">
        <v>126</v>
      </c>
      <c r="BM168" s="144" t="s">
        <v>255</v>
      </c>
    </row>
    <row r="169" spans="2:65" s="1" customFormat="1" ht="24.15" customHeight="1">
      <c r="B169" s="131"/>
      <c r="C169" s="132" t="s">
        <v>256</v>
      </c>
      <c r="D169" s="132" t="s">
        <v>122</v>
      </c>
      <c r="E169" s="133" t="s">
        <v>257</v>
      </c>
      <c r="F169" s="134" t="s">
        <v>258</v>
      </c>
      <c r="G169" s="135" t="s">
        <v>242</v>
      </c>
      <c r="H169" s="136">
        <v>18.126999999999999</v>
      </c>
      <c r="I169" s="137"/>
      <c r="J169" s="138">
        <f t="shared" si="10"/>
        <v>0</v>
      </c>
      <c r="K169" s="139"/>
      <c r="L169" s="28"/>
      <c r="M169" s="140" t="s">
        <v>1</v>
      </c>
      <c r="N169" s="141" t="s">
        <v>37</v>
      </c>
      <c r="P169" s="142">
        <f t="shared" si="11"/>
        <v>0</v>
      </c>
      <c r="Q169" s="142">
        <v>0</v>
      </c>
      <c r="R169" s="142">
        <f t="shared" si="12"/>
        <v>0</v>
      </c>
      <c r="S169" s="142">
        <v>0</v>
      </c>
      <c r="T169" s="143">
        <f t="shared" si="13"/>
        <v>0</v>
      </c>
      <c r="AR169" s="144" t="s">
        <v>126</v>
      </c>
      <c r="AT169" s="144" t="s">
        <v>122</v>
      </c>
      <c r="AU169" s="144" t="s">
        <v>127</v>
      </c>
      <c r="AY169" s="13" t="s">
        <v>119</v>
      </c>
      <c r="BE169" s="145">
        <f t="shared" si="14"/>
        <v>0</v>
      </c>
      <c r="BF169" s="145">
        <f t="shared" si="15"/>
        <v>0</v>
      </c>
      <c r="BG169" s="145">
        <f t="shared" si="16"/>
        <v>0</v>
      </c>
      <c r="BH169" s="145">
        <f t="shared" si="17"/>
        <v>0</v>
      </c>
      <c r="BI169" s="145">
        <f t="shared" si="18"/>
        <v>0</v>
      </c>
      <c r="BJ169" s="13" t="s">
        <v>127</v>
      </c>
      <c r="BK169" s="145">
        <f t="shared" si="19"/>
        <v>0</v>
      </c>
      <c r="BL169" s="13" t="s">
        <v>126</v>
      </c>
      <c r="BM169" s="144" t="s">
        <v>259</v>
      </c>
    </row>
    <row r="170" spans="2:65" s="1" customFormat="1" ht="24.15" customHeight="1">
      <c r="B170" s="131"/>
      <c r="C170" s="132" t="s">
        <v>260</v>
      </c>
      <c r="D170" s="132" t="s">
        <v>122</v>
      </c>
      <c r="E170" s="133" t="s">
        <v>261</v>
      </c>
      <c r="F170" s="134" t="s">
        <v>262</v>
      </c>
      <c r="G170" s="135" t="s">
        <v>242</v>
      </c>
      <c r="H170" s="136">
        <v>145.01599999999999</v>
      </c>
      <c r="I170" s="137"/>
      <c r="J170" s="138">
        <f t="shared" si="10"/>
        <v>0</v>
      </c>
      <c r="K170" s="139"/>
      <c r="L170" s="28"/>
      <c r="M170" s="140" t="s">
        <v>1</v>
      </c>
      <c r="N170" s="141" t="s">
        <v>37</v>
      </c>
      <c r="P170" s="142">
        <f t="shared" si="11"/>
        <v>0</v>
      </c>
      <c r="Q170" s="142">
        <v>0</v>
      </c>
      <c r="R170" s="142">
        <f t="shared" si="12"/>
        <v>0</v>
      </c>
      <c r="S170" s="142">
        <v>0</v>
      </c>
      <c r="T170" s="143">
        <f t="shared" si="13"/>
        <v>0</v>
      </c>
      <c r="AR170" s="144" t="s">
        <v>126</v>
      </c>
      <c r="AT170" s="144" t="s">
        <v>122</v>
      </c>
      <c r="AU170" s="144" t="s">
        <v>127</v>
      </c>
      <c r="AY170" s="13" t="s">
        <v>119</v>
      </c>
      <c r="BE170" s="145">
        <f t="shared" si="14"/>
        <v>0</v>
      </c>
      <c r="BF170" s="145">
        <f t="shared" si="15"/>
        <v>0</v>
      </c>
      <c r="BG170" s="145">
        <f t="shared" si="16"/>
        <v>0</v>
      </c>
      <c r="BH170" s="145">
        <f t="shared" si="17"/>
        <v>0</v>
      </c>
      <c r="BI170" s="145">
        <f t="shared" si="18"/>
        <v>0</v>
      </c>
      <c r="BJ170" s="13" t="s">
        <v>127</v>
      </c>
      <c r="BK170" s="145">
        <f t="shared" si="19"/>
        <v>0</v>
      </c>
      <c r="BL170" s="13" t="s">
        <v>126</v>
      </c>
      <c r="BM170" s="144" t="s">
        <v>263</v>
      </c>
    </row>
    <row r="171" spans="2:65" s="1" customFormat="1" ht="24.15" customHeight="1">
      <c r="B171" s="131"/>
      <c r="C171" s="132" t="s">
        <v>264</v>
      </c>
      <c r="D171" s="132" t="s">
        <v>122</v>
      </c>
      <c r="E171" s="133" t="s">
        <v>265</v>
      </c>
      <c r="F171" s="134" t="s">
        <v>266</v>
      </c>
      <c r="G171" s="135" t="s">
        <v>242</v>
      </c>
      <c r="H171" s="136">
        <v>18.126999999999999</v>
      </c>
      <c r="I171" s="137"/>
      <c r="J171" s="138">
        <f t="shared" si="10"/>
        <v>0</v>
      </c>
      <c r="K171" s="139"/>
      <c r="L171" s="28"/>
      <c r="M171" s="140" t="s">
        <v>1</v>
      </c>
      <c r="N171" s="141" t="s">
        <v>37</v>
      </c>
      <c r="P171" s="142">
        <f t="shared" si="11"/>
        <v>0</v>
      </c>
      <c r="Q171" s="142">
        <v>0</v>
      </c>
      <c r="R171" s="142">
        <f t="shared" si="12"/>
        <v>0</v>
      </c>
      <c r="S171" s="142">
        <v>0</v>
      </c>
      <c r="T171" s="143">
        <f t="shared" si="13"/>
        <v>0</v>
      </c>
      <c r="AR171" s="144" t="s">
        <v>126</v>
      </c>
      <c r="AT171" s="144" t="s">
        <v>122</v>
      </c>
      <c r="AU171" s="144" t="s">
        <v>127</v>
      </c>
      <c r="AY171" s="13" t="s">
        <v>119</v>
      </c>
      <c r="BE171" s="145">
        <f t="shared" si="14"/>
        <v>0</v>
      </c>
      <c r="BF171" s="145">
        <f t="shared" si="15"/>
        <v>0</v>
      </c>
      <c r="BG171" s="145">
        <f t="shared" si="16"/>
        <v>0</v>
      </c>
      <c r="BH171" s="145">
        <f t="shared" si="17"/>
        <v>0</v>
      </c>
      <c r="BI171" s="145">
        <f t="shared" si="18"/>
        <v>0</v>
      </c>
      <c r="BJ171" s="13" t="s">
        <v>127</v>
      </c>
      <c r="BK171" s="145">
        <f t="shared" si="19"/>
        <v>0</v>
      </c>
      <c r="BL171" s="13" t="s">
        <v>126</v>
      </c>
      <c r="BM171" s="144" t="s">
        <v>267</v>
      </c>
    </row>
    <row r="172" spans="2:65" s="1" customFormat="1" ht="16.5" customHeight="1">
      <c r="B172" s="131"/>
      <c r="C172" s="132" t="s">
        <v>268</v>
      </c>
      <c r="D172" s="132" t="s">
        <v>122</v>
      </c>
      <c r="E172" s="133" t="s">
        <v>269</v>
      </c>
      <c r="F172" s="134" t="s">
        <v>270</v>
      </c>
      <c r="G172" s="135" t="s">
        <v>180</v>
      </c>
      <c r="H172" s="136">
        <v>2</v>
      </c>
      <c r="I172" s="137"/>
      <c r="J172" s="138">
        <f t="shared" si="10"/>
        <v>0</v>
      </c>
      <c r="K172" s="139"/>
      <c r="L172" s="28"/>
      <c r="M172" s="140" t="s">
        <v>1</v>
      </c>
      <c r="N172" s="141" t="s">
        <v>37</v>
      </c>
      <c r="P172" s="142">
        <f t="shared" si="11"/>
        <v>0</v>
      </c>
      <c r="Q172" s="142">
        <v>0</v>
      </c>
      <c r="R172" s="142">
        <f t="shared" si="12"/>
        <v>0</v>
      </c>
      <c r="S172" s="142">
        <v>0</v>
      </c>
      <c r="T172" s="143">
        <f t="shared" si="13"/>
        <v>0</v>
      </c>
      <c r="AR172" s="144" t="s">
        <v>126</v>
      </c>
      <c r="AT172" s="144" t="s">
        <v>122</v>
      </c>
      <c r="AU172" s="144" t="s">
        <v>127</v>
      </c>
      <c r="AY172" s="13" t="s">
        <v>119</v>
      </c>
      <c r="BE172" s="145">
        <f t="shared" si="14"/>
        <v>0</v>
      </c>
      <c r="BF172" s="145">
        <f t="shared" si="15"/>
        <v>0</v>
      </c>
      <c r="BG172" s="145">
        <f t="shared" si="16"/>
        <v>0</v>
      </c>
      <c r="BH172" s="145">
        <f t="shared" si="17"/>
        <v>0</v>
      </c>
      <c r="BI172" s="145">
        <f t="shared" si="18"/>
        <v>0</v>
      </c>
      <c r="BJ172" s="13" t="s">
        <v>127</v>
      </c>
      <c r="BK172" s="145">
        <f t="shared" si="19"/>
        <v>0</v>
      </c>
      <c r="BL172" s="13" t="s">
        <v>126</v>
      </c>
      <c r="BM172" s="144" t="s">
        <v>271</v>
      </c>
    </row>
    <row r="173" spans="2:65" s="11" customFormat="1" ht="22.95" customHeight="1">
      <c r="B173" s="119"/>
      <c r="D173" s="120" t="s">
        <v>70</v>
      </c>
      <c r="E173" s="129" t="s">
        <v>272</v>
      </c>
      <c r="F173" s="129" t="s">
        <v>273</v>
      </c>
      <c r="I173" s="122"/>
      <c r="J173" s="130">
        <f>BK173</f>
        <v>0</v>
      </c>
      <c r="L173" s="119"/>
      <c r="M173" s="124"/>
      <c r="P173" s="125">
        <f>P174</f>
        <v>0</v>
      </c>
      <c r="R173" s="125">
        <f>R174</f>
        <v>0</v>
      </c>
      <c r="T173" s="126">
        <f>T174</f>
        <v>0</v>
      </c>
      <c r="AR173" s="120" t="s">
        <v>78</v>
      </c>
      <c r="AT173" s="127" t="s">
        <v>70</v>
      </c>
      <c r="AU173" s="127" t="s">
        <v>78</v>
      </c>
      <c r="AY173" s="120" t="s">
        <v>119</v>
      </c>
      <c r="BK173" s="128">
        <f>BK174</f>
        <v>0</v>
      </c>
    </row>
    <row r="174" spans="2:65" s="1" customFormat="1" ht="24.15" customHeight="1">
      <c r="B174" s="131"/>
      <c r="C174" s="132" t="s">
        <v>274</v>
      </c>
      <c r="D174" s="132" t="s">
        <v>122</v>
      </c>
      <c r="E174" s="133" t="s">
        <v>275</v>
      </c>
      <c r="F174" s="134" t="s">
        <v>276</v>
      </c>
      <c r="G174" s="135" t="s">
        <v>242</v>
      </c>
      <c r="H174" s="136">
        <v>7.952</v>
      </c>
      <c r="I174" s="137"/>
      <c r="J174" s="138">
        <f>ROUND(I174*H174,2)</f>
        <v>0</v>
      </c>
      <c r="K174" s="139"/>
      <c r="L174" s="28"/>
      <c r="M174" s="140" t="s">
        <v>1</v>
      </c>
      <c r="N174" s="141" t="s">
        <v>37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126</v>
      </c>
      <c r="AT174" s="144" t="s">
        <v>122</v>
      </c>
      <c r="AU174" s="144" t="s">
        <v>127</v>
      </c>
      <c r="AY174" s="13" t="s">
        <v>119</v>
      </c>
      <c r="BE174" s="145">
        <f>IF(N174="základná",J174,0)</f>
        <v>0</v>
      </c>
      <c r="BF174" s="145">
        <f>IF(N174="znížená",J174,0)</f>
        <v>0</v>
      </c>
      <c r="BG174" s="145">
        <f>IF(N174="zákl. prenesená",J174,0)</f>
        <v>0</v>
      </c>
      <c r="BH174" s="145">
        <f>IF(N174="zníž. prenesená",J174,0)</f>
        <v>0</v>
      </c>
      <c r="BI174" s="145">
        <f>IF(N174="nulová",J174,0)</f>
        <v>0</v>
      </c>
      <c r="BJ174" s="13" t="s">
        <v>127</v>
      </c>
      <c r="BK174" s="145">
        <f>ROUND(I174*H174,2)</f>
        <v>0</v>
      </c>
      <c r="BL174" s="13" t="s">
        <v>126</v>
      </c>
      <c r="BM174" s="144" t="s">
        <v>277</v>
      </c>
    </row>
    <row r="175" spans="2:65" s="11" customFormat="1" ht="25.95" customHeight="1">
      <c r="B175" s="119"/>
      <c r="D175" s="120" t="s">
        <v>70</v>
      </c>
      <c r="E175" s="121" t="s">
        <v>278</v>
      </c>
      <c r="F175" s="121" t="s">
        <v>279</v>
      </c>
      <c r="I175" s="122"/>
      <c r="J175" s="123">
        <f>BK175</f>
        <v>0</v>
      </c>
      <c r="L175" s="119"/>
      <c r="M175" s="124"/>
      <c r="P175" s="125" t="e">
        <f>P176+P181+P186+P188+P203+P206+#REF!+P211+P219+P225</f>
        <v>#REF!</v>
      </c>
      <c r="R175" s="125" t="e">
        <f>R176+R181+R186+R188+R203+R206+#REF!+R211+R219+R225</f>
        <v>#REF!</v>
      </c>
      <c r="T175" s="126" t="e">
        <f>T176+T181+T186+T188+T203+T206+#REF!+T211+T219+T225</f>
        <v>#REF!</v>
      </c>
      <c r="AR175" s="120" t="s">
        <v>127</v>
      </c>
      <c r="AT175" s="127" t="s">
        <v>70</v>
      </c>
      <c r="AU175" s="127" t="s">
        <v>71</v>
      </c>
      <c r="AY175" s="120" t="s">
        <v>119</v>
      </c>
      <c r="BK175" s="128">
        <f>BK176+BK181+BK186+BK188+BK203+BK206+BK211+BK219+BK225</f>
        <v>0</v>
      </c>
    </row>
    <row r="176" spans="2:65" s="11" customFormat="1" ht="22.95" customHeight="1">
      <c r="B176" s="119"/>
      <c r="D176" s="120" t="s">
        <v>70</v>
      </c>
      <c r="E176" s="129" t="s">
        <v>280</v>
      </c>
      <c r="F176" s="129" t="s">
        <v>281</v>
      </c>
      <c r="I176" s="122"/>
      <c r="J176" s="130">
        <f>BK176</f>
        <v>0</v>
      </c>
      <c r="L176" s="119"/>
      <c r="M176" s="124"/>
      <c r="P176" s="125">
        <f>SUM(P177:P180)</f>
        <v>0</v>
      </c>
      <c r="R176" s="125">
        <f>SUM(R177:R180)</f>
        <v>0.58374400000000004</v>
      </c>
      <c r="T176" s="126">
        <f>SUM(T177:T180)</f>
        <v>0</v>
      </c>
      <c r="AR176" s="120" t="s">
        <v>127</v>
      </c>
      <c r="AT176" s="127" t="s">
        <v>70</v>
      </c>
      <c r="AU176" s="127" t="s">
        <v>78</v>
      </c>
      <c r="AY176" s="120" t="s">
        <v>119</v>
      </c>
      <c r="BK176" s="128">
        <f>SUM(BK177:BK180)</f>
        <v>0</v>
      </c>
    </row>
    <row r="177" spans="2:65" s="1" customFormat="1" ht="33" customHeight="1">
      <c r="B177" s="131"/>
      <c r="C177" s="132" t="s">
        <v>282</v>
      </c>
      <c r="D177" s="132" t="s">
        <v>122</v>
      </c>
      <c r="E177" s="133" t="s">
        <v>283</v>
      </c>
      <c r="F177" s="134" t="s">
        <v>284</v>
      </c>
      <c r="G177" s="135" t="s">
        <v>125</v>
      </c>
      <c r="H177" s="136">
        <v>56.944000000000003</v>
      </c>
      <c r="I177" s="137"/>
      <c r="J177" s="138">
        <f>ROUND(I177*H177,2)</f>
        <v>0</v>
      </c>
      <c r="K177" s="139"/>
      <c r="L177" s="28"/>
      <c r="M177" s="140" t="s">
        <v>1</v>
      </c>
      <c r="N177" s="141" t="s">
        <v>37</v>
      </c>
      <c r="P177" s="142">
        <f>O177*H177</f>
        <v>0</v>
      </c>
      <c r="Q177" s="142">
        <v>3.5000000000000001E-3</v>
      </c>
      <c r="R177" s="142">
        <f>Q177*H177</f>
        <v>0.19930400000000001</v>
      </c>
      <c r="S177" s="142">
        <v>0</v>
      </c>
      <c r="T177" s="143">
        <f>S177*H177</f>
        <v>0</v>
      </c>
      <c r="AR177" s="144" t="s">
        <v>187</v>
      </c>
      <c r="AT177" s="144" t="s">
        <v>122</v>
      </c>
      <c r="AU177" s="144" t="s">
        <v>127</v>
      </c>
      <c r="AY177" s="13" t="s">
        <v>119</v>
      </c>
      <c r="BE177" s="145">
        <f>IF(N177="základná",J177,0)</f>
        <v>0</v>
      </c>
      <c r="BF177" s="145">
        <f>IF(N177="znížená",J177,0)</f>
        <v>0</v>
      </c>
      <c r="BG177" s="145">
        <f>IF(N177="zákl. prenesená",J177,0)</f>
        <v>0</v>
      </c>
      <c r="BH177" s="145">
        <f>IF(N177="zníž. prenesená",J177,0)</f>
        <v>0</v>
      </c>
      <c r="BI177" s="145">
        <f>IF(N177="nulová",J177,0)</f>
        <v>0</v>
      </c>
      <c r="BJ177" s="13" t="s">
        <v>127</v>
      </c>
      <c r="BK177" s="145">
        <f>ROUND(I177*H177,2)</f>
        <v>0</v>
      </c>
      <c r="BL177" s="13" t="s">
        <v>187</v>
      </c>
      <c r="BM177" s="144" t="s">
        <v>285</v>
      </c>
    </row>
    <row r="178" spans="2:65" s="1" customFormat="1" ht="33" customHeight="1">
      <c r="B178" s="131"/>
      <c r="C178" s="132" t="s">
        <v>286</v>
      </c>
      <c r="D178" s="132" t="s">
        <v>122</v>
      </c>
      <c r="E178" s="133" t="s">
        <v>287</v>
      </c>
      <c r="F178" s="134" t="s">
        <v>288</v>
      </c>
      <c r="G178" s="135" t="s">
        <v>125</v>
      </c>
      <c r="H178" s="136">
        <v>89.44</v>
      </c>
      <c r="I178" s="137"/>
      <c r="J178" s="138">
        <f>ROUND(I178*H178,2)</f>
        <v>0</v>
      </c>
      <c r="K178" s="139"/>
      <c r="L178" s="28"/>
      <c r="M178" s="140" t="s">
        <v>1</v>
      </c>
      <c r="N178" s="141" t="s">
        <v>37</v>
      </c>
      <c r="P178" s="142">
        <f>O178*H178</f>
        <v>0</v>
      </c>
      <c r="Q178" s="142">
        <v>3.5000000000000001E-3</v>
      </c>
      <c r="R178" s="142">
        <f>Q178*H178</f>
        <v>0.31303999999999998</v>
      </c>
      <c r="S178" s="142">
        <v>0</v>
      </c>
      <c r="T178" s="143">
        <f>S178*H178</f>
        <v>0</v>
      </c>
      <c r="AR178" s="144" t="s">
        <v>187</v>
      </c>
      <c r="AT178" s="144" t="s">
        <v>122</v>
      </c>
      <c r="AU178" s="144" t="s">
        <v>127</v>
      </c>
      <c r="AY178" s="13" t="s">
        <v>119</v>
      </c>
      <c r="BE178" s="145">
        <f>IF(N178="základná",J178,0)</f>
        <v>0</v>
      </c>
      <c r="BF178" s="145">
        <f>IF(N178="znížená",J178,0)</f>
        <v>0</v>
      </c>
      <c r="BG178" s="145">
        <f>IF(N178="zákl. prenesená",J178,0)</f>
        <v>0</v>
      </c>
      <c r="BH178" s="145">
        <f>IF(N178="zníž. prenesená",J178,0)</f>
        <v>0</v>
      </c>
      <c r="BI178" s="145">
        <f>IF(N178="nulová",J178,0)</f>
        <v>0</v>
      </c>
      <c r="BJ178" s="13" t="s">
        <v>127</v>
      </c>
      <c r="BK178" s="145">
        <f>ROUND(I178*H178,2)</f>
        <v>0</v>
      </c>
      <c r="BL178" s="13" t="s">
        <v>187</v>
      </c>
      <c r="BM178" s="144" t="s">
        <v>289</v>
      </c>
    </row>
    <row r="179" spans="2:65" s="1" customFormat="1" ht="16.5" customHeight="1">
      <c r="B179" s="131"/>
      <c r="C179" s="132" t="s">
        <v>290</v>
      </c>
      <c r="D179" s="132" t="s">
        <v>122</v>
      </c>
      <c r="E179" s="133" t="s">
        <v>291</v>
      </c>
      <c r="F179" s="134" t="s">
        <v>292</v>
      </c>
      <c r="G179" s="135" t="s">
        <v>142</v>
      </c>
      <c r="H179" s="136">
        <v>20.399999999999999</v>
      </c>
      <c r="I179" s="137"/>
      <c r="J179" s="138">
        <f>ROUND(I179*H179,2)</f>
        <v>0</v>
      </c>
      <c r="K179" s="139"/>
      <c r="L179" s="28"/>
      <c r="M179" s="140" t="s">
        <v>1</v>
      </c>
      <c r="N179" s="141" t="s">
        <v>37</v>
      </c>
      <c r="P179" s="142">
        <f>O179*H179</f>
        <v>0</v>
      </c>
      <c r="Q179" s="142">
        <v>3.5000000000000001E-3</v>
      </c>
      <c r="R179" s="142">
        <f>Q179*H179</f>
        <v>7.1399999999999991E-2</v>
      </c>
      <c r="S179" s="142">
        <v>0</v>
      </c>
      <c r="T179" s="143">
        <f>S179*H179</f>
        <v>0</v>
      </c>
      <c r="AR179" s="144" t="s">
        <v>187</v>
      </c>
      <c r="AT179" s="144" t="s">
        <v>122</v>
      </c>
      <c r="AU179" s="144" t="s">
        <v>127</v>
      </c>
      <c r="AY179" s="13" t="s">
        <v>119</v>
      </c>
      <c r="BE179" s="145">
        <f>IF(N179="základná",J179,0)</f>
        <v>0</v>
      </c>
      <c r="BF179" s="145">
        <f>IF(N179="znížená",J179,0)</f>
        <v>0</v>
      </c>
      <c r="BG179" s="145">
        <f>IF(N179="zákl. prenesená",J179,0)</f>
        <v>0</v>
      </c>
      <c r="BH179" s="145">
        <f>IF(N179="zníž. prenesená",J179,0)</f>
        <v>0</v>
      </c>
      <c r="BI179" s="145">
        <f>IF(N179="nulová",J179,0)</f>
        <v>0</v>
      </c>
      <c r="BJ179" s="13" t="s">
        <v>127</v>
      </c>
      <c r="BK179" s="145">
        <f>ROUND(I179*H179,2)</f>
        <v>0</v>
      </c>
      <c r="BL179" s="13" t="s">
        <v>187</v>
      </c>
      <c r="BM179" s="144" t="s">
        <v>293</v>
      </c>
    </row>
    <row r="180" spans="2:65" s="1" customFormat="1" ht="24.15" customHeight="1">
      <c r="B180" s="131"/>
      <c r="C180" s="132" t="s">
        <v>294</v>
      </c>
      <c r="D180" s="132" t="s">
        <v>122</v>
      </c>
      <c r="E180" s="133" t="s">
        <v>295</v>
      </c>
      <c r="F180" s="134" t="s">
        <v>296</v>
      </c>
      <c r="G180" s="135" t="s">
        <v>297</v>
      </c>
      <c r="H180" s="157"/>
      <c r="I180" s="137"/>
      <c r="J180" s="138">
        <f>ROUND(I180*H180,2)</f>
        <v>0</v>
      </c>
      <c r="K180" s="139"/>
      <c r="L180" s="28"/>
      <c r="M180" s="140" t="s">
        <v>1</v>
      </c>
      <c r="N180" s="141" t="s">
        <v>37</v>
      </c>
      <c r="P180" s="142">
        <f>O180*H180</f>
        <v>0</v>
      </c>
      <c r="Q180" s="142">
        <v>0</v>
      </c>
      <c r="R180" s="142">
        <f>Q180*H180</f>
        <v>0</v>
      </c>
      <c r="S180" s="142">
        <v>0</v>
      </c>
      <c r="T180" s="143">
        <f>S180*H180</f>
        <v>0</v>
      </c>
      <c r="AR180" s="144" t="s">
        <v>187</v>
      </c>
      <c r="AT180" s="144" t="s">
        <v>122</v>
      </c>
      <c r="AU180" s="144" t="s">
        <v>127</v>
      </c>
      <c r="AY180" s="13" t="s">
        <v>119</v>
      </c>
      <c r="BE180" s="145">
        <f>IF(N180="základná",J180,0)</f>
        <v>0</v>
      </c>
      <c r="BF180" s="145">
        <f>IF(N180="znížená",J180,0)</f>
        <v>0</v>
      </c>
      <c r="BG180" s="145">
        <f>IF(N180="zákl. prenesená",J180,0)</f>
        <v>0</v>
      </c>
      <c r="BH180" s="145">
        <f>IF(N180="zníž. prenesená",J180,0)</f>
        <v>0</v>
      </c>
      <c r="BI180" s="145">
        <f>IF(N180="nulová",J180,0)</f>
        <v>0</v>
      </c>
      <c r="BJ180" s="13" t="s">
        <v>127</v>
      </c>
      <c r="BK180" s="145">
        <f>ROUND(I180*H180,2)</f>
        <v>0</v>
      </c>
      <c r="BL180" s="13" t="s">
        <v>187</v>
      </c>
      <c r="BM180" s="144" t="s">
        <v>298</v>
      </c>
    </row>
    <row r="181" spans="2:65" s="11" customFormat="1" ht="22.95" customHeight="1">
      <c r="B181" s="119"/>
      <c r="D181" s="120" t="s">
        <v>70</v>
      </c>
      <c r="E181" s="129" t="s">
        <v>299</v>
      </c>
      <c r="F181" s="129" t="s">
        <v>300</v>
      </c>
      <c r="I181" s="122"/>
      <c r="J181" s="130">
        <f>BK181</f>
        <v>0</v>
      </c>
      <c r="L181" s="119"/>
      <c r="M181" s="124"/>
      <c r="P181" s="125">
        <f>SUM(P182:P185)</f>
        <v>0</v>
      </c>
      <c r="R181" s="125">
        <f>SUM(R182:R185)</f>
        <v>3.3112700000000002E-2</v>
      </c>
      <c r="T181" s="126">
        <f>SUM(T182:T185)</f>
        <v>0</v>
      </c>
      <c r="AR181" s="120" t="s">
        <v>127</v>
      </c>
      <c r="AT181" s="127" t="s">
        <v>70</v>
      </c>
      <c r="AU181" s="127" t="s">
        <v>78</v>
      </c>
      <c r="AY181" s="120" t="s">
        <v>119</v>
      </c>
      <c r="BK181" s="128">
        <f>SUM(BK182:BK185)</f>
        <v>0</v>
      </c>
    </row>
    <row r="182" spans="2:65" s="1" customFormat="1" ht="24.15" customHeight="1">
      <c r="B182" s="131"/>
      <c r="C182" s="132" t="s">
        <v>301</v>
      </c>
      <c r="D182" s="132" t="s">
        <v>122</v>
      </c>
      <c r="E182" s="133" t="s">
        <v>302</v>
      </c>
      <c r="F182" s="134" t="s">
        <v>303</v>
      </c>
      <c r="G182" s="135" t="s">
        <v>180</v>
      </c>
      <c r="H182" s="136">
        <v>8</v>
      </c>
      <c r="I182" s="137"/>
      <c r="J182" s="138">
        <f>ROUND(I182*H182,2)</f>
        <v>0</v>
      </c>
      <c r="K182" s="139"/>
      <c r="L182" s="28"/>
      <c r="M182" s="140" t="s">
        <v>1</v>
      </c>
      <c r="N182" s="141" t="s">
        <v>37</v>
      </c>
      <c r="P182" s="142">
        <f>O182*H182</f>
        <v>0</v>
      </c>
      <c r="Q182" s="142">
        <v>1.165E-3</v>
      </c>
      <c r="R182" s="142">
        <f>Q182*H182</f>
        <v>9.3200000000000002E-3</v>
      </c>
      <c r="S182" s="142">
        <v>0</v>
      </c>
      <c r="T182" s="143">
        <f>S182*H182</f>
        <v>0</v>
      </c>
      <c r="AR182" s="144" t="s">
        <v>187</v>
      </c>
      <c r="AT182" s="144" t="s">
        <v>122</v>
      </c>
      <c r="AU182" s="144" t="s">
        <v>127</v>
      </c>
      <c r="AY182" s="13" t="s">
        <v>119</v>
      </c>
      <c r="BE182" s="145">
        <f>IF(N182="základná",J182,0)</f>
        <v>0</v>
      </c>
      <c r="BF182" s="145">
        <f>IF(N182="znížená",J182,0)</f>
        <v>0</v>
      </c>
      <c r="BG182" s="145">
        <f>IF(N182="zákl. prenesená",J182,0)</f>
        <v>0</v>
      </c>
      <c r="BH182" s="145">
        <f>IF(N182="zníž. prenesená",J182,0)</f>
        <v>0</v>
      </c>
      <c r="BI182" s="145">
        <f>IF(N182="nulová",J182,0)</f>
        <v>0</v>
      </c>
      <c r="BJ182" s="13" t="s">
        <v>127</v>
      </c>
      <c r="BK182" s="145">
        <f>ROUND(I182*H182,2)</f>
        <v>0</v>
      </c>
      <c r="BL182" s="13" t="s">
        <v>187</v>
      </c>
      <c r="BM182" s="144" t="s">
        <v>304</v>
      </c>
    </row>
    <row r="183" spans="2:65" s="1" customFormat="1" ht="24.15" customHeight="1">
      <c r="B183" s="131"/>
      <c r="C183" s="146" t="s">
        <v>305</v>
      </c>
      <c r="D183" s="146" t="s">
        <v>160</v>
      </c>
      <c r="E183" s="147" t="s">
        <v>306</v>
      </c>
      <c r="F183" s="148" t="s">
        <v>307</v>
      </c>
      <c r="G183" s="149" t="s">
        <v>180</v>
      </c>
      <c r="H183" s="150">
        <v>8</v>
      </c>
      <c r="I183" s="151"/>
      <c r="J183" s="152">
        <f>ROUND(I183*H183,2)</f>
        <v>0</v>
      </c>
      <c r="K183" s="153"/>
      <c r="L183" s="154"/>
      <c r="M183" s="155" t="s">
        <v>1</v>
      </c>
      <c r="N183" s="156" t="s">
        <v>37</v>
      </c>
      <c r="P183" s="142">
        <f>O183*H183</f>
        <v>0</v>
      </c>
      <c r="Q183" s="142">
        <v>2.9399999999999999E-3</v>
      </c>
      <c r="R183" s="142">
        <f>Q183*H183</f>
        <v>2.3519999999999999E-2</v>
      </c>
      <c r="S183" s="142">
        <v>0</v>
      </c>
      <c r="T183" s="143">
        <f>S183*H183</f>
        <v>0</v>
      </c>
      <c r="AR183" s="144" t="s">
        <v>248</v>
      </c>
      <c r="AT183" s="144" t="s">
        <v>160</v>
      </c>
      <c r="AU183" s="144" t="s">
        <v>127</v>
      </c>
      <c r="AY183" s="13" t="s">
        <v>119</v>
      </c>
      <c r="BE183" s="145">
        <f>IF(N183="základná",J183,0)</f>
        <v>0</v>
      </c>
      <c r="BF183" s="145">
        <f>IF(N183="znížená",J183,0)</f>
        <v>0</v>
      </c>
      <c r="BG183" s="145">
        <f>IF(N183="zákl. prenesená",J183,0)</f>
        <v>0</v>
      </c>
      <c r="BH183" s="145">
        <f>IF(N183="zníž. prenesená",J183,0)</f>
        <v>0</v>
      </c>
      <c r="BI183" s="145">
        <f>IF(N183="nulová",J183,0)</f>
        <v>0</v>
      </c>
      <c r="BJ183" s="13" t="s">
        <v>127</v>
      </c>
      <c r="BK183" s="145">
        <f>ROUND(I183*H183,2)</f>
        <v>0</v>
      </c>
      <c r="BL183" s="13" t="s">
        <v>187</v>
      </c>
      <c r="BM183" s="144" t="s">
        <v>308</v>
      </c>
    </row>
    <row r="184" spans="2:65" s="1" customFormat="1" ht="37.950000000000003" customHeight="1">
      <c r="B184" s="131"/>
      <c r="C184" s="132" t="s">
        <v>309</v>
      </c>
      <c r="D184" s="132" t="s">
        <v>122</v>
      </c>
      <c r="E184" s="133" t="s">
        <v>310</v>
      </c>
      <c r="F184" s="134" t="s">
        <v>311</v>
      </c>
      <c r="G184" s="135" t="s">
        <v>312</v>
      </c>
      <c r="H184" s="136">
        <v>1</v>
      </c>
      <c r="I184" s="137"/>
      <c r="J184" s="138">
        <f>ROUND(I184*H184,2)</f>
        <v>0</v>
      </c>
      <c r="K184" s="139"/>
      <c r="L184" s="28"/>
      <c r="M184" s="140" t="s">
        <v>1</v>
      </c>
      <c r="N184" s="141" t="s">
        <v>37</v>
      </c>
      <c r="P184" s="142">
        <f>O184*H184</f>
        <v>0</v>
      </c>
      <c r="Q184" s="142">
        <v>2.7270000000000001E-4</v>
      </c>
      <c r="R184" s="142">
        <f>Q184*H184</f>
        <v>2.7270000000000001E-4</v>
      </c>
      <c r="S184" s="142">
        <v>0</v>
      </c>
      <c r="T184" s="143">
        <f>S184*H184</f>
        <v>0</v>
      </c>
      <c r="AR184" s="144" t="s">
        <v>187</v>
      </c>
      <c r="AT184" s="144" t="s">
        <v>122</v>
      </c>
      <c r="AU184" s="144" t="s">
        <v>127</v>
      </c>
      <c r="AY184" s="13" t="s">
        <v>119</v>
      </c>
      <c r="BE184" s="145">
        <f>IF(N184="základná",J184,0)</f>
        <v>0</v>
      </c>
      <c r="BF184" s="145">
        <f>IF(N184="znížená",J184,0)</f>
        <v>0</v>
      </c>
      <c r="BG184" s="145">
        <f>IF(N184="zákl. prenesená",J184,0)</f>
        <v>0</v>
      </c>
      <c r="BH184" s="145">
        <f>IF(N184="zníž. prenesená",J184,0)</f>
        <v>0</v>
      </c>
      <c r="BI184" s="145">
        <f>IF(N184="nulová",J184,0)</f>
        <v>0</v>
      </c>
      <c r="BJ184" s="13" t="s">
        <v>127</v>
      </c>
      <c r="BK184" s="145">
        <f>ROUND(I184*H184,2)</f>
        <v>0</v>
      </c>
      <c r="BL184" s="13" t="s">
        <v>187</v>
      </c>
      <c r="BM184" s="144" t="s">
        <v>313</v>
      </c>
    </row>
    <row r="185" spans="2:65" s="1" customFormat="1" ht="24.15" customHeight="1">
      <c r="B185" s="131"/>
      <c r="C185" s="132" t="s">
        <v>314</v>
      </c>
      <c r="D185" s="132" t="s">
        <v>122</v>
      </c>
      <c r="E185" s="133" t="s">
        <v>315</v>
      </c>
      <c r="F185" s="134" t="s">
        <v>316</v>
      </c>
      <c r="G185" s="135" t="s">
        <v>297</v>
      </c>
      <c r="H185" s="157"/>
      <c r="I185" s="137"/>
      <c r="J185" s="138">
        <f>ROUND(I185*H185,2)</f>
        <v>0</v>
      </c>
      <c r="K185" s="139"/>
      <c r="L185" s="28"/>
      <c r="M185" s="140" t="s">
        <v>1</v>
      </c>
      <c r="N185" s="141" t="s">
        <v>37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187</v>
      </c>
      <c r="AT185" s="144" t="s">
        <v>122</v>
      </c>
      <c r="AU185" s="144" t="s">
        <v>127</v>
      </c>
      <c r="AY185" s="13" t="s">
        <v>119</v>
      </c>
      <c r="BE185" s="145">
        <f>IF(N185="základná",J185,0)</f>
        <v>0</v>
      </c>
      <c r="BF185" s="145">
        <f>IF(N185="znížená",J185,0)</f>
        <v>0</v>
      </c>
      <c r="BG185" s="145">
        <f>IF(N185="zákl. prenesená",J185,0)</f>
        <v>0</v>
      </c>
      <c r="BH185" s="145">
        <f>IF(N185="zníž. prenesená",J185,0)</f>
        <v>0</v>
      </c>
      <c r="BI185" s="145">
        <f>IF(N185="nulová",J185,0)</f>
        <v>0</v>
      </c>
      <c r="BJ185" s="13" t="s">
        <v>127</v>
      </c>
      <c r="BK185" s="145">
        <f>ROUND(I185*H185,2)</f>
        <v>0</v>
      </c>
      <c r="BL185" s="13" t="s">
        <v>187</v>
      </c>
      <c r="BM185" s="144" t="s">
        <v>317</v>
      </c>
    </row>
    <row r="186" spans="2:65" s="11" customFormat="1" ht="22.95" customHeight="1">
      <c r="B186" s="119"/>
      <c r="D186" s="120" t="s">
        <v>70</v>
      </c>
      <c r="E186" s="129" t="s">
        <v>318</v>
      </c>
      <c r="F186" s="129" t="s">
        <v>319</v>
      </c>
      <c r="I186" s="122"/>
      <c r="J186" s="130">
        <f>BK186</f>
        <v>0</v>
      </c>
      <c r="L186" s="119"/>
      <c r="M186" s="124"/>
      <c r="P186" s="125">
        <f>P187</f>
        <v>0</v>
      </c>
      <c r="R186" s="125">
        <f>R187</f>
        <v>1.515E-4</v>
      </c>
      <c r="T186" s="126">
        <f>T187</f>
        <v>0</v>
      </c>
      <c r="AR186" s="120" t="s">
        <v>127</v>
      </c>
      <c r="AT186" s="127" t="s">
        <v>70</v>
      </c>
      <c r="AU186" s="127" t="s">
        <v>78</v>
      </c>
      <c r="AY186" s="120" t="s">
        <v>119</v>
      </c>
      <c r="BK186" s="128">
        <f>BK187</f>
        <v>0</v>
      </c>
    </row>
    <row r="187" spans="2:65" s="1" customFormat="1" ht="33" customHeight="1">
      <c r="B187" s="131"/>
      <c r="C187" s="132" t="s">
        <v>320</v>
      </c>
      <c r="D187" s="132" t="s">
        <v>122</v>
      </c>
      <c r="E187" s="133" t="s">
        <v>321</v>
      </c>
      <c r="F187" s="134" t="s">
        <v>322</v>
      </c>
      <c r="G187" s="135" t="s">
        <v>312</v>
      </c>
      <c r="H187" s="136">
        <v>1</v>
      </c>
      <c r="I187" s="137"/>
      <c r="J187" s="138">
        <f>ROUND(I187*H187,2)</f>
        <v>0</v>
      </c>
      <c r="K187" s="139"/>
      <c r="L187" s="28"/>
      <c r="M187" s="140" t="s">
        <v>1</v>
      </c>
      <c r="N187" s="141" t="s">
        <v>37</v>
      </c>
      <c r="P187" s="142">
        <f>O187*H187</f>
        <v>0</v>
      </c>
      <c r="Q187" s="142">
        <v>1.515E-4</v>
      </c>
      <c r="R187" s="142">
        <f>Q187*H187</f>
        <v>1.515E-4</v>
      </c>
      <c r="S187" s="142">
        <v>0</v>
      </c>
      <c r="T187" s="143">
        <f>S187*H187</f>
        <v>0</v>
      </c>
      <c r="AR187" s="144" t="s">
        <v>187</v>
      </c>
      <c r="AT187" s="144" t="s">
        <v>122</v>
      </c>
      <c r="AU187" s="144" t="s">
        <v>127</v>
      </c>
      <c r="AY187" s="13" t="s">
        <v>119</v>
      </c>
      <c r="BE187" s="145">
        <f>IF(N187="základná",J187,0)</f>
        <v>0</v>
      </c>
      <c r="BF187" s="145">
        <f>IF(N187="znížená",J187,0)</f>
        <v>0</v>
      </c>
      <c r="BG187" s="145">
        <f>IF(N187="zákl. prenesená",J187,0)</f>
        <v>0</v>
      </c>
      <c r="BH187" s="145">
        <f>IF(N187="zníž. prenesená",J187,0)</f>
        <v>0</v>
      </c>
      <c r="BI187" s="145">
        <f>IF(N187="nulová",J187,0)</f>
        <v>0</v>
      </c>
      <c r="BJ187" s="13" t="s">
        <v>127</v>
      </c>
      <c r="BK187" s="145">
        <f>ROUND(I187*H187,2)</f>
        <v>0</v>
      </c>
      <c r="BL187" s="13" t="s">
        <v>187</v>
      </c>
      <c r="BM187" s="144" t="s">
        <v>323</v>
      </c>
    </row>
    <row r="188" spans="2:65" s="11" customFormat="1" ht="22.95" customHeight="1">
      <c r="B188" s="119"/>
      <c r="D188" s="120" t="s">
        <v>70</v>
      </c>
      <c r="E188" s="129" t="s">
        <v>324</v>
      </c>
      <c r="F188" s="129" t="s">
        <v>325</v>
      </c>
      <c r="I188" s="122"/>
      <c r="J188" s="130">
        <f>BK188</f>
        <v>0</v>
      </c>
      <c r="L188" s="119"/>
      <c r="M188" s="124"/>
      <c r="P188" s="125">
        <f>SUM(P189:P202)</f>
        <v>0</v>
      </c>
      <c r="R188" s="125">
        <f>SUM(R189:R202)</f>
        <v>8.79688E-2</v>
      </c>
      <c r="T188" s="126">
        <f>SUM(T189:T202)</f>
        <v>0.17572000000000002</v>
      </c>
      <c r="AR188" s="120" t="s">
        <v>127</v>
      </c>
      <c r="AT188" s="127" t="s">
        <v>70</v>
      </c>
      <c r="AU188" s="127" t="s">
        <v>78</v>
      </c>
      <c r="AY188" s="120" t="s">
        <v>119</v>
      </c>
      <c r="BK188" s="128">
        <f>SUM(BK189:BK202)</f>
        <v>0</v>
      </c>
    </row>
    <row r="189" spans="2:65" s="1" customFormat="1" ht="24.15" customHeight="1">
      <c r="B189" s="131"/>
      <c r="C189" s="132" t="s">
        <v>326</v>
      </c>
      <c r="D189" s="132" t="s">
        <v>122</v>
      </c>
      <c r="E189" s="133" t="s">
        <v>327</v>
      </c>
      <c r="F189" s="134" t="s">
        <v>328</v>
      </c>
      <c r="G189" s="135" t="s">
        <v>329</v>
      </c>
      <c r="H189" s="136">
        <v>4</v>
      </c>
      <c r="I189" s="137"/>
      <c r="J189" s="138">
        <f t="shared" ref="J189:J202" si="20">ROUND(I189*H189,2)</f>
        <v>0</v>
      </c>
      <c r="K189" s="139"/>
      <c r="L189" s="28"/>
      <c r="M189" s="140" t="s">
        <v>1</v>
      </c>
      <c r="N189" s="141" t="s">
        <v>37</v>
      </c>
      <c r="P189" s="142">
        <f t="shared" ref="P189:P202" si="21">O189*H189</f>
        <v>0</v>
      </c>
      <c r="Q189" s="142">
        <v>0</v>
      </c>
      <c r="R189" s="142">
        <f t="shared" ref="R189:R202" si="22">Q189*H189</f>
        <v>0</v>
      </c>
      <c r="S189" s="142">
        <v>3.4200000000000001E-2</v>
      </c>
      <c r="T189" s="143">
        <f t="shared" ref="T189:T202" si="23">S189*H189</f>
        <v>0.1368</v>
      </c>
      <c r="AR189" s="144" t="s">
        <v>187</v>
      </c>
      <c r="AT189" s="144" t="s">
        <v>122</v>
      </c>
      <c r="AU189" s="144" t="s">
        <v>127</v>
      </c>
      <c r="AY189" s="13" t="s">
        <v>119</v>
      </c>
      <c r="BE189" s="145">
        <f t="shared" ref="BE189:BE202" si="24">IF(N189="základná",J189,0)</f>
        <v>0</v>
      </c>
      <c r="BF189" s="145">
        <f t="shared" ref="BF189:BF202" si="25">IF(N189="znížená",J189,0)</f>
        <v>0</v>
      </c>
      <c r="BG189" s="145">
        <f t="shared" ref="BG189:BG202" si="26">IF(N189="zákl. prenesená",J189,0)</f>
        <v>0</v>
      </c>
      <c r="BH189" s="145">
        <f t="shared" ref="BH189:BH202" si="27">IF(N189="zníž. prenesená",J189,0)</f>
        <v>0</v>
      </c>
      <c r="BI189" s="145">
        <f t="shared" ref="BI189:BI202" si="28">IF(N189="nulová",J189,0)</f>
        <v>0</v>
      </c>
      <c r="BJ189" s="13" t="s">
        <v>127</v>
      </c>
      <c r="BK189" s="145">
        <f t="shared" ref="BK189:BK202" si="29">ROUND(I189*H189,2)</f>
        <v>0</v>
      </c>
      <c r="BL189" s="13" t="s">
        <v>187</v>
      </c>
      <c r="BM189" s="144" t="s">
        <v>330</v>
      </c>
    </row>
    <row r="190" spans="2:65" s="1" customFormat="1" ht="24.15" customHeight="1">
      <c r="B190" s="131"/>
      <c r="C190" s="132" t="s">
        <v>331</v>
      </c>
      <c r="D190" s="132" t="s">
        <v>122</v>
      </c>
      <c r="E190" s="133" t="s">
        <v>332</v>
      </c>
      <c r="F190" s="134" t="s">
        <v>333</v>
      </c>
      <c r="G190" s="135" t="s">
        <v>180</v>
      </c>
      <c r="H190" s="136">
        <v>4</v>
      </c>
      <c r="I190" s="137"/>
      <c r="J190" s="138">
        <f t="shared" si="20"/>
        <v>0</v>
      </c>
      <c r="K190" s="139"/>
      <c r="L190" s="28"/>
      <c r="M190" s="140" t="s">
        <v>1</v>
      </c>
      <c r="N190" s="141" t="s">
        <v>37</v>
      </c>
      <c r="P190" s="142">
        <f t="shared" si="21"/>
        <v>0</v>
      </c>
      <c r="Q190" s="142">
        <v>2.8420000000000002E-4</v>
      </c>
      <c r="R190" s="142">
        <f t="shared" si="22"/>
        <v>1.1368000000000001E-3</v>
      </c>
      <c r="S190" s="142">
        <v>0</v>
      </c>
      <c r="T190" s="143">
        <f t="shared" si="23"/>
        <v>0</v>
      </c>
      <c r="AR190" s="144" t="s">
        <v>187</v>
      </c>
      <c r="AT190" s="144" t="s">
        <v>122</v>
      </c>
      <c r="AU190" s="144" t="s">
        <v>127</v>
      </c>
      <c r="AY190" s="13" t="s">
        <v>119</v>
      </c>
      <c r="BE190" s="145">
        <f t="shared" si="24"/>
        <v>0</v>
      </c>
      <c r="BF190" s="145">
        <f t="shared" si="25"/>
        <v>0</v>
      </c>
      <c r="BG190" s="145">
        <f t="shared" si="26"/>
        <v>0</v>
      </c>
      <c r="BH190" s="145">
        <f t="shared" si="27"/>
        <v>0</v>
      </c>
      <c r="BI190" s="145">
        <f t="shared" si="28"/>
        <v>0</v>
      </c>
      <c r="BJ190" s="13" t="s">
        <v>127</v>
      </c>
      <c r="BK190" s="145">
        <f t="shared" si="29"/>
        <v>0</v>
      </c>
      <c r="BL190" s="13" t="s">
        <v>187</v>
      </c>
      <c r="BM190" s="144" t="s">
        <v>334</v>
      </c>
    </row>
    <row r="191" spans="2:65" s="1" customFormat="1" ht="66.75" customHeight="1">
      <c r="B191" s="131"/>
      <c r="C191" s="132" t="s">
        <v>335</v>
      </c>
      <c r="D191" s="132" t="s">
        <v>122</v>
      </c>
      <c r="E191" s="133" t="s">
        <v>336</v>
      </c>
      <c r="F191" s="134" t="s">
        <v>337</v>
      </c>
      <c r="G191" s="135" t="s">
        <v>125</v>
      </c>
      <c r="H191" s="136">
        <v>11</v>
      </c>
      <c r="I191" s="137"/>
      <c r="J191" s="138">
        <f t="shared" si="20"/>
        <v>0</v>
      </c>
      <c r="K191" s="139"/>
      <c r="L191" s="28"/>
      <c r="M191" s="140" t="s">
        <v>1</v>
      </c>
      <c r="N191" s="141" t="s">
        <v>37</v>
      </c>
      <c r="P191" s="142">
        <f t="shared" si="21"/>
        <v>0</v>
      </c>
      <c r="Q191" s="142">
        <v>1.8500000000000001E-3</v>
      </c>
      <c r="R191" s="142">
        <f t="shared" si="22"/>
        <v>2.035E-2</v>
      </c>
      <c r="S191" s="142">
        <v>0</v>
      </c>
      <c r="T191" s="143">
        <f t="shared" si="23"/>
        <v>0</v>
      </c>
      <c r="AR191" s="144" t="s">
        <v>187</v>
      </c>
      <c r="AT191" s="144" t="s">
        <v>122</v>
      </c>
      <c r="AU191" s="144" t="s">
        <v>127</v>
      </c>
      <c r="AY191" s="13" t="s">
        <v>119</v>
      </c>
      <c r="BE191" s="145">
        <f t="shared" si="24"/>
        <v>0</v>
      </c>
      <c r="BF191" s="145">
        <f t="shared" si="25"/>
        <v>0</v>
      </c>
      <c r="BG191" s="145">
        <f t="shared" si="26"/>
        <v>0</v>
      </c>
      <c r="BH191" s="145">
        <f t="shared" si="27"/>
        <v>0</v>
      </c>
      <c r="BI191" s="145">
        <f t="shared" si="28"/>
        <v>0</v>
      </c>
      <c r="BJ191" s="13" t="s">
        <v>127</v>
      </c>
      <c r="BK191" s="145">
        <f t="shared" si="29"/>
        <v>0</v>
      </c>
      <c r="BL191" s="13" t="s">
        <v>187</v>
      </c>
      <c r="BM191" s="144" t="s">
        <v>338</v>
      </c>
    </row>
    <row r="192" spans="2:65" s="1" customFormat="1" ht="24.15" customHeight="1">
      <c r="B192" s="131"/>
      <c r="C192" s="132" t="s">
        <v>339</v>
      </c>
      <c r="D192" s="132" t="s">
        <v>122</v>
      </c>
      <c r="E192" s="133" t="s">
        <v>340</v>
      </c>
      <c r="F192" s="134" t="s">
        <v>341</v>
      </c>
      <c r="G192" s="135" t="s">
        <v>329</v>
      </c>
      <c r="H192" s="136">
        <v>2</v>
      </c>
      <c r="I192" s="137"/>
      <c r="J192" s="138">
        <f t="shared" si="20"/>
        <v>0</v>
      </c>
      <c r="K192" s="139"/>
      <c r="L192" s="28"/>
      <c r="M192" s="140" t="s">
        <v>1</v>
      </c>
      <c r="N192" s="141" t="s">
        <v>37</v>
      </c>
      <c r="P192" s="142">
        <f t="shared" si="21"/>
        <v>0</v>
      </c>
      <c r="Q192" s="142">
        <v>0</v>
      </c>
      <c r="R192" s="142">
        <f t="shared" si="22"/>
        <v>0</v>
      </c>
      <c r="S192" s="142">
        <v>1.9460000000000002E-2</v>
      </c>
      <c r="T192" s="143">
        <f t="shared" si="23"/>
        <v>3.8920000000000003E-2</v>
      </c>
      <c r="AR192" s="144" t="s">
        <v>187</v>
      </c>
      <c r="AT192" s="144" t="s">
        <v>122</v>
      </c>
      <c r="AU192" s="144" t="s">
        <v>127</v>
      </c>
      <c r="AY192" s="13" t="s">
        <v>119</v>
      </c>
      <c r="BE192" s="145">
        <f t="shared" si="24"/>
        <v>0</v>
      </c>
      <c r="BF192" s="145">
        <f t="shared" si="25"/>
        <v>0</v>
      </c>
      <c r="BG192" s="145">
        <f t="shared" si="26"/>
        <v>0</v>
      </c>
      <c r="BH192" s="145">
        <f t="shared" si="27"/>
        <v>0</v>
      </c>
      <c r="BI192" s="145">
        <f t="shared" si="28"/>
        <v>0</v>
      </c>
      <c r="BJ192" s="13" t="s">
        <v>127</v>
      </c>
      <c r="BK192" s="145">
        <f t="shared" si="29"/>
        <v>0</v>
      </c>
      <c r="BL192" s="13" t="s">
        <v>187</v>
      </c>
      <c r="BM192" s="144" t="s">
        <v>342</v>
      </c>
    </row>
    <row r="193" spans="2:65" s="1" customFormat="1" ht="24.15" customHeight="1">
      <c r="B193" s="131"/>
      <c r="C193" s="132" t="s">
        <v>343</v>
      </c>
      <c r="D193" s="132" t="s">
        <v>122</v>
      </c>
      <c r="E193" s="133" t="s">
        <v>344</v>
      </c>
      <c r="F193" s="134" t="s">
        <v>345</v>
      </c>
      <c r="G193" s="135" t="s">
        <v>180</v>
      </c>
      <c r="H193" s="136">
        <v>2</v>
      </c>
      <c r="I193" s="137"/>
      <c r="J193" s="138">
        <f t="shared" si="20"/>
        <v>0</v>
      </c>
      <c r="K193" s="139"/>
      <c r="L193" s="28"/>
      <c r="M193" s="140" t="s">
        <v>1</v>
      </c>
      <c r="N193" s="141" t="s">
        <v>37</v>
      </c>
      <c r="P193" s="142">
        <f t="shared" si="21"/>
        <v>0</v>
      </c>
      <c r="Q193" s="142">
        <v>2.7999999999999998E-4</v>
      </c>
      <c r="R193" s="142">
        <f t="shared" si="22"/>
        <v>5.5999999999999995E-4</v>
      </c>
      <c r="S193" s="142">
        <v>0</v>
      </c>
      <c r="T193" s="143">
        <f t="shared" si="23"/>
        <v>0</v>
      </c>
      <c r="AR193" s="144" t="s">
        <v>187</v>
      </c>
      <c r="AT193" s="144" t="s">
        <v>122</v>
      </c>
      <c r="AU193" s="144" t="s">
        <v>127</v>
      </c>
      <c r="AY193" s="13" t="s">
        <v>119</v>
      </c>
      <c r="BE193" s="145">
        <f t="shared" si="24"/>
        <v>0</v>
      </c>
      <c r="BF193" s="145">
        <f t="shared" si="25"/>
        <v>0</v>
      </c>
      <c r="BG193" s="145">
        <f t="shared" si="26"/>
        <v>0</v>
      </c>
      <c r="BH193" s="145">
        <f t="shared" si="27"/>
        <v>0</v>
      </c>
      <c r="BI193" s="145">
        <f t="shared" si="28"/>
        <v>0</v>
      </c>
      <c r="BJ193" s="13" t="s">
        <v>127</v>
      </c>
      <c r="BK193" s="145">
        <f t="shared" si="29"/>
        <v>0</v>
      </c>
      <c r="BL193" s="13" t="s">
        <v>187</v>
      </c>
      <c r="BM193" s="144" t="s">
        <v>346</v>
      </c>
    </row>
    <row r="194" spans="2:65" s="1" customFormat="1" ht="16.5" customHeight="1">
      <c r="B194" s="131"/>
      <c r="C194" s="146" t="s">
        <v>347</v>
      </c>
      <c r="D194" s="146" t="s">
        <v>160</v>
      </c>
      <c r="E194" s="147" t="s">
        <v>348</v>
      </c>
      <c r="F194" s="148" t="s">
        <v>349</v>
      </c>
      <c r="G194" s="149" t="s">
        <v>180</v>
      </c>
      <c r="H194" s="150">
        <v>2</v>
      </c>
      <c r="I194" s="151"/>
      <c r="J194" s="152">
        <f t="shared" si="20"/>
        <v>0</v>
      </c>
      <c r="K194" s="153"/>
      <c r="L194" s="154"/>
      <c r="M194" s="155" t="s">
        <v>1</v>
      </c>
      <c r="N194" s="156" t="s">
        <v>37</v>
      </c>
      <c r="P194" s="142">
        <f t="shared" si="21"/>
        <v>0</v>
      </c>
      <c r="Q194" s="142">
        <v>1.41E-2</v>
      </c>
      <c r="R194" s="142">
        <f t="shared" si="22"/>
        <v>2.8199999999999999E-2</v>
      </c>
      <c r="S194" s="142">
        <v>0</v>
      </c>
      <c r="T194" s="143">
        <f t="shared" si="23"/>
        <v>0</v>
      </c>
      <c r="AR194" s="144" t="s">
        <v>248</v>
      </c>
      <c r="AT194" s="144" t="s">
        <v>160</v>
      </c>
      <c r="AU194" s="144" t="s">
        <v>127</v>
      </c>
      <c r="AY194" s="13" t="s">
        <v>119</v>
      </c>
      <c r="BE194" s="145">
        <f t="shared" si="24"/>
        <v>0</v>
      </c>
      <c r="BF194" s="145">
        <f t="shared" si="25"/>
        <v>0</v>
      </c>
      <c r="BG194" s="145">
        <f t="shared" si="26"/>
        <v>0</v>
      </c>
      <c r="BH194" s="145">
        <f t="shared" si="27"/>
        <v>0</v>
      </c>
      <c r="BI194" s="145">
        <f t="shared" si="28"/>
        <v>0</v>
      </c>
      <c r="BJ194" s="13" t="s">
        <v>127</v>
      </c>
      <c r="BK194" s="145">
        <f t="shared" si="29"/>
        <v>0</v>
      </c>
      <c r="BL194" s="13" t="s">
        <v>187</v>
      </c>
      <c r="BM194" s="144" t="s">
        <v>350</v>
      </c>
    </row>
    <row r="195" spans="2:65" s="1" customFormat="1" ht="33" customHeight="1">
      <c r="B195" s="131"/>
      <c r="C195" s="132" t="s">
        <v>351</v>
      </c>
      <c r="D195" s="132" t="s">
        <v>122</v>
      </c>
      <c r="E195" s="133" t="s">
        <v>352</v>
      </c>
      <c r="F195" s="134" t="s">
        <v>353</v>
      </c>
      <c r="G195" s="135" t="s">
        <v>180</v>
      </c>
      <c r="H195" s="136">
        <v>2</v>
      </c>
      <c r="I195" s="137"/>
      <c r="J195" s="138">
        <f t="shared" si="20"/>
        <v>0</v>
      </c>
      <c r="K195" s="139"/>
      <c r="L195" s="28"/>
      <c r="M195" s="140" t="s">
        <v>1</v>
      </c>
      <c r="N195" s="141" t="s">
        <v>37</v>
      </c>
      <c r="P195" s="142">
        <f t="shared" si="21"/>
        <v>0</v>
      </c>
      <c r="Q195" s="142">
        <v>4.1999999999999996E-6</v>
      </c>
      <c r="R195" s="142">
        <f t="shared" si="22"/>
        <v>8.3999999999999992E-6</v>
      </c>
      <c r="S195" s="142">
        <v>0</v>
      </c>
      <c r="T195" s="143">
        <f t="shared" si="23"/>
        <v>0</v>
      </c>
      <c r="AR195" s="144" t="s">
        <v>187</v>
      </c>
      <c r="AT195" s="144" t="s">
        <v>122</v>
      </c>
      <c r="AU195" s="144" t="s">
        <v>127</v>
      </c>
      <c r="AY195" s="13" t="s">
        <v>119</v>
      </c>
      <c r="BE195" s="145">
        <f t="shared" si="24"/>
        <v>0</v>
      </c>
      <c r="BF195" s="145">
        <f t="shared" si="25"/>
        <v>0</v>
      </c>
      <c r="BG195" s="145">
        <f t="shared" si="26"/>
        <v>0</v>
      </c>
      <c r="BH195" s="145">
        <f t="shared" si="27"/>
        <v>0</v>
      </c>
      <c r="BI195" s="145">
        <f t="shared" si="28"/>
        <v>0</v>
      </c>
      <c r="BJ195" s="13" t="s">
        <v>127</v>
      </c>
      <c r="BK195" s="145">
        <f t="shared" si="29"/>
        <v>0</v>
      </c>
      <c r="BL195" s="13" t="s">
        <v>187</v>
      </c>
      <c r="BM195" s="144" t="s">
        <v>354</v>
      </c>
    </row>
    <row r="196" spans="2:65" s="1" customFormat="1" ht="16.5" customHeight="1">
      <c r="B196" s="131"/>
      <c r="C196" s="146" t="s">
        <v>355</v>
      </c>
      <c r="D196" s="146" t="s">
        <v>160</v>
      </c>
      <c r="E196" s="147" t="s">
        <v>356</v>
      </c>
      <c r="F196" s="148" t="s">
        <v>357</v>
      </c>
      <c r="G196" s="149" t="s">
        <v>180</v>
      </c>
      <c r="H196" s="150">
        <v>2</v>
      </c>
      <c r="I196" s="151"/>
      <c r="J196" s="152">
        <f t="shared" si="20"/>
        <v>0</v>
      </c>
      <c r="K196" s="153"/>
      <c r="L196" s="154"/>
      <c r="M196" s="155" t="s">
        <v>1</v>
      </c>
      <c r="N196" s="156" t="s">
        <v>37</v>
      </c>
      <c r="P196" s="142">
        <f t="shared" si="21"/>
        <v>0</v>
      </c>
      <c r="Q196" s="142">
        <v>2E-3</v>
      </c>
      <c r="R196" s="142">
        <f t="shared" si="22"/>
        <v>4.0000000000000001E-3</v>
      </c>
      <c r="S196" s="142">
        <v>0</v>
      </c>
      <c r="T196" s="143">
        <f t="shared" si="23"/>
        <v>0</v>
      </c>
      <c r="AR196" s="144" t="s">
        <v>248</v>
      </c>
      <c r="AT196" s="144" t="s">
        <v>160</v>
      </c>
      <c r="AU196" s="144" t="s">
        <v>127</v>
      </c>
      <c r="AY196" s="13" t="s">
        <v>119</v>
      </c>
      <c r="BE196" s="145">
        <f t="shared" si="24"/>
        <v>0</v>
      </c>
      <c r="BF196" s="145">
        <f t="shared" si="25"/>
        <v>0</v>
      </c>
      <c r="BG196" s="145">
        <f t="shared" si="26"/>
        <v>0</v>
      </c>
      <c r="BH196" s="145">
        <f t="shared" si="27"/>
        <v>0</v>
      </c>
      <c r="BI196" s="145">
        <f t="shared" si="28"/>
        <v>0</v>
      </c>
      <c r="BJ196" s="13" t="s">
        <v>127</v>
      </c>
      <c r="BK196" s="145">
        <f t="shared" si="29"/>
        <v>0</v>
      </c>
      <c r="BL196" s="13" t="s">
        <v>187</v>
      </c>
      <c r="BM196" s="144" t="s">
        <v>358</v>
      </c>
    </row>
    <row r="197" spans="2:65" s="1" customFormat="1" ht="16.5" customHeight="1">
      <c r="B197" s="131"/>
      <c r="C197" s="132" t="s">
        <v>359</v>
      </c>
      <c r="D197" s="132" t="s">
        <v>122</v>
      </c>
      <c r="E197" s="133" t="s">
        <v>360</v>
      </c>
      <c r="F197" s="134" t="s">
        <v>361</v>
      </c>
      <c r="G197" s="135" t="s">
        <v>180</v>
      </c>
      <c r="H197" s="136">
        <v>8</v>
      </c>
      <c r="I197" s="137"/>
      <c r="J197" s="138">
        <f t="shared" si="20"/>
        <v>0</v>
      </c>
      <c r="K197" s="139"/>
      <c r="L197" s="28"/>
      <c r="M197" s="140" t="s">
        <v>1</v>
      </c>
      <c r="N197" s="141" t="s">
        <v>37</v>
      </c>
      <c r="P197" s="142">
        <f t="shared" si="21"/>
        <v>0</v>
      </c>
      <c r="Q197" s="142">
        <v>4.1999999999999996E-6</v>
      </c>
      <c r="R197" s="142">
        <f t="shared" si="22"/>
        <v>3.3599999999999997E-5</v>
      </c>
      <c r="S197" s="142">
        <v>0</v>
      </c>
      <c r="T197" s="143">
        <f t="shared" si="23"/>
        <v>0</v>
      </c>
      <c r="AR197" s="144" t="s">
        <v>187</v>
      </c>
      <c r="AT197" s="144" t="s">
        <v>122</v>
      </c>
      <c r="AU197" s="144" t="s">
        <v>127</v>
      </c>
      <c r="AY197" s="13" t="s">
        <v>119</v>
      </c>
      <c r="BE197" s="145">
        <f t="shared" si="24"/>
        <v>0</v>
      </c>
      <c r="BF197" s="145">
        <f t="shared" si="25"/>
        <v>0</v>
      </c>
      <c r="BG197" s="145">
        <f t="shared" si="26"/>
        <v>0</v>
      </c>
      <c r="BH197" s="145">
        <f t="shared" si="27"/>
        <v>0</v>
      </c>
      <c r="BI197" s="145">
        <f t="shared" si="28"/>
        <v>0</v>
      </c>
      <c r="BJ197" s="13" t="s">
        <v>127</v>
      </c>
      <c r="BK197" s="145">
        <f t="shared" si="29"/>
        <v>0</v>
      </c>
      <c r="BL197" s="13" t="s">
        <v>187</v>
      </c>
      <c r="BM197" s="144" t="s">
        <v>362</v>
      </c>
    </row>
    <row r="198" spans="2:65" s="1" customFormat="1" ht="37.950000000000003" customHeight="1">
      <c r="B198" s="131"/>
      <c r="C198" s="146" t="s">
        <v>363</v>
      </c>
      <c r="D198" s="146" t="s">
        <v>160</v>
      </c>
      <c r="E198" s="147" t="s">
        <v>364</v>
      </c>
      <c r="F198" s="148" t="s">
        <v>365</v>
      </c>
      <c r="G198" s="149" t="s">
        <v>180</v>
      </c>
      <c r="H198" s="150">
        <v>8</v>
      </c>
      <c r="I198" s="151"/>
      <c r="J198" s="152">
        <f t="shared" si="20"/>
        <v>0</v>
      </c>
      <c r="K198" s="153"/>
      <c r="L198" s="154"/>
      <c r="M198" s="155" t="s">
        <v>1</v>
      </c>
      <c r="N198" s="156" t="s">
        <v>37</v>
      </c>
      <c r="P198" s="142">
        <f t="shared" si="21"/>
        <v>0</v>
      </c>
      <c r="Q198" s="142">
        <v>1.6800000000000001E-3</v>
      </c>
      <c r="R198" s="142">
        <f t="shared" si="22"/>
        <v>1.3440000000000001E-2</v>
      </c>
      <c r="S198" s="142">
        <v>0</v>
      </c>
      <c r="T198" s="143">
        <f t="shared" si="23"/>
        <v>0</v>
      </c>
      <c r="AR198" s="144" t="s">
        <v>248</v>
      </c>
      <c r="AT198" s="144" t="s">
        <v>160</v>
      </c>
      <c r="AU198" s="144" t="s">
        <v>127</v>
      </c>
      <c r="AY198" s="13" t="s">
        <v>119</v>
      </c>
      <c r="BE198" s="145">
        <f t="shared" si="24"/>
        <v>0</v>
      </c>
      <c r="BF198" s="145">
        <f t="shared" si="25"/>
        <v>0</v>
      </c>
      <c r="BG198" s="145">
        <f t="shared" si="26"/>
        <v>0</v>
      </c>
      <c r="BH198" s="145">
        <f t="shared" si="27"/>
        <v>0</v>
      </c>
      <c r="BI198" s="145">
        <f t="shared" si="28"/>
        <v>0</v>
      </c>
      <c r="BJ198" s="13" t="s">
        <v>127</v>
      </c>
      <c r="BK198" s="145">
        <f t="shared" si="29"/>
        <v>0</v>
      </c>
      <c r="BL198" s="13" t="s">
        <v>187</v>
      </c>
      <c r="BM198" s="144" t="s">
        <v>366</v>
      </c>
    </row>
    <row r="199" spans="2:65" s="1" customFormat="1" ht="16.5" customHeight="1">
      <c r="B199" s="131"/>
      <c r="C199" s="132" t="s">
        <v>367</v>
      </c>
      <c r="D199" s="132" t="s">
        <v>122</v>
      </c>
      <c r="E199" s="133" t="s">
        <v>368</v>
      </c>
      <c r="F199" s="134" t="s">
        <v>369</v>
      </c>
      <c r="G199" s="135" t="s">
        <v>180</v>
      </c>
      <c r="H199" s="136">
        <v>8</v>
      </c>
      <c r="I199" s="137"/>
      <c r="J199" s="138">
        <f t="shared" si="20"/>
        <v>0</v>
      </c>
      <c r="K199" s="139"/>
      <c r="L199" s="28"/>
      <c r="M199" s="140" t="s">
        <v>1</v>
      </c>
      <c r="N199" s="141" t="s">
        <v>37</v>
      </c>
      <c r="P199" s="142">
        <f t="shared" si="21"/>
        <v>0</v>
      </c>
      <c r="Q199" s="142">
        <v>0</v>
      </c>
      <c r="R199" s="142">
        <f t="shared" si="22"/>
        <v>0</v>
      </c>
      <c r="S199" s="142">
        <v>0</v>
      </c>
      <c r="T199" s="143">
        <f t="shared" si="23"/>
        <v>0</v>
      </c>
      <c r="AR199" s="144" t="s">
        <v>187</v>
      </c>
      <c r="AT199" s="144" t="s">
        <v>122</v>
      </c>
      <c r="AU199" s="144" t="s">
        <v>127</v>
      </c>
      <c r="AY199" s="13" t="s">
        <v>119</v>
      </c>
      <c r="BE199" s="145">
        <f t="shared" si="24"/>
        <v>0</v>
      </c>
      <c r="BF199" s="145">
        <f t="shared" si="25"/>
        <v>0</v>
      </c>
      <c r="BG199" s="145">
        <f t="shared" si="26"/>
        <v>0</v>
      </c>
      <c r="BH199" s="145">
        <f t="shared" si="27"/>
        <v>0</v>
      </c>
      <c r="BI199" s="145">
        <f t="shared" si="28"/>
        <v>0</v>
      </c>
      <c r="BJ199" s="13" t="s">
        <v>127</v>
      </c>
      <c r="BK199" s="145">
        <f t="shared" si="29"/>
        <v>0</v>
      </c>
      <c r="BL199" s="13" t="s">
        <v>187</v>
      </c>
      <c r="BM199" s="144" t="s">
        <v>370</v>
      </c>
    </row>
    <row r="200" spans="2:65" s="1" customFormat="1" ht="24.15" customHeight="1">
      <c r="B200" s="131"/>
      <c r="C200" s="146" t="s">
        <v>371</v>
      </c>
      <c r="D200" s="146" t="s">
        <v>160</v>
      </c>
      <c r="E200" s="147" t="s">
        <v>372</v>
      </c>
      <c r="F200" s="148" t="s">
        <v>373</v>
      </c>
      <c r="G200" s="149" t="s">
        <v>180</v>
      </c>
      <c r="H200" s="150">
        <v>8</v>
      </c>
      <c r="I200" s="151"/>
      <c r="J200" s="152">
        <f t="shared" si="20"/>
        <v>0</v>
      </c>
      <c r="K200" s="153"/>
      <c r="L200" s="154"/>
      <c r="M200" s="155" t="s">
        <v>1</v>
      </c>
      <c r="N200" s="156" t="s">
        <v>37</v>
      </c>
      <c r="P200" s="142">
        <f t="shared" si="21"/>
        <v>0</v>
      </c>
      <c r="Q200" s="142">
        <v>2.0500000000000002E-3</v>
      </c>
      <c r="R200" s="142">
        <f t="shared" si="22"/>
        <v>1.6400000000000001E-2</v>
      </c>
      <c r="S200" s="142">
        <v>0</v>
      </c>
      <c r="T200" s="143">
        <f t="shared" si="23"/>
        <v>0</v>
      </c>
      <c r="AR200" s="144" t="s">
        <v>248</v>
      </c>
      <c r="AT200" s="144" t="s">
        <v>160</v>
      </c>
      <c r="AU200" s="144" t="s">
        <v>127</v>
      </c>
      <c r="AY200" s="13" t="s">
        <v>119</v>
      </c>
      <c r="BE200" s="145">
        <f t="shared" si="24"/>
        <v>0</v>
      </c>
      <c r="BF200" s="145">
        <f t="shared" si="25"/>
        <v>0</v>
      </c>
      <c r="BG200" s="145">
        <f t="shared" si="26"/>
        <v>0</v>
      </c>
      <c r="BH200" s="145">
        <f t="shared" si="27"/>
        <v>0</v>
      </c>
      <c r="BI200" s="145">
        <f t="shared" si="28"/>
        <v>0</v>
      </c>
      <c r="BJ200" s="13" t="s">
        <v>127</v>
      </c>
      <c r="BK200" s="145">
        <f t="shared" si="29"/>
        <v>0</v>
      </c>
      <c r="BL200" s="13" t="s">
        <v>187</v>
      </c>
      <c r="BM200" s="144" t="s">
        <v>374</v>
      </c>
    </row>
    <row r="201" spans="2:65" s="1" customFormat="1" ht="24.15" customHeight="1">
      <c r="B201" s="131"/>
      <c r="C201" s="146" t="s">
        <v>375</v>
      </c>
      <c r="D201" s="146" t="s">
        <v>160</v>
      </c>
      <c r="E201" s="147" t="s">
        <v>376</v>
      </c>
      <c r="F201" s="148" t="s">
        <v>377</v>
      </c>
      <c r="G201" s="149" t="s">
        <v>180</v>
      </c>
      <c r="H201" s="150">
        <v>8</v>
      </c>
      <c r="I201" s="151"/>
      <c r="J201" s="152">
        <f t="shared" si="20"/>
        <v>0</v>
      </c>
      <c r="K201" s="153"/>
      <c r="L201" s="154"/>
      <c r="M201" s="155" t="s">
        <v>1</v>
      </c>
      <c r="N201" s="156" t="s">
        <v>37</v>
      </c>
      <c r="P201" s="142">
        <f t="shared" si="21"/>
        <v>0</v>
      </c>
      <c r="Q201" s="142">
        <v>4.8000000000000001E-4</v>
      </c>
      <c r="R201" s="142">
        <f t="shared" si="22"/>
        <v>3.8400000000000001E-3</v>
      </c>
      <c r="S201" s="142">
        <v>0</v>
      </c>
      <c r="T201" s="143">
        <f t="shared" si="23"/>
        <v>0</v>
      </c>
      <c r="AR201" s="144" t="s">
        <v>248</v>
      </c>
      <c r="AT201" s="144" t="s">
        <v>160</v>
      </c>
      <c r="AU201" s="144" t="s">
        <v>127</v>
      </c>
      <c r="AY201" s="13" t="s">
        <v>119</v>
      </c>
      <c r="BE201" s="145">
        <f t="shared" si="24"/>
        <v>0</v>
      </c>
      <c r="BF201" s="145">
        <f t="shared" si="25"/>
        <v>0</v>
      </c>
      <c r="BG201" s="145">
        <f t="shared" si="26"/>
        <v>0</v>
      </c>
      <c r="BH201" s="145">
        <f t="shared" si="27"/>
        <v>0</v>
      </c>
      <c r="BI201" s="145">
        <f t="shared" si="28"/>
        <v>0</v>
      </c>
      <c r="BJ201" s="13" t="s">
        <v>127</v>
      </c>
      <c r="BK201" s="145">
        <f t="shared" si="29"/>
        <v>0</v>
      </c>
      <c r="BL201" s="13" t="s">
        <v>187</v>
      </c>
      <c r="BM201" s="144" t="s">
        <v>378</v>
      </c>
    </row>
    <row r="202" spans="2:65" s="1" customFormat="1" ht="24.15" customHeight="1">
      <c r="B202" s="131"/>
      <c r="C202" s="132" t="s">
        <v>379</v>
      </c>
      <c r="D202" s="132" t="s">
        <v>122</v>
      </c>
      <c r="E202" s="133" t="s">
        <v>380</v>
      </c>
      <c r="F202" s="134" t="s">
        <v>381</v>
      </c>
      <c r="G202" s="135" t="s">
        <v>297</v>
      </c>
      <c r="H202" s="157"/>
      <c r="I202" s="137"/>
      <c r="J202" s="138">
        <f t="shared" si="20"/>
        <v>0</v>
      </c>
      <c r="K202" s="139"/>
      <c r="L202" s="28"/>
      <c r="M202" s="140" t="s">
        <v>1</v>
      </c>
      <c r="N202" s="141" t="s">
        <v>37</v>
      </c>
      <c r="P202" s="142">
        <f t="shared" si="21"/>
        <v>0</v>
      </c>
      <c r="Q202" s="142">
        <v>0</v>
      </c>
      <c r="R202" s="142">
        <f t="shared" si="22"/>
        <v>0</v>
      </c>
      <c r="S202" s="142">
        <v>0</v>
      </c>
      <c r="T202" s="143">
        <f t="shared" si="23"/>
        <v>0</v>
      </c>
      <c r="AR202" s="144" t="s">
        <v>187</v>
      </c>
      <c r="AT202" s="144" t="s">
        <v>122</v>
      </c>
      <c r="AU202" s="144" t="s">
        <v>127</v>
      </c>
      <c r="AY202" s="13" t="s">
        <v>119</v>
      </c>
      <c r="BE202" s="145">
        <f t="shared" si="24"/>
        <v>0</v>
      </c>
      <c r="BF202" s="145">
        <f t="shared" si="25"/>
        <v>0</v>
      </c>
      <c r="BG202" s="145">
        <f t="shared" si="26"/>
        <v>0</v>
      </c>
      <c r="BH202" s="145">
        <f t="shared" si="27"/>
        <v>0</v>
      </c>
      <c r="BI202" s="145">
        <f t="shared" si="28"/>
        <v>0</v>
      </c>
      <c r="BJ202" s="13" t="s">
        <v>127</v>
      </c>
      <c r="BK202" s="145">
        <f t="shared" si="29"/>
        <v>0</v>
      </c>
      <c r="BL202" s="13" t="s">
        <v>187</v>
      </c>
      <c r="BM202" s="144" t="s">
        <v>382</v>
      </c>
    </row>
    <row r="203" spans="2:65" s="11" customFormat="1" ht="22.95" customHeight="1">
      <c r="B203" s="119"/>
      <c r="D203" s="120" t="s">
        <v>70</v>
      </c>
      <c r="E203" s="129" t="s">
        <v>383</v>
      </c>
      <c r="F203" s="129" t="s">
        <v>384</v>
      </c>
      <c r="I203" s="122"/>
      <c r="J203" s="130">
        <f>BK203</f>
        <v>0</v>
      </c>
      <c r="L203" s="119"/>
      <c r="M203" s="124"/>
      <c r="P203" s="125">
        <f>SUM(P204:P205)</f>
        <v>0</v>
      </c>
      <c r="R203" s="125">
        <f>SUM(R204:R205)</f>
        <v>0.83942600000000001</v>
      </c>
      <c r="T203" s="126">
        <f>SUM(T204:T205)</f>
        <v>0</v>
      </c>
      <c r="AR203" s="120" t="s">
        <v>127</v>
      </c>
      <c r="AT203" s="127" t="s">
        <v>70</v>
      </c>
      <c r="AU203" s="127" t="s">
        <v>78</v>
      </c>
      <c r="AY203" s="120" t="s">
        <v>119</v>
      </c>
      <c r="BK203" s="128">
        <f>SUM(BK204:BK205)</f>
        <v>0</v>
      </c>
    </row>
    <row r="204" spans="2:65" s="1" customFormat="1" ht="33" customHeight="1">
      <c r="B204" s="131"/>
      <c r="C204" s="132" t="s">
        <v>385</v>
      </c>
      <c r="D204" s="132" t="s">
        <v>122</v>
      </c>
      <c r="E204" s="133" t="s">
        <v>386</v>
      </c>
      <c r="F204" s="134" t="s">
        <v>387</v>
      </c>
      <c r="G204" s="135" t="s">
        <v>125</v>
      </c>
      <c r="H204" s="136">
        <v>13.6</v>
      </c>
      <c r="I204" s="137"/>
      <c r="J204" s="138">
        <f>ROUND(I204*H204,2)</f>
        <v>0</v>
      </c>
      <c r="K204" s="139"/>
      <c r="L204" s="28"/>
      <c r="M204" s="140" t="s">
        <v>1</v>
      </c>
      <c r="N204" s="141" t="s">
        <v>37</v>
      </c>
      <c r="P204" s="142">
        <f>O204*H204</f>
        <v>0</v>
      </c>
      <c r="Q204" s="142">
        <v>6.17225E-2</v>
      </c>
      <c r="R204" s="142">
        <f>Q204*H204</f>
        <v>0.83942600000000001</v>
      </c>
      <c r="S204" s="142">
        <v>0</v>
      </c>
      <c r="T204" s="143">
        <f>S204*H204</f>
        <v>0</v>
      </c>
      <c r="AR204" s="144" t="s">
        <v>187</v>
      </c>
      <c r="AT204" s="144" t="s">
        <v>122</v>
      </c>
      <c r="AU204" s="144" t="s">
        <v>127</v>
      </c>
      <c r="AY204" s="13" t="s">
        <v>119</v>
      </c>
      <c r="BE204" s="145">
        <f>IF(N204="základná",J204,0)</f>
        <v>0</v>
      </c>
      <c r="BF204" s="145">
        <f>IF(N204="znížená",J204,0)</f>
        <v>0</v>
      </c>
      <c r="BG204" s="145">
        <f>IF(N204="zákl. prenesená",J204,0)</f>
        <v>0</v>
      </c>
      <c r="BH204" s="145">
        <f>IF(N204="zníž. prenesená",J204,0)</f>
        <v>0</v>
      </c>
      <c r="BI204" s="145">
        <f>IF(N204="nulová",J204,0)</f>
        <v>0</v>
      </c>
      <c r="BJ204" s="13" t="s">
        <v>127</v>
      </c>
      <c r="BK204" s="145">
        <f>ROUND(I204*H204,2)</f>
        <v>0</v>
      </c>
      <c r="BL204" s="13" t="s">
        <v>187</v>
      </c>
      <c r="BM204" s="144" t="s">
        <v>388</v>
      </c>
    </row>
    <row r="205" spans="2:65" s="1" customFormat="1" ht="24.15" customHeight="1">
      <c r="B205" s="131"/>
      <c r="C205" s="132" t="s">
        <v>389</v>
      </c>
      <c r="D205" s="132" t="s">
        <v>122</v>
      </c>
      <c r="E205" s="133" t="s">
        <v>390</v>
      </c>
      <c r="F205" s="134" t="s">
        <v>391</v>
      </c>
      <c r="G205" s="135" t="s">
        <v>297</v>
      </c>
      <c r="H205" s="157"/>
      <c r="I205" s="137"/>
      <c r="J205" s="138">
        <f>ROUND(I205*H205,2)</f>
        <v>0</v>
      </c>
      <c r="K205" s="139"/>
      <c r="L205" s="28"/>
      <c r="M205" s="140" t="s">
        <v>1</v>
      </c>
      <c r="N205" s="141" t="s">
        <v>37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187</v>
      </c>
      <c r="AT205" s="144" t="s">
        <v>122</v>
      </c>
      <c r="AU205" s="144" t="s">
        <v>127</v>
      </c>
      <c r="AY205" s="13" t="s">
        <v>119</v>
      </c>
      <c r="BE205" s="145">
        <f>IF(N205="základná",J205,0)</f>
        <v>0</v>
      </c>
      <c r="BF205" s="145">
        <f>IF(N205="znížená",J205,0)</f>
        <v>0</v>
      </c>
      <c r="BG205" s="145">
        <f>IF(N205="zákl. prenesená",J205,0)</f>
        <v>0</v>
      </c>
      <c r="BH205" s="145">
        <f>IF(N205="zníž. prenesená",J205,0)</f>
        <v>0</v>
      </c>
      <c r="BI205" s="145">
        <f>IF(N205="nulová",J205,0)</f>
        <v>0</v>
      </c>
      <c r="BJ205" s="13" t="s">
        <v>127</v>
      </c>
      <c r="BK205" s="145">
        <f>ROUND(I205*H205,2)</f>
        <v>0</v>
      </c>
      <c r="BL205" s="13" t="s">
        <v>187</v>
      </c>
      <c r="BM205" s="144" t="s">
        <v>392</v>
      </c>
    </row>
    <row r="206" spans="2:65" s="11" customFormat="1" ht="22.95" customHeight="1">
      <c r="B206" s="119"/>
      <c r="D206" s="120" t="s">
        <v>70</v>
      </c>
      <c r="E206" s="129" t="s">
        <v>393</v>
      </c>
      <c r="F206" s="129" t="s">
        <v>394</v>
      </c>
      <c r="I206" s="122"/>
      <c r="J206" s="130">
        <f>BK206</f>
        <v>0</v>
      </c>
      <c r="L206" s="119"/>
      <c r="M206" s="124"/>
      <c r="P206" s="125">
        <f>SUM(P207:P210)</f>
        <v>0</v>
      </c>
      <c r="R206" s="125">
        <f>SUM(R207:R210)</f>
        <v>0.36400000000000005</v>
      </c>
      <c r="T206" s="126">
        <f>SUM(T207:T210)</f>
        <v>0</v>
      </c>
      <c r="AR206" s="120" t="s">
        <v>127</v>
      </c>
      <c r="AT206" s="127" t="s">
        <v>70</v>
      </c>
      <c r="AU206" s="127" t="s">
        <v>78</v>
      </c>
      <c r="AY206" s="120" t="s">
        <v>119</v>
      </c>
      <c r="BK206" s="128">
        <f>SUM(BK207:BK210)</f>
        <v>0</v>
      </c>
    </row>
    <row r="207" spans="2:65" s="1" customFormat="1" ht="33" customHeight="1">
      <c r="B207" s="131"/>
      <c r="C207" s="132" t="s">
        <v>395</v>
      </c>
      <c r="D207" s="132" t="s">
        <v>122</v>
      </c>
      <c r="E207" s="133" t="s">
        <v>396</v>
      </c>
      <c r="F207" s="134" t="s">
        <v>397</v>
      </c>
      <c r="G207" s="135" t="s">
        <v>180</v>
      </c>
      <c r="H207" s="136">
        <v>14</v>
      </c>
      <c r="I207" s="137"/>
      <c r="J207" s="138">
        <f>ROUND(I207*H207,2)</f>
        <v>0</v>
      </c>
      <c r="K207" s="139"/>
      <c r="L207" s="28"/>
      <c r="M207" s="140" t="s">
        <v>1</v>
      </c>
      <c r="N207" s="141" t="s">
        <v>37</v>
      </c>
      <c r="P207" s="142">
        <f>O207*H207</f>
        <v>0</v>
      </c>
      <c r="Q207" s="142">
        <v>0</v>
      </c>
      <c r="R207" s="142">
        <f>Q207*H207</f>
        <v>0</v>
      </c>
      <c r="S207" s="142">
        <v>0</v>
      </c>
      <c r="T207" s="143">
        <f>S207*H207</f>
        <v>0</v>
      </c>
      <c r="AR207" s="144" t="s">
        <v>187</v>
      </c>
      <c r="AT207" s="144" t="s">
        <v>122</v>
      </c>
      <c r="AU207" s="144" t="s">
        <v>127</v>
      </c>
      <c r="AY207" s="13" t="s">
        <v>119</v>
      </c>
      <c r="BE207" s="145">
        <f>IF(N207="základná",J207,0)</f>
        <v>0</v>
      </c>
      <c r="BF207" s="145">
        <f>IF(N207="znížená",J207,0)</f>
        <v>0</v>
      </c>
      <c r="BG207" s="145">
        <f>IF(N207="zákl. prenesená",J207,0)</f>
        <v>0</v>
      </c>
      <c r="BH207" s="145">
        <f>IF(N207="zníž. prenesená",J207,0)</f>
        <v>0</v>
      </c>
      <c r="BI207" s="145">
        <f>IF(N207="nulová",J207,0)</f>
        <v>0</v>
      </c>
      <c r="BJ207" s="13" t="s">
        <v>127</v>
      </c>
      <c r="BK207" s="145">
        <f>ROUND(I207*H207,2)</f>
        <v>0</v>
      </c>
      <c r="BL207" s="13" t="s">
        <v>187</v>
      </c>
      <c r="BM207" s="144" t="s">
        <v>398</v>
      </c>
    </row>
    <row r="208" spans="2:65" s="1" customFormat="1" ht="24.15" customHeight="1">
      <c r="B208" s="131"/>
      <c r="C208" s="146" t="s">
        <v>399</v>
      </c>
      <c r="D208" s="146" t="s">
        <v>160</v>
      </c>
      <c r="E208" s="147" t="s">
        <v>400</v>
      </c>
      <c r="F208" s="148" t="s">
        <v>401</v>
      </c>
      <c r="G208" s="149" t="s">
        <v>180</v>
      </c>
      <c r="H208" s="150">
        <v>14</v>
      </c>
      <c r="I208" s="151"/>
      <c r="J208" s="152">
        <f>ROUND(I208*H208,2)</f>
        <v>0</v>
      </c>
      <c r="K208" s="153"/>
      <c r="L208" s="154"/>
      <c r="M208" s="155" t="s">
        <v>1</v>
      </c>
      <c r="N208" s="156" t="s">
        <v>37</v>
      </c>
      <c r="P208" s="142">
        <f>O208*H208</f>
        <v>0</v>
      </c>
      <c r="Q208" s="142">
        <v>1E-3</v>
      </c>
      <c r="R208" s="142">
        <f>Q208*H208</f>
        <v>1.4E-2</v>
      </c>
      <c r="S208" s="142">
        <v>0</v>
      </c>
      <c r="T208" s="143">
        <f>S208*H208</f>
        <v>0</v>
      </c>
      <c r="AR208" s="144" t="s">
        <v>248</v>
      </c>
      <c r="AT208" s="144" t="s">
        <v>160</v>
      </c>
      <c r="AU208" s="144" t="s">
        <v>127</v>
      </c>
      <c r="AY208" s="13" t="s">
        <v>119</v>
      </c>
      <c r="BE208" s="145">
        <f>IF(N208="základná",J208,0)</f>
        <v>0</v>
      </c>
      <c r="BF208" s="145">
        <f>IF(N208="znížená",J208,0)</f>
        <v>0</v>
      </c>
      <c r="BG208" s="145">
        <f>IF(N208="zákl. prenesená",J208,0)</f>
        <v>0</v>
      </c>
      <c r="BH208" s="145">
        <f>IF(N208="zníž. prenesená",J208,0)</f>
        <v>0</v>
      </c>
      <c r="BI208" s="145">
        <f>IF(N208="nulová",J208,0)</f>
        <v>0</v>
      </c>
      <c r="BJ208" s="13" t="s">
        <v>127</v>
      </c>
      <c r="BK208" s="145">
        <f>ROUND(I208*H208,2)</f>
        <v>0</v>
      </c>
      <c r="BL208" s="13" t="s">
        <v>187</v>
      </c>
      <c r="BM208" s="144" t="s">
        <v>402</v>
      </c>
    </row>
    <row r="209" spans="2:65" s="1" customFormat="1" ht="33" customHeight="1">
      <c r="B209" s="131"/>
      <c r="C209" s="146" t="s">
        <v>403</v>
      </c>
      <c r="D209" s="146" t="s">
        <v>160</v>
      </c>
      <c r="E209" s="147" t="s">
        <v>404</v>
      </c>
      <c r="F209" s="148" t="s">
        <v>405</v>
      </c>
      <c r="G209" s="149" t="s">
        <v>180</v>
      </c>
      <c r="H209" s="150">
        <v>14</v>
      </c>
      <c r="I209" s="151"/>
      <c r="J209" s="152">
        <f>ROUND(I209*H209,2)</f>
        <v>0</v>
      </c>
      <c r="K209" s="153"/>
      <c r="L209" s="154"/>
      <c r="M209" s="155" t="s">
        <v>1</v>
      </c>
      <c r="N209" s="156" t="s">
        <v>37</v>
      </c>
      <c r="P209" s="142">
        <f>O209*H209</f>
        <v>0</v>
      </c>
      <c r="Q209" s="142">
        <v>2.5000000000000001E-2</v>
      </c>
      <c r="R209" s="142">
        <f>Q209*H209</f>
        <v>0.35000000000000003</v>
      </c>
      <c r="S209" s="142">
        <v>0</v>
      </c>
      <c r="T209" s="143">
        <f>S209*H209</f>
        <v>0</v>
      </c>
      <c r="AR209" s="144" t="s">
        <v>248</v>
      </c>
      <c r="AT209" s="144" t="s">
        <v>160</v>
      </c>
      <c r="AU209" s="144" t="s">
        <v>127</v>
      </c>
      <c r="AY209" s="13" t="s">
        <v>119</v>
      </c>
      <c r="BE209" s="145">
        <f>IF(N209="základná",J209,0)</f>
        <v>0</v>
      </c>
      <c r="BF209" s="145">
        <f>IF(N209="znížená",J209,0)</f>
        <v>0</v>
      </c>
      <c r="BG209" s="145">
        <f>IF(N209="zákl. prenesená",J209,0)</f>
        <v>0</v>
      </c>
      <c r="BH209" s="145">
        <f>IF(N209="zníž. prenesená",J209,0)</f>
        <v>0</v>
      </c>
      <c r="BI209" s="145">
        <f>IF(N209="nulová",J209,0)</f>
        <v>0</v>
      </c>
      <c r="BJ209" s="13" t="s">
        <v>127</v>
      </c>
      <c r="BK209" s="145">
        <f>ROUND(I209*H209,2)</f>
        <v>0</v>
      </c>
      <c r="BL209" s="13" t="s">
        <v>187</v>
      </c>
      <c r="BM209" s="144" t="s">
        <v>406</v>
      </c>
    </row>
    <row r="210" spans="2:65" s="1" customFormat="1" ht="24.15" customHeight="1">
      <c r="B210" s="131"/>
      <c r="C210" s="132" t="s">
        <v>407</v>
      </c>
      <c r="D210" s="132" t="s">
        <v>122</v>
      </c>
      <c r="E210" s="133" t="s">
        <v>408</v>
      </c>
      <c r="F210" s="134" t="s">
        <v>409</v>
      </c>
      <c r="G210" s="135" t="s">
        <v>297</v>
      </c>
      <c r="H210" s="157"/>
      <c r="I210" s="137"/>
      <c r="J210" s="138">
        <f>ROUND(I210*H210,2)</f>
        <v>0</v>
      </c>
      <c r="K210" s="139"/>
      <c r="L210" s="28"/>
      <c r="M210" s="140" t="s">
        <v>1</v>
      </c>
      <c r="N210" s="141" t="s">
        <v>37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187</v>
      </c>
      <c r="AT210" s="144" t="s">
        <v>122</v>
      </c>
      <c r="AU210" s="144" t="s">
        <v>127</v>
      </c>
      <c r="AY210" s="13" t="s">
        <v>119</v>
      </c>
      <c r="BE210" s="145">
        <f>IF(N210="základná",J210,0)</f>
        <v>0</v>
      </c>
      <c r="BF210" s="145">
        <f>IF(N210="znížená",J210,0)</f>
        <v>0</v>
      </c>
      <c r="BG210" s="145">
        <f>IF(N210="zákl. prenesená",J210,0)</f>
        <v>0</v>
      </c>
      <c r="BH210" s="145">
        <f>IF(N210="zníž. prenesená",J210,0)</f>
        <v>0</v>
      </c>
      <c r="BI210" s="145">
        <f>IF(N210="nulová",J210,0)</f>
        <v>0</v>
      </c>
      <c r="BJ210" s="13" t="s">
        <v>127</v>
      </c>
      <c r="BK210" s="145">
        <f>ROUND(I210*H210,2)</f>
        <v>0</v>
      </c>
      <c r="BL210" s="13" t="s">
        <v>187</v>
      </c>
      <c r="BM210" s="144" t="s">
        <v>410</v>
      </c>
    </row>
    <row r="211" spans="2:65" s="11" customFormat="1" ht="22.95" customHeight="1">
      <c r="B211" s="119"/>
      <c r="D211" s="120" t="s">
        <v>70</v>
      </c>
      <c r="E211" s="129" t="s">
        <v>411</v>
      </c>
      <c r="F211" s="129" t="s">
        <v>412</v>
      </c>
      <c r="I211" s="122"/>
      <c r="J211" s="130">
        <f>BK211</f>
        <v>0</v>
      </c>
      <c r="L211" s="119"/>
      <c r="M211" s="124"/>
      <c r="P211" s="125">
        <f>SUM(P212:P218)</f>
        <v>0</v>
      </c>
      <c r="R211" s="125">
        <f>SUM(R212:R218)</f>
        <v>3.7432574500000002</v>
      </c>
      <c r="T211" s="126">
        <f>SUM(T212:T218)</f>
        <v>0</v>
      </c>
      <c r="AR211" s="120" t="s">
        <v>127</v>
      </c>
      <c r="AT211" s="127" t="s">
        <v>70</v>
      </c>
      <c r="AU211" s="127" t="s">
        <v>78</v>
      </c>
      <c r="AY211" s="120" t="s">
        <v>119</v>
      </c>
      <c r="BK211" s="128">
        <f>SUM(BK212:BK218)</f>
        <v>0</v>
      </c>
    </row>
    <row r="212" spans="2:65" s="1" customFormat="1" ht="24.15" customHeight="1">
      <c r="B212" s="131"/>
      <c r="C212" s="132" t="s">
        <v>413</v>
      </c>
      <c r="D212" s="132" t="s">
        <v>122</v>
      </c>
      <c r="E212" s="133" t="s">
        <v>414</v>
      </c>
      <c r="F212" s="134" t="s">
        <v>415</v>
      </c>
      <c r="G212" s="135" t="s">
        <v>142</v>
      </c>
      <c r="H212" s="136">
        <v>78.66</v>
      </c>
      <c r="I212" s="137"/>
      <c r="J212" s="138">
        <f t="shared" ref="J212:J218" si="30">ROUND(I212*H212,2)</f>
        <v>0</v>
      </c>
      <c r="K212" s="139"/>
      <c r="L212" s="28"/>
      <c r="M212" s="140" t="s">
        <v>1</v>
      </c>
      <c r="N212" s="141" t="s">
        <v>37</v>
      </c>
      <c r="P212" s="142">
        <f t="shared" ref="P212:P218" si="31">O212*H212</f>
        <v>0</v>
      </c>
      <c r="Q212" s="142">
        <v>1.9000000000000001E-4</v>
      </c>
      <c r="R212" s="142">
        <f t="shared" ref="R212:R218" si="32">Q212*H212</f>
        <v>1.4945399999999999E-2</v>
      </c>
      <c r="S212" s="142">
        <v>0</v>
      </c>
      <c r="T212" s="143">
        <f t="shared" ref="T212:T218" si="33">S212*H212</f>
        <v>0</v>
      </c>
      <c r="AR212" s="144" t="s">
        <v>187</v>
      </c>
      <c r="AT212" s="144" t="s">
        <v>122</v>
      </c>
      <c r="AU212" s="144" t="s">
        <v>127</v>
      </c>
      <c r="AY212" s="13" t="s">
        <v>119</v>
      </c>
      <c r="BE212" s="145">
        <f t="shared" ref="BE212:BE218" si="34">IF(N212="základná",J212,0)</f>
        <v>0</v>
      </c>
      <c r="BF212" s="145">
        <f t="shared" ref="BF212:BF218" si="35">IF(N212="znížená",J212,0)</f>
        <v>0</v>
      </c>
      <c r="BG212" s="145">
        <f t="shared" ref="BG212:BG218" si="36">IF(N212="zákl. prenesená",J212,0)</f>
        <v>0</v>
      </c>
      <c r="BH212" s="145">
        <f t="shared" ref="BH212:BH218" si="37">IF(N212="zníž. prenesená",J212,0)</f>
        <v>0</v>
      </c>
      <c r="BI212" s="145">
        <f t="shared" ref="BI212:BI218" si="38">IF(N212="nulová",J212,0)</f>
        <v>0</v>
      </c>
      <c r="BJ212" s="13" t="s">
        <v>127</v>
      </c>
      <c r="BK212" s="145">
        <f t="shared" ref="BK212:BK218" si="39">ROUND(I212*H212,2)</f>
        <v>0</v>
      </c>
      <c r="BL212" s="13" t="s">
        <v>187</v>
      </c>
      <c r="BM212" s="144" t="s">
        <v>416</v>
      </c>
    </row>
    <row r="213" spans="2:65" s="1" customFormat="1" ht="16.5" customHeight="1">
      <c r="B213" s="131"/>
      <c r="C213" s="146" t="s">
        <v>417</v>
      </c>
      <c r="D213" s="146" t="s">
        <v>160</v>
      </c>
      <c r="E213" s="147" t="s">
        <v>418</v>
      </c>
      <c r="F213" s="148" t="s">
        <v>419</v>
      </c>
      <c r="G213" s="149" t="s">
        <v>180</v>
      </c>
      <c r="H213" s="150">
        <v>237</v>
      </c>
      <c r="I213" s="151"/>
      <c r="J213" s="152">
        <f t="shared" si="30"/>
        <v>0</v>
      </c>
      <c r="K213" s="153"/>
      <c r="L213" s="154"/>
      <c r="M213" s="155" t="s">
        <v>1</v>
      </c>
      <c r="N213" s="156" t="s">
        <v>37</v>
      </c>
      <c r="P213" s="142">
        <f t="shared" si="31"/>
        <v>0</v>
      </c>
      <c r="Q213" s="142">
        <v>5.0000000000000001E-4</v>
      </c>
      <c r="R213" s="142">
        <f t="shared" si="32"/>
        <v>0.11850000000000001</v>
      </c>
      <c r="S213" s="142">
        <v>0</v>
      </c>
      <c r="T213" s="143">
        <f t="shared" si="33"/>
        <v>0</v>
      </c>
      <c r="AR213" s="144" t="s">
        <v>248</v>
      </c>
      <c r="AT213" s="144" t="s">
        <v>160</v>
      </c>
      <c r="AU213" s="144" t="s">
        <v>127</v>
      </c>
      <c r="AY213" s="13" t="s">
        <v>119</v>
      </c>
      <c r="BE213" s="145">
        <f t="shared" si="34"/>
        <v>0</v>
      </c>
      <c r="BF213" s="145">
        <f t="shared" si="35"/>
        <v>0</v>
      </c>
      <c r="BG213" s="145">
        <f t="shared" si="36"/>
        <v>0</v>
      </c>
      <c r="BH213" s="145">
        <f t="shared" si="37"/>
        <v>0</v>
      </c>
      <c r="BI213" s="145">
        <f t="shared" si="38"/>
        <v>0</v>
      </c>
      <c r="BJ213" s="13" t="s">
        <v>127</v>
      </c>
      <c r="BK213" s="145">
        <f t="shared" si="39"/>
        <v>0</v>
      </c>
      <c r="BL213" s="13" t="s">
        <v>187</v>
      </c>
      <c r="BM213" s="144" t="s">
        <v>420</v>
      </c>
    </row>
    <row r="214" spans="2:65" s="1" customFormat="1" ht="37.950000000000003" customHeight="1">
      <c r="B214" s="131"/>
      <c r="C214" s="132" t="s">
        <v>421</v>
      </c>
      <c r="D214" s="132" t="s">
        <v>122</v>
      </c>
      <c r="E214" s="133" t="s">
        <v>422</v>
      </c>
      <c r="F214" s="134" t="s">
        <v>423</v>
      </c>
      <c r="G214" s="135" t="s">
        <v>125</v>
      </c>
      <c r="H214" s="136">
        <v>22.8</v>
      </c>
      <c r="I214" s="137"/>
      <c r="J214" s="138">
        <f t="shared" si="30"/>
        <v>0</v>
      </c>
      <c r="K214" s="139"/>
      <c r="L214" s="28"/>
      <c r="M214" s="140" t="s">
        <v>1</v>
      </c>
      <c r="N214" s="141" t="s">
        <v>37</v>
      </c>
      <c r="P214" s="142">
        <f t="shared" si="31"/>
        <v>0</v>
      </c>
      <c r="Q214" s="142">
        <v>2.2000000000000001E-3</v>
      </c>
      <c r="R214" s="142">
        <f t="shared" si="32"/>
        <v>5.0160000000000003E-2</v>
      </c>
      <c r="S214" s="142">
        <v>0</v>
      </c>
      <c r="T214" s="143">
        <f t="shared" si="33"/>
        <v>0</v>
      </c>
      <c r="AR214" s="144" t="s">
        <v>187</v>
      </c>
      <c r="AT214" s="144" t="s">
        <v>122</v>
      </c>
      <c r="AU214" s="144" t="s">
        <v>127</v>
      </c>
      <c r="AY214" s="13" t="s">
        <v>119</v>
      </c>
      <c r="BE214" s="145">
        <f t="shared" si="34"/>
        <v>0</v>
      </c>
      <c r="BF214" s="145">
        <f t="shared" si="35"/>
        <v>0</v>
      </c>
      <c r="BG214" s="145">
        <f t="shared" si="36"/>
        <v>0</v>
      </c>
      <c r="BH214" s="145">
        <f t="shared" si="37"/>
        <v>0</v>
      </c>
      <c r="BI214" s="145">
        <f t="shared" si="38"/>
        <v>0</v>
      </c>
      <c r="BJ214" s="13" t="s">
        <v>127</v>
      </c>
      <c r="BK214" s="145">
        <f t="shared" si="39"/>
        <v>0</v>
      </c>
      <c r="BL214" s="13" t="s">
        <v>187</v>
      </c>
      <c r="BM214" s="144" t="s">
        <v>424</v>
      </c>
    </row>
    <row r="215" spans="2:65" s="1" customFormat="1" ht="24.15" customHeight="1">
      <c r="B215" s="131"/>
      <c r="C215" s="146" t="s">
        <v>425</v>
      </c>
      <c r="D215" s="146" t="s">
        <v>160</v>
      </c>
      <c r="E215" s="147" t="s">
        <v>426</v>
      </c>
      <c r="F215" s="148" t="s">
        <v>427</v>
      </c>
      <c r="G215" s="149" t="s">
        <v>125</v>
      </c>
      <c r="H215" s="150">
        <v>26.22</v>
      </c>
      <c r="I215" s="151"/>
      <c r="J215" s="152">
        <f t="shared" si="30"/>
        <v>0</v>
      </c>
      <c r="K215" s="153"/>
      <c r="L215" s="154"/>
      <c r="M215" s="155" t="s">
        <v>1</v>
      </c>
      <c r="N215" s="156" t="s">
        <v>37</v>
      </c>
      <c r="P215" s="142">
        <f t="shared" si="31"/>
        <v>0</v>
      </c>
      <c r="Q215" s="142">
        <v>1.55E-2</v>
      </c>
      <c r="R215" s="142">
        <f t="shared" si="32"/>
        <v>0.40640999999999999</v>
      </c>
      <c r="S215" s="142">
        <v>0</v>
      </c>
      <c r="T215" s="143">
        <f t="shared" si="33"/>
        <v>0</v>
      </c>
      <c r="AR215" s="144" t="s">
        <v>248</v>
      </c>
      <c r="AT215" s="144" t="s">
        <v>160</v>
      </c>
      <c r="AU215" s="144" t="s">
        <v>127</v>
      </c>
      <c r="AY215" s="13" t="s">
        <v>119</v>
      </c>
      <c r="BE215" s="145">
        <f t="shared" si="34"/>
        <v>0</v>
      </c>
      <c r="BF215" s="145">
        <f t="shared" si="35"/>
        <v>0</v>
      </c>
      <c r="BG215" s="145">
        <f t="shared" si="36"/>
        <v>0</v>
      </c>
      <c r="BH215" s="145">
        <f t="shared" si="37"/>
        <v>0</v>
      </c>
      <c r="BI215" s="145">
        <f t="shared" si="38"/>
        <v>0</v>
      </c>
      <c r="BJ215" s="13" t="s">
        <v>127</v>
      </c>
      <c r="BK215" s="145">
        <f t="shared" si="39"/>
        <v>0</v>
      </c>
      <c r="BL215" s="13" t="s">
        <v>187</v>
      </c>
      <c r="BM215" s="144" t="s">
        <v>428</v>
      </c>
    </row>
    <row r="216" spans="2:65" s="1" customFormat="1" ht="37.950000000000003" customHeight="1">
      <c r="B216" s="131"/>
      <c r="C216" s="132" t="s">
        <v>429</v>
      </c>
      <c r="D216" s="132" t="s">
        <v>122</v>
      </c>
      <c r="E216" s="133" t="s">
        <v>430</v>
      </c>
      <c r="F216" s="134" t="s">
        <v>431</v>
      </c>
      <c r="G216" s="135" t="s">
        <v>125</v>
      </c>
      <c r="H216" s="136">
        <v>110.94199999999999</v>
      </c>
      <c r="I216" s="137"/>
      <c r="J216" s="138">
        <f t="shared" si="30"/>
        <v>0</v>
      </c>
      <c r="K216" s="139"/>
      <c r="L216" s="28"/>
      <c r="M216" s="140" t="s">
        <v>1</v>
      </c>
      <c r="N216" s="141" t="s">
        <v>37</v>
      </c>
      <c r="P216" s="142">
        <f t="shared" si="31"/>
        <v>0</v>
      </c>
      <c r="Q216" s="142">
        <v>1.8E-3</v>
      </c>
      <c r="R216" s="142">
        <f t="shared" si="32"/>
        <v>0.19969559999999997</v>
      </c>
      <c r="S216" s="142">
        <v>0</v>
      </c>
      <c r="T216" s="143">
        <f t="shared" si="33"/>
        <v>0</v>
      </c>
      <c r="AR216" s="144" t="s">
        <v>187</v>
      </c>
      <c r="AT216" s="144" t="s">
        <v>122</v>
      </c>
      <c r="AU216" s="144" t="s">
        <v>127</v>
      </c>
      <c r="AY216" s="13" t="s">
        <v>119</v>
      </c>
      <c r="BE216" s="145">
        <f t="shared" si="34"/>
        <v>0</v>
      </c>
      <c r="BF216" s="145">
        <f t="shared" si="35"/>
        <v>0</v>
      </c>
      <c r="BG216" s="145">
        <f t="shared" si="36"/>
        <v>0</v>
      </c>
      <c r="BH216" s="145">
        <f t="shared" si="37"/>
        <v>0</v>
      </c>
      <c r="BI216" s="145">
        <f t="shared" si="38"/>
        <v>0</v>
      </c>
      <c r="BJ216" s="13" t="s">
        <v>127</v>
      </c>
      <c r="BK216" s="145">
        <f t="shared" si="39"/>
        <v>0</v>
      </c>
      <c r="BL216" s="13" t="s">
        <v>187</v>
      </c>
      <c r="BM216" s="144" t="s">
        <v>432</v>
      </c>
    </row>
    <row r="217" spans="2:65" s="1" customFormat="1" ht="24.15" customHeight="1">
      <c r="B217" s="131"/>
      <c r="C217" s="146" t="s">
        <v>433</v>
      </c>
      <c r="D217" s="146" t="s">
        <v>160</v>
      </c>
      <c r="E217" s="147" t="s">
        <v>434</v>
      </c>
      <c r="F217" s="148" t="s">
        <v>435</v>
      </c>
      <c r="G217" s="149" t="s">
        <v>125</v>
      </c>
      <c r="H217" s="150">
        <v>127.583</v>
      </c>
      <c r="I217" s="151"/>
      <c r="J217" s="152">
        <f t="shared" si="30"/>
        <v>0</v>
      </c>
      <c r="K217" s="153"/>
      <c r="L217" s="154"/>
      <c r="M217" s="155" t="s">
        <v>1</v>
      </c>
      <c r="N217" s="156" t="s">
        <v>37</v>
      </c>
      <c r="P217" s="142">
        <f t="shared" si="31"/>
        <v>0</v>
      </c>
      <c r="Q217" s="142">
        <v>2.315E-2</v>
      </c>
      <c r="R217" s="142">
        <f t="shared" si="32"/>
        <v>2.9535464500000002</v>
      </c>
      <c r="S217" s="142">
        <v>0</v>
      </c>
      <c r="T217" s="143">
        <f t="shared" si="33"/>
        <v>0</v>
      </c>
      <c r="AR217" s="144" t="s">
        <v>248</v>
      </c>
      <c r="AT217" s="144" t="s">
        <v>160</v>
      </c>
      <c r="AU217" s="144" t="s">
        <v>127</v>
      </c>
      <c r="AY217" s="13" t="s">
        <v>119</v>
      </c>
      <c r="BE217" s="145">
        <f t="shared" si="34"/>
        <v>0</v>
      </c>
      <c r="BF217" s="145">
        <f t="shared" si="35"/>
        <v>0</v>
      </c>
      <c r="BG217" s="145">
        <f t="shared" si="36"/>
        <v>0</v>
      </c>
      <c r="BH217" s="145">
        <f t="shared" si="37"/>
        <v>0</v>
      </c>
      <c r="BI217" s="145">
        <f t="shared" si="38"/>
        <v>0</v>
      </c>
      <c r="BJ217" s="13" t="s">
        <v>127</v>
      </c>
      <c r="BK217" s="145">
        <f t="shared" si="39"/>
        <v>0</v>
      </c>
      <c r="BL217" s="13" t="s">
        <v>187</v>
      </c>
      <c r="BM217" s="144" t="s">
        <v>436</v>
      </c>
    </row>
    <row r="218" spans="2:65" s="1" customFormat="1" ht="24.15" customHeight="1">
      <c r="B218" s="131"/>
      <c r="C218" s="132" t="s">
        <v>437</v>
      </c>
      <c r="D218" s="132" t="s">
        <v>122</v>
      </c>
      <c r="E218" s="133" t="s">
        <v>438</v>
      </c>
      <c r="F218" s="134" t="s">
        <v>439</v>
      </c>
      <c r="G218" s="135" t="s">
        <v>297</v>
      </c>
      <c r="H218" s="157"/>
      <c r="I218" s="137"/>
      <c r="J218" s="138">
        <f t="shared" si="30"/>
        <v>0</v>
      </c>
      <c r="K218" s="139"/>
      <c r="L218" s="28"/>
      <c r="M218" s="140" t="s">
        <v>1</v>
      </c>
      <c r="N218" s="141" t="s">
        <v>37</v>
      </c>
      <c r="P218" s="142">
        <f t="shared" si="31"/>
        <v>0</v>
      </c>
      <c r="Q218" s="142">
        <v>0</v>
      </c>
      <c r="R218" s="142">
        <f t="shared" si="32"/>
        <v>0</v>
      </c>
      <c r="S218" s="142">
        <v>0</v>
      </c>
      <c r="T218" s="143">
        <f t="shared" si="33"/>
        <v>0</v>
      </c>
      <c r="AR218" s="144" t="s">
        <v>187</v>
      </c>
      <c r="AT218" s="144" t="s">
        <v>122</v>
      </c>
      <c r="AU218" s="144" t="s">
        <v>127</v>
      </c>
      <c r="AY218" s="13" t="s">
        <v>119</v>
      </c>
      <c r="BE218" s="145">
        <f t="shared" si="34"/>
        <v>0</v>
      </c>
      <c r="BF218" s="145">
        <f t="shared" si="35"/>
        <v>0</v>
      </c>
      <c r="BG218" s="145">
        <f t="shared" si="36"/>
        <v>0</v>
      </c>
      <c r="BH218" s="145">
        <f t="shared" si="37"/>
        <v>0</v>
      </c>
      <c r="BI218" s="145">
        <f t="shared" si="38"/>
        <v>0</v>
      </c>
      <c r="BJ218" s="13" t="s">
        <v>127</v>
      </c>
      <c r="BK218" s="145">
        <f t="shared" si="39"/>
        <v>0</v>
      </c>
      <c r="BL218" s="13" t="s">
        <v>187</v>
      </c>
      <c r="BM218" s="144" t="s">
        <v>440</v>
      </c>
    </row>
    <row r="219" spans="2:65" s="11" customFormat="1" ht="22.95" customHeight="1">
      <c r="B219" s="119"/>
      <c r="D219" s="120" t="s">
        <v>70</v>
      </c>
      <c r="E219" s="129" t="s">
        <v>441</v>
      </c>
      <c r="F219" s="129" t="s">
        <v>442</v>
      </c>
      <c r="I219" s="122"/>
      <c r="J219" s="130">
        <f>BK219</f>
        <v>0</v>
      </c>
      <c r="L219" s="119"/>
      <c r="M219" s="124"/>
      <c r="P219" s="125">
        <f>SUM(P220:P224)</f>
        <v>0</v>
      </c>
      <c r="R219" s="125">
        <f>SUM(R220:R224)</f>
        <v>2.2057178999999998</v>
      </c>
      <c r="T219" s="126">
        <f>SUM(T220:T224)</f>
        <v>0</v>
      </c>
      <c r="AR219" s="120" t="s">
        <v>127</v>
      </c>
      <c r="AT219" s="127" t="s">
        <v>70</v>
      </c>
      <c r="AU219" s="127" t="s">
        <v>78</v>
      </c>
      <c r="AY219" s="120" t="s">
        <v>119</v>
      </c>
      <c r="BK219" s="128">
        <f>SUM(BK220:BK224)</f>
        <v>0</v>
      </c>
    </row>
    <row r="220" spans="2:65" s="1" customFormat="1" ht="37.950000000000003" customHeight="1">
      <c r="B220" s="131"/>
      <c r="C220" s="132" t="s">
        <v>443</v>
      </c>
      <c r="D220" s="132" t="s">
        <v>122</v>
      </c>
      <c r="E220" s="133" t="s">
        <v>444</v>
      </c>
      <c r="F220" s="134" t="s">
        <v>445</v>
      </c>
      <c r="G220" s="135" t="s">
        <v>125</v>
      </c>
      <c r="H220" s="136">
        <v>91.274000000000001</v>
      </c>
      <c r="I220" s="137"/>
      <c r="J220" s="138">
        <f>ROUND(I220*H220,2)</f>
        <v>0</v>
      </c>
      <c r="K220" s="139"/>
      <c r="L220" s="28"/>
      <c r="M220" s="140" t="s">
        <v>1</v>
      </c>
      <c r="N220" s="141" t="s">
        <v>37</v>
      </c>
      <c r="P220" s="142">
        <f>O220*H220</f>
        <v>0</v>
      </c>
      <c r="Q220" s="142">
        <v>2.65E-3</v>
      </c>
      <c r="R220" s="142">
        <f>Q220*H220</f>
        <v>0.24187610000000001</v>
      </c>
      <c r="S220" s="142">
        <v>0</v>
      </c>
      <c r="T220" s="143">
        <f>S220*H220</f>
        <v>0</v>
      </c>
      <c r="AR220" s="144" t="s">
        <v>187</v>
      </c>
      <c r="AT220" s="144" t="s">
        <v>122</v>
      </c>
      <c r="AU220" s="144" t="s">
        <v>127</v>
      </c>
      <c r="AY220" s="13" t="s">
        <v>119</v>
      </c>
      <c r="BE220" s="145">
        <f>IF(N220="základná",J220,0)</f>
        <v>0</v>
      </c>
      <c r="BF220" s="145">
        <f>IF(N220="znížená",J220,0)</f>
        <v>0</v>
      </c>
      <c r="BG220" s="145">
        <f>IF(N220="zákl. prenesená",J220,0)</f>
        <v>0</v>
      </c>
      <c r="BH220" s="145">
        <f>IF(N220="zníž. prenesená",J220,0)</f>
        <v>0</v>
      </c>
      <c r="BI220" s="145">
        <f>IF(N220="nulová",J220,0)</f>
        <v>0</v>
      </c>
      <c r="BJ220" s="13" t="s">
        <v>127</v>
      </c>
      <c r="BK220" s="145">
        <f>ROUND(I220*H220,2)</f>
        <v>0</v>
      </c>
      <c r="BL220" s="13" t="s">
        <v>187</v>
      </c>
      <c r="BM220" s="144" t="s">
        <v>446</v>
      </c>
    </row>
    <row r="221" spans="2:65" s="1" customFormat="1" ht="24.15" customHeight="1">
      <c r="B221" s="131"/>
      <c r="C221" s="146" t="s">
        <v>447</v>
      </c>
      <c r="D221" s="146" t="s">
        <v>160</v>
      </c>
      <c r="E221" s="147" t="s">
        <v>448</v>
      </c>
      <c r="F221" s="148" t="s">
        <v>449</v>
      </c>
      <c r="G221" s="149" t="s">
        <v>125</v>
      </c>
      <c r="H221" s="150">
        <v>104.965</v>
      </c>
      <c r="I221" s="151"/>
      <c r="J221" s="152">
        <f>ROUND(I221*H221,2)</f>
        <v>0</v>
      </c>
      <c r="K221" s="153"/>
      <c r="L221" s="154"/>
      <c r="M221" s="155" t="s">
        <v>1</v>
      </c>
      <c r="N221" s="156" t="s">
        <v>37</v>
      </c>
      <c r="P221" s="142">
        <f>O221*H221</f>
        <v>0</v>
      </c>
      <c r="Q221" s="142">
        <v>1.8519999999999998E-2</v>
      </c>
      <c r="R221" s="142">
        <f>Q221*H221</f>
        <v>1.9439517999999998</v>
      </c>
      <c r="S221" s="142">
        <v>0</v>
      </c>
      <c r="T221" s="143">
        <f>S221*H221</f>
        <v>0</v>
      </c>
      <c r="AR221" s="144" t="s">
        <v>248</v>
      </c>
      <c r="AT221" s="144" t="s">
        <v>160</v>
      </c>
      <c r="AU221" s="144" t="s">
        <v>127</v>
      </c>
      <c r="AY221" s="13" t="s">
        <v>119</v>
      </c>
      <c r="BE221" s="145">
        <f>IF(N221="základná",J221,0)</f>
        <v>0</v>
      </c>
      <c r="BF221" s="145">
        <f>IF(N221="znížená",J221,0)</f>
        <v>0</v>
      </c>
      <c r="BG221" s="145">
        <f>IF(N221="zákl. prenesená",J221,0)</f>
        <v>0</v>
      </c>
      <c r="BH221" s="145">
        <f>IF(N221="zníž. prenesená",J221,0)</f>
        <v>0</v>
      </c>
      <c r="BI221" s="145">
        <f>IF(N221="nulová",J221,0)</f>
        <v>0</v>
      </c>
      <c r="BJ221" s="13" t="s">
        <v>127</v>
      </c>
      <c r="BK221" s="145">
        <f>ROUND(I221*H221,2)</f>
        <v>0</v>
      </c>
      <c r="BL221" s="13" t="s">
        <v>187</v>
      </c>
      <c r="BM221" s="144" t="s">
        <v>450</v>
      </c>
    </row>
    <row r="222" spans="2:65" s="1" customFormat="1" ht="24.15" customHeight="1">
      <c r="B222" s="131"/>
      <c r="C222" s="132" t="s">
        <v>451</v>
      </c>
      <c r="D222" s="132" t="s">
        <v>122</v>
      </c>
      <c r="E222" s="133" t="s">
        <v>452</v>
      </c>
      <c r="F222" s="134" t="s">
        <v>453</v>
      </c>
      <c r="G222" s="135" t="s">
        <v>142</v>
      </c>
      <c r="H222" s="136">
        <v>33</v>
      </c>
      <c r="I222" s="137"/>
      <c r="J222" s="138">
        <f>ROUND(I222*H222,2)</f>
        <v>0</v>
      </c>
      <c r="K222" s="139"/>
      <c r="L222" s="28"/>
      <c r="M222" s="140" t="s">
        <v>1</v>
      </c>
      <c r="N222" s="141" t="s">
        <v>37</v>
      </c>
      <c r="P222" s="142">
        <f>O222*H222</f>
        <v>0</v>
      </c>
      <c r="Q222" s="142">
        <v>3.8000000000000002E-4</v>
      </c>
      <c r="R222" s="142">
        <f>Q222*H222</f>
        <v>1.2540000000000001E-2</v>
      </c>
      <c r="S222" s="142">
        <v>0</v>
      </c>
      <c r="T222" s="143">
        <f>S222*H222</f>
        <v>0</v>
      </c>
      <c r="AR222" s="144" t="s">
        <v>187</v>
      </c>
      <c r="AT222" s="144" t="s">
        <v>122</v>
      </c>
      <c r="AU222" s="144" t="s">
        <v>127</v>
      </c>
      <c r="AY222" s="13" t="s">
        <v>119</v>
      </c>
      <c r="BE222" s="145">
        <f>IF(N222="základná",J222,0)</f>
        <v>0</v>
      </c>
      <c r="BF222" s="145">
        <f>IF(N222="znížená",J222,0)</f>
        <v>0</v>
      </c>
      <c r="BG222" s="145">
        <f>IF(N222="zákl. prenesená",J222,0)</f>
        <v>0</v>
      </c>
      <c r="BH222" s="145">
        <f>IF(N222="zníž. prenesená",J222,0)</f>
        <v>0</v>
      </c>
      <c r="BI222" s="145">
        <f>IF(N222="nulová",J222,0)</f>
        <v>0</v>
      </c>
      <c r="BJ222" s="13" t="s">
        <v>127</v>
      </c>
      <c r="BK222" s="145">
        <f>ROUND(I222*H222,2)</f>
        <v>0</v>
      </c>
      <c r="BL222" s="13" t="s">
        <v>187</v>
      </c>
      <c r="BM222" s="144" t="s">
        <v>454</v>
      </c>
    </row>
    <row r="223" spans="2:65" s="1" customFormat="1" ht="21.75" customHeight="1">
      <c r="B223" s="131"/>
      <c r="C223" s="146" t="s">
        <v>455</v>
      </c>
      <c r="D223" s="146" t="s">
        <v>160</v>
      </c>
      <c r="E223" s="147" t="s">
        <v>456</v>
      </c>
      <c r="F223" s="148" t="s">
        <v>457</v>
      </c>
      <c r="G223" s="149" t="s">
        <v>142</v>
      </c>
      <c r="H223" s="150">
        <v>35</v>
      </c>
      <c r="I223" s="151"/>
      <c r="J223" s="152">
        <f>ROUND(I223*H223,2)</f>
        <v>0</v>
      </c>
      <c r="K223" s="153"/>
      <c r="L223" s="154"/>
      <c r="M223" s="155" t="s">
        <v>1</v>
      </c>
      <c r="N223" s="156" t="s">
        <v>37</v>
      </c>
      <c r="P223" s="142">
        <f>O223*H223</f>
        <v>0</v>
      </c>
      <c r="Q223" s="142">
        <v>2.1000000000000001E-4</v>
      </c>
      <c r="R223" s="142">
        <f>Q223*H223</f>
        <v>7.3500000000000006E-3</v>
      </c>
      <c r="S223" s="142">
        <v>0</v>
      </c>
      <c r="T223" s="143">
        <f>S223*H223</f>
        <v>0</v>
      </c>
      <c r="AR223" s="144" t="s">
        <v>248</v>
      </c>
      <c r="AT223" s="144" t="s">
        <v>160</v>
      </c>
      <c r="AU223" s="144" t="s">
        <v>127</v>
      </c>
      <c r="AY223" s="13" t="s">
        <v>119</v>
      </c>
      <c r="BE223" s="145">
        <f>IF(N223="základná",J223,0)</f>
        <v>0</v>
      </c>
      <c r="BF223" s="145">
        <f>IF(N223="znížená",J223,0)</f>
        <v>0</v>
      </c>
      <c r="BG223" s="145">
        <f>IF(N223="zákl. prenesená",J223,0)</f>
        <v>0</v>
      </c>
      <c r="BH223" s="145">
        <f>IF(N223="zníž. prenesená",J223,0)</f>
        <v>0</v>
      </c>
      <c r="BI223" s="145">
        <f>IF(N223="nulová",J223,0)</f>
        <v>0</v>
      </c>
      <c r="BJ223" s="13" t="s">
        <v>127</v>
      </c>
      <c r="BK223" s="145">
        <f>ROUND(I223*H223,2)</f>
        <v>0</v>
      </c>
      <c r="BL223" s="13" t="s">
        <v>187</v>
      </c>
      <c r="BM223" s="144" t="s">
        <v>458</v>
      </c>
    </row>
    <row r="224" spans="2:65" s="1" customFormat="1" ht="24.15" customHeight="1">
      <c r="B224" s="131"/>
      <c r="C224" s="132" t="s">
        <v>459</v>
      </c>
      <c r="D224" s="132" t="s">
        <v>122</v>
      </c>
      <c r="E224" s="133" t="s">
        <v>460</v>
      </c>
      <c r="F224" s="134" t="s">
        <v>461</v>
      </c>
      <c r="G224" s="135" t="s">
        <v>297</v>
      </c>
      <c r="H224" s="157"/>
      <c r="I224" s="137"/>
      <c r="J224" s="138">
        <f>ROUND(I224*H224,2)</f>
        <v>0</v>
      </c>
      <c r="K224" s="139"/>
      <c r="L224" s="28"/>
      <c r="M224" s="140" t="s">
        <v>1</v>
      </c>
      <c r="N224" s="141" t="s">
        <v>37</v>
      </c>
      <c r="P224" s="142">
        <f>O224*H224</f>
        <v>0</v>
      </c>
      <c r="Q224" s="142">
        <v>0</v>
      </c>
      <c r="R224" s="142">
        <f>Q224*H224</f>
        <v>0</v>
      </c>
      <c r="S224" s="142">
        <v>0</v>
      </c>
      <c r="T224" s="143">
        <f>S224*H224</f>
        <v>0</v>
      </c>
      <c r="AR224" s="144" t="s">
        <v>187</v>
      </c>
      <c r="AT224" s="144" t="s">
        <v>122</v>
      </c>
      <c r="AU224" s="144" t="s">
        <v>127</v>
      </c>
      <c r="AY224" s="13" t="s">
        <v>119</v>
      </c>
      <c r="BE224" s="145">
        <f>IF(N224="základná",J224,0)</f>
        <v>0</v>
      </c>
      <c r="BF224" s="145">
        <f>IF(N224="znížená",J224,0)</f>
        <v>0</v>
      </c>
      <c r="BG224" s="145">
        <f>IF(N224="zákl. prenesená",J224,0)</f>
        <v>0</v>
      </c>
      <c r="BH224" s="145">
        <f>IF(N224="zníž. prenesená",J224,0)</f>
        <v>0</v>
      </c>
      <c r="BI224" s="145">
        <f>IF(N224="nulová",J224,0)</f>
        <v>0</v>
      </c>
      <c r="BJ224" s="13" t="s">
        <v>127</v>
      </c>
      <c r="BK224" s="145">
        <f>ROUND(I224*H224,2)</f>
        <v>0</v>
      </c>
      <c r="BL224" s="13" t="s">
        <v>187</v>
      </c>
      <c r="BM224" s="144" t="s">
        <v>462</v>
      </c>
    </row>
    <row r="225" spans="2:65" s="11" customFormat="1" ht="22.95" customHeight="1">
      <c r="B225" s="119"/>
      <c r="D225" s="120" t="s">
        <v>70</v>
      </c>
      <c r="E225" s="129" t="s">
        <v>463</v>
      </c>
      <c r="F225" s="129" t="s">
        <v>464</v>
      </c>
      <c r="I225" s="122"/>
      <c r="J225" s="130">
        <f>BK225</f>
        <v>0</v>
      </c>
      <c r="L225" s="119"/>
      <c r="M225" s="124"/>
      <c r="P225" s="125">
        <f>P226</f>
        <v>0</v>
      </c>
      <c r="R225" s="125">
        <f>R226</f>
        <v>5.2895999999999996E-5</v>
      </c>
      <c r="T225" s="126">
        <f>T226</f>
        <v>0</v>
      </c>
      <c r="AR225" s="120" t="s">
        <v>127</v>
      </c>
      <c r="AT225" s="127" t="s">
        <v>70</v>
      </c>
      <c r="AU225" s="127" t="s">
        <v>78</v>
      </c>
      <c r="AY225" s="120" t="s">
        <v>119</v>
      </c>
      <c r="BK225" s="128">
        <f>BK226</f>
        <v>0</v>
      </c>
    </row>
    <row r="226" spans="2:65" s="1" customFormat="1" ht="24.15" customHeight="1">
      <c r="B226" s="131"/>
      <c r="C226" s="132" t="s">
        <v>465</v>
      </c>
      <c r="D226" s="132" t="s">
        <v>122</v>
      </c>
      <c r="E226" s="133" t="s">
        <v>466</v>
      </c>
      <c r="F226" s="134" t="s">
        <v>467</v>
      </c>
      <c r="G226" s="135" t="s">
        <v>125</v>
      </c>
      <c r="H226" s="136">
        <v>22.8</v>
      </c>
      <c r="I226" s="137"/>
      <c r="J226" s="138">
        <f>ROUND(I226*H226,2)</f>
        <v>0</v>
      </c>
      <c r="K226" s="139"/>
      <c r="L226" s="28"/>
      <c r="M226" s="140" t="s">
        <v>1</v>
      </c>
      <c r="N226" s="141" t="s">
        <v>37</v>
      </c>
      <c r="P226" s="142">
        <f>O226*H226</f>
        <v>0</v>
      </c>
      <c r="Q226" s="142">
        <v>2.3199999999999998E-6</v>
      </c>
      <c r="R226" s="142">
        <f>Q226*H226</f>
        <v>5.2895999999999996E-5</v>
      </c>
      <c r="S226" s="142">
        <v>0</v>
      </c>
      <c r="T226" s="143">
        <f>S226*H226</f>
        <v>0</v>
      </c>
      <c r="AR226" s="144" t="s">
        <v>187</v>
      </c>
      <c r="AT226" s="144" t="s">
        <v>122</v>
      </c>
      <c r="AU226" s="144" t="s">
        <v>127</v>
      </c>
      <c r="AY226" s="13" t="s">
        <v>119</v>
      </c>
      <c r="BE226" s="145">
        <f>IF(N226="základná",J226,0)</f>
        <v>0</v>
      </c>
      <c r="BF226" s="145">
        <f>IF(N226="znížená",J226,0)</f>
        <v>0</v>
      </c>
      <c r="BG226" s="145">
        <f>IF(N226="zákl. prenesená",J226,0)</f>
        <v>0</v>
      </c>
      <c r="BH226" s="145">
        <f>IF(N226="zníž. prenesená",J226,0)</f>
        <v>0</v>
      </c>
      <c r="BI226" s="145">
        <f>IF(N226="nulová",J226,0)</f>
        <v>0</v>
      </c>
      <c r="BJ226" s="13" t="s">
        <v>127</v>
      </c>
      <c r="BK226" s="145">
        <f>ROUND(I226*H226,2)</f>
        <v>0</v>
      </c>
      <c r="BL226" s="13" t="s">
        <v>187</v>
      </c>
      <c r="BM226" s="144" t="s">
        <v>468</v>
      </c>
    </row>
    <row r="227" spans="2:65" s="11" customFormat="1" ht="25.95" customHeight="1">
      <c r="B227" s="119"/>
      <c r="D227" s="120" t="s">
        <v>70</v>
      </c>
      <c r="E227" s="121" t="s">
        <v>160</v>
      </c>
      <c r="F227" s="121" t="s">
        <v>469</v>
      </c>
      <c r="I227" s="122"/>
      <c r="J227" s="123">
        <f>BK227</f>
        <v>0</v>
      </c>
      <c r="L227" s="119"/>
      <c r="M227" s="124"/>
      <c r="P227" s="125">
        <f>P228</f>
        <v>0</v>
      </c>
      <c r="R227" s="125">
        <f>R228</f>
        <v>2.3999999999999998E-3</v>
      </c>
      <c r="T227" s="126">
        <f>T228</f>
        <v>0</v>
      </c>
      <c r="AR227" s="120" t="s">
        <v>132</v>
      </c>
      <c r="AT227" s="127" t="s">
        <v>70</v>
      </c>
      <c r="AU227" s="127" t="s">
        <v>71</v>
      </c>
      <c r="AY227" s="120" t="s">
        <v>119</v>
      </c>
      <c r="BK227" s="128">
        <f>BK228</f>
        <v>0</v>
      </c>
    </row>
    <row r="228" spans="2:65" s="11" customFormat="1" ht="22.95" customHeight="1">
      <c r="B228" s="119"/>
      <c r="D228" s="120" t="s">
        <v>70</v>
      </c>
      <c r="E228" s="129" t="s">
        <v>470</v>
      </c>
      <c r="F228" s="129" t="s">
        <v>471</v>
      </c>
      <c r="I228" s="122"/>
      <c r="J228" s="130">
        <f>BK228</f>
        <v>0</v>
      </c>
      <c r="L228" s="119"/>
      <c r="M228" s="124"/>
      <c r="P228" s="125">
        <f>SUM(P229:P232)</f>
        <v>0</v>
      </c>
      <c r="R228" s="125">
        <f>SUM(R229:R232)</f>
        <v>2.3999999999999998E-3</v>
      </c>
      <c r="T228" s="126">
        <f>SUM(T229:T232)</f>
        <v>0</v>
      </c>
      <c r="AR228" s="120" t="s">
        <v>132</v>
      </c>
      <c r="AT228" s="127" t="s">
        <v>70</v>
      </c>
      <c r="AU228" s="127" t="s">
        <v>78</v>
      </c>
      <c r="AY228" s="120" t="s">
        <v>119</v>
      </c>
      <c r="BK228" s="128">
        <f>SUM(BK229:BK232)</f>
        <v>0</v>
      </c>
    </row>
    <row r="229" spans="2:65" s="1" customFormat="1" ht="24.15" customHeight="1">
      <c r="B229" s="131"/>
      <c r="C229" s="132" t="s">
        <v>472</v>
      </c>
      <c r="D229" s="132" t="s">
        <v>122</v>
      </c>
      <c r="E229" s="133" t="s">
        <v>473</v>
      </c>
      <c r="F229" s="134" t="s">
        <v>474</v>
      </c>
      <c r="G229" s="135" t="s">
        <v>312</v>
      </c>
      <c r="H229" s="136">
        <v>1</v>
      </c>
      <c r="I229" s="137"/>
      <c r="J229" s="138">
        <f>ROUND(I229*H229,2)</f>
        <v>0</v>
      </c>
      <c r="K229" s="139"/>
      <c r="L229" s="28"/>
      <c r="M229" s="140" t="s">
        <v>1</v>
      </c>
      <c r="N229" s="141" t="s">
        <v>37</v>
      </c>
      <c r="P229" s="142">
        <f>O229*H229</f>
        <v>0</v>
      </c>
      <c r="Q229" s="142">
        <v>0</v>
      </c>
      <c r="R229" s="142">
        <f>Q229*H229</f>
        <v>0</v>
      </c>
      <c r="S229" s="142">
        <v>0</v>
      </c>
      <c r="T229" s="143">
        <f>S229*H229</f>
        <v>0</v>
      </c>
      <c r="AR229" s="144" t="s">
        <v>395</v>
      </c>
      <c r="AT229" s="144" t="s">
        <v>122</v>
      </c>
      <c r="AU229" s="144" t="s">
        <v>127</v>
      </c>
      <c r="AY229" s="13" t="s">
        <v>119</v>
      </c>
      <c r="BE229" s="145">
        <f>IF(N229="základná",J229,0)</f>
        <v>0</v>
      </c>
      <c r="BF229" s="145">
        <f>IF(N229="znížená",J229,0)</f>
        <v>0</v>
      </c>
      <c r="BG229" s="145">
        <f>IF(N229="zákl. prenesená",J229,0)</f>
        <v>0</v>
      </c>
      <c r="BH229" s="145">
        <f>IF(N229="zníž. prenesená",J229,0)</f>
        <v>0</v>
      </c>
      <c r="BI229" s="145">
        <f>IF(N229="nulová",J229,0)</f>
        <v>0</v>
      </c>
      <c r="BJ229" s="13" t="s">
        <v>127</v>
      </c>
      <c r="BK229" s="145">
        <f>ROUND(I229*H229,2)</f>
        <v>0</v>
      </c>
      <c r="BL229" s="13" t="s">
        <v>395</v>
      </c>
      <c r="BM229" s="144" t="s">
        <v>475</v>
      </c>
    </row>
    <row r="230" spans="2:65" s="1" customFormat="1" ht="21.75" customHeight="1">
      <c r="B230" s="131"/>
      <c r="C230" s="132" t="s">
        <v>476</v>
      </c>
      <c r="D230" s="132" t="s">
        <v>122</v>
      </c>
      <c r="E230" s="133" t="s">
        <v>477</v>
      </c>
      <c r="F230" s="134" t="s">
        <v>478</v>
      </c>
      <c r="G230" s="135" t="s">
        <v>180</v>
      </c>
      <c r="H230" s="136">
        <v>2</v>
      </c>
      <c r="I230" s="137"/>
      <c r="J230" s="138">
        <f>ROUND(I230*H230,2)</f>
        <v>0</v>
      </c>
      <c r="K230" s="139"/>
      <c r="L230" s="28"/>
      <c r="M230" s="140" t="s">
        <v>1</v>
      </c>
      <c r="N230" s="141" t="s">
        <v>37</v>
      </c>
      <c r="P230" s="142">
        <f>O230*H230</f>
        <v>0</v>
      </c>
      <c r="Q230" s="142">
        <v>0</v>
      </c>
      <c r="R230" s="142">
        <f>Q230*H230</f>
        <v>0</v>
      </c>
      <c r="S230" s="142">
        <v>0</v>
      </c>
      <c r="T230" s="143">
        <f>S230*H230</f>
        <v>0</v>
      </c>
      <c r="AR230" s="144" t="s">
        <v>395</v>
      </c>
      <c r="AT230" s="144" t="s">
        <v>122</v>
      </c>
      <c r="AU230" s="144" t="s">
        <v>127</v>
      </c>
      <c r="AY230" s="13" t="s">
        <v>119</v>
      </c>
      <c r="BE230" s="145">
        <f>IF(N230="základná",J230,0)</f>
        <v>0</v>
      </c>
      <c r="BF230" s="145">
        <f>IF(N230="znížená",J230,0)</f>
        <v>0</v>
      </c>
      <c r="BG230" s="145">
        <f>IF(N230="zákl. prenesená",J230,0)</f>
        <v>0</v>
      </c>
      <c r="BH230" s="145">
        <f>IF(N230="zníž. prenesená",J230,0)</f>
        <v>0</v>
      </c>
      <c r="BI230" s="145">
        <f>IF(N230="nulová",J230,0)</f>
        <v>0</v>
      </c>
      <c r="BJ230" s="13" t="s">
        <v>127</v>
      </c>
      <c r="BK230" s="145">
        <f>ROUND(I230*H230,2)</f>
        <v>0</v>
      </c>
      <c r="BL230" s="13" t="s">
        <v>395</v>
      </c>
      <c r="BM230" s="144" t="s">
        <v>479</v>
      </c>
    </row>
    <row r="231" spans="2:65" s="1" customFormat="1" ht="21.75" customHeight="1">
      <c r="B231" s="131"/>
      <c r="C231" s="132" t="s">
        <v>480</v>
      </c>
      <c r="D231" s="132" t="s">
        <v>122</v>
      </c>
      <c r="E231" s="133" t="s">
        <v>481</v>
      </c>
      <c r="F231" s="134" t="s">
        <v>482</v>
      </c>
      <c r="G231" s="135" t="s">
        <v>180</v>
      </c>
      <c r="H231" s="136">
        <v>2</v>
      </c>
      <c r="I231" s="137"/>
      <c r="J231" s="138">
        <f>ROUND(I231*H231,2)</f>
        <v>0</v>
      </c>
      <c r="K231" s="139"/>
      <c r="L231" s="28"/>
      <c r="M231" s="140" t="s">
        <v>1</v>
      </c>
      <c r="N231" s="141" t="s">
        <v>37</v>
      </c>
      <c r="P231" s="142">
        <f>O231*H231</f>
        <v>0</v>
      </c>
      <c r="Q231" s="142">
        <v>0</v>
      </c>
      <c r="R231" s="142">
        <f>Q231*H231</f>
        <v>0</v>
      </c>
      <c r="S231" s="142">
        <v>0</v>
      </c>
      <c r="T231" s="143">
        <f>S231*H231</f>
        <v>0</v>
      </c>
      <c r="AR231" s="144" t="s">
        <v>395</v>
      </c>
      <c r="AT231" s="144" t="s">
        <v>122</v>
      </c>
      <c r="AU231" s="144" t="s">
        <v>127</v>
      </c>
      <c r="AY231" s="13" t="s">
        <v>119</v>
      </c>
      <c r="BE231" s="145">
        <f>IF(N231="základná",J231,0)</f>
        <v>0</v>
      </c>
      <c r="BF231" s="145">
        <f>IF(N231="znížená",J231,0)</f>
        <v>0</v>
      </c>
      <c r="BG231" s="145">
        <f>IF(N231="zákl. prenesená",J231,0)</f>
        <v>0</v>
      </c>
      <c r="BH231" s="145">
        <f>IF(N231="zníž. prenesená",J231,0)</f>
        <v>0</v>
      </c>
      <c r="BI231" s="145">
        <f>IF(N231="nulová",J231,0)</f>
        <v>0</v>
      </c>
      <c r="BJ231" s="13" t="s">
        <v>127</v>
      </c>
      <c r="BK231" s="145">
        <f>ROUND(I231*H231,2)</f>
        <v>0</v>
      </c>
      <c r="BL231" s="13" t="s">
        <v>395</v>
      </c>
      <c r="BM231" s="144" t="s">
        <v>483</v>
      </c>
    </row>
    <row r="232" spans="2:65" s="1" customFormat="1" ht="16.5" customHeight="1">
      <c r="B232" s="131"/>
      <c r="C232" s="146" t="s">
        <v>484</v>
      </c>
      <c r="D232" s="146" t="s">
        <v>160</v>
      </c>
      <c r="E232" s="147" t="s">
        <v>485</v>
      </c>
      <c r="F232" s="148" t="s">
        <v>486</v>
      </c>
      <c r="G232" s="149" t="s">
        <v>180</v>
      </c>
      <c r="H232" s="150">
        <v>2</v>
      </c>
      <c r="I232" s="151"/>
      <c r="J232" s="152">
        <f>ROUND(I232*H232,2)</f>
        <v>0</v>
      </c>
      <c r="K232" s="153"/>
      <c r="L232" s="154"/>
      <c r="M232" s="155" t="s">
        <v>1</v>
      </c>
      <c r="N232" s="156" t="s">
        <v>37</v>
      </c>
      <c r="P232" s="142">
        <f>O232*H232</f>
        <v>0</v>
      </c>
      <c r="Q232" s="142">
        <v>1.1999999999999999E-3</v>
      </c>
      <c r="R232" s="142">
        <f>Q232*H232</f>
        <v>2.3999999999999998E-3</v>
      </c>
      <c r="S232" s="142">
        <v>0</v>
      </c>
      <c r="T232" s="143">
        <f>S232*H232</f>
        <v>0</v>
      </c>
      <c r="AR232" s="144" t="s">
        <v>487</v>
      </c>
      <c r="AT232" s="144" t="s">
        <v>160</v>
      </c>
      <c r="AU232" s="144" t="s">
        <v>127</v>
      </c>
      <c r="AY232" s="13" t="s">
        <v>119</v>
      </c>
      <c r="BE232" s="145">
        <f>IF(N232="základná",J232,0)</f>
        <v>0</v>
      </c>
      <c r="BF232" s="145">
        <f>IF(N232="znížená",J232,0)</f>
        <v>0</v>
      </c>
      <c r="BG232" s="145">
        <f>IF(N232="zákl. prenesená",J232,0)</f>
        <v>0</v>
      </c>
      <c r="BH232" s="145">
        <f>IF(N232="zníž. prenesená",J232,0)</f>
        <v>0</v>
      </c>
      <c r="BI232" s="145">
        <f>IF(N232="nulová",J232,0)</f>
        <v>0</v>
      </c>
      <c r="BJ232" s="13" t="s">
        <v>127</v>
      </c>
      <c r="BK232" s="145">
        <f>ROUND(I232*H232,2)</f>
        <v>0</v>
      </c>
      <c r="BL232" s="13" t="s">
        <v>487</v>
      </c>
      <c r="BM232" s="144" t="s">
        <v>488</v>
      </c>
    </row>
    <row r="233" spans="2:65" s="11" customFormat="1" ht="25.95" customHeight="1">
      <c r="B233" s="119"/>
      <c r="D233" s="120" t="s">
        <v>70</v>
      </c>
      <c r="E233" s="121" t="s">
        <v>489</v>
      </c>
      <c r="F233" s="121" t="s">
        <v>490</v>
      </c>
      <c r="I233" s="122"/>
      <c r="J233" s="123">
        <f>BK233</f>
        <v>0</v>
      </c>
      <c r="L233" s="119"/>
      <c r="M233" s="124"/>
      <c r="P233" s="125">
        <f>SUM(P234:P236)</f>
        <v>0</v>
      </c>
      <c r="R233" s="125">
        <f>SUM(R234:R236)</f>
        <v>0</v>
      </c>
      <c r="T233" s="126">
        <f>SUM(T234:T236)</f>
        <v>0</v>
      </c>
      <c r="AR233" s="120" t="s">
        <v>126</v>
      </c>
      <c r="AT233" s="127" t="s">
        <v>70</v>
      </c>
      <c r="AU233" s="127" t="s">
        <v>71</v>
      </c>
      <c r="AY233" s="120" t="s">
        <v>119</v>
      </c>
      <c r="BK233" s="128">
        <f>SUM(BK234:BK236)</f>
        <v>0</v>
      </c>
    </row>
    <row r="234" spans="2:65" s="1" customFormat="1" ht="16.5" customHeight="1">
      <c r="B234" s="131"/>
      <c r="C234" s="132" t="s">
        <v>491</v>
      </c>
      <c r="D234" s="132" t="s">
        <v>122</v>
      </c>
      <c r="E234" s="133" t="s">
        <v>492</v>
      </c>
      <c r="F234" s="134" t="s">
        <v>493</v>
      </c>
      <c r="G234" s="135" t="s">
        <v>312</v>
      </c>
      <c r="H234" s="136">
        <v>1</v>
      </c>
      <c r="I234" s="137"/>
      <c r="J234" s="138">
        <f>ROUND(I234*H234,2)</f>
        <v>0</v>
      </c>
      <c r="K234" s="139"/>
      <c r="L234" s="28"/>
      <c r="M234" s="140" t="s">
        <v>1</v>
      </c>
      <c r="N234" s="141" t="s">
        <v>37</v>
      </c>
      <c r="P234" s="142">
        <f>O234*H234</f>
        <v>0</v>
      </c>
      <c r="Q234" s="142">
        <v>0</v>
      </c>
      <c r="R234" s="142">
        <f>Q234*H234</f>
        <v>0</v>
      </c>
      <c r="S234" s="142">
        <v>0</v>
      </c>
      <c r="T234" s="143">
        <f>S234*H234</f>
        <v>0</v>
      </c>
      <c r="AR234" s="144" t="s">
        <v>494</v>
      </c>
      <c r="AT234" s="144" t="s">
        <v>122</v>
      </c>
      <c r="AU234" s="144" t="s">
        <v>78</v>
      </c>
      <c r="AY234" s="13" t="s">
        <v>119</v>
      </c>
      <c r="BE234" s="145">
        <f>IF(N234="základná",J234,0)</f>
        <v>0</v>
      </c>
      <c r="BF234" s="145">
        <f>IF(N234="znížená",J234,0)</f>
        <v>0</v>
      </c>
      <c r="BG234" s="145">
        <f>IF(N234="zákl. prenesená",J234,0)</f>
        <v>0</v>
      </c>
      <c r="BH234" s="145">
        <f>IF(N234="zníž. prenesená",J234,0)</f>
        <v>0</v>
      </c>
      <c r="BI234" s="145">
        <f>IF(N234="nulová",J234,0)</f>
        <v>0</v>
      </c>
      <c r="BJ234" s="13" t="s">
        <v>127</v>
      </c>
      <c r="BK234" s="145">
        <f>ROUND(I234*H234,2)</f>
        <v>0</v>
      </c>
      <c r="BL234" s="13" t="s">
        <v>494</v>
      </c>
      <c r="BM234" s="144" t="s">
        <v>495</v>
      </c>
    </row>
    <row r="235" spans="2:65" s="1" customFormat="1" ht="16.5" customHeight="1">
      <c r="B235" s="131"/>
      <c r="C235" s="132" t="s">
        <v>496</v>
      </c>
      <c r="D235" s="132" t="s">
        <v>122</v>
      </c>
      <c r="E235" s="133" t="s">
        <v>497</v>
      </c>
      <c r="F235" s="134" t="s">
        <v>498</v>
      </c>
      <c r="G235" s="135" t="s">
        <v>180</v>
      </c>
      <c r="H235" s="136">
        <v>30</v>
      </c>
      <c r="I235" s="137"/>
      <c r="J235" s="138">
        <f>ROUND(I235*H235,2)</f>
        <v>0</v>
      </c>
      <c r="K235" s="139"/>
      <c r="L235" s="28"/>
      <c r="M235" s="140" t="s">
        <v>1</v>
      </c>
      <c r="N235" s="141" t="s">
        <v>37</v>
      </c>
      <c r="P235" s="142">
        <f>O235*H235</f>
        <v>0</v>
      </c>
      <c r="Q235" s="142">
        <v>0</v>
      </c>
      <c r="R235" s="142">
        <f>Q235*H235</f>
        <v>0</v>
      </c>
      <c r="S235" s="142">
        <v>0</v>
      </c>
      <c r="T235" s="143">
        <f>S235*H235</f>
        <v>0</v>
      </c>
      <c r="AR235" s="144" t="s">
        <v>494</v>
      </c>
      <c r="AT235" s="144" t="s">
        <v>122</v>
      </c>
      <c r="AU235" s="144" t="s">
        <v>78</v>
      </c>
      <c r="AY235" s="13" t="s">
        <v>119</v>
      </c>
      <c r="BE235" s="145">
        <f>IF(N235="základná",J235,0)</f>
        <v>0</v>
      </c>
      <c r="BF235" s="145">
        <f>IF(N235="znížená",J235,0)</f>
        <v>0</v>
      </c>
      <c r="BG235" s="145">
        <f>IF(N235="zákl. prenesená",J235,0)</f>
        <v>0</v>
      </c>
      <c r="BH235" s="145">
        <f>IF(N235="zníž. prenesená",J235,0)</f>
        <v>0</v>
      </c>
      <c r="BI235" s="145">
        <f>IF(N235="nulová",J235,0)</f>
        <v>0</v>
      </c>
      <c r="BJ235" s="13" t="s">
        <v>127</v>
      </c>
      <c r="BK235" s="145">
        <f>ROUND(I235*H235,2)</f>
        <v>0</v>
      </c>
      <c r="BL235" s="13" t="s">
        <v>494</v>
      </c>
      <c r="BM235" s="144" t="s">
        <v>499</v>
      </c>
    </row>
    <row r="236" spans="2:65" s="1" customFormat="1" ht="37.950000000000003" customHeight="1">
      <c r="B236" s="131"/>
      <c r="C236" s="132" t="s">
        <v>500</v>
      </c>
      <c r="D236" s="132" t="s">
        <v>122</v>
      </c>
      <c r="E236" s="133" t="s">
        <v>501</v>
      </c>
      <c r="F236" s="134" t="s">
        <v>502</v>
      </c>
      <c r="G236" s="135" t="s">
        <v>312</v>
      </c>
      <c r="H236" s="136">
        <v>2</v>
      </c>
      <c r="I236" s="137"/>
      <c r="J236" s="138">
        <f>ROUND(I236*H236,2)</f>
        <v>0</v>
      </c>
      <c r="K236" s="139"/>
      <c r="L236" s="28"/>
      <c r="M236" s="158" t="s">
        <v>1</v>
      </c>
      <c r="N236" s="159" t="s">
        <v>37</v>
      </c>
      <c r="O236" s="160"/>
      <c r="P236" s="161">
        <f>O236*H236</f>
        <v>0</v>
      </c>
      <c r="Q236" s="161">
        <v>0</v>
      </c>
      <c r="R236" s="161">
        <f>Q236*H236</f>
        <v>0</v>
      </c>
      <c r="S236" s="161">
        <v>0</v>
      </c>
      <c r="T236" s="162">
        <f>S236*H236</f>
        <v>0</v>
      </c>
      <c r="AR236" s="144" t="s">
        <v>494</v>
      </c>
      <c r="AT236" s="144" t="s">
        <v>122</v>
      </c>
      <c r="AU236" s="144" t="s">
        <v>78</v>
      </c>
      <c r="AY236" s="13" t="s">
        <v>119</v>
      </c>
      <c r="BE236" s="145">
        <f>IF(N236="základná",J236,0)</f>
        <v>0</v>
      </c>
      <c r="BF236" s="145">
        <f>IF(N236="znížená",J236,0)</f>
        <v>0</v>
      </c>
      <c r="BG236" s="145">
        <f>IF(N236="zákl. prenesená",J236,0)</f>
        <v>0</v>
      </c>
      <c r="BH236" s="145">
        <f>IF(N236="zníž. prenesená",J236,0)</f>
        <v>0</v>
      </c>
      <c r="BI236" s="145">
        <f>IF(N236="nulová",J236,0)</f>
        <v>0</v>
      </c>
      <c r="BJ236" s="13" t="s">
        <v>127</v>
      </c>
      <c r="BK236" s="145">
        <f>ROUND(I236*H236,2)</f>
        <v>0</v>
      </c>
      <c r="BL236" s="13" t="s">
        <v>494</v>
      </c>
      <c r="BM236" s="144" t="s">
        <v>503</v>
      </c>
    </row>
    <row r="237" spans="2:65" s="1" customFormat="1" ht="6.9" customHeight="1">
      <c r="B237" s="43"/>
      <c r="C237" s="44"/>
      <c r="D237" s="44"/>
      <c r="E237" s="44"/>
      <c r="F237" s="44"/>
      <c r="G237" s="44"/>
      <c r="H237" s="44"/>
      <c r="I237" s="44"/>
      <c r="J237" s="44"/>
      <c r="K237" s="44"/>
      <c r="L237" s="28"/>
    </row>
  </sheetData>
  <autoFilter ref="C132:K236" xr:uid="{00000000-0009-0000-0000-000001000000}"/>
  <mergeCells count="9">
    <mergeCell ref="E87:H87"/>
    <mergeCell ref="E123:H123"/>
    <mergeCell ref="E125:H12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36fca-8d58-4a30-8174-9427d45c3c3b" xsi:nil="true"/>
    <lcf76f155ced4ddcb4097134ff3c332f xmlns="f547016c-b868-4c85-9b27-c8fef2bb2b21" xsi:nil="true"/>
    <CustomID xmlns="22e8bab3-ffeb-44d9-9266-71a4f0a68ecd" xsi:nil="true"/>
  </documentManagement>
</p:properties>
</file>

<file path=customXml/itemProps1.xml><?xml version="1.0" encoding="utf-8"?>
<ds:datastoreItem xmlns:ds="http://schemas.openxmlformats.org/officeDocument/2006/customXml" ds:itemID="{53A3E3A5-EFB7-4729-A24C-25B100DD628B}"/>
</file>

<file path=customXml/itemProps2.xml><?xml version="1.0" encoding="utf-8"?>
<ds:datastoreItem xmlns:ds="http://schemas.openxmlformats.org/officeDocument/2006/customXml" ds:itemID="{D204FE75-B92C-473D-A709-7C5E75B6CD73}"/>
</file>

<file path=customXml/itemProps3.xml><?xml version="1.0" encoding="utf-8"?>
<ds:datastoreItem xmlns:ds="http://schemas.openxmlformats.org/officeDocument/2006/customXml" ds:itemID="{9F0F0EEA-C42B-4E66-AFCB-80F5DC3527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Rekonštrukcia vstupn...</vt:lpstr>
      <vt:lpstr>'01 - Rekonštrukcia vstupn...'!Názvy_tlače</vt:lpstr>
      <vt:lpstr>'Rekapitulácia stavby'!Názvy_tlače</vt:lpstr>
      <vt:lpstr>'01 - Rekonštrukcia vstupn...'!Oblasť_tlače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Janka  Lábajová</cp:lastModifiedBy>
  <dcterms:created xsi:type="dcterms:W3CDTF">2026-07-14T08:03:46Z</dcterms:created>
  <dcterms:modified xsi:type="dcterms:W3CDTF">2026-08-20T10:59:45Z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</Properties>
</file>