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apustova\Desktop\"/>
    </mc:Choice>
  </mc:AlternateContent>
  <bookViews>
    <workbookView xWindow="0" yWindow="0" windowWidth="28800" windowHeight="12450" activeTab="1"/>
  </bookViews>
  <sheets>
    <sheet name="Rekapitulácia stavby" sheetId="1" r:id="rId1"/>
    <sheet name="01 -  I. ETAPA - Rekonštr..." sheetId="2" r:id="rId2"/>
  </sheets>
  <definedNames>
    <definedName name="_xlnm._FilterDatabase" localSheetId="1" hidden="1">'01 -  I. ETAPA - Rekonštr...'!$C$131:$K$237</definedName>
    <definedName name="_xlnm.Print_Titles" localSheetId="1">'01 -  I. ETAPA - Rekonštr...'!$131:$131</definedName>
    <definedName name="_xlnm.Print_Titles" localSheetId="0">'Rekapitulácia stavby'!$92:$92</definedName>
    <definedName name="_xlnm.Print_Area" localSheetId="1">'01 -  I. ETAPA - Rekonštr...'!$C$4:$J$76,'01 -  I. ETAPA - Rekonštr...'!$C$119:$K$237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37" i="2"/>
  <c r="BH237" i="2"/>
  <c r="BG237" i="2"/>
  <c r="BE237" i="2"/>
  <c r="T237" i="2"/>
  <c r="T236" i="2"/>
  <c r="R237" i="2"/>
  <c r="R236" i="2" s="1"/>
  <c r="P237" i="2"/>
  <c r="P236" i="2"/>
  <c r="BI235" i="2"/>
  <c r="BH235" i="2"/>
  <c r="BG235" i="2"/>
  <c r="BE235" i="2"/>
  <c r="T235" i="2"/>
  <c r="T234" i="2"/>
  <c r="R235" i="2"/>
  <c r="R234" i="2"/>
  <c r="P235" i="2"/>
  <c r="P234" i="2" s="1"/>
  <c r="BI233" i="2"/>
  <c r="BH233" i="2"/>
  <c r="BG233" i="2"/>
  <c r="BE233" i="2"/>
  <c r="T233" i="2"/>
  <c r="T232" i="2" s="1"/>
  <c r="T231" i="2" s="1"/>
  <c r="R233" i="2"/>
  <c r="R232" i="2" s="1"/>
  <c r="P233" i="2"/>
  <c r="P232" i="2" s="1"/>
  <c r="P231" i="2" s="1"/>
  <c r="BI230" i="2"/>
  <c r="BH230" i="2"/>
  <c r="BG230" i="2"/>
  <c r="BE230" i="2"/>
  <c r="T230" i="2"/>
  <c r="T229" i="2" s="1"/>
  <c r="R230" i="2"/>
  <c r="R229" i="2" s="1"/>
  <c r="P230" i="2"/>
  <c r="P229" i="2" s="1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T134" i="2" s="1"/>
  <c r="R135" i="2"/>
  <c r="R134" i="2" s="1"/>
  <c r="P135" i="2"/>
  <c r="P134" i="2" s="1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 s="1"/>
  <c r="J17" i="2"/>
  <c r="J12" i="2"/>
  <c r="J89" i="2"/>
  <c r="E7" i="2"/>
  <c r="E122" i="2"/>
  <c r="L90" i="1"/>
  <c r="AM90" i="1"/>
  <c r="AM89" i="1"/>
  <c r="L89" i="1"/>
  <c r="AM87" i="1"/>
  <c r="L87" i="1"/>
  <c r="L85" i="1"/>
  <c r="L84" i="1"/>
  <c r="BK237" i="2"/>
  <c r="J230" i="2"/>
  <c r="J228" i="2"/>
  <c r="BK226" i="2"/>
  <c r="BK198" i="2"/>
  <c r="J193" i="2"/>
  <c r="BK192" i="2"/>
  <c r="BK190" i="2"/>
  <c r="J188" i="2"/>
  <c r="BK183" i="2"/>
  <c r="J182" i="2"/>
  <c r="BK177" i="2"/>
  <c r="BK175" i="2"/>
  <c r="J173" i="2"/>
  <c r="BK170" i="2"/>
  <c r="BK169" i="2"/>
  <c r="J162" i="2"/>
  <c r="J159" i="2"/>
  <c r="BK158" i="2"/>
  <c r="J154" i="2"/>
  <c r="BK152" i="2"/>
  <c r="BK151" i="2"/>
  <c r="J146" i="2"/>
  <c r="BK145" i="2"/>
  <c r="J144" i="2"/>
  <c r="BK143" i="2"/>
  <c r="BK142" i="2"/>
  <c r="BK141" i="2"/>
  <c r="J140" i="2"/>
  <c r="BK139" i="2"/>
  <c r="J137" i="2"/>
  <c r="J135" i="2"/>
  <c r="BK235" i="2"/>
  <c r="BK233" i="2"/>
  <c r="BK228" i="2"/>
  <c r="J227" i="2"/>
  <c r="J226" i="2"/>
  <c r="BK224" i="2"/>
  <c r="J224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6" i="2"/>
  <c r="BK215" i="2"/>
  <c r="J215" i="2"/>
  <c r="BK213" i="2"/>
  <c r="J213" i="2"/>
  <c r="BK212" i="2"/>
  <c r="J212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J205" i="2"/>
  <c r="BK204" i="2"/>
  <c r="BK203" i="2"/>
  <c r="BK201" i="2"/>
  <c r="J200" i="2"/>
  <c r="BK199" i="2"/>
  <c r="J198" i="2"/>
  <c r="J196" i="2"/>
  <c r="BK194" i="2"/>
  <c r="J191" i="2"/>
  <c r="J190" i="2"/>
  <c r="J187" i="2"/>
  <c r="BK186" i="2"/>
  <c r="J185" i="2"/>
  <c r="J184" i="2"/>
  <c r="J183" i="2"/>
  <c r="J181" i="2"/>
  <c r="J176" i="2"/>
  <c r="J175" i="2"/>
  <c r="BK172" i="2"/>
  <c r="BK171" i="2"/>
  <c r="J169" i="2"/>
  <c r="J168" i="2"/>
  <c r="J167" i="2"/>
  <c r="BK166" i="2"/>
  <c r="BK161" i="2"/>
  <c r="J160" i="2"/>
  <c r="BK159" i="2"/>
  <c r="J158" i="2"/>
  <c r="BK154" i="2"/>
  <c r="J153" i="2"/>
  <c r="J152" i="2"/>
  <c r="J151" i="2"/>
  <c r="BK150" i="2"/>
  <c r="BK148" i="2"/>
  <c r="BK147" i="2"/>
  <c r="J142" i="2"/>
  <c r="J139" i="2"/>
  <c r="J235" i="2"/>
  <c r="BK205" i="2"/>
  <c r="J204" i="2"/>
  <c r="J203" i="2"/>
  <c r="BK202" i="2"/>
  <c r="BK197" i="2"/>
  <c r="J192" i="2"/>
  <c r="BK191" i="2"/>
  <c r="J189" i="2"/>
  <c r="BK188" i="2"/>
  <c r="J186" i="2"/>
  <c r="BK185" i="2"/>
  <c r="BK182" i="2"/>
  <c r="BK180" i="2"/>
  <c r="J179" i="2"/>
  <c r="BK178" i="2"/>
  <c r="J171" i="2"/>
  <c r="BK168" i="2"/>
  <c r="J166" i="2"/>
  <c r="BK163" i="2"/>
  <c r="BK162" i="2"/>
  <c r="BK160" i="2"/>
  <c r="BK157" i="2"/>
  <c r="BK156" i="2"/>
  <c r="J155" i="2"/>
  <c r="J150" i="2"/>
  <c r="J143" i="2"/>
  <c r="BK135" i="2"/>
  <c r="J237" i="2"/>
  <c r="J233" i="2"/>
  <c r="BK230" i="2"/>
  <c r="BK227" i="2"/>
  <c r="J216" i="2"/>
  <c r="J202" i="2"/>
  <c r="J201" i="2"/>
  <c r="BK200" i="2"/>
  <c r="J199" i="2"/>
  <c r="J197" i="2"/>
  <c r="BK196" i="2"/>
  <c r="J194" i="2"/>
  <c r="BK193" i="2"/>
  <c r="BK189" i="2"/>
  <c r="BK187" i="2"/>
  <c r="BK184" i="2"/>
  <c r="BK181" i="2"/>
  <c r="J180" i="2"/>
  <c r="BK179" i="2"/>
  <c r="J178" i="2"/>
  <c r="J177" i="2"/>
  <c r="BK176" i="2"/>
  <c r="BK173" i="2"/>
  <c r="J172" i="2"/>
  <c r="J170" i="2"/>
  <c r="BK167" i="2"/>
  <c r="J163" i="2"/>
  <c r="J161" i="2"/>
  <c r="J157" i="2"/>
  <c r="J156" i="2"/>
  <c r="BK155" i="2"/>
  <c r="BK153" i="2"/>
  <c r="J148" i="2"/>
  <c r="J147" i="2"/>
  <c r="BK146" i="2"/>
  <c r="J145" i="2"/>
  <c r="BK144" i="2"/>
  <c r="J141" i="2"/>
  <c r="BK140" i="2"/>
  <c r="BK137" i="2"/>
  <c r="AS94" i="1"/>
  <c r="R231" i="2" l="1"/>
  <c r="P138" i="2"/>
  <c r="T138" i="2"/>
  <c r="R149" i="2"/>
  <c r="BK165" i="2"/>
  <c r="J165" i="2" s="1"/>
  <c r="J103" i="2" s="1"/>
  <c r="R165" i="2"/>
  <c r="P174" i="2"/>
  <c r="T174" i="2"/>
  <c r="P195" i="2"/>
  <c r="R195" i="2"/>
  <c r="R214" i="2"/>
  <c r="R225" i="2"/>
  <c r="T214" i="2"/>
  <c r="P225" i="2"/>
  <c r="BK149" i="2"/>
  <c r="J149" i="2" s="1"/>
  <c r="J101" i="2" s="1"/>
  <c r="T149" i="2"/>
  <c r="P165" i="2"/>
  <c r="BK174" i="2"/>
  <c r="J174" i="2" s="1"/>
  <c r="J104" i="2" s="1"/>
  <c r="R174" i="2"/>
  <c r="BK195" i="2"/>
  <c r="J195" i="2"/>
  <c r="J105" i="2" s="1"/>
  <c r="T195" i="2"/>
  <c r="T164" i="2" s="1"/>
  <c r="BK214" i="2"/>
  <c r="J214" i="2" s="1"/>
  <c r="J106" i="2" s="1"/>
  <c r="T225" i="2"/>
  <c r="BK138" i="2"/>
  <c r="J138" i="2"/>
  <c r="J100" i="2" s="1"/>
  <c r="R138" i="2"/>
  <c r="R133" i="2" s="1"/>
  <c r="P149" i="2"/>
  <c r="T165" i="2"/>
  <c r="P214" i="2"/>
  <c r="BK225" i="2"/>
  <c r="J225" i="2" s="1"/>
  <c r="J107" i="2" s="1"/>
  <c r="E85" i="2"/>
  <c r="BF135" i="2"/>
  <c r="BF140" i="2"/>
  <c r="BF146" i="2"/>
  <c r="BF154" i="2"/>
  <c r="BF155" i="2"/>
  <c r="BF156" i="2"/>
  <c r="BF160" i="2"/>
  <c r="BF163" i="2"/>
  <c r="BF170" i="2"/>
  <c r="BF171" i="2"/>
  <c r="BF176" i="2"/>
  <c r="BF179" i="2"/>
  <c r="BF183" i="2"/>
  <c r="BF187" i="2"/>
  <c r="BF196" i="2"/>
  <c r="BF197" i="2"/>
  <c r="BF237" i="2"/>
  <c r="BF137" i="2"/>
  <c r="BF142" i="2"/>
  <c r="BF144" i="2"/>
  <c r="BF157" i="2"/>
  <c r="BF162" i="2"/>
  <c r="BF166" i="2"/>
  <c r="BF169" i="2"/>
  <c r="BF172" i="2"/>
  <c r="BF175" i="2"/>
  <c r="BF178" i="2"/>
  <c r="BF185" i="2"/>
  <c r="BF188" i="2"/>
  <c r="BF191" i="2"/>
  <c r="BF192" i="2"/>
  <c r="BF193" i="2"/>
  <c r="BF198" i="2"/>
  <c r="BF199" i="2"/>
  <c r="BF200" i="2"/>
  <c r="BF203" i="2"/>
  <c r="BF233" i="2"/>
  <c r="BK134" i="2"/>
  <c r="J134" i="2"/>
  <c r="J98" i="2" s="1"/>
  <c r="BK136" i="2"/>
  <c r="J136" i="2" s="1"/>
  <c r="J99" i="2" s="1"/>
  <c r="F92" i="2"/>
  <c r="J126" i="2"/>
  <c r="BF141" i="2"/>
  <c r="BF148" i="2"/>
  <c r="BF150" i="2"/>
  <c r="BF152" i="2"/>
  <c r="BF159" i="2"/>
  <c r="BF167" i="2"/>
  <c r="BF168" i="2"/>
  <c r="BF173" i="2"/>
  <c r="BF180" i="2"/>
  <c r="BF182" i="2"/>
  <c r="BF184" i="2"/>
  <c r="BF186" i="2"/>
  <c r="BF189" i="2"/>
  <c r="BF190" i="2"/>
  <c r="BF194" i="2"/>
  <c r="BF201" i="2"/>
  <c r="BF202" i="2"/>
  <c r="BF204" i="2"/>
  <c r="BF205" i="2"/>
  <c r="BF206" i="2"/>
  <c r="BF207" i="2"/>
  <c r="BF208" i="2"/>
  <c r="BF209" i="2"/>
  <c r="BF210" i="2"/>
  <c r="BF211" i="2"/>
  <c r="BF212" i="2"/>
  <c r="BF213" i="2"/>
  <c r="BF215" i="2"/>
  <c r="BF216" i="2"/>
  <c r="BF217" i="2"/>
  <c r="BF218" i="2"/>
  <c r="BF219" i="2"/>
  <c r="BF220" i="2"/>
  <c r="BF221" i="2"/>
  <c r="BF222" i="2"/>
  <c r="BF223" i="2"/>
  <c r="BF226" i="2"/>
  <c r="BF227" i="2"/>
  <c r="BF230" i="2"/>
  <c r="BF235" i="2"/>
  <c r="BK229" i="2"/>
  <c r="J229" i="2"/>
  <c r="J108" i="2" s="1"/>
  <c r="BK232" i="2"/>
  <c r="J232" i="2" s="1"/>
  <c r="J110" i="2" s="1"/>
  <c r="BK234" i="2"/>
  <c r="J234" i="2"/>
  <c r="J111" i="2" s="1"/>
  <c r="BK236" i="2"/>
  <c r="J236" i="2" s="1"/>
  <c r="J112" i="2" s="1"/>
  <c r="BF139" i="2"/>
  <c r="BF143" i="2"/>
  <c r="BF145" i="2"/>
  <c r="BF147" i="2"/>
  <c r="BF151" i="2"/>
  <c r="BF153" i="2"/>
  <c r="BF158" i="2"/>
  <c r="BF161" i="2"/>
  <c r="BF177" i="2"/>
  <c r="BF181" i="2"/>
  <c r="BF224" i="2"/>
  <c r="BF228" i="2"/>
  <c r="F33" i="2"/>
  <c r="AZ95" i="1" s="1"/>
  <c r="AZ94" i="1" s="1"/>
  <c r="AV94" i="1" s="1"/>
  <c r="AK29" i="1" s="1"/>
  <c r="F35" i="2"/>
  <c r="BB95" i="1" s="1"/>
  <c r="BB94" i="1" s="1"/>
  <c r="AX94" i="1" s="1"/>
  <c r="F37" i="2"/>
  <c r="BD95" i="1" s="1"/>
  <c r="BD94" i="1" s="1"/>
  <c r="W33" i="1" s="1"/>
  <c r="F36" i="2"/>
  <c r="BC95" i="1" s="1"/>
  <c r="BC94" i="1" s="1"/>
  <c r="AY94" i="1" s="1"/>
  <c r="J33" i="2"/>
  <c r="AV95" i="1" s="1"/>
  <c r="T133" i="2" l="1"/>
  <c r="T132" i="2" s="1"/>
  <c r="P133" i="2"/>
  <c r="P164" i="2"/>
  <c r="P132" i="2" s="1"/>
  <c r="AU95" i="1" s="1"/>
  <c r="AU94" i="1" s="1"/>
  <c r="R164" i="2"/>
  <c r="R132" i="2" s="1"/>
  <c r="BK133" i="2"/>
  <c r="J133" i="2" s="1"/>
  <c r="J97" i="2" s="1"/>
  <c r="BK231" i="2"/>
  <c r="J231" i="2" s="1"/>
  <c r="J109" i="2" s="1"/>
  <c r="BK164" i="2"/>
  <c r="J164" i="2"/>
  <c r="J102" i="2" s="1"/>
  <c r="W31" i="1"/>
  <c r="F34" i="2"/>
  <c r="BA95" i="1" s="1"/>
  <c r="BA94" i="1" s="1"/>
  <c r="W30" i="1" s="1"/>
  <c r="W32" i="1"/>
  <c r="W29" i="1"/>
  <c r="J34" i="2"/>
  <c r="AW95" i="1" s="1"/>
  <c r="AT95" i="1" s="1"/>
  <c r="BK132" i="2" l="1"/>
  <c r="J132" i="2" s="1"/>
  <c r="J96" i="2" s="1"/>
  <c r="AW94" i="1"/>
  <c r="AK30" i="1"/>
  <c r="AT94" i="1" l="1"/>
  <c r="J30" i="2"/>
  <c r="AG95" i="1"/>
  <c r="AG94" i="1" s="1"/>
  <c r="AK26" i="1" s="1"/>
  <c r="AK35" i="1" s="1"/>
  <c r="AN95" i="1" l="1"/>
  <c r="J39" i="2"/>
  <c r="AN94" i="1"/>
</calcChain>
</file>

<file path=xl/sharedStrings.xml><?xml version="1.0" encoding="utf-8"?>
<sst xmlns="http://schemas.openxmlformats.org/spreadsheetml/2006/main" count="1620" uniqueCount="515">
  <si>
    <t>Export Komplet</t>
  </si>
  <si>
    <t/>
  </si>
  <si>
    <t>2.0</t>
  </si>
  <si>
    <t>ZAMOK</t>
  </si>
  <si>
    <t>False</t>
  </si>
  <si>
    <t>{ce725a3f-a594-440e-8147-fa13ea5af8f2}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</si>
  <si>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</si>
  <si>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</si>
  <si>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</si>
  <si>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</si>
  <si>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</si>
  <si>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</si>
  <si>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</si>
  <si>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2020-023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</si>
  <si>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</si>
  <si>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</si>
  <si>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DSS DETVA PIEŠŤ - rekonštrukcia objektu</t>
  </si>
  <si>
    <t>JKSO:</t>
  </si>
  <si>
    <t>KS:</t>
  </si>
  <si>
    <t>Miesto:</t>
  </si>
  <si>
    <t>Pionierska 850/13, 962 12 DETVA</t>
  </si>
  <si>
    <t>Dátum:</t>
  </si>
  <si>
    <t>17. 2. 2020</t>
  </si>
  <si>
    <t>Objednávateľ:</t>
  </si>
  <si>
    <t>IČO:</t>
  </si>
  <si>
    <t>Domov sociálnych služieb, Pionierska 850/13, 962 1</t>
  </si>
  <si>
    <t>IČ DPH:</t>
  </si>
  <si>
    <t>Zhotoviteľ:</t>
  </si>
  <si>
    <t>Vyplň údaj</t>
  </si>
  <si>
    <t>Projektant:</t>
  </si>
  <si>
    <t>x-arch s.r.o., Kollárova 44, 974 01 Banská Bystric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</si>
  <si>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</si>
  <si>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</si>
  <si>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</si>
  <si>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</si>
  <si>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</si>
  <si>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</si>
  <si>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</si>
  <si>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</si>
  <si>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</si>
  <si>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</si>
  <si>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</si>
  <si>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</si>
  <si>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</si>
  <si>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</si>
  <si>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</si>
  <si>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</si>
  <si>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</si>
  <si>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</si>
  <si>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</si>
  <si>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</si>
  <si>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</si>
  <si>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</si>
  <si>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</si>
  <si>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</si>
  <si>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</si>
  <si>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</si>
  <si>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</si>
  <si>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</si>
  <si>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</si>
  <si>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</si>
  <si>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</si>
  <si>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</si>
  <si>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</si>
  <si>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</si>
  <si>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</si>
  <si>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</si>
  <si>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</si>
  <si>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</si>
  <si>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</si>
  <si>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</si>
  <si>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</si>
  <si>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</si>
  <si>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</si>
  <si>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</si>
  <si>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</si>
  <si>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</si>
  <si>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</si>
  <si>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</si>
  <si>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</si>
  <si>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</si>
  <si>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 I. ETAPA - Rekonštrukcia strechy</t>
  </si>
  <si>
    <t>STA</t>
  </si>
  <si>
    <t>1</t>
  </si>
  <si>
    <t>{a40ec4d5-9773-4f68-9ae1-a9446cb8bb82}</t>
  </si>
  <si>
    <t>KRYCÍ LIST ROZPOČTU</t>
  </si>
  <si>
    <t>Objekt:</t>
  </si>
  <si>
    <t>01 -  I. ETAPA - Rekonštrukcia strechy</t>
  </si>
  <si>
    <t>I. Mokrý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</si>
  <si>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</si>
  <si>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</si>
  <si>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</si>
  <si>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</si>
  <si>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</si>
  <si>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</si>
  <si>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</si>
  <si>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</si>
  <si>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</si>
  <si>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</si>
  <si>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</si>
  <si>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</si>
  <si>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</si>
  <si>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</si>
  <si>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</si>
  <si>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</si>
  <si>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783 - Dokončovacie práce - nátery</t>
  </si>
  <si>
    <t>M - Práce a dodávky M</t>
  </si>
  <si>
    <t xml:space="preserve">    21-M - Elektromontáže</t>
  </si>
  <si>
    <t xml:space="preserve">    25-M - Povrchová úprava strojov a zariadení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</si>
  <si>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</si>
  <si>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</si>
  <si>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</si>
  <si>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</si>
  <si>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</si>
  <si>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</si>
  <si>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</si>
  <si>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</si>
  <si>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</si>
  <si>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</si>
  <si>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</si>
  <si>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</si>
  <si>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</si>
  <si>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</si>
  <si>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</si>
  <si>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</si>
  <si>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</si>
  <si>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</si>
  <si>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</si>
  <si>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289904122</t>
  </si>
  <si>
    <t>Vysekanie spoj. hmoty hĺbky do 30mm z lomového kameňa stredn.,  -0,01800t</t>
  </si>
  <si>
    <t>m2</t>
  </si>
  <si>
    <t>4</t>
  </si>
  <si>
    <t>-1680569091</t>
  </si>
  <si>
    <t>3</t>
  </si>
  <si>
    <t>Zvislé a kompletné konštrukcie</t>
  </si>
  <si>
    <t>316381215.S</t>
  </si>
  <si>
    <t>Krycie dosky komínov a ventilácií z bet. C 16/20 s debnením, výstužou a poterom, s presahom, hr. nad 50 do 80 mm</t>
  </si>
  <si>
    <t>1328103521</t>
  </si>
  <si>
    <t>6</t>
  </si>
  <si>
    <t>Úpravy povrchov, podlahy, osadenie</t>
  </si>
  <si>
    <t>621460114.S</t>
  </si>
  <si>
    <t>Príprava vonkajšieho podkladu podhľadov na hladké nenasiakavé podklady adhéznym mostíkom</t>
  </si>
  <si>
    <t>-1663411002</t>
  </si>
  <si>
    <t>621461052.S</t>
  </si>
  <si>
    <t>Vonkajšia omietka podhľadov pastovitá silikónová roztieraná, hr. 1,5 mm</t>
  </si>
  <si>
    <t>1125376203</t>
  </si>
  <si>
    <t>5</t>
  </si>
  <si>
    <t>621481119.S</t>
  </si>
  <si>
    <t>Potiahnutie vonkajších podhľadov sklotextílnou mriežkou s celoplošným prilepením</t>
  </si>
  <si>
    <t>-1557879699</t>
  </si>
  <si>
    <t>622460114.S</t>
  </si>
  <si>
    <t>Príprava vonkajšieho podkladu stien na hladké nenasiakavé podklady adhéznym mostíkom</t>
  </si>
  <si>
    <t>-1398803972</t>
  </si>
  <si>
    <t>7</t>
  </si>
  <si>
    <t>622460121.S</t>
  </si>
  <si>
    <t>Príprava vonkajšieho podkladu stien penetráciou základnou</t>
  </si>
  <si>
    <t>725742569</t>
  </si>
  <si>
    <t>8</t>
  </si>
  <si>
    <t>622461052.S</t>
  </si>
  <si>
    <t>Vonkajšia omietka stien pastovitá silikónová roztieraná, hr. 1,5 mm</t>
  </si>
  <si>
    <t>-2024844985</t>
  </si>
  <si>
    <t>9</t>
  </si>
  <si>
    <t>622463255</t>
  </si>
  <si>
    <t>Sanácia betonových konštrukcií Weber - Terranova, SHC hydrofóbny náter H705/5</t>
  </si>
  <si>
    <t>1364490117</t>
  </si>
  <si>
    <t>10</t>
  </si>
  <si>
    <t>622481119.S</t>
  </si>
  <si>
    <t>Potiahnutie vonkajších stien sklotextílnou mriežkou s celoplošným prilepením</t>
  </si>
  <si>
    <t>-792633625</t>
  </si>
  <si>
    <t>11</t>
  </si>
  <si>
    <t>625250742.S</t>
  </si>
  <si>
    <t>Kontaktný zatepľovací systém z minerálnej vlny hr. 180 mm, zatĺkacie kotvy</t>
  </si>
  <si>
    <t>930476414</t>
  </si>
  <si>
    <t>12</t>
  </si>
  <si>
    <t>627452211.S</t>
  </si>
  <si>
    <t>Škárovanie maltou cementovou, plôch z tehál - stien, stĺpov a komínov</t>
  </si>
  <si>
    <t>-1179682290</t>
  </si>
  <si>
    <t>Ostatné konštrukcie a práce-búranie</t>
  </si>
  <si>
    <t>13</t>
  </si>
  <si>
    <t>941941031.S</t>
  </si>
  <si>
    <t>Montáž lešenia ľahkého pracovného radového s podlahami šírky od 0,80 do 1,00 m, výšky do 10 m</t>
  </si>
  <si>
    <t>-1357531617</t>
  </si>
  <si>
    <t>14</t>
  </si>
  <si>
    <t>941941191.S</t>
  </si>
  <si>
    <t>Príplatok za prvý a každý ďalší i začatý mesiac použitia lešenia ľahkého pracovného radového s podlahami šírky od 0,80 do 1,00 m, výšky do 10 m</t>
  </si>
  <si>
    <t>-38168995</t>
  </si>
  <si>
    <t>15</t>
  </si>
  <si>
    <t>941941831.S</t>
  </si>
  <si>
    <t>Demontáž lešenia ľahkého pracovného radového s podlahami šírky nad 0,80 do 1,00 m, výšky do 10 m</t>
  </si>
  <si>
    <t>2094932352</t>
  </si>
  <si>
    <t>16</t>
  </si>
  <si>
    <t>949942101.S</t>
  </si>
  <si>
    <t>Hydraulická zdvíhacia plošina vrátane obsluhy inštalovaná na automobilovom podvozku výšky zdvihu do 27 m</t>
  </si>
  <si>
    <t>hod</t>
  </si>
  <si>
    <t>-491785422</t>
  </si>
  <si>
    <t>17</t>
  </si>
  <si>
    <t>953945351.S</t>
  </si>
  <si>
    <t>Hliníkový rohový ochranný profil s integrovanou mriežkou</t>
  </si>
  <si>
    <t>m</t>
  </si>
  <si>
    <t>-1333466551</t>
  </si>
  <si>
    <t>18</t>
  </si>
  <si>
    <t>963015141</t>
  </si>
  <si>
    <t>Demontáž prefabrikovanej krycej dosky kanála, šachty a žumpy do 1,0 t,  -0,05800t</t>
  </si>
  <si>
    <t>ks</t>
  </si>
  <si>
    <t>-103113747</t>
  </si>
  <si>
    <t>19</t>
  </si>
  <si>
    <t>968062244.S</t>
  </si>
  <si>
    <t>Vybúranie drevených rámov okien jednod. plochy do 1 m2,  -0,04100t</t>
  </si>
  <si>
    <t>-1350945620</t>
  </si>
  <si>
    <t>979011111</t>
  </si>
  <si>
    <t>Zvislá doprava sutiny a vybúraných hmôt za prvé podlažie nad alebo pod základným podlažím</t>
  </si>
  <si>
    <t>t</t>
  </si>
  <si>
    <t>1917263520</t>
  </si>
  <si>
    <t>21</t>
  </si>
  <si>
    <t>979011121</t>
  </si>
  <si>
    <t>Zvislá doprava sutiny a vybúraných hmôt za každé ďalšie podlažie</t>
  </si>
  <si>
    <t>211272874</t>
  </si>
  <si>
    <t>22</t>
  </si>
  <si>
    <t>979081111</t>
  </si>
  <si>
    <t>Odvoz sutiny a vybúraných hmôt na skládku do 1 km</t>
  </si>
  <si>
    <t>-1239018300</t>
  </si>
  <si>
    <t>23</t>
  </si>
  <si>
    <t>979081121</t>
  </si>
  <si>
    <t>Odvoz sutiny a vybúraných hmôt na skládku za každý ďalší 1 km</t>
  </si>
  <si>
    <t>-1733131719</t>
  </si>
  <si>
    <t>24</t>
  </si>
  <si>
    <t>979082111</t>
  </si>
  <si>
    <t>Vnútrostavenisková doprava sutiny a vybúraných hmôt do 10 m</t>
  </si>
  <si>
    <t>1669397031</t>
  </si>
  <si>
    <t>25</t>
  </si>
  <si>
    <t>979082121</t>
  </si>
  <si>
    <t>Vnútrostavenisková doprava sutiny a vybúraných hmôt za každých ďalších 5 m</t>
  </si>
  <si>
    <t>1424132093</t>
  </si>
  <si>
    <t>26</t>
  </si>
  <si>
    <t>979089012</t>
  </si>
  <si>
    <t>Poplatok za skladovanie - zmiešanej stavebnej sute na riadených skládkach, ostatné</t>
  </si>
  <si>
    <t>1194032072</t>
  </si>
  <si>
    <t>PSV</t>
  </si>
  <si>
    <t>Práce a dodávky PSV</t>
  </si>
  <si>
    <t>713</t>
  </si>
  <si>
    <t>Izolácie tepelné</t>
  </si>
  <si>
    <t>27</t>
  </si>
  <si>
    <t>713120010</t>
  </si>
  <si>
    <t>Zakrývanie tepelnej izolácie podláh fóliou</t>
  </si>
  <si>
    <t>-123044126</t>
  </si>
  <si>
    <t>28</t>
  </si>
  <si>
    <t>M</t>
  </si>
  <si>
    <t>283230007300.S</t>
  </si>
  <si>
    <t>Parozábrana hr. 0,15 mm, š. 2 m, materiál na báze PO - modifikovaný PE</t>
  </si>
  <si>
    <t>32</t>
  </si>
  <si>
    <t>-1450265551</t>
  </si>
  <si>
    <t>29</t>
  </si>
  <si>
    <t>713121121</t>
  </si>
  <si>
    <t>Montáž tepelnej izolácie podláh minerálnou vlnou, kladená voľne v dvoch vrstvách</t>
  </si>
  <si>
    <t>1069279090</t>
  </si>
  <si>
    <t>30</t>
  </si>
  <si>
    <t>631650000400</t>
  </si>
  <si>
    <t>Pás ISOVER UNIROL PROFI 15, 150x1200x3100 mm, izolácia zo sklenej vlny vhodná pre šikmé strechy</t>
  </si>
  <si>
    <t>-1819569728</t>
  </si>
  <si>
    <t>31</t>
  </si>
  <si>
    <t>713122131</t>
  </si>
  <si>
    <t>Montáž tepelnej izolácie podláh polystyrénom, kladeným do lepidla</t>
  </si>
  <si>
    <t>1857433395</t>
  </si>
  <si>
    <t>EPSKRIZ30</t>
  </si>
  <si>
    <t>EPS kríž 300</t>
  </si>
  <si>
    <t>-889199913</t>
  </si>
  <si>
    <t>33</t>
  </si>
  <si>
    <t>TRAM30</t>
  </si>
  <si>
    <t>EPS trám, hrúbka 300mm</t>
  </si>
  <si>
    <t>-1050923138</t>
  </si>
  <si>
    <t>34</t>
  </si>
  <si>
    <t>998713203</t>
  </si>
  <si>
    <t>Presun hmôt pre izolácie tepelné v objektoch výšky nad 12 m do 24 m</t>
  </si>
  <si>
    <t>%</t>
  </si>
  <si>
    <t>-1338011812</t>
  </si>
  <si>
    <t>762</t>
  </si>
  <si>
    <t>Konštrukcie tesárske</t>
  </si>
  <si>
    <t>35</t>
  </si>
  <si>
    <t>762331923.S</t>
  </si>
  <si>
    <t>Vyrezanie časti strešnej väzby prierezovej plochy reziva do 224 cm2, dĺžky krovového prvku do 8 m -0,01200 t</t>
  </si>
  <si>
    <t>-713331667</t>
  </si>
  <si>
    <t>36</t>
  </si>
  <si>
    <t>762332932.S</t>
  </si>
  <si>
    <t>Viazané konštrukcie krovov vyrezanie časti strešnej väzby doplnenie z hranolčekov plochy 120 - 224 cm2</t>
  </si>
  <si>
    <t>971005970</t>
  </si>
  <si>
    <t>37</t>
  </si>
  <si>
    <t>762341202</t>
  </si>
  <si>
    <t>Montáž latovania zložitých striech pre sklon do 60°</t>
  </si>
  <si>
    <t>919944682</t>
  </si>
  <si>
    <t>38</t>
  </si>
  <si>
    <t>762341252</t>
  </si>
  <si>
    <t>Montáž kontralát pre sklon od 22° do 35°</t>
  </si>
  <si>
    <t>-1898087911</t>
  </si>
  <si>
    <t>39</t>
  </si>
  <si>
    <t>762341253</t>
  </si>
  <si>
    <t>Montáž kontralát pre sklon nad 35°</t>
  </si>
  <si>
    <t>-1703190690</t>
  </si>
  <si>
    <t>40</t>
  </si>
  <si>
    <t>605120002800</t>
  </si>
  <si>
    <t>Hranoly z mäkkého reziva neopracované nehranené akosť II, prierez 25-100 cm2</t>
  </si>
  <si>
    <t>m3</t>
  </si>
  <si>
    <t>-2119337791</t>
  </si>
  <si>
    <t>41</t>
  </si>
  <si>
    <t>605120002900.S</t>
  </si>
  <si>
    <t>Hranoly zo smreku neopracované hranené akosť I dĺ. 4000-6500 mm x hr. 120 mm, š. 120-180 mm</t>
  </si>
  <si>
    <t>489715420</t>
  </si>
  <si>
    <t>42</t>
  </si>
  <si>
    <t>762342812</t>
  </si>
  <si>
    <t>Demontáž latovania striech so sklonom do 60 st., pri osovej vzdialenosti lát 0,22-0,50 m,  -0.00500t</t>
  </si>
  <si>
    <t>1701508194</t>
  </si>
  <si>
    <t>43</t>
  </si>
  <si>
    <t>762343811</t>
  </si>
  <si>
    <t>Demontáž debnenia odkvapov a štítových ríms z dosiek hrubých, hobľovaných hr. do 32 mm,  -0.01700t</t>
  </si>
  <si>
    <t>2077085115</t>
  </si>
  <si>
    <t>44</t>
  </si>
  <si>
    <t>762354401.S</t>
  </si>
  <si>
    <t>Montáž strešných vikierov trojuholníkových z hobľovaného reziva do 100 cm2</t>
  </si>
  <si>
    <t>-1512195306</t>
  </si>
  <si>
    <t>45</t>
  </si>
  <si>
    <t>762354803.S</t>
  </si>
  <si>
    <t>Demontáž strešných vikierov, svetlíkov z reziva prierezu do 120 cm2 - 0,20000 t</t>
  </si>
  <si>
    <t>-583258560</t>
  </si>
  <si>
    <t>46</t>
  </si>
  <si>
    <t>762395000</t>
  </si>
  <si>
    <t>Spojovacie prostriedky pre viazané konštrukcie krovov, debnenie a laťovanie, nadstrešné konštr., spádové kliny - svorky, dosky, klince, pásová oceľ, vruty</t>
  </si>
  <si>
    <t>1244826147</t>
  </si>
  <si>
    <t>47</t>
  </si>
  <si>
    <t>762421305.S</t>
  </si>
  <si>
    <t>Obloženie stropov alebo strešných podhľadov z dosiek OSB skrutkovaných na zraz hr. dosky 22 mm</t>
  </si>
  <si>
    <t>1182564985</t>
  </si>
  <si>
    <t>48</t>
  </si>
  <si>
    <t>762421500.S</t>
  </si>
  <si>
    <t>Montáž obloženia stropov, podkladový rošt</t>
  </si>
  <si>
    <t>-773014606</t>
  </si>
  <si>
    <t>49</t>
  </si>
  <si>
    <t>762495000.S</t>
  </si>
  <si>
    <t>Spojovacie prostriedky pre olištovanie škár, obloženie stropov, strešných podhľadov a stien - klince, závrtky</t>
  </si>
  <si>
    <t>1929432921</t>
  </si>
  <si>
    <t>50</t>
  </si>
  <si>
    <t>762526110.S</t>
  </si>
  <si>
    <t>Položenie vankúšov pod podlahy osovej vzdialenosti do 650 mm</t>
  </si>
  <si>
    <t>-1365985840</t>
  </si>
  <si>
    <t>51</t>
  </si>
  <si>
    <t>605110009800.S</t>
  </si>
  <si>
    <t>Dosky a fošne zo smreku neopracované omietané akosť I hr. 24-32 mm, š. 60-160 mm</t>
  </si>
  <si>
    <t>638630422</t>
  </si>
  <si>
    <t>52</t>
  </si>
  <si>
    <t>762795000.S</t>
  </si>
  <si>
    <t>Spojovacie prostriedky pre priestorové viazané konštrukcie - klince, svorky, fixačné dosky</t>
  </si>
  <si>
    <t>-829282870</t>
  </si>
  <si>
    <t>53</t>
  </si>
  <si>
    <t>762810016.S</t>
  </si>
  <si>
    <t>Záklop stropov z dosiek OSB skrutkovaných na trámy na zraz hr. dosky 22 mm</t>
  </si>
  <si>
    <t>1805930746</t>
  </si>
  <si>
    <t>54</t>
  </si>
  <si>
    <t>998762203</t>
  </si>
  <si>
    <t>Presun hmôt pre konštrukcie tesárske v objektoch výšky od 12 do 24 m</t>
  </si>
  <si>
    <t>1726186054</t>
  </si>
  <si>
    <t>764</t>
  </si>
  <si>
    <t>Konštrukcie klampiarske</t>
  </si>
  <si>
    <t>55</t>
  </si>
  <si>
    <t>764321891</t>
  </si>
  <si>
    <t>Demontáž odkvapov na strechách s tvrdou krytinou, príplatok za sklon nad 30° do 45°</t>
  </si>
  <si>
    <t>1919484322</t>
  </si>
  <si>
    <t>56</t>
  </si>
  <si>
    <t>764322830</t>
  </si>
  <si>
    <t>Demontáž odkvapov na strechách s tvrdou krytinou bez podkladového plechu do 30° rš 400 mm,  -0,00320t</t>
  </si>
  <si>
    <t>-1924290996</t>
  </si>
  <si>
    <t>57</t>
  </si>
  <si>
    <t>764331440</t>
  </si>
  <si>
    <t>Lemovanie z pozinkovaného farbeného PZf plechu, múrov na strechách s tvrdou krytinou r.š. 400 mm</t>
  </si>
  <si>
    <t>-865430888</t>
  </si>
  <si>
    <t>58</t>
  </si>
  <si>
    <t>764332860</t>
  </si>
  <si>
    <t>Demontáž lemovania múrov na strechách s tvrdou kryt. vrátane kryc. plechu do 30° rš 500, 660mm,  -0,00379t</t>
  </si>
  <si>
    <t>-1006761339</t>
  </si>
  <si>
    <t>59</t>
  </si>
  <si>
    <t>764339410</t>
  </si>
  <si>
    <t>Lemovanie z pozinkovaného farbeného PZf plechu, komínov v ploche na vlnitej, šablónovej alebo tvrdej krytine, r.š. 400 mm</t>
  </si>
  <si>
    <t>641931754</t>
  </si>
  <si>
    <t>60</t>
  </si>
  <si>
    <t>764339810</t>
  </si>
  <si>
    <t>Demontáž lemovania komínov na vlnitej alebo hladkej krytine v ploche, so sklonom do 30°  -0,00720t</t>
  </si>
  <si>
    <t>504911642</t>
  </si>
  <si>
    <t>61</t>
  </si>
  <si>
    <t>764351403</t>
  </si>
  <si>
    <t>Žľaby z pozinkovaného farbeného PZf plechu, pododkvapové štvorhranné r.š. 330 mm</t>
  </si>
  <si>
    <t>-76762346</t>
  </si>
  <si>
    <t>62</t>
  </si>
  <si>
    <t>764351836</t>
  </si>
  <si>
    <t>Demontáž háka so sklonom žľabu do 30°  -0,00009t</t>
  </si>
  <si>
    <t>1473698058</t>
  </si>
  <si>
    <t>63</t>
  </si>
  <si>
    <t>764351893</t>
  </si>
  <si>
    <t>Demontáž žľabov kotlíka oválneho, príplatok za sklon nad 30° do 45°</t>
  </si>
  <si>
    <t>-1542973283</t>
  </si>
  <si>
    <t>64</t>
  </si>
  <si>
    <t>764352820</t>
  </si>
  <si>
    <t>Demontáž žľabov pododkvapových polkruhových so sklonom do 30st. rš 400 a 500 mm,  -0,00445t</t>
  </si>
  <si>
    <t>-2053956218</t>
  </si>
  <si>
    <t>65</t>
  </si>
  <si>
    <t>764359412</t>
  </si>
  <si>
    <t>Kotlík kónický z pozinkovaného farbeného PZf plechu, pre rúry s priemerom od 100 do 125 mm</t>
  </si>
  <si>
    <t>536593445</t>
  </si>
  <si>
    <t>66</t>
  </si>
  <si>
    <t>764359473</t>
  </si>
  <si>
    <t>Príplatok k cene za vytvorenie drážky v rezive pre hák z PZf plechu</t>
  </si>
  <si>
    <t>846836675</t>
  </si>
  <si>
    <t>67</t>
  </si>
  <si>
    <t>764359810</t>
  </si>
  <si>
    <t>Demontáž kotlíka kónického, so sklonom žľabu do 30st.,  -0,00110t</t>
  </si>
  <si>
    <t>-62902634</t>
  </si>
  <si>
    <t>68</t>
  </si>
  <si>
    <t>764361810</t>
  </si>
  <si>
    <t>Demontáž strešného okna a poklopu na krytine vlnitej a korýt., alebo hlad. a drážk. do 30st,  -0,02000t</t>
  </si>
  <si>
    <t>-1352325091</t>
  </si>
  <si>
    <t>69</t>
  </si>
  <si>
    <t>764367800</t>
  </si>
  <si>
    <t>Demontáž strešných otvorov, oplechovanie strešného okienka, so sklonom do 30°  -0.0058t</t>
  </si>
  <si>
    <t>823735443</t>
  </si>
  <si>
    <t>70</t>
  </si>
  <si>
    <t>764367891</t>
  </si>
  <si>
    <t>Demontáž strešných otvorov, oplechovanie strešného okienka, príplatok za sklon nad 30° do 45°</t>
  </si>
  <si>
    <t>112487445</t>
  </si>
  <si>
    <t>71</t>
  </si>
  <si>
    <t>764392840</t>
  </si>
  <si>
    <t>Demontáž úžľabia so sklonom do 30st. rš 500 mm,  -0,00307t</t>
  </si>
  <si>
    <t>-2041473786</t>
  </si>
  <si>
    <t>72</t>
  </si>
  <si>
    <t>998764203</t>
  </si>
  <si>
    <t>Presun hmôt pre konštrukcie klampiarske v objektoch výšky nad 12 do 24 m</t>
  </si>
  <si>
    <t>-45208694</t>
  </si>
  <si>
    <t>765</t>
  </si>
  <si>
    <t>Konštrukcie - krytiny tvrdé</t>
  </si>
  <si>
    <t>73</t>
  </si>
  <si>
    <t>765312601</t>
  </si>
  <si>
    <t>Keramická krytina TONDACH Bobrovka, dvojité kladenie, zložitých striech, sklon od 35° do 60°</t>
  </si>
  <si>
    <t>-1159459824</t>
  </si>
  <si>
    <t>74</t>
  </si>
  <si>
    <t>765313693</t>
  </si>
  <si>
    <t>Prirezanie a uchytenie rezaných škridiel TONDACH, sklon od 35° do 60°</t>
  </si>
  <si>
    <t>-1565373635</t>
  </si>
  <si>
    <t>75</t>
  </si>
  <si>
    <t>765314305</t>
  </si>
  <si>
    <t>Hrebeň TONDACH, s použitím vetracieho pásu hliník, sklon od 35° do 60°</t>
  </si>
  <si>
    <t>1244540092</t>
  </si>
  <si>
    <t>76</t>
  </si>
  <si>
    <t>765314355</t>
  </si>
  <si>
    <t>Nárožie TONDACH, s použitím vetracieho pásu hliník, sklon od 35° do 60°</t>
  </si>
  <si>
    <t>92868582</t>
  </si>
  <si>
    <t>77</t>
  </si>
  <si>
    <t>765314501</t>
  </si>
  <si>
    <t>Úžľabie TONDACH, pás so stredovou stojatou drážkou hliník</t>
  </si>
  <si>
    <t>-866398012</t>
  </si>
  <si>
    <t>78</t>
  </si>
  <si>
    <t>765314519</t>
  </si>
  <si>
    <t>Odkvapová hrana TONDACH, pre plochú krytinu hliník</t>
  </si>
  <si>
    <t>-1637759739</t>
  </si>
  <si>
    <t>79</t>
  </si>
  <si>
    <t>765332810</t>
  </si>
  <si>
    <t>Demontáž betónovej krytiny uloženej na sucho, do sutiny , sklon strechy do 45°, -0,05t</t>
  </si>
  <si>
    <t>-1482057908</t>
  </si>
  <si>
    <t>80</t>
  </si>
  <si>
    <t>765332872</t>
  </si>
  <si>
    <t>Demontáž hrebeňa a nárožia z betónovej krytiny uloženej na sucho, do sutiny, sklon strechy do 45°, -0,015t</t>
  </si>
  <si>
    <t>-19717497</t>
  </si>
  <si>
    <t>81</t>
  </si>
  <si>
    <t>765901443</t>
  </si>
  <si>
    <t>Strešná fólia TONDACH Tuning Fol K nad 35°, na krokvy</t>
  </si>
  <si>
    <t>627917805</t>
  </si>
  <si>
    <t>82</t>
  </si>
  <si>
    <t>998765203</t>
  </si>
  <si>
    <t>Presun hmôt pre tvrdé krytiny v objektoch výšky nad 12 do 24 m</t>
  </si>
  <si>
    <t>909771987</t>
  </si>
  <si>
    <t>767</t>
  </si>
  <si>
    <t>Konštrukcie doplnkové kovové</t>
  </si>
  <si>
    <t>83</t>
  </si>
  <si>
    <t>767310120</t>
  </si>
  <si>
    <t>Montáž výlezu do šikmej strechy pre nevykurované priestory</t>
  </si>
  <si>
    <t>1145275977</t>
  </si>
  <si>
    <t>84</t>
  </si>
  <si>
    <t>611330000100</t>
  </si>
  <si>
    <t>Strešný výlez drevený VELUX GVT 0000Z, šxv 540x830 mm pre šikmú strechu, pre neizolované, nevykurované priestory</t>
  </si>
  <si>
    <t>-1575874866</t>
  </si>
  <si>
    <t>85</t>
  </si>
  <si>
    <t>998767203</t>
  </si>
  <si>
    <t>Presun hmôt pre kovové stavebné doplnkové konštrukcie v objektoch výšky nad 12 do 24 m</t>
  </si>
  <si>
    <t>1719184035</t>
  </si>
  <si>
    <t>783</t>
  </si>
  <si>
    <t>Dokončovacie práce - nátery</t>
  </si>
  <si>
    <t>86</t>
  </si>
  <si>
    <t>783782404</t>
  </si>
  <si>
    <t>Nátery tesárskych konštrukcií, povrchová impregnácia proti drevokaznému hmyzu, hubám a plesniam, jednonásobná</t>
  </si>
  <si>
    <t>-2092595363</t>
  </si>
  <si>
    <t>Práce a dodávky M</t>
  </si>
  <si>
    <t>21-M</t>
  </si>
  <si>
    <t>Elektromontáže</t>
  </si>
  <si>
    <t>87</t>
  </si>
  <si>
    <t>210220001.1R</t>
  </si>
  <si>
    <t>Demontáž pôvodného, dodávka a montáž nového bleskozvodu vrátane revíznej správy</t>
  </si>
  <si>
    <t>kpl</t>
  </si>
  <si>
    <t>-788611321</t>
  </si>
  <si>
    <t>25-M</t>
  </si>
  <si>
    <t>Povrchová úprava strojov a zariadení</t>
  </si>
  <si>
    <t>88</t>
  </si>
  <si>
    <t>250020003</t>
  </si>
  <si>
    <t>Čistenie oceľovou kefou pre povrchovou úpravou (stupeň očistenia Cr 3) technolog.konštrukcie tr.IV.</t>
  </si>
  <si>
    <t>-642416759</t>
  </si>
  <si>
    <t>OST</t>
  </si>
  <si>
    <t>Ostatné</t>
  </si>
  <si>
    <t>89</t>
  </si>
  <si>
    <t>OST0001121.1R</t>
  </si>
  <si>
    <t>VÝPLŇ OTVOROV VIKIEROV - ŤAHOKOV MR10x6x1,2x1, POZINK, LEM. PROFIL 20/30 JAKL. "E"</t>
  </si>
  <si>
    <t>262144</t>
  </si>
  <si>
    <t>-269682930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</si>
</sst>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78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60" t="s">
        <v>13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19"/>
      <c r="AQ5" s="19"/>
      <c r="AR5" s="17"/>
      <c r="BE5" s="257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62" t="s">
        <v>16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19"/>
      <c r="AQ6" s="19"/>
      <c r="AR6" s="17"/>
      <c r="BE6" s="258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58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58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58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58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58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58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58"/>
      <c r="BS13" s="14" t="s">
        <v>6</v>
      </c>
    </row>
    <row r="14" spans="1:74" ht="12.75">
      <c r="B14" s="18"/>
      <c r="C14" s="19"/>
      <c r="D14" s="19"/>
      <c r="E14" s="263" t="s">
        <v>28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58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58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58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58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58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58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58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58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58"/>
    </row>
    <row r="23" spans="1:71" s="1" customFormat="1" ht="16.5" customHeight="1">
      <c r="B23" s="18"/>
      <c r="C23" s="19"/>
      <c r="D23" s="19"/>
      <c r="E23" s="265" t="s">
        <v>1</v>
      </c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19"/>
      <c r="AP23" s="19"/>
      <c r="AQ23" s="19"/>
      <c r="AR23" s="17"/>
      <c r="BE23" s="258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58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58"/>
    </row>
    <row r="26" spans="1:71" s="2" customFormat="1" ht="25.9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66">
        <f>ROUND(AG94,2)</f>
        <v>0</v>
      </c>
      <c r="AL26" s="267"/>
      <c r="AM26" s="267"/>
      <c r="AN26" s="267"/>
      <c r="AO26" s="267"/>
      <c r="AP26" s="33"/>
      <c r="AQ26" s="33"/>
      <c r="AR26" s="36"/>
      <c r="BE26" s="258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58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68" t="s">
        <v>36</v>
      </c>
      <c r="M28" s="268"/>
      <c r="N28" s="268"/>
      <c r="O28" s="268"/>
      <c r="P28" s="268"/>
      <c r="Q28" s="33"/>
      <c r="R28" s="33"/>
      <c r="S28" s="33"/>
      <c r="T28" s="33"/>
      <c r="U28" s="33"/>
      <c r="V28" s="33"/>
      <c r="W28" s="268" t="s">
        <v>37</v>
      </c>
      <c r="X28" s="268"/>
      <c r="Y28" s="268"/>
      <c r="Z28" s="268"/>
      <c r="AA28" s="268"/>
      <c r="AB28" s="268"/>
      <c r="AC28" s="268"/>
      <c r="AD28" s="268"/>
      <c r="AE28" s="268"/>
      <c r="AF28" s="33"/>
      <c r="AG28" s="33"/>
      <c r="AH28" s="33"/>
      <c r="AI28" s="33"/>
      <c r="AJ28" s="33"/>
      <c r="AK28" s="268" t="s">
        <v>38</v>
      </c>
      <c r="AL28" s="268"/>
      <c r="AM28" s="268"/>
      <c r="AN28" s="268"/>
      <c r="AO28" s="268"/>
      <c r="AP28" s="33"/>
      <c r="AQ28" s="33"/>
      <c r="AR28" s="36"/>
      <c r="BE28" s="258"/>
    </row>
    <row r="29" spans="1:71" s="3" customFormat="1" ht="14.45" customHeight="1">
      <c r="B29" s="37"/>
      <c r="C29" s="38"/>
      <c r="D29" s="26" t="s">
        <v>39</v>
      </c>
      <c r="E29" s="38"/>
      <c r="F29" s="26" t="s">
        <v>40</v>
      </c>
      <c r="G29" s="38"/>
      <c r="H29" s="38"/>
      <c r="I29" s="38"/>
      <c r="J29" s="38"/>
      <c r="K29" s="38"/>
      <c r="L29" s="252">
        <v>0.2</v>
      </c>
      <c r="M29" s="251"/>
      <c r="N29" s="251"/>
      <c r="O29" s="251"/>
      <c r="P29" s="251"/>
      <c r="Q29" s="38"/>
      <c r="R29" s="38"/>
      <c r="S29" s="38"/>
      <c r="T29" s="38"/>
      <c r="U29" s="38"/>
      <c r="V29" s="38"/>
      <c r="W29" s="250">
        <f>ROUND(AZ94, 2)</f>
        <v>0</v>
      </c>
      <c r="X29" s="251"/>
      <c r="Y29" s="251"/>
      <c r="Z29" s="251"/>
      <c r="AA29" s="251"/>
      <c r="AB29" s="251"/>
      <c r="AC29" s="251"/>
      <c r="AD29" s="251"/>
      <c r="AE29" s="251"/>
      <c r="AF29" s="38"/>
      <c r="AG29" s="38"/>
      <c r="AH29" s="38"/>
      <c r="AI29" s="38"/>
      <c r="AJ29" s="38"/>
      <c r="AK29" s="250">
        <f>ROUND(AV94, 2)</f>
        <v>0</v>
      </c>
      <c r="AL29" s="251"/>
      <c r="AM29" s="251"/>
      <c r="AN29" s="251"/>
      <c r="AO29" s="251"/>
      <c r="AP29" s="38"/>
      <c r="AQ29" s="38"/>
      <c r="AR29" s="39"/>
      <c r="BE29" s="259"/>
    </row>
    <row r="30" spans="1:71" s="3" customFormat="1" ht="14.45" customHeight="1">
      <c r="B30" s="37"/>
      <c r="C30" s="38"/>
      <c r="D30" s="38"/>
      <c r="E30" s="38"/>
      <c r="F30" s="26" t="s">
        <v>41</v>
      </c>
      <c r="G30" s="38"/>
      <c r="H30" s="38"/>
      <c r="I30" s="38"/>
      <c r="J30" s="38"/>
      <c r="K30" s="38"/>
      <c r="L30" s="252">
        <v>0.2</v>
      </c>
      <c r="M30" s="251"/>
      <c r="N30" s="251"/>
      <c r="O30" s="251"/>
      <c r="P30" s="251"/>
      <c r="Q30" s="38"/>
      <c r="R30" s="38"/>
      <c r="S30" s="38"/>
      <c r="T30" s="38"/>
      <c r="U30" s="38"/>
      <c r="V30" s="38"/>
      <c r="W30" s="250">
        <f>ROUND(BA94, 2)</f>
        <v>0</v>
      </c>
      <c r="X30" s="251"/>
      <c r="Y30" s="251"/>
      <c r="Z30" s="251"/>
      <c r="AA30" s="251"/>
      <c r="AB30" s="251"/>
      <c r="AC30" s="251"/>
      <c r="AD30" s="251"/>
      <c r="AE30" s="251"/>
      <c r="AF30" s="38"/>
      <c r="AG30" s="38"/>
      <c r="AH30" s="38"/>
      <c r="AI30" s="38"/>
      <c r="AJ30" s="38"/>
      <c r="AK30" s="250">
        <f>ROUND(AW94, 2)</f>
        <v>0</v>
      </c>
      <c r="AL30" s="251"/>
      <c r="AM30" s="251"/>
      <c r="AN30" s="251"/>
      <c r="AO30" s="251"/>
      <c r="AP30" s="38"/>
      <c r="AQ30" s="38"/>
      <c r="AR30" s="39"/>
      <c r="BE30" s="259"/>
    </row>
    <row r="31" spans="1:71" s="3" customFormat="1" ht="14.45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52">
        <v>0.2</v>
      </c>
      <c r="M31" s="251"/>
      <c r="N31" s="251"/>
      <c r="O31" s="251"/>
      <c r="P31" s="251"/>
      <c r="Q31" s="38"/>
      <c r="R31" s="38"/>
      <c r="S31" s="38"/>
      <c r="T31" s="38"/>
      <c r="U31" s="38"/>
      <c r="V31" s="38"/>
      <c r="W31" s="250">
        <f>ROUND(BB94, 2)</f>
        <v>0</v>
      </c>
      <c r="X31" s="251"/>
      <c r="Y31" s="251"/>
      <c r="Z31" s="251"/>
      <c r="AA31" s="251"/>
      <c r="AB31" s="251"/>
      <c r="AC31" s="251"/>
      <c r="AD31" s="251"/>
      <c r="AE31" s="251"/>
      <c r="AF31" s="38"/>
      <c r="AG31" s="38"/>
      <c r="AH31" s="38"/>
      <c r="AI31" s="38"/>
      <c r="AJ31" s="38"/>
      <c r="AK31" s="250">
        <v>0</v>
      </c>
      <c r="AL31" s="251"/>
      <c r="AM31" s="251"/>
      <c r="AN31" s="251"/>
      <c r="AO31" s="251"/>
      <c r="AP31" s="38"/>
      <c r="AQ31" s="38"/>
      <c r="AR31" s="39"/>
      <c r="BE31" s="259"/>
    </row>
    <row r="32" spans="1:71" s="3" customFormat="1" ht="14.45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52">
        <v>0.2</v>
      </c>
      <c r="M32" s="251"/>
      <c r="N32" s="251"/>
      <c r="O32" s="251"/>
      <c r="P32" s="251"/>
      <c r="Q32" s="38"/>
      <c r="R32" s="38"/>
      <c r="S32" s="38"/>
      <c r="T32" s="38"/>
      <c r="U32" s="38"/>
      <c r="V32" s="38"/>
      <c r="W32" s="250">
        <f>ROUND(BC94, 2)</f>
        <v>0</v>
      </c>
      <c r="X32" s="251"/>
      <c r="Y32" s="251"/>
      <c r="Z32" s="251"/>
      <c r="AA32" s="251"/>
      <c r="AB32" s="251"/>
      <c r="AC32" s="251"/>
      <c r="AD32" s="251"/>
      <c r="AE32" s="251"/>
      <c r="AF32" s="38"/>
      <c r="AG32" s="38"/>
      <c r="AH32" s="38"/>
      <c r="AI32" s="38"/>
      <c r="AJ32" s="38"/>
      <c r="AK32" s="250">
        <v>0</v>
      </c>
      <c r="AL32" s="251"/>
      <c r="AM32" s="251"/>
      <c r="AN32" s="251"/>
      <c r="AO32" s="251"/>
      <c r="AP32" s="38"/>
      <c r="AQ32" s="38"/>
      <c r="AR32" s="39"/>
      <c r="BE32" s="259"/>
    </row>
    <row r="33" spans="1:57" s="3" customFormat="1" ht="14.45" hidden="1" customHeight="1">
      <c r="B33" s="37"/>
      <c r="C33" s="38"/>
      <c r="D33" s="38"/>
      <c r="E33" s="38"/>
      <c r="F33" s="26" t="s">
        <v>44</v>
      </c>
      <c r="G33" s="38"/>
      <c r="H33" s="38"/>
      <c r="I33" s="38"/>
      <c r="J33" s="38"/>
      <c r="K33" s="38"/>
      <c r="L33" s="252">
        <v>0</v>
      </c>
      <c r="M33" s="251"/>
      <c r="N33" s="251"/>
      <c r="O33" s="251"/>
      <c r="P33" s="251"/>
      <c r="Q33" s="38"/>
      <c r="R33" s="38"/>
      <c r="S33" s="38"/>
      <c r="T33" s="38"/>
      <c r="U33" s="38"/>
      <c r="V33" s="38"/>
      <c r="W33" s="250">
        <f>ROUND(BD94, 2)</f>
        <v>0</v>
      </c>
      <c r="X33" s="251"/>
      <c r="Y33" s="251"/>
      <c r="Z33" s="251"/>
      <c r="AA33" s="251"/>
      <c r="AB33" s="251"/>
      <c r="AC33" s="251"/>
      <c r="AD33" s="251"/>
      <c r="AE33" s="251"/>
      <c r="AF33" s="38"/>
      <c r="AG33" s="38"/>
      <c r="AH33" s="38"/>
      <c r="AI33" s="38"/>
      <c r="AJ33" s="38"/>
      <c r="AK33" s="250">
        <v>0</v>
      </c>
      <c r="AL33" s="251"/>
      <c r="AM33" s="251"/>
      <c r="AN33" s="251"/>
      <c r="AO33" s="251"/>
      <c r="AP33" s="38"/>
      <c r="AQ33" s="38"/>
      <c r="AR33" s="39"/>
      <c r="BE33" s="259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58"/>
    </row>
    <row r="35" spans="1:57" s="2" customFormat="1" ht="25.9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53" t="s">
        <v>47</v>
      </c>
      <c r="Y35" s="254"/>
      <c r="Z35" s="254"/>
      <c r="AA35" s="254"/>
      <c r="AB35" s="254"/>
      <c r="AC35" s="42"/>
      <c r="AD35" s="42"/>
      <c r="AE35" s="42"/>
      <c r="AF35" s="42"/>
      <c r="AG35" s="42"/>
      <c r="AH35" s="42"/>
      <c r="AI35" s="42"/>
      <c r="AJ35" s="42"/>
      <c r="AK35" s="255">
        <f>SUM(AK26:AK33)</f>
        <v>0</v>
      </c>
      <c r="AL35" s="254"/>
      <c r="AM35" s="254"/>
      <c r="AN35" s="254"/>
      <c r="AO35" s="256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50</v>
      </c>
      <c r="AI60" s="35"/>
      <c r="AJ60" s="35"/>
      <c r="AK60" s="35"/>
      <c r="AL60" s="35"/>
      <c r="AM60" s="49" t="s">
        <v>51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50</v>
      </c>
      <c r="AI75" s="35"/>
      <c r="AJ75" s="35"/>
      <c r="AK75" s="35"/>
      <c r="AL75" s="35"/>
      <c r="AM75" s="49" t="s">
        <v>51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12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2020-023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15</v>
      </c>
      <c r="D85" s="60"/>
      <c r="E85" s="60"/>
      <c r="F85" s="60"/>
      <c r="G85" s="60"/>
      <c r="H85" s="60"/>
      <c r="I85" s="60"/>
      <c r="J85" s="60"/>
      <c r="K85" s="60"/>
      <c r="L85" s="239" t="str">
        <f>K6</f>
        <v>DSS DETVA PIEŠŤ - rekonštrukcia objektu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Pionierska 850/13, 962 12 DETVA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41" t="str">
        <f>IF(AN8= "","",AN8)</f>
        <v>17. 2. 2020</v>
      </c>
      <c r="AN87" s="241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25.7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Domov sociálnych služieb, Pionierska 850/13, 962 1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42" t="str">
        <f>IF(E17="","",E17)</f>
        <v>x-arch s.r.o., Kollárova 44, 974 01 Banská Bystric</v>
      </c>
      <c r="AN89" s="243"/>
      <c r="AO89" s="243"/>
      <c r="AP89" s="243"/>
      <c r="AQ89" s="33"/>
      <c r="AR89" s="36"/>
      <c r="AS89" s="244" t="s">
        <v>55</v>
      </c>
      <c r="AT89" s="245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42" t="str">
        <f>IF(E20="","",E20)</f>
        <v xml:space="preserve"> </v>
      </c>
      <c r="AN90" s="243"/>
      <c r="AO90" s="243"/>
      <c r="AP90" s="243"/>
      <c r="AQ90" s="33"/>
      <c r="AR90" s="36"/>
      <c r="AS90" s="246"/>
      <c r="AT90" s="247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8"/>
      <c r="AT91" s="249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29" t="s">
        <v>56</v>
      </c>
      <c r="D92" s="230"/>
      <c r="E92" s="230"/>
      <c r="F92" s="230"/>
      <c r="G92" s="230"/>
      <c r="H92" s="70"/>
      <c r="I92" s="231" t="s">
        <v>57</v>
      </c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2" t="s">
        <v>58</v>
      </c>
      <c r="AH92" s="230"/>
      <c r="AI92" s="230"/>
      <c r="AJ92" s="230"/>
      <c r="AK92" s="230"/>
      <c r="AL92" s="230"/>
      <c r="AM92" s="230"/>
      <c r="AN92" s="231" t="s">
        <v>59</v>
      </c>
      <c r="AO92" s="230"/>
      <c r="AP92" s="233"/>
      <c r="AQ92" s="71" t="s">
        <v>60</v>
      </c>
      <c r="AR92" s="36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73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37">
        <f>ROUND(AG95,2)</f>
        <v>0</v>
      </c>
      <c r="AH94" s="237"/>
      <c r="AI94" s="237"/>
      <c r="AJ94" s="237"/>
      <c r="AK94" s="237"/>
      <c r="AL94" s="237"/>
      <c r="AM94" s="237"/>
      <c r="AN94" s="238">
        <f>SUM(AG94,AT94)</f>
        <v>0</v>
      </c>
      <c r="AO94" s="238"/>
      <c r="AP94" s="238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74</v>
      </c>
      <c r="BT94" s="88" t="s">
        <v>75</v>
      </c>
      <c r="BU94" s="89" t="s">
        <v>76</v>
      </c>
      <c r="BV94" s="88" t="s">
        <v>77</v>
      </c>
      <c r="BW94" s="88" t="s">
        <v>5</v>
      </c>
      <c r="BX94" s="88" t="s">
        <v>78</v>
      </c>
      <c r="CL94" s="88" t="s">
        <v>1</v>
      </c>
    </row>
    <row r="95" spans="1:91" s="7" customFormat="1" ht="16.5" customHeight="1">
      <c r="A95" s="90" t="s">
        <v>79</v>
      </c>
      <c r="B95" s="91"/>
      <c r="C95" s="92"/>
      <c r="D95" s="236" t="s">
        <v>80</v>
      </c>
      <c r="E95" s="236"/>
      <c r="F95" s="236"/>
      <c r="G95" s="236"/>
      <c r="H95" s="236"/>
      <c r="I95" s="93"/>
      <c r="J95" s="236" t="s">
        <v>81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4">
        <f>'01 -  I. ETAPA - Rekonštr...'!J30</f>
        <v>0</v>
      </c>
      <c r="AH95" s="235"/>
      <c r="AI95" s="235"/>
      <c r="AJ95" s="235"/>
      <c r="AK95" s="235"/>
      <c r="AL95" s="235"/>
      <c r="AM95" s="235"/>
      <c r="AN95" s="234">
        <f>SUM(AG95,AT95)</f>
        <v>0</v>
      </c>
      <c r="AO95" s="235"/>
      <c r="AP95" s="235"/>
      <c r="AQ95" s="94" t="s">
        <v>82</v>
      </c>
      <c r="AR95" s="95"/>
      <c r="AS95" s="96">
        <v>0</v>
      </c>
      <c r="AT95" s="97">
        <f>ROUND(SUM(AV95:AW95),2)</f>
        <v>0</v>
      </c>
      <c r="AU95" s="98">
        <f>'01 -  I. ETAPA - Rekonštr...'!P132</f>
        <v>0</v>
      </c>
      <c r="AV95" s="97">
        <f>'01 -  I. ETAPA - Rekonštr...'!J33</f>
        <v>0</v>
      </c>
      <c r="AW95" s="97">
        <f>'01 -  I. ETAPA - Rekonštr...'!J34</f>
        <v>0</v>
      </c>
      <c r="AX95" s="97">
        <f>'01 -  I. ETAPA - Rekonštr...'!J35</f>
        <v>0</v>
      </c>
      <c r="AY95" s="97">
        <f>'01 -  I. ETAPA - Rekonštr...'!J36</f>
        <v>0</v>
      </c>
      <c r="AZ95" s="97">
        <f>'01 -  I. ETAPA - Rekonštr...'!F33</f>
        <v>0</v>
      </c>
      <c r="BA95" s="97">
        <f>'01 -  I. ETAPA - Rekonštr...'!F34</f>
        <v>0</v>
      </c>
      <c r="BB95" s="97">
        <f>'01 -  I. ETAPA - Rekonštr...'!F35</f>
        <v>0</v>
      </c>
      <c r="BC95" s="97">
        <f>'01 -  I. ETAPA - Rekonštr...'!F36</f>
        <v>0</v>
      </c>
      <c r="BD95" s="99">
        <f>'01 -  I. ETAPA - Rekonštr...'!F37</f>
        <v>0</v>
      </c>
      <c r="BT95" s="100" t="s">
        <v>83</v>
      </c>
      <c r="BV95" s="100" t="s">
        <v>77</v>
      </c>
      <c r="BW95" s="100" t="s">
        <v>84</v>
      </c>
      <c r="BX95" s="100" t="s">
        <v>5</v>
      </c>
      <c r="CL95" s="100" t="s">
        <v>1</v>
      </c>
      <c r="CM95" s="100" t="s">
        <v>75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scRPHPHXMQ7Seb0LBXHEJeoKxwCsI/yM0ZL3H2hUpOjtEoaRSPz9bZOY8osbeu4iU0GlyJ3PFsPVwexgBAo7tw==" saltValue="CpbW4BVOfqWq8ATw/1Uz5yCBk9f1bIj1RO/MCEqjZtiZELJDdCA72nPFqxIjyRP4EgRImIm9YQKMriPmgwydB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 I. ETAPA - Rekonšt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8"/>
  <sheetViews>
    <sheetView showGridLines="0" tabSelected="1" topLeftCell="A136" workbookViewId="0">
      <selection activeCell="I147" sqref="I14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1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1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AT2" s="14" t="s">
        <v>84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4"/>
      <c r="J3" s="103"/>
      <c r="K3" s="103"/>
      <c r="L3" s="17"/>
      <c r="AT3" s="14" t="s">
        <v>75</v>
      </c>
    </row>
    <row r="4" spans="1:46" s="1" customFormat="1" ht="24.95" customHeight="1">
      <c r="B4" s="17"/>
      <c r="D4" s="105" t="s">
        <v>85</v>
      </c>
      <c r="I4" s="101"/>
      <c r="L4" s="17"/>
      <c r="M4" s="106" t="s">
        <v>9</v>
      </c>
      <c r="AT4" s="14" t="s">
        <v>4</v>
      </c>
    </row>
    <row r="5" spans="1:46" s="1" customFormat="1" ht="6.95" customHeight="1">
      <c r="B5" s="17"/>
      <c r="I5" s="101"/>
      <c r="L5" s="17"/>
    </row>
    <row r="6" spans="1:46" s="1" customFormat="1" ht="12" customHeight="1">
      <c r="B6" s="17"/>
      <c r="D6" s="107" t="s">
        <v>15</v>
      </c>
      <c r="I6" s="101"/>
      <c r="L6" s="17"/>
    </row>
    <row r="7" spans="1:46" s="1" customFormat="1" ht="16.5" customHeight="1">
      <c r="B7" s="17"/>
      <c r="E7" s="272" t="str">
        <f>'Rekapitulácia stavby'!K6</f>
        <v>DSS DETVA PIEŠŤ - rekonštrukcia objektu</v>
      </c>
      <c r="F7" s="273"/>
      <c r="G7" s="273"/>
      <c r="H7" s="273"/>
      <c r="I7" s="101"/>
      <c r="L7" s="17"/>
    </row>
    <row r="8" spans="1:46" s="2" customFormat="1" ht="12" customHeight="1">
      <c r="A8" s="31"/>
      <c r="B8" s="36"/>
      <c r="C8" s="31"/>
      <c r="D8" s="107" t="s">
        <v>86</v>
      </c>
      <c r="E8" s="31"/>
      <c r="F8" s="31"/>
      <c r="G8" s="31"/>
      <c r="H8" s="31"/>
      <c r="I8" s="108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74" t="s">
        <v>87</v>
      </c>
      <c r="F9" s="275"/>
      <c r="G9" s="275"/>
      <c r="H9" s="275"/>
      <c r="I9" s="108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108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7" t="s">
        <v>17</v>
      </c>
      <c r="E11" s="31"/>
      <c r="F11" s="109" t="s">
        <v>1</v>
      </c>
      <c r="G11" s="31"/>
      <c r="H11" s="31"/>
      <c r="I11" s="110" t="s">
        <v>18</v>
      </c>
      <c r="J11" s="109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7" t="s">
        <v>19</v>
      </c>
      <c r="E12" s="31"/>
      <c r="F12" s="109" t="s">
        <v>20</v>
      </c>
      <c r="G12" s="31"/>
      <c r="H12" s="31"/>
      <c r="I12" s="110" t="s">
        <v>21</v>
      </c>
      <c r="J12" s="111" t="str">
        <f>'Rekapitulácia stavby'!AN8</f>
        <v>17. 2. 2020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108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7" t="s">
        <v>23</v>
      </c>
      <c r="E14" s="31"/>
      <c r="F14" s="31"/>
      <c r="G14" s="31"/>
      <c r="H14" s="31"/>
      <c r="I14" s="110" t="s">
        <v>24</v>
      </c>
      <c r="J14" s="109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9" t="s">
        <v>25</v>
      </c>
      <c r="F15" s="31"/>
      <c r="G15" s="31"/>
      <c r="H15" s="31"/>
      <c r="I15" s="110" t="s">
        <v>26</v>
      </c>
      <c r="J15" s="109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108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7" t="s">
        <v>27</v>
      </c>
      <c r="E17" s="31"/>
      <c r="F17" s="31"/>
      <c r="G17" s="31"/>
      <c r="H17" s="31"/>
      <c r="I17" s="110" t="s">
        <v>24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6" t="str">
        <f>'Rekapitulácia stavby'!E14</f>
        <v>Vyplň údaj</v>
      </c>
      <c r="F18" s="277"/>
      <c r="G18" s="277"/>
      <c r="H18" s="277"/>
      <c r="I18" s="110" t="s">
        <v>26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108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7" t="s">
        <v>29</v>
      </c>
      <c r="E20" s="31"/>
      <c r="F20" s="31"/>
      <c r="G20" s="31"/>
      <c r="H20" s="31"/>
      <c r="I20" s="110" t="s">
        <v>24</v>
      </c>
      <c r="J20" s="109" t="s">
        <v>1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9" t="s">
        <v>30</v>
      </c>
      <c r="F21" s="31"/>
      <c r="G21" s="31"/>
      <c r="H21" s="31"/>
      <c r="I21" s="110" t="s">
        <v>26</v>
      </c>
      <c r="J21" s="109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108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7" t="s">
        <v>32</v>
      </c>
      <c r="E23" s="31"/>
      <c r="F23" s="31"/>
      <c r="G23" s="31"/>
      <c r="H23" s="31"/>
      <c r="I23" s="110" t="s">
        <v>24</v>
      </c>
      <c r="J23" s="109" t="s">
        <v>1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9" t="s">
        <v>88</v>
      </c>
      <c r="F24" s="31"/>
      <c r="G24" s="31"/>
      <c r="H24" s="31"/>
      <c r="I24" s="110" t="s">
        <v>26</v>
      </c>
      <c r="J24" s="109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108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7" t="s">
        <v>34</v>
      </c>
      <c r="E26" s="31"/>
      <c r="F26" s="31"/>
      <c r="G26" s="31"/>
      <c r="H26" s="31"/>
      <c r="I26" s="108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78" t="s">
        <v>1</v>
      </c>
      <c r="F27" s="278"/>
      <c r="G27" s="278"/>
      <c r="H27" s="278"/>
      <c r="I27" s="114"/>
      <c r="J27" s="112"/>
      <c r="K27" s="112"/>
      <c r="L27" s="115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108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6"/>
      <c r="E29" s="116"/>
      <c r="F29" s="116"/>
      <c r="G29" s="116"/>
      <c r="H29" s="116"/>
      <c r="I29" s="117"/>
      <c r="J29" s="116"/>
      <c r="K29" s="116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8" t="s">
        <v>35</v>
      </c>
      <c r="E30" s="31"/>
      <c r="F30" s="31"/>
      <c r="G30" s="31"/>
      <c r="H30" s="31"/>
      <c r="I30" s="108"/>
      <c r="J30" s="119">
        <f>ROUND(J132,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6"/>
      <c r="E31" s="116"/>
      <c r="F31" s="116"/>
      <c r="G31" s="116"/>
      <c r="H31" s="116"/>
      <c r="I31" s="117"/>
      <c r="J31" s="116"/>
      <c r="K31" s="116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0" t="s">
        <v>37</v>
      </c>
      <c r="G32" s="31"/>
      <c r="H32" s="31"/>
      <c r="I32" s="121" t="s">
        <v>36</v>
      </c>
      <c r="J32" s="120" t="s">
        <v>38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2" t="s">
        <v>39</v>
      </c>
      <c r="E33" s="107" t="s">
        <v>40</v>
      </c>
      <c r="F33" s="123">
        <f>ROUND((SUM(BE132:BE237)),  2)</f>
        <v>0</v>
      </c>
      <c r="G33" s="31"/>
      <c r="H33" s="31"/>
      <c r="I33" s="124">
        <v>0.2</v>
      </c>
      <c r="J33" s="123">
        <f>ROUND(((SUM(BE132:BE237))*I33),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7" t="s">
        <v>41</v>
      </c>
      <c r="F34" s="123">
        <f>ROUND((SUM(BF132:BF237)),  2)</f>
        <v>0</v>
      </c>
      <c r="G34" s="31"/>
      <c r="H34" s="31"/>
      <c r="I34" s="124">
        <v>0.2</v>
      </c>
      <c r="J34" s="123">
        <f>ROUND(((SUM(BF132:BF237))*I34),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7" t="s">
        <v>42</v>
      </c>
      <c r="F35" s="123">
        <f>ROUND((SUM(BG132:BG237)),  2)</f>
        <v>0</v>
      </c>
      <c r="G35" s="31"/>
      <c r="H35" s="31"/>
      <c r="I35" s="124">
        <v>0.2</v>
      </c>
      <c r="J35" s="123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7" t="s">
        <v>43</v>
      </c>
      <c r="F36" s="123">
        <f>ROUND((SUM(BH132:BH237)),  2)</f>
        <v>0</v>
      </c>
      <c r="G36" s="31"/>
      <c r="H36" s="31"/>
      <c r="I36" s="124">
        <v>0.2</v>
      </c>
      <c r="J36" s="123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7" t="s">
        <v>44</v>
      </c>
      <c r="F37" s="123">
        <f>ROUND((SUM(BI132:BI237)),  2)</f>
        <v>0</v>
      </c>
      <c r="G37" s="31"/>
      <c r="H37" s="31"/>
      <c r="I37" s="124">
        <v>0</v>
      </c>
      <c r="J37" s="123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108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5"/>
      <c r="D39" s="126" t="s">
        <v>45</v>
      </c>
      <c r="E39" s="127"/>
      <c r="F39" s="127"/>
      <c r="G39" s="128" t="s">
        <v>46</v>
      </c>
      <c r="H39" s="129" t="s">
        <v>47</v>
      </c>
      <c r="I39" s="130"/>
      <c r="J39" s="131">
        <f>SUM(J30:J37)</f>
        <v>0</v>
      </c>
      <c r="K39" s="132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108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I41" s="101"/>
      <c r="L41" s="17"/>
    </row>
    <row r="42" spans="1:31" s="1" customFormat="1" ht="14.45" customHeight="1">
      <c r="B42" s="17"/>
      <c r="I42" s="101"/>
      <c r="L42" s="17"/>
    </row>
    <row r="43" spans="1:31" s="1" customFormat="1" ht="14.45" customHeight="1">
      <c r="B43" s="17"/>
      <c r="I43" s="101"/>
      <c r="L43" s="17"/>
    </row>
    <row r="44" spans="1:31" s="1" customFormat="1" ht="14.45" customHeight="1">
      <c r="B44" s="17"/>
      <c r="I44" s="101"/>
      <c r="L44" s="17"/>
    </row>
    <row r="45" spans="1:31" s="1" customFormat="1" ht="14.45" customHeight="1">
      <c r="B45" s="17"/>
      <c r="I45" s="101"/>
      <c r="L45" s="17"/>
    </row>
    <row r="46" spans="1:31" s="1" customFormat="1" ht="14.45" customHeight="1">
      <c r="B46" s="17"/>
      <c r="I46" s="101"/>
      <c r="L46" s="17"/>
    </row>
    <row r="47" spans="1:31" s="1" customFormat="1" ht="14.45" customHeight="1">
      <c r="B47" s="17"/>
      <c r="I47" s="101"/>
      <c r="L47" s="17"/>
    </row>
    <row r="48" spans="1:31" s="1" customFormat="1" ht="14.45" customHeight="1">
      <c r="B48" s="17"/>
      <c r="I48" s="101"/>
      <c r="L48" s="17"/>
    </row>
    <row r="49" spans="1:31" s="1" customFormat="1" ht="14.45" customHeight="1">
      <c r="B49" s="17"/>
      <c r="I49" s="101"/>
      <c r="L49" s="17"/>
    </row>
    <row r="50" spans="1:31" s="2" customFormat="1" ht="14.45" customHeight="1">
      <c r="B50" s="48"/>
      <c r="D50" s="133" t="s">
        <v>48</v>
      </c>
      <c r="E50" s="134"/>
      <c r="F50" s="134"/>
      <c r="G50" s="133" t="s">
        <v>49</v>
      </c>
      <c r="H50" s="134"/>
      <c r="I50" s="135"/>
      <c r="J50" s="134"/>
      <c r="K50" s="134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36" t="s">
        <v>50</v>
      </c>
      <c r="E61" s="137"/>
      <c r="F61" s="138" t="s">
        <v>51</v>
      </c>
      <c r="G61" s="136" t="s">
        <v>50</v>
      </c>
      <c r="H61" s="137"/>
      <c r="I61" s="139"/>
      <c r="J61" s="140" t="s">
        <v>51</v>
      </c>
      <c r="K61" s="13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33" t="s">
        <v>52</v>
      </c>
      <c r="E65" s="141"/>
      <c r="F65" s="141"/>
      <c r="G65" s="133" t="s">
        <v>53</v>
      </c>
      <c r="H65" s="141"/>
      <c r="I65" s="142"/>
      <c r="J65" s="141"/>
      <c r="K65" s="14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36" t="s">
        <v>50</v>
      </c>
      <c r="E76" s="137"/>
      <c r="F76" s="138" t="s">
        <v>51</v>
      </c>
      <c r="G76" s="136" t="s">
        <v>50</v>
      </c>
      <c r="H76" s="137"/>
      <c r="I76" s="139"/>
      <c r="J76" s="140" t="s">
        <v>51</v>
      </c>
      <c r="K76" s="13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3"/>
      <c r="C77" s="144"/>
      <c r="D77" s="144"/>
      <c r="E77" s="144"/>
      <c r="F77" s="144"/>
      <c r="G77" s="144"/>
      <c r="H77" s="144"/>
      <c r="I77" s="145"/>
      <c r="J77" s="144"/>
      <c r="K77" s="144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6"/>
      <c r="C81" s="147"/>
      <c r="D81" s="147"/>
      <c r="E81" s="147"/>
      <c r="F81" s="147"/>
      <c r="G81" s="147"/>
      <c r="H81" s="147"/>
      <c r="I81" s="148"/>
      <c r="J81" s="147"/>
      <c r="K81" s="147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108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108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108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0" t="str">
        <f>E7</f>
        <v>DSS DETVA PIEŠŤ - rekonštrukcia objektu</v>
      </c>
      <c r="F85" s="271"/>
      <c r="G85" s="271"/>
      <c r="H85" s="271"/>
      <c r="I85" s="108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86</v>
      </c>
      <c r="D86" s="33"/>
      <c r="E86" s="33"/>
      <c r="F86" s="33"/>
      <c r="G86" s="33"/>
      <c r="H86" s="33"/>
      <c r="I86" s="108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9" t="str">
        <f>E9</f>
        <v>01 -  I. ETAPA - Rekonštrukcia strechy</v>
      </c>
      <c r="F87" s="269"/>
      <c r="G87" s="269"/>
      <c r="H87" s="269"/>
      <c r="I87" s="108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108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>Pionierska 850/13, 962 12 DETVA</v>
      </c>
      <c r="G89" s="33"/>
      <c r="H89" s="33"/>
      <c r="I89" s="110" t="s">
        <v>21</v>
      </c>
      <c r="J89" s="63" t="str">
        <f>IF(J12="","",J12)</f>
        <v>17. 2. 2020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108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40.15" hidden="1" customHeight="1">
      <c r="A91" s="31"/>
      <c r="B91" s="32"/>
      <c r="C91" s="26" t="s">
        <v>23</v>
      </c>
      <c r="D91" s="33"/>
      <c r="E91" s="33"/>
      <c r="F91" s="24" t="str">
        <f>E15</f>
        <v>Domov sociálnych služieb, Pionierska 850/13, 962 1</v>
      </c>
      <c r="G91" s="33"/>
      <c r="H91" s="33"/>
      <c r="I91" s="110" t="s">
        <v>29</v>
      </c>
      <c r="J91" s="29" t="str">
        <f>E21</f>
        <v>x-arch s.r.o., Kollárova 44, 974 01 Banská Bystric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110" t="s">
        <v>32</v>
      </c>
      <c r="J92" s="29" t="str">
        <f>E24</f>
        <v>I. Mokrý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108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9" t="s">
        <v>90</v>
      </c>
      <c r="D94" s="150"/>
      <c r="E94" s="150"/>
      <c r="F94" s="150"/>
      <c r="G94" s="150"/>
      <c r="H94" s="150"/>
      <c r="I94" s="151"/>
      <c r="J94" s="152" t="s">
        <v>91</v>
      </c>
      <c r="K94" s="150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108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3" t="s">
        <v>92</v>
      </c>
      <c r="D96" s="33"/>
      <c r="E96" s="33"/>
      <c r="F96" s="33"/>
      <c r="G96" s="33"/>
      <c r="H96" s="33"/>
      <c r="I96" s="108"/>
      <c r="J96" s="81">
        <f>J132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2:12" s="9" customFormat="1" ht="24.95" hidden="1" customHeight="1">
      <c r="B97" s="154"/>
      <c r="C97" s="155"/>
      <c r="D97" s="156" t="s">
        <v>94</v>
      </c>
      <c r="E97" s="157"/>
      <c r="F97" s="157"/>
      <c r="G97" s="157"/>
      <c r="H97" s="157"/>
      <c r="I97" s="158"/>
      <c r="J97" s="159">
        <f>J133</f>
        <v>0</v>
      </c>
      <c r="K97" s="155"/>
      <c r="L97" s="160"/>
    </row>
    <row r="98" spans="2:12" s="10" customFormat="1" ht="19.899999999999999" hidden="1" customHeight="1">
      <c r="B98" s="161"/>
      <c r="C98" s="162"/>
      <c r="D98" s="163" t="s">
        <v>95</v>
      </c>
      <c r="E98" s="164"/>
      <c r="F98" s="164"/>
      <c r="G98" s="164"/>
      <c r="H98" s="164"/>
      <c r="I98" s="165"/>
      <c r="J98" s="166">
        <f>J134</f>
        <v>0</v>
      </c>
      <c r="K98" s="162"/>
      <c r="L98" s="167"/>
    </row>
    <row r="99" spans="2:12" s="10" customFormat="1" ht="19.899999999999999" hidden="1" customHeight="1">
      <c r="B99" s="161"/>
      <c r="C99" s="162"/>
      <c r="D99" s="163" t="s">
        <v>96</v>
      </c>
      <c r="E99" s="164"/>
      <c r="F99" s="164"/>
      <c r="G99" s="164"/>
      <c r="H99" s="164"/>
      <c r="I99" s="165"/>
      <c r="J99" s="166">
        <f>J136</f>
        <v>0</v>
      </c>
      <c r="K99" s="162"/>
      <c r="L99" s="167"/>
    </row>
    <row r="100" spans="2:12" s="10" customFormat="1" ht="19.899999999999999" hidden="1" customHeight="1">
      <c r="B100" s="161"/>
      <c r="C100" s="162"/>
      <c r="D100" s="163" t="s">
        <v>97</v>
      </c>
      <c r="E100" s="164"/>
      <c r="F100" s="164"/>
      <c r="G100" s="164"/>
      <c r="H100" s="164"/>
      <c r="I100" s="165"/>
      <c r="J100" s="166">
        <f>J138</f>
        <v>0</v>
      </c>
      <c r="K100" s="162"/>
      <c r="L100" s="167"/>
    </row>
    <row r="101" spans="2:12" s="10" customFormat="1" ht="19.899999999999999" hidden="1" customHeight="1">
      <c r="B101" s="161"/>
      <c r="C101" s="162"/>
      <c r="D101" s="163" t="s">
        <v>98</v>
      </c>
      <c r="E101" s="164"/>
      <c r="F101" s="164"/>
      <c r="G101" s="164"/>
      <c r="H101" s="164"/>
      <c r="I101" s="165"/>
      <c r="J101" s="166">
        <f>J149</f>
        <v>0</v>
      </c>
      <c r="K101" s="162"/>
      <c r="L101" s="167"/>
    </row>
    <row r="102" spans="2:12" s="9" customFormat="1" ht="24.95" hidden="1" customHeight="1">
      <c r="B102" s="154"/>
      <c r="C102" s="155"/>
      <c r="D102" s="156" t="s">
        <v>99</v>
      </c>
      <c r="E102" s="157"/>
      <c r="F102" s="157"/>
      <c r="G102" s="157"/>
      <c r="H102" s="157"/>
      <c r="I102" s="158"/>
      <c r="J102" s="159">
        <f>J164</f>
        <v>0</v>
      </c>
      <c r="K102" s="155"/>
      <c r="L102" s="160"/>
    </row>
    <row r="103" spans="2:12" s="10" customFormat="1" ht="19.899999999999999" hidden="1" customHeight="1">
      <c r="B103" s="161"/>
      <c r="C103" s="162"/>
      <c r="D103" s="163" t="s">
        <v>100</v>
      </c>
      <c r="E103" s="164"/>
      <c r="F103" s="164"/>
      <c r="G103" s="164"/>
      <c r="H103" s="164"/>
      <c r="I103" s="165"/>
      <c r="J103" s="166">
        <f>J165</f>
        <v>0</v>
      </c>
      <c r="K103" s="162"/>
      <c r="L103" s="167"/>
    </row>
    <row r="104" spans="2:12" s="10" customFormat="1" ht="19.899999999999999" hidden="1" customHeight="1">
      <c r="B104" s="161"/>
      <c r="C104" s="162"/>
      <c r="D104" s="163" t="s">
        <v>101</v>
      </c>
      <c r="E104" s="164"/>
      <c r="F104" s="164"/>
      <c r="G104" s="164"/>
      <c r="H104" s="164"/>
      <c r="I104" s="165"/>
      <c r="J104" s="166">
        <f>J174</f>
        <v>0</v>
      </c>
      <c r="K104" s="162"/>
      <c r="L104" s="167"/>
    </row>
    <row r="105" spans="2:12" s="10" customFormat="1" ht="19.899999999999999" hidden="1" customHeight="1">
      <c r="B105" s="161"/>
      <c r="C105" s="162"/>
      <c r="D105" s="163" t="s">
        <v>102</v>
      </c>
      <c r="E105" s="164"/>
      <c r="F105" s="164"/>
      <c r="G105" s="164"/>
      <c r="H105" s="164"/>
      <c r="I105" s="165"/>
      <c r="J105" s="166">
        <f>J195</f>
        <v>0</v>
      </c>
      <c r="K105" s="162"/>
      <c r="L105" s="167"/>
    </row>
    <row r="106" spans="2:12" s="10" customFormat="1" ht="19.899999999999999" hidden="1" customHeight="1">
      <c r="B106" s="161"/>
      <c r="C106" s="162"/>
      <c r="D106" s="163" t="s">
        <v>103</v>
      </c>
      <c r="E106" s="164"/>
      <c r="F106" s="164"/>
      <c r="G106" s="164"/>
      <c r="H106" s="164"/>
      <c r="I106" s="165"/>
      <c r="J106" s="166">
        <f>J214</f>
        <v>0</v>
      </c>
      <c r="K106" s="162"/>
      <c r="L106" s="167"/>
    </row>
    <row r="107" spans="2:12" s="10" customFormat="1" ht="19.899999999999999" hidden="1" customHeight="1">
      <c r="B107" s="161"/>
      <c r="C107" s="162"/>
      <c r="D107" s="163" t="s">
        <v>104</v>
      </c>
      <c r="E107" s="164"/>
      <c r="F107" s="164"/>
      <c r="G107" s="164"/>
      <c r="H107" s="164"/>
      <c r="I107" s="165"/>
      <c r="J107" s="166">
        <f>J225</f>
        <v>0</v>
      </c>
      <c r="K107" s="162"/>
      <c r="L107" s="167"/>
    </row>
    <row r="108" spans="2:12" s="10" customFormat="1" ht="19.899999999999999" hidden="1" customHeight="1">
      <c r="B108" s="161"/>
      <c r="C108" s="162"/>
      <c r="D108" s="163" t="s">
        <v>105</v>
      </c>
      <c r="E108" s="164"/>
      <c r="F108" s="164"/>
      <c r="G108" s="164"/>
      <c r="H108" s="164"/>
      <c r="I108" s="165"/>
      <c r="J108" s="166">
        <f>J229</f>
        <v>0</v>
      </c>
      <c r="K108" s="162"/>
      <c r="L108" s="167"/>
    </row>
    <row r="109" spans="2:12" s="9" customFormat="1" ht="24.95" hidden="1" customHeight="1">
      <c r="B109" s="154"/>
      <c r="C109" s="155"/>
      <c r="D109" s="156" t="s">
        <v>106</v>
      </c>
      <c r="E109" s="157"/>
      <c r="F109" s="157"/>
      <c r="G109" s="157"/>
      <c r="H109" s="157"/>
      <c r="I109" s="158"/>
      <c r="J109" s="159">
        <f>J231</f>
        <v>0</v>
      </c>
      <c r="K109" s="155"/>
      <c r="L109" s="160"/>
    </row>
    <row r="110" spans="2:12" s="10" customFormat="1" ht="19.899999999999999" hidden="1" customHeight="1">
      <c r="B110" s="161"/>
      <c r="C110" s="162"/>
      <c r="D110" s="163" t="s">
        <v>107</v>
      </c>
      <c r="E110" s="164"/>
      <c r="F110" s="164"/>
      <c r="G110" s="164"/>
      <c r="H110" s="164"/>
      <c r="I110" s="165"/>
      <c r="J110" s="166">
        <f>J232</f>
        <v>0</v>
      </c>
      <c r="K110" s="162"/>
      <c r="L110" s="167"/>
    </row>
    <row r="111" spans="2:12" s="10" customFormat="1" ht="19.899999999999999" hidden="1" customHeight="1">
      <c r="B111" s="161"/>
      <c r="C111" s="162"/>
      <c r="D111" s="163" t="s">
        <v>108</v>
      </c>
      <c r="E111" s="164"/>
      <c r="F111" s="164"/>
      <c r="G111" s="164"/>
      <c r="H111" s="164"/>
      <c r="I111" s="165"/>
      <c r="J111" s="166">
        <f>J234</f>
        <v>0</v>
      </c>
      <c r="K111" s="162"/>
      <c r="L111" s="167"/>
    </row>
    <row r="112" spans="2:12" s="9" customFormat="1" ht="24.95" hidden="1" customHeight="1">
      <c r="B112" s="154"/>
      <c r="C112" s="155"/>
      <c r="D112" s="156" t="s">
        <v>109</v>
      </c>
      <c r="E112" s="157"/>
      <c r="F112" s="157"/>
      <c r="G112" s="157"/>
      <c r="H112" s="157"/>
      <c r="I112" s="158"/>
      <c r="J112" s="159">
        <f>J236</f>
        <v>0</v>
      </c>
      <c r="K112" s="155"/>
      <c r="L112" s="160"/>
    </row>
    <row r="113" spans="1:31" s="2" customFormat="1" ht="21.75" hidden="1" customHeight="1">
      <c r="A113" s="31"/>
      <c r="B113" s="32"/>
      <c r="C113" s="33"/>
      <c r="D113" s="33"/>
      <c r="E113" s="33"/>
      <c r="F113" s="33"/>
      <c r="G113" s="33"/>
      <c r="H113" s="33"/>
      <c r="I113" s="108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hidden="1" customHeight="1">
      <c r="A114" s="31"/>
      <c r="B114" s="51"/>
      <c r="C114" s="52"/>
      <c r="D114" s="52"/>
      <c r="E114" s="52"/>
      <c r="F114" s="52"/>
      <c r="G114" s="52"/>
      <c r="H114" s="52"/>
      <c r="I114" s="145"/>
      <c r="J114" s="52"/>
      <c r="K114" s="52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hidden="1"/>
    <row r="116" spans="1:31" hidden="1"/>
    <row r="117" spans="1:31" hidden="1"/>
    <row r="118" spans="1:31" s="2" customFormat="1" ht="6.95" customHeight="1">
      <c r="A118" s="31"/>
      <c r="B118" s="53"/>
      <c r="C118" s="54"/>
      <c r="D118" s="54"/>
      <c r="E118" s="54"/>
      <c r="F118" s="54"/>
      <c r="G118" s="54"/>
      <c r="H118" s="54"/>
      <c r="I118" s="148"/>
      <c r="J118" s="54"/>
      <c r="K118" s="54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20" t="s">
        <v>110</v>
      </c>
      <c r="D119" s="33"/>
      <c r="E119" s="33"/>
      <c r="F119" s="33"/>
      <c r="G119" s="33"/>
      <c r="H119" s="33"/>
      <c r="I119" s="108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108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15</v>
      </c>
      <c r="D121" s="33"/>
      <c r="E121" s="33"/>
      <c r="F121" s="33"/>
      <c r="G121" s="33"/>
      <c r="H121" s="33"/>
      <c r="I121" s="108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3"/>
      <c r="D122" s="33"/>
      <c r="E122" s="270" t="str">
        <f>E7</f>
        <v>DSS DETVA PIEŠŤ - rekonštrukcia objektu</v>
      </c>
      <c r="F122" s="271"/>
      <c r="G122" s="271"/>
      <c r="H122" s="271"/>
      <c r="I122" s="108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86</v>
      </c>
      <c r="D123" s="33"/>
      <c r="E123" s="33"/>
      <c r="F123" s="33"/>
      <c r="G123" s="33"/>
      <c r="H123" s="33"/>
      <c r="I123" s="108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>
      <c r="A124" s="31"/>
      <c r="B124" s="32"/>
      <c r="C124" s="33"/>
      <c r="D124" s="33"/>
      <c r="E124" s="239" t="str">
        <f>E9</f>
        <v>01 -  I. ETAPA - Rekonštrukcia strechy</v>
      </c>
      <c r="F124" s="269"/>
      <c r="G124" s="269"/>
      <c r="H124" s="269"/>
      <c r="I124" s="108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3"/>
      <c r="D125" s="33"/>
      <c r="E125" s="33"/>
      <c r="F125" s="33"/>
      <c r="G125" s="33"/>
      <c r="H125" s="33"/>
      <c r="I125" s="108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19</v>
      </c>
      <c r="D126" s="33"/>
      <c r="E126" s="33"/>
      <c r="F126" s="24" t="str">
        <f>F12</f>
        <v>Pionierska 850/13, 962 12 DETVA</v>
      </c>
      <c r="G126" s="33"/>
      <c r="H126" s="33"/>
      <c r="I126" s="110" t="s">
        <v>21</v>
      </c>
      <c r="J126" s="63" t="str">
        <f>IF(J12="","",J12)</f>
        <v>17. 2. 2020</v>
      </c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3"/>
      <c r="D127" s="33"/>
      <c r="E127" s="33"/>
      <c r="F127" s="33"/>
      <c r="G127" s="33"/>
      <c r="H127" s="33"/>
      <c r="I127" s="108"/>
      <c r="J127" s="33"/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40.15" customHeight="1">
      <c r="A128" s="31"/>
      <c r="B128" s="32"/>
      <c r="C128" s="26" t="s">
        <v>23</v>
      </c>
      <c r="D128" s="33"/>
      <c r="E128" s="33"/>
      <c r="F128" s="24" t="str">
        <f>E15</f>
        <v>Domov sociálnych služieb, Pionierska 850/13, 962 1</v>
      </c>
      <c r="G128" s="33"/>
      <c r="H128" s="33"/>
      <c r="I128" s="110" t="s">
        <v>29</v>
      </c>
      <c r="J128" s="29" t="str">
        <f>E21</f>
        <v>x-arch s.r.o., Kollárova 44, 974 01 Banská Bystric</v>
      </c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27</v>
      </c>
      <c r="D129" s="33"/>
      <c r="E129" s="33"/>
      <c r="F129" s="24" t="str">
        <f>IF(E18="","",E18)</f>
        <v>Vyplň údaj</v>
      </c>
      <c r="G129" s="33"/>
      <c r="H129" s="33"/>
      <c r="I129" s="110" t="s">
        <v>32</v>
      </c>
      <c r="J129" s="29" t="str">
        <f>E24</f>
        <v>I. Mokrý</v>
      </c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3"/>
      <c r="D130" s="33"/>
      <c r="E130" s="33"/>
      <c r="F130" s="33"/>
      <c r="G130" s="33"/>
      <c r="H130" s="33"/>
      <c r="I130" s="108"/>
      <c r="J130" s="33"/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68"/>
      <c r="B131" s="169"/>
      <c r="C131" s="170" t="s">
        <v>111</v>
      </c>
      <c r="D131" s="171" t="s">
        <v>60</v>
      </c>
      <c r="E131" s="171" t="s">
        <v>56</v>
      </c>
      <c r="F131" s="171" t="s">
        <v>57</v>
      </c>
      <c r="G131" s="171" t="s">
        <v>112</v>
      </c>
      <c r="H131" s="171" t="s">
        <v>113</v>
      </c>
      <c r="I131" s="172" t="s">
        <v>114</v>
      </c>
      <c r="J131" s="173" t="s">
        <v>91</v>
      </c>
      <c r="K131" s="174" t="s">
        <v>115</v>
      </c>
      <c r="L131" s="175"/>
      <c r="M131" s="72" t="s">
        <v>1</v>
      </c>
      <c r="N131" s="73" t="s">
        <v>39</v>
      </c>
      <c r="O131" s="73" t="s">
        <v>116</v>
      </c>
      <c r="P131" s="73" t="s">
        <v>117</v>
      </c>
      <c r="Q131" s="73" t="s">
        <v>118</v>
      </c>
      <c r="R131" s="73" t="s">
        <v>119</v>
      </c>
      <c r="S131" s="73" t="s">
        <v>120</v>
      </c>
      <c r="T131" s="74" t="s">
        <v>121</v>
      </c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</row>
    <row r="132" spans="1:65" s="2" customFormat="1" ht="22.9" customHeight="1">
      <c r="A132" s="31"/>
      <c r="B132" s="32"/>
      <c r="C132" s="79" t="s">
        <v>92</v>
      </c>
      <c r="D132" s="33"/>
      <c r="E132" s="33"/>
      <c r="F132" s="33"/>
      <c r="G132" s="33"/>
      <c r="H132" s="33"/>
      <c r="I132" s="108"/>
      <c r="J132" s="176">
        <f>BK132</f>
        <v>0</v>
      </c>
      <c r="K132" s="33"/>
      <c r="L132" s="36"/>
      <c r="M132" s="75"/>
      <c r="N132" s="177"/>
      <c r="O132" s="76"/>
      <c r="P132" s="178">
        <f>P133+P164+P231+P236</f>
        <v>0</v>
      </c>
      <c r="Q132" s="76"/>
      <c r="R132" s="178">
        <f>R133+R164+R231+R236</f>
        <v>62.959708192101012</v>
      </c>
      <c r="S132" s="76"/>
      <c r="T132" s="179">
        <f>T133+T164+T231+T236</f>
        <v>26.000470120000006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4" t="s">
        <v>74</v>
      </c>
      <c r="AU132" s="14" t="s">
        <v>93</v>
      </c>
      <c r="BK132" s="180">
        <f>BK133+BK164+BK231+BK236</f>
        <v>0</v>
      </c>
    </row>
    <row r="133" spans="1:65" s="12" customFormat="1" ht="25.9" customHeight="1">
      <c r="B133" s="181"/>
      <c r="C133" s="182"/>
      <c r="D133" s="183" t="s">
        <v>74</v>
      </c>
      <c r="E133" s="184" t="s">
        <v>122</v>
      </c>
      <c r="F133" s="184" t="s">
        <v>123</v>
      </c>
      <c r="G133" s="182"/>
      <c r="H133" s="182"/>
      <c r="I133" s="185"/>
      <c r="J133" s="186">
        <f>BK133</f>
        <v>0</v>
      </c>
      <c r="K133" s="182"/>
      <c r="L133" s="187"/>
      <c r="M133" s="188"/>
      <c r="N133" s="189"/>
      <c r="O133" s="189"/>
      <c r="P133" s="190">
        <f>P134+P136+P138+P149</f>
        <v>0</v>
      </c>
      <c r="Q133" s="189"/>
      <c r="R133" s="190">
        <f>R134+R136+R138+R149</f>
        <v>23.707684759999999</v>
      </c>
      <c r="S133" s="189"/>
      <c r="T133" s="191">
        <f>T134+T136+T138+T149</f>
        <v>0.44941999999999999</v>
      </c>
      <c r="AR133" s="192" t="s">
        <v>83</v>
      </c>
      <c r="AT133" s="193" t="s">
        <v>74</v>
      </c>
      <c r="AU133" s="193" t="s">
        <v>75</v>
      </c>
      <c r="AY133" s="192" t="s">
        <v>124</v>
      </c>
      <c r="BK133" s="194">
        <f>BK134+BK136+BK138+BK149</f>
        <v>0</v>
      </c>
    </row>
    <row r="134" spans="1:65" s="12" customFormat="1" ht="22.9" customHeight="1">
      <c r="B134" s="181"/>
      <c r="C134" s="182"/>
      <c r="D134" s="183" t="s">
        <v>74</v>
      </c>
      <c r="E134" s="195" t="s">
        <v>125</v>
      </c>
      <c r="F134" s="195" t="s">
        <v>126</v>
      </c>
      <c r="G134" s="182"/>
      <c r="H134" s="182"/>
      <c r="I134" s="185"/>
      <c r="J134" s="196">
        <f>BK134</f>
        <v>0</v>
      </c>
      <c r="K134" s="182"/>
      <c r="L134" s="187"/>
      <c r="M134" s="188"/>
      <c r="N134" s="189"/>
      <c r="O134" s="189"/>
      <c r="P134" s="190">
        <f>P135</f>
        <v>0</v>
      </c>
      <c r="Q134" s="189"/>
      <c r="R134" s="190">
        <f>R135</f>
        <v>0</v>
      </c>
      <c r="S134" s="189"/>
      <c r="T134" s="191">
        <f>T135</f>
        <v>0.24731999999999998</v>
      </c>
      <c r="AR134" s="192" t="s">
        <v>83</v>
      </c>
      <c r="AT134" s="193" t="s">
        <v>74</v>
      </c>
      <c r="AU134" s="193" t="s">
        <v>83</v>
      </c>
      <c r="AY134" s="192" t="s">
        <v>124</v>
      </c>
      <c r="BK134" s="194">
        <f>BK135</f>
        <v>0</v>
      </c>
    </row>
    <row r="135" spans="1:65" s="2" customFormat="1" ht="21.75" customHeight="1">
      <c r="A135" s="31"/>
      <c r="B135" s="32"/>
      <c r="C135" s="197" t="s">
        <v>83</v>
      </c>
      <c r="D135" s="197" t="s">
        <v>127</v>
      </c>
      <c r="E135" s="198" t="s">
        <v>128</v>
      </c>
      <c r="F135" s="199" t="s">
        <v>129</v>
      </c>
      <c r="G135" s="200" t="s">
        <v>130</v>
      </c>
      <c r="H135" s="201">
        <v>13.74</v>
      </c>
      <c r="I135" s="202"/>
      <c r="J135" s="203">
        <f>ROUND(I135*H135,2)</f>
        <v>0</v>
      </c>
      <c r="K135" s="204"/>
      <c r="L135" s="36"/>
      <c r="M135" s="205" t="s">
        <v>1</v>
      </c>
      <c r="N135" s="206" t="s">
        <v>41</v>
      </c>
      <c r="O135" s="68"/>
      <c r="P135" s="207">
        <f>O135*H135</f>
        <v>0</v>
      </c>
      <c r="Q135" s="207">
        <v>0</v>
      </c>
      <c r="R135" s="207">
        <f>Q135*H135</f>
        <v>0</v>
      </c>
      <c r="S135" s="207">
        <v>1.7999999999999999E-2</v>
      </c>
      <c r="T135" s="208">
        <f>S135*H135</f>
        <v>0.24731999999999998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9" t="s">
        <v>131</v>
      </c>
      <c r="AT135" s="209" t="s">
        <v>127</v>
      </c>
      <c r="AU135" s="209" t="s">
        <v>125</v>
      </c>
      <c r="AY135" s="14" t="s">
        <v>124</v>
      </c>
      <c r="BE135" s="210">
        <f>IF(N135="základná",J135,0)</f>
        <v>0</v>
      </c>
      <c r="BF135" s="210">
        <f>IF(N135="znížená",J135,0)</f>
        <v>0</v>
      </c>
      <c r="BG135" s="210">
        <f>IF(N135="zákl. prenesená",J135,0)</f>
        <v>0</v>
      </c>
      <c r="BH135" s="210">
        <f>IF(N135="zníž. prenesená",J135,0)</f>
        <v>0</v>
      </c>
      <c r="BI135" s="210">
        <f>IF(N135="nulová",J135,0)</f>
        <v>0</v>
      </c>
      <c r="BJ135" s="14" t="s">
        <v>125</v>
      </c>
      <c r="BK135" s="210">
        <f>ROUND(I135*H135,2)</f>
        <v>0</v>
      </c>
      <c r="BL135" s="14" t="s">
        <v>131</v>
      </c>
      <c r="BM135" s="209" t="s">
        <v>132</v>
      </c>
    </row>
    <row r="136" spans="1:65" s="12" customFormat="1" ht="22.9" customHeight="1">
      <c r="B136" s="181"/>
      <c r="C136" s="182"/>
      <c r="D136" s="183" t="s">
        <v>74</v>
      </c>
      <c r="E136" s="195" t="s">
        <v>133</v>
      </c>
      <c r="F136" s="195" t="s">
        <v>134</v>
      </c>
      <c r="G136" s="182"/>
      <c r="H136" s="182"/>
      <c r="I136" s="185"/>
      <c r="J136" s="196">
        <f>BK136</f>
        <v>0</v>
      </c>
      <c r="K136" s="182"/>
      <c r="L136" s="187"/>
      <c r="M136" s="188"/>
      <c r="N136" s="189"/>
      <c r="O136" s="189"/>
      <c r="P136" s="190">
        <f>P137</f>
        <v>0</v>
      </c>
      <c r="Q136" s="189"/>
      <c r="R136" s="190">
        <f>R137</f>
        <v>0.42968099999999998</v>
      </c>
      <c r="S136" s="189"/>
      <c r="T136" s="191">
        <f>T137</f>
        <v>0</v>
      </c>
      <c r="AR136" s="192" t="s">
        <v>83</v>
      </c>
      <c r="AT136" s="193" t="s">
        <v>74</v>
      </c>
      <c r="AU136" s="193" t="s">
        <v>83</v>
      </c>
      <c r="AY136" s="192" t="s">
        <v>124</v>
      </c>
      <c r="BK136" s="194">
        <f>BK137</f>
        <v>0</v>
      </c>
    </row>
    <row r="137" spans="1:65" s="2" customFormat="1" ht="33" customHeight="1">
      <c r="A137" s="31"/>
      <c r="B137" s="32"/>
      <c r="C137" s="197" t="s">
        <v>125</v>
      </c>
      <c r="D137" s="197" t="s">
        <v>127</v>
      </c>
      <c r="E137" s="198" t="s">
        <v>135</v>
      </c>
      <c r="F137" s="199" t="s">
        <v>136</v>
      </c>
      <c r="G137" s="200" t="s">
        <v>130</v>
      </c>
      <c r="H137" s="201">
        <v>2.1</v>
      </c>
      <c r="I137" s="202"/>
      <c r="J137" s="203">
        <f>ROUND(I137*H137,2)</f>
        <v>0</v>
      </c>
      <c r="K137" s="204"/>
      <c r="L137" s="36"/>
      <c r="M137" s="205" t="s">
        <v>1</v>
      </c>
      <c r="N137" s="206" t="s">
        <v>41</v>
      </c>
      <c r="O137" s="68"/>
      <c r="P137" s="207">
        <f>O137*H137</f>
        <v>0</v>
      </c>
      <c r="Q137" s="207">
        <v>0.20460999999999999</v>
      </c>
      <c r="R137" s="207">
        <f>Q137*H137</f>
        <v>0.42968099999999998</v>
      </c>
      <c r="S137" s="207">
        <v>0</v>
      </c>
      <c r="T137" s="208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9" t="s">
        <v>131</v>
      </c>
      <c r="AT137" s="209" t="s">
        <v>127</v>
      </c>
      <c r="AU137" s="209" t="s">
        <v>125</v>
      </c>
      <c r="AY137" s="14" t="s">
        <v>124</v>
      </c>
      <c r="BE137" s="210">
        <f>IF(N137="základná",J137,0)</f>
        <v>0</v>
      </c>
      <c r="BF137" s="210">
        <f>IF(N137="znížená",J137,0)</f>
        <v>0</v>
      </c>
      <c r="BG137" s="210">
        <f>IF(N137="zákl. prenesená",J137,0)</f>
        <v>0</v>
      </c>
      <c r="BH137" s="210">
        <f>IF(N137="zníž. prenesená",J137,0)</f>
        <v>0</v>
      </c>
      <c r="BI137" s="210">
        <f>IF(N137="nulová",J137,0)</f>
        <v>0</v>
      </c>
      <c r="BJ137" s="14" t="s">
        <v>125</v>
      </c>
      <c r="BK137" s="210">
        <f>ROUND(I137*H137,2)</f>
        <v>0</v>
      </c>
      <c r="BL137" s="14" t="s">
        <v>131</v>
      </c>
      <c r="BM137" s="209" t="s">
        <v>137</v>
      </c>
    </row>
    <row r="138" spans="1:65" s="12" customFormat="1" ht="22.9" customHeight="1">
      <c r="B138" s="181"/>
      <c r="C138" s="182"/>
      <c r="D138" s="183" t="s">
        <v>74</v>
      </c>
      <c r="E138" s="195" t="s">
        <v>138</v>
      </c>
      <c r="F138" s="195" t="s">
        <v>139</v>
      </c>
      <c r="G138" s="182"/>
      <c r="H138" s="182"/>
      <c r="I138" s="185"/>
      <c r="J138" s="196">
        <f>BK138</f>
        <v>0</v>
      </c>
      <c r="K138" s="182"/>
      <c r="L138" s="187"/>
      <c r="M138" s="188"/>
      <c r="N138" s="189"/>
      <c r="O138" s="189"/>
      <c r="P138" s="190">
        <f>SUM(P139:P148)</f>
        <v>0</v>
      </c>
      <c r="Q138" s="189"/>
      <c r="R138" s="190">
        <f>SUM(R139:R148)</f>
        <v>4.0467965599999998</v>
      </c>
      <c r="S138" s="189"/>
      <c r="T138" s="191">
        <f>SUM(T139:T148)</f>
        <v>0</v>
      </c>
      <c r="AR138" s="192" t="s">
        <v>83</v>
      </c>
      <c r="AT138" s="193" t="s">
        <v>74</v>
      </c>
      <c r="AU138" s="193" t="s">
        <v>83</v>
      </c>
      <c r="AY138" s="192" t="s">
        <v>124</v>
      </c>
      <c r="BK138" s="194">
        <f>SUM(BK139:BK148)</f>
        <v>0</v>
      </c>
    </row>
    <row r="139" spans="1:65" s="2" customFormat="1" ht="21.75" customHeight="1">
      <c r="A139" s="31"/>
      <c r="B139" s="32"/>
      <c r="C139" s="197" t="s">
        <v>133</v>
      </c>
      <c r="D139" s="197" t="s">
        <v>127</v>
      </c>
      <c r="E139" s="198" t="s">
        <v>140</v>
      </c>
      <c r="F139" s="199" t="s">
        <v>141</v>
      </c>
      <c r="G139" s="200" t="s">
        <v>130</v>
      </c>
      <c r="H139" s="201">
        <v>22.39</v>
      </c>
      <c r="I139" s="202"/>
      <c r="J139" s="203">
        <f t="shared" ref="J139:J148" si="0">ROUND(I139*H139,2)</f>
        <v>0</v>
      </c>
      <c r="K139" s="204"/>
      <c r="L139" s="36"/>
      <c r="M139" s="205" t="s">
        <v>1</v>
      </c>
      <c r="N139" s="206" t="s">
        <v>41</v>
      </c>
      <c r="O139" s="68"/>
      <c r="P139" s="207">
        <f t="shared" ref="P139:P148" si="1">O139*H139</f>
        <v>0</v>
      </c>
      <c r="Q139" s="207">
        <v>3.5E-4</v>
      </c>
      <c r="R139" s="207">
        <f t="shared" ref="R139:R148" si="2">Q139*H139</f>
        <v>7.8364999999999997E-3</v>
      </c>
      <c r="S139" s="207">
        <v>0</v>
      </c>
      <c r="T139" s="208">
        <f t="shared" ref="T139:T148" si="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9" t="s">
        <v>131</v>
      </c>
      <c r="AT139" s="209" t="s">
        <v>127</v>
      </c>
      <c r="AU139" s="209" t="s">
        <v>125</v>
      </c>
      <c r="AY139" s="14" t="s">
        <v>124</v>
      </c>
      <c r="BE139" s="210">
        <f t="shared" ref="BE139:BE148" si="4">IF(N139="základná",J139,0)</f>
        <v>0</v>
      </c>
      <c r="BF139" s="210">
        <f t="shared" ref="BF139:BF148" si="5">IF(N139="znížená",J139,0)</f>
        <v>0</v>
      </c>
      <c r="BG139" s="210">
        <f t="shared" ref="BG139:BG148" si="6">IF(N139="zákl. prenesená",J139,0)</f>
        <v>0</v>
      </c>
      <c r="BH139" s="210">
        <f t="shared" ref="BH139:BH148" si="7">IF(N139="zníž. prenesená",J139,0)</f>
        <v>0</v>
      </c>
      <c r="BI139" s="210">
        <f t="shared" ref="BI139:BI148" si="8">IF(N139="nulová",J139,0)</f>
        <v>0</v>
      </c>
      <c r="BJ139" s="14" t="s">
        <v>125</v>
      </c>
      <c r="BK139" s="210">
        <f t="shared" ref="BK139:BK148" si="9">ROUND(I139*H139,2)</f>
        <v>0</v>
      </c>
      <c r="BL139" s="14" t="s">
        <v>131</v>
      </c>
      <c r="BM139" s="209" t="s">
        <v>142</v>
      </c>
    </row>
    <row r="140" spans="1:65" s="2" customFormat="1" ht="21.75" customHeight="1">
      <c r="A140" s="31"/>
      <c r="B140" s="32"/>
      <c r="C140" s="197" t="s">
        <v>131</v>
      </c>
      <c r="D140" s="197" t="s">
        <v>127</v>
      </c>
      <c r="E140" s="198" t="s">
        <v>143</v>
      </c>
      <c r="F140" s="199" t="s">
        <v>144</v>
      </c>
      <c r="G140" s="200" t="s">
        <v>130</v>
      </c>
      <c r="H140" s="201">
        <v>22.39</v>
      </c>
      <c r="I140" s="202"/>
      <c r="J140" s="203">
        <f t="shared" si="0"/>
        <v>0</v>
      </c>
      <c r="K140" s="204"/>
      <c r="L140" s="36"/>
      <c r="M140" s="205" t="s">
        <v>1</v>
      </c>
      <c r="N140" s="206" t="s">
        <v>41</v>
      </c>
      <c r="O140" s="68"/>
      <c r="P140" s="207">
        <f t="shared" si="1"/>
        <v>0</v>
      </c>
      <c r="Q140" s="207">
        <v>2.32E-3</v>
      </c>
      <c r="R140" s="207">
        <f t="shared" si="2"/>
        <v>5.1944799999999999E-2</v>
      </c>
      <c r="S140" s="207">
        <v>0</v>
      </c>
      <c r="T140" s="208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9" t="s">
        <v>131</v>
      </c>
      <c r="AT140" s="209" t="s">
        <v>127</v>
      </c>
      <c r="AU140" s="209" t="s">
        <v>125</v>
      </c>
      <c r="AY140" s="14" t="s">
        <v>124</v>
      </c>
      <c r="BE140" s="210">
        <f t="shared" si="4"/>
        <v>0</v>
      </c>
      <c r="BF140" s="210">
        <f t="shared" si="5"/>
        <v>0</v>
      </c>
      <c r="BG140" s="210">
        <f t="shared" si="6"/>
        <v>0</v>
      </c>
      <c r="BH140" s="210">
        <f t="shared" si="7"/>
        <v>0</v>
      </c>
      <c r="BI140" s="210">
        <f t="shared" si="8"/>
        <v>0</v>
      </c>
      <c r="BJ140" s="14" t="s">
        <v>125</v>
      </c>
      <c r="BK140" s="210">
        <f t="shared" si="9"/>
        <v>0</v>
      </c>
      <c r="BL140" s="14" t="s">
        <v>131</v>
      </c>
      <c r="BM140" s="209" t="s">
        <v>145</v>
      </c>
    </row>
    <row r="141" spans="1:65" s="2" customFormat="1" ht="21.75" customHeight="1">
      <c r="A141" s="31"/>
      <c r="B141" s="32"/>
      <c r="C141" s="197" t="s">
        <v>146</v>
      </c>
      <c r="D141" s="197" t="s">
        <v>127</v>
      </c>
      <c r="E141" s="198" t="s">
        <v>147</v>
      </c>
      <c r="F141" s="199" t="s">
        <v>148</v>
      </c>
      <c r="G141" s="200" t="s">
        <v>130</v>
      </c>
      <c r="H141" s="201">
        <v>22.39</v>
      </c>
      <c r="I141" s="202"/>
      <c r="J141" s="203">
        <f t="shared" si="0"/>
        <v>0</v>
      </c>
      <c r="K141" s="204"/>
      <c r="L141" s="36"/>
      <c r="M141" s="205" t="s">
        <v>1</v>
      </c>
      <c r="N141" s="206" t="s">
        <v>41</v>
      </c>
      <c r="O141" s="68"/>
      <c r="P141" s="207">
        <f t="shared" si="1"/>
        <v>0</v>
      </c>
      <c r="Q141" s="207">
        <v>4.15E-3</v>
      </c>
      <c r="R141" s="207">
        <f t="shared" si="2"/>
        <v>9.2918500000000001E-2</v>
      </c>
      <c r="S141" s="207">
        <v>0</v>
      </c>
      <c r="T141" s="208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9" t="s">
        <v>131</v>
      </c>
      <c r="AT141" s="209" t="s">
        <v>127</v>
      </c>
      <c r="AU141" s="209" t="s">
        <v>125</v>
      </c>
      <c r="AY141" s="14" t="s">
        <v>124</v>
      </c>
      <c r="BE141" s="210">
        <f t="shared" si="4"/>
        <v>0</v>
      </c>
      <c r="BF141" s="210">
        <f t="shared" si="5"/>
        <v>0</v>
      </c>
      <c r="BG141" s="210">
        <f t="shared" si="6"/>
        <v>0</v>
      </c>
      <c r="BH141" s="210">
        <f t="shared" si="7"/>
        <v>0</v>
      </c>
      <c r="BI141" s="210">
        <f t="shared" si="8"/>
        <v>0</v>
      </c>
      <c r="BJ141" s="14" t="s">
        <v>125</v>
      </c>
      <c r="BK141" s="210">
        <f t="shared" si="9"/>
        <v>0</v>
      </c>
      <c r="BL141" s="14" t="s">
        <v>131</v>
      </c>
      <c r="BM141" s="209" t="s">
        <v>149</v>
      </c>
    </row>
    <row r="142" spans="1:65" s="2" customFormat="1" ht="21.75" customHeight="1">
      <c r="A142" s="31"/>
      <c r="B142" s="32"/>
      <c r="C142" s="197" t="s">
        <v>138</v>
      </c>
      <c r="D142" s="197" t="s">
        <v>127</v>
      </c>
      <c r="E142" s="198" t="s">
        <v>150</v>
      </c>
      <c r="F142" s="199" t="s">
        <v>151</v>
      </c>
      <c r="G142" s="200" t="s">
        <v>130</v>
      </c>
      <c r="H142" s="201">
        <v>22.751999999999999</v>
      </c>
      <c r="I142" s="202"/>
      <c r="J142" s="203">
        <f t="shared" si="0"/>
        <v>0</v>
      </c>
      <c r="K142" s="204"/>
      <c r="L142" s="36"/>
      <c r="M142" s="205" t="s">
        <v>1</v>
      </c>
      <c r="N142" s="206" t="s">
        <v>41</v>
      </c>
      <c r="O142" s="68"/>
      <c r="P142" s="207">
        <f t="shared" si="1"/>
        <v>0</v>
      </c>
      <c r="Q142" s="207">
        <v>3.5E-4</v>
      </c>
      <c r="R142" s="207">
        <f t="shared" si="2"/>
        <v>7.9632000000000001E-3</v>
      </c>
      <c r="S142" s="207">
        <v>0</v>
      </c>
      <c r="T142" s="208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9" t="s">
        <v>131</v>
      </c>
      <c r="AT142" s="209" t="s">
        <v>127</v>
      </c>
      <c r="AU142" s="209" t="s">
        <v>125</v>
      </c>
      <c r="AY142" s="14" t="s">
        <v>124</v>
      </c>
      <c r="BE142" s="210">
        <f t="shared" si="4"/>
        <v>0</v>
      </c>
      <c r="BF142" s="210">
        <f t="shared" si="5"/>
        <v>0</v>
      </c>
      <c r="BG142" s="210">
        <f t="shared" si="6"/>
        <v>0</v>
      </c>
      <c r="BH142" s="210">
        <f t="shared" si="7"/>
        <v>0</v>
      </c>
      <c r="BI142" s="210">
        <f t="shared" si="8"/>
        <v>0</v>
      </c>
      <c r="BJ142" s="14" t="s">
        <v>125</v>
      </c>
      <c r="BK142" s="210">
        <f t="shared" si="9"/>
        <v>0</v>
      </c>
      <c r="BL142" s="14" t="s">
        <v>131</v>
      </c>
      <c r="BM142" s="209" t="s">
        <v>152</v>
      </c>
    </row>
    <row r="143" spans="1:65" s="2" customFormat="1" ht="21.75" customHeight="1">
      <c r="A143" s="31"/>
      <c r="B143" s="32"/>
      <c r="C143" s="197" t="s">
        <v>153</v>
      </c>
      <c r="D143" s="197" t="s">
        <v>127</v>
      </c>
      <c r="E143" s="198" t="s">
        <v>154</v>
      </c>
      <c r="F143" s="199" t="s">
        <v>155</v>
      </c>
      <c r="G143" s="200" t="s">
        <v>130</v>
      </c>
      <c r="H143" s="201">
        <v>92.534000000000006</v>
      </c>
      <c r="I143" s="202"/>
      <c r="J143" s="203">
        <f t="shared" si="0"/>
        <v>0</v>
      </c>
      <c r="K143" s="204"/>
      <c r="L143" s="36"/>
      <c r="M143" s="205" t="s">
        <v>1</v>
      </c>
      <c r="N143" s="206" t="s">
        <v>41</v>
      </c>
      <c r="O143" s="68"/>
      <c r="P143" s="207">
        <f t="shared" si="1"/>
        <v>0</v>
      </c>
      <c r="Q143" s="207">
        <v>2.3000000000000001E-4</v>
      </c>
      <c r="R143" s="207">
        <f t="shared" si="2"/>
        <v>2.1282820000000001E-2</v>
      </c>
      <c r="S143" s="207">
        <v>0</v>
      </c>
      <c r="T143" s="208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9" t="s">
        <v>131</v>
      </c>
      <c r="AT143" s="209" t="s">
        <v>127</v>
      </c>
      <c r="AU143" s="209" t="s">
        <v>125</v>
      </c>
      <c r="AY143" s="14" t="s">
        <v>124</v>
      </c>
      <c r="BE143" s="210">
        <f t="shared" si="4"/>
        <v>0</v>
      </c>
      <c r="BF143" s="210">
        <f t="shared" si="5"/>
        <v>0</v>
      </c>
      <c r="BG143" s="210">
        <f t="shared" si="6"/>
        <v>0</v>
      </c>
      <c r="BH143" s="210">
        <f t="shared" si="7"/>
        <v>0</v>
      </c>
      <c r="BI143" s="210">
        <f t="shared" si="8"/>
        <v>0</v>
      </c>
      <c r="BJ143" s="14" t="s">
        <v>125</v>
      </c>
      <c r="BK143" s="210">
        <f t="shared" si="9"/>
        <v>0</v>
      </c>
      <c r="BL143" s="14" t="s">
        <v>131</v>
      </c>
      <c r="BM143" s="209" t="s">
        <v>156</v>
      </c>
    </row>
    <row r="144" spans="1:65" s="2" customFormat="1" ht="21.75" customHeight="1">
      <c r="A144" s="31"/>
      <c r="B144" s="32"/>
      <c r="C144" s="197" t="s">
        <v>157</v>
      </c>
      <c r="D144" s="197" t="s">
        <v>127</v>
      </c>
      <c r="E144" s="198" t="s">
        <v>158</v>
      </c>
      <c r="F144" s="199" t="s">
        <v>159</v>
      </c>
      <c r="G144" s="200" t="s">
        <v>130</v>
      </c>
      <c r="H144" s="201">
        <v>115.286</v>
      </c>
      <c r="I144" s="202"/>
      <c r="J144" s="203">
        <f t="shared" si="0"/>
        <v>0</v>
      </c>
      <c r="K144" s="204"/>
      <c r="L144" s="36"/>
      <c r="M144" s="205" t="s">
        <v>1</v>
      </c>
      <c r="N144" s="206" t="s">
        <v>41</v>
      </c>
      <c r="O144" s="68"/>
      <c r="P144" s="207">
        <f t="shared" si="1"/>
        <v>0</v>
      </c>
      <c r="Q144" s="207">
        <v>2.32E-3</v>
      </c>
      <c r="R144" s="207">
        <f t="shared" si="2"/>
        <v>0.26746352000000001</v>
      </c>
      <c r="S144" s="207">
        <v>0</v>
      </c>
      <c r="T144" s="208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9" t="s">
        <v>131</v>
      </c>
      <c r="AT144" s="209" t="s">
        <v>127</v>
      </c>
      <c r="AU144" s="209" t="s">
        <v>125</v>
      </c>
      <c r="AY144" s="14" t="s">
        <v>124</v>
      </c>
      <c r="BE144" s="210">
        <f t="shared" si="4"/>
        <v>0</v>
      </c>
      <c r="BF144" s="210">
        <f t="shared" si="5"/>
        <v>0</v>
      </c>
      <c r="BG144" s="210">
        <f t="shared" si="6"/>
        <v>0</v>
      </c>
      <c r="BH144" s="210">
        <f t="shared" si="7"/>
        <v>0</v>
      </c>
      <c r="BI144" s="210">
        <f t="shared" si="8"/>
        <v>0</v>
      </c>
      <c r="BJ144" s="14" t="s">
        <v>125</v>
      </c>
      <c r="BK144" s="210">
        <f t="shared" si="9"/>
        <v>0</v>
      </c>
      <c r="BL144" s="14" t="s">
        <v>131</v>
      </c>
      <c r="BM144" s="209" t="s">
        <v>160</v>
      </c>
    </row>
    <row r="145" spans="1:65" s="2" customFormat="1" ht="21.75" customHeight="1">
      <c r="A145" s="31"/>
      <c r="B145" s="32"/>
      <c r="C145" s="197" t="s">
        <v>161</v>
      </c>
      <c r="D145" s="197" t="s">
        <v>127</v>
      </c>
      <c r="E145" s="198" t="s">
        <v>162</v>
      </c>
      <c r="F145" s="199" t="s">
        <v>163</v>
      </c>
      <c r="G145" s="200" t="s">
        <v>130</v>
      </c>
      <c r="H145" s="201">
        <v>15.84</v>
      </c>
      <c r="I145" s="202"/>
      <c r="J145" s="203">
        <f t="shared" si="0"/>
        <v>0</v>
      </c>
      <c r="K145" s="204"/>
      <c r="L145" s="36"/>
      <c r="M145" s="205" t="s">
        <v>1</v>
      </c>
      <c r="N145" s="206" t="s">
        <v>41</v>
      </c>
      <c r="O145" s="68"/>
      <c r="P145" s="207">
        <f t="shared" si="1"/>
        <v>0</v>
      </c>
      <c r="Q145" s="207">
        <v>3.2000000000000003E-4</v>
      </c>
      <c r="R145" s="207">
        <f t="shared" si="2"/>
        <v>5.0688E-3</v>
      </c>
      <c r="S145" s="207">
        <v>0</v>
      </c>
      <c r="T145" s="208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9" t="s">
        <v>131</v>
      </c>
      <c r="AT145" s="209" t="s">
        <v>127</v>
      </c>
      <c r="AU145" s="209" t="s">
        <v>125</v>
      </c>
      <c r="AY145" s="14" t="s">
        <v>124</v>
      </c>
      <c r="BE145" s="210">
        <f t="shared" si="4"/>
        <v>0</v>
      </c>
      <c r="BF145" s="210">
        <f t="shared" si="5"/>
        <v>0</v>
      </c>
      <c r="BG145" s="210">
        <f t="shared" si="6"/>
        <v>0</v>
      </c>
      <c r="BH145" s="210">
        <f t="shared" si="7"/>
        <v>0</v>
      </c>
      <c r="BI145" s="210">
        <f t="shared" si="8"/>
        <v>0</v>
      </c>
      <c r="BJ145" s="14" t="s">
        <v>125</v>
      </c>
      <c r="BK145" s="210">
        <f t="shared" si="9"/>
        <v>0</v>
      </c>
      <c r="BL145" s="14" t="s">
        <v>131</v>
      </c>
      <c r="BM145" s="209" t="s">
        <v>164</v>
      </c>
    </row>
    <row r="146" spans="1:65" s="2" customFormat="1" ht="21.75" customHeight="1">
      <c r="A146" s="31"/>
      <c r="B146" s="32"/>
      <c r="C146" s="197" t="s">
        <v>165</v>
      </c>
      <c r="D146" s="197" t="s">
        <v>127</v>
      </c>
      <c r="E146" s="198" t="s">
        <v>166</v>
      </c>
      <c r="F146" s="199" t="s">
        <v>167</v>
      </c>
      <c r="G146" s="200" t="s">
        <v>130</v>
      </c>
      <c r="H146" s="201">
        <v>22.751999999999999</v>
      </c>
      <c r="I146" s="202"/>
      <c r="J146" s="203">
        <f t="shared" si="0"/>
        <v>0</v>
      </c>
      <c r="K146" s="204"/>
      <c r="L146" s="36"/>
      <c r="M146" s="205" t="s">
        <v>1</v>
      </c>
      <c r="N146" s="206" t="s">
        <v>41</v>
      </c>
      <c r="O146" s="68"/>
      <c r="P146" s="207">
        <f t="shared" si="1"/>
        <v>0</v>
      </c>
      <c r="Q146" s="207">
        <v>4.15E-3</v>
      </c>
      <c r="R146" s="207">
        <f t="shared" si="2"/>
        <v>9.4420799999999999E-2</v>
      </c>
      <c r="S146" s="207">
        <v>0</v>
      </c>
      <c r="T146" s="208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9" t="s">
        <v>131</v>
      </c>
      <c r="AT146" s="209" t="s">
        <v>127</v>
      </c>
      <c r="AU146" s="209" t="s">
        <v>125</v>
      </c>
      <c r="AY146" s="14" t="s">
        <v>124</v>
      </c>
      <c r="BE146" s="210">
        <f t="shared" si="4"/>
        <v>0</v>
      </c>
      <c r="BF146" s="210">
        <f t="shared" si="5"/>
        <v>0</v>
      </c>
      <c r="BG146" s="210">
        <f t="shared" si="6"/>
        <v>0</v>
      </c>
      <c r="BH146" s="210">
        <f t="shared" si="7"/>
        <v>0</v>
      </c>
      <c r="BI146" s="210">
        <f t="shared" si="8"/>
        <v>0</v>
      </c>
      <c r="BJ146" s="14" t="s">
        <v>125</v>
      </c>
      <c r="BK146" s="210">
        <f t="shared" si="9"/>
        <v>0</v>
      </c>
      <c r="BL146" s="14" t="s">
        <v>131</v>
      </c>
      <c r="BM146" s="209" t="s">
        <v>168</v>
      </c>
    </row>
    <row r="147" spans="1:65" s="2" customFormat="1" ht="21.75" customHeight="1">
      <c r="A147" s="31"/>
      <c r="B147" s="32"/>
      <c r="C147" s="197" t="s">
        <v>169</v>
      </c>
      <c r="D147" s="197" t="s">
        <v>127</v>
      </c>
      <c r="E147" s="198" t="s">
        <v>170</v>
      </c>
      <c r="F147" s="199" t="s">
        <v>171</v>
      </c>
      <c r="G147" s="200" t="s">
        <v>130</v>
      </c>
      <c r="H147" s="201">
        <v>92.534000000000006</v>
      </c>
      <c r="I147" s="202"/>
      <c r="J147" s="203">
        <f t="shared" si="0"/>
        <v>0</v>
      </c>
      <c r="K147" s="204"/>
      <c r="L147" s="36"/>
      <c r="M147" s="205" t="s">
        <v>1</v>
      </c>
      <c r="N147" s="206" t="s">
        <v>41</v>
      </c>
      <c r="O147" s="68"/>
      <c r="P147" s="207">
        <f t="shared" si="1"/>
        <v>0</v>
      </c>
      <c r="Q147" s="207">
        <v>3.7429999999999998E-2</v>
      </c>
      <c r="R147" s="207">
        <f t="shared" si="2"/>
        <v>3.4635476199999999</v>
      </c>
      <c r="S147" s="207">
        <v>0</v>
      </c>
      <c r="T147" s="208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9" t="s">
        <v>131</v>
      </c>
      <c r="AT147" s="209" t="s">
        <v>127</v>
      </c>
      <c r="AU147" s="209" t="s">
        <v>125</v>
      </c>
      <c r="AY147" s="14" t="s">
        <v>124</v>
      </c>
      <c r="BE147" s="210">
        <f t="shared" si="4"/>
        <v>0</v>
      </c>
      <c r="BF147" s="210">
        <f t="shared" si="5"/>
        <v>0</v>
      </c>
      <c r="BG147" s="210">
        <f t="shared" si="6"/>
        <v>0</v>
      </c>
      <c r="BH147" s="210">
        <f t="shared" si="7"/>
        <v>0</v>
      </c>
      <c r="BI147" s="210">
        <f t="shared" si="8"/>
        <v>0</v>
      </c>
      <c r="BJ147" s="14" t="s">
        <v>125</v>
      </c>
      <c r="BK147" s="210">
        <f t="shared" si="9"/>
        <v>0</v>
      </c>
      <c r="BL147" s="14" t="s">
        <v>131</v>
      </c>
      <c r="BM147" s="209" t="s">
        <v>172</v>
      </c>
    </row>
    <row r="148" spans="1:65" s="2" customFormat="1" ht="21.75" customHeight="1">
      <c r="A148" s="31"/>
      <c r="B148" s="32"/>
      <c r="C148" s="197" t="s">
        <v>173</v>
      </c>
      <c r="D148" s="197" t="s">
        <v>127</v>
      </c>
      <c r="E148" s="198" t="s">
        <v>174</v>
      </c>
      <c r="F148" s="199" t="s">
        <v>175</v>
      </c>
      <c r="G148" s="200" t="s">
        <v>130</v>
      </c>
      <c r="H148" s="201">
        <v>13.74</v>
      </c>
      <c r="I148" s="202"/>
      <c r="J148" s="203">
        <f t="shared" si="0"/>
        <v>0</v>
      </c>
      <c r="K148" s="204"/>
      <c r="L148" s="36"/>
      <c r="M148" s="205" t="s">
        <v>1</v>
      </c>
      <c r="N148" s="206" t="s">
        <v>41</v>
      </c>
      <c r="O148" s="68"/>
      <c r="P148" s="207">
        <f t="shared" si="1"/>
        <v>0</v>
      </c>
      <c r="Q148" s="207">
        <v>2.5000000000000001E-3</v>
      </c>
      <c r="R148" s="207">
        <f t="shared" si="2"/>
        <v>3.4349999999999999E-2</v>
      </c>
      <c r="S148" s="207">
        <v>0</v>
      </c>
      <c r="T148" s="208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9" t="s">
        <v>131</v>
      </c>
      <c r="AT148" s="209" t="s">
        <v>127</v>
      </c>
      <c r="AU148" s="209" t="s">
        <v>125</v>
      </c>
      <c r="AY148" s="14" t="s">
        <v>124</v>
      </c>
      <c r="BE148" s="210">
        <f t="shared" si="4"/>
        <v>0</v>
      </c>
      <c r="BF148" s="210">
        <f t="shared" si="5"/>
        <v>0</v>
      </c>
      <c r="BG148" s="210">
        <f t="shared" si="6"/>
        <v>0</v>
      </c>
      <c r="BH148" s="210">
        <f t="shared" si="7"/>
        <v>0</v>
      </c>
      <c r="BI148" s="210">
        <f t="shared" si="8"/>
        <v>0</v>
      </c>
      <c r="BJ148" s="14" t="s">
        <v>125</v>
      </c>
      <c r="BK148" s="210">
        <f t="shared" si="9"/>
        <v>0</v>
      </c>
      <c r="BL148" s="14" t="s">
        <v>131</v>
      </c>
      <c r="BM148" s="209" t="s">
        <v>176</v>
      </c>
    </row>
    <row r="149" spans="1:65" s="12" customFormat="1" ht="22.9" customHeight="1">
      <c r="B149" s="181"/>
      <c r="C149" s="182"/>
      <c r="D149" s="183" t="s">
        <v>74</v>
      </c>
      <c r="E149" s="195" t="s">
        <v>161</v>
      </c>
      <c r="F149" s="195" t="s">
        <v>177</v>
      </c>
      <c r="G149" s="182"/>
      <c r="H149" s="182"/>
      <c r="I149" s="185"/>
      <c r="J149" s="196">
        <f>BK149</f>
        <v>0</v>
      </c>
      <c r="K149" s="182"/>
      <c r="L149" s="187"/>
      <c r="M149" s="188"/>
      <c r="N149" s="189"/>
      <c r="O149" s="189"/>
      <c r="P149" s="190">
        <f>SUM(P150:P163)</f>
        <v>0</v>
      </c>
      <c r="Q149" s="189"/>
      <c r="R149" s="190">
        <f>SUM(R150:R163)</f>
        <v>19.2312072</v>
      </c>
      <c r="S149" s="189"/>
      <c r="T149" s="191">
        <f>SUM(T150:T163)</f>
        <v>0.2021</v>
      </c>
      <c r="AR149" s="192" t="s">
        <v>83</v>
      </c>
      <c r="AT149" s="193" t="s">
        <v>74</v>
      </c>
      <c r="AU149" s="193" t="s">
        <v>83</v>
      </c>
      <c r="AY149" s="192" t="s">
        <v>124</v>
      </c>
      <c r="BK149" s="194">
        <f>SUM(BK150:BK163)</f>
        <v>0</v>
      </c>
    </row>
    <row r="150" spans="1:65" s="2" customFormat="1" ht="21.75" customHeight="1">
      <c r="A150" s="31"/>
      <c r="B150" s="32"/>
      <c r="C150" s="197" t="s">
        <v>178</v>
      </c>
      <c r="D150" s="197" t="s">
        <v>127</v>
      </c>
      <c r="E150" s="198" t="s">
        <v>179</v>
      </c>
      <c r="F150" s="199" t="s">
        <v>180</v>
      </c>
      <c r="G150" s="200" t="s">
        <v>130</v>
      </c>
      <c r="H150" s="201">
        <v>373.77</v>
      </c>
      <c r="I150" s="202"/>
      <c r="J150" s="203">
        <f t="shared" ref="J150:J163" si="10">ROUND(I150*H150,2)</f>
        <v>0</v>
      </c>
      <c r="K150" s="204"/>
      <c r="L150" s="36"/>
      <c r="M150" s="205" t="s">
        <v>1</v>
      </c>
      <c r="N150" s="206" t="s">
        <v>41</v>
      </c>
      <c r="O150" s="68"/>
      <c r="P150" s="207">
        <f t="shared" ref="P150:P163" si="11">O150*H150</f>
        <v>0</v>
      </c>
      <c r="Q150" s="207">
        <v>2.572E-2</v>
      </c>
      <c r="R150" s="207">
        <f t="shared" ref="R150:R163" si="12">Q150*H150</f>
        <v>9.6133644</v>
      </c>
      <c r="S150" s="207">
        <v>0</v>
      </c>
      <c r="T150" s="208">
        <f t="shared" ref="T150:T163" si="13"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9" t="s">
        <v>131</v>
      </c>
      <c r="AT150" s="209" t="s">
        <v>127</v>
      </c>
      <c r="AU150" s="209" t="s">
        <v>125</v>
      </c>
      <c r="AY150" s="14" t="s">
        <v>124</v>
      </c>
      <c r="BE150" s="210">
        <f t="shared" ref="BE150:BE163" si="14">IF(N150="základná",J150,0)</f>
        <v>0</v>
      </c>
      <c r="BF150" s="210">
        <f t="shared" ref="BF150:BF163" si="15">IF(N150="znížená",J150,0)</f>
        <v>0</v>
      </c>
      <c r="BG150" s="210">
        <f t="shared" ref="BG150:BG163" si="16">IF(N150="zákl. prenesená",J150,0)</f>
        <v>0</v>
      </c>
      <c r="BH150" s="210">
        <f t="shared" ref="BH150:BH163" si="17">IF(N150="zníž. prenesená",J150,0)</f>
        <v>0</v>
      </c>
      <c r="BI150" s="210">
        <f t="shared" ref="BI150:BI163" si="18">IF(N150="nulová",J150,0)</f>
        <v>0</v>
      </c>
      <c r="BJ150" s="14" t="s">
        <v>125</v>
      </c>
      <c r="BK150" s="210">
        <f t="shared" ref="BK150:BK163" si="19">ROUND(I150*H150,2)</f>
        <v>0</v>
      </c>
      <c r="BL150" s="14" t="s">
        <v>131</v>
      </c>
      <c r="BM150" s="209" t="s">
        <v>181</v>
      </c>
    </row>
    <row r="151" spans="1:65" s="2" customFormat="1" ht="33" customHeight="1">
      <c r="A151" s="31"/>
      <c r="B151" s="32"/>
      <c r="C151" s="197" t="s">
        <v>182</v>
      </c>
      <c r="D151" s="197" t="s">
        <v>127</v>
      </c>
      <c r="E151" s="198" t="s">
        <v>183</v>
      </c>
      <c r="F151" s="199" t="s">
        <v>184</v>
      </c>
      <c r="G151" s="200" t="s">
        <v>130</v>
      </c>
      <c r="H151" s="201">
        <v>747.54</v>
      </c>
      <c r="I151" s="202"/>
      <c r="J151" s="203">
        <f t="shared" si="10"/>
        <v>0</v>
      </c>
      <c r="K151" s="204"/>
      <c r="L151" s="36"/>
      <c r="M151" s="205" t="s">
        <v>1</v>
      </c>
      <c r="N151" s="206" t="s">
        <v>41</v>
      </c>
      <c r="O151" s="68"/>
      <c r="P151" s="207">
        <f t="shared" si="11"/>
        <v>0</v>
      </c>
      <c r="Q151" s="207">
        <v>0</v>
      </c>
      <c r="R151" s="207">
        <f t="shared" si="12"/>
        <v>0</v>
      </c>
      <c r="S151" s="207">
        <v>0</v>
      </c>
      <c r="T151" s="208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9" t="s">
        <v>131</v>
      </c>
      <c r="AT151" s="209" t="s">
        <v>127</v>
      </c>
      <c r="AU151" s="209" t="s">
        <v>125</v>
      </c>
      <c r="AY151" s="14" t="s">
        <v>124</v>
      </c>
      <c r="BE151" s="210">
        <f t="shared" si="14"/>
        <v>0</v>
      </c>
      <c r="BF151" s="210">
        <f t="shared" si="15"/>
        <v>0</v>
      </c>
      <c r="BG151" s="210">
        <f t="shared" si="16"/>
        <v>0</v>
      </c>
      <c r="BH151" s="210">
        <f t="shared" si="17"/>
        <v>0</v>
      </c>
      <c r="BI151" s="210">
        <f t="shared" si="18"/>
        <v>0</v>
      </c>
      <c r="BJ151" s="14" t="s">
        <v>125</v>
      </c>
      <c r="BK151" s="210">
        <f t="shared" si="19"/>
        <v>0</v>
      </c>
      <c r="BL151" s="14" t="s">
        <v>131</v>
      </c>
      <c r="BM151" s="209" t="s">
        <v>185</v>
      </c>
    </row>
    <row r="152" spans="1:65" s="2" customFormat="1" ht="21.75" customHeight="1">
      <c r="A152" s="31"/>
      <c r="B152" s="32"/>
      <c r="C152" s="197" t="s">
        <v>186</v>
      </c>
      <c r="D152" s="197" t="s">
        <v>127</v>
      </c>
      <c r="E152" s="198" t="s">
        <v>187</v>
      </c>
      <c r="F152" s="199" t="s">
        <v>188</v>
      </c>
      <c r="G152" s="200" t="s">
        <v>130</v>
      </c>
      <c r="H152" s="201">
        <v>373.77</v>
      </c>
      <c r="I152" s="202"/>
      <c r="J152" s="203">
        <f t="shared" si="10"/>
        <v>0</v>
      </c>
      <c r="K152" s="204"/>
      <c r="L152" s="36"/>
      <c r="M152" s="205" t="s">
        <v>1</v>
      </c>
      <c r="N152" s="206" t="s">
        <v>41</v>
      </c>
      <c r="O152" s="68"/>
      <c r="P152" s="207">
        <f t="shared" si="11"/>
        <v>0</v>
      </c>
      <c r="Q152" s="207">
        <v>2.572E-2</v>
      </c>
      <c r="R152" s="207">
        <f t="shared" si="12"/>
        <v>9.6133644</v>
      </c>
      <c r="S152" s="207">
        <v>0</v>
      </c>
      <c r="T152" s="208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9" t="s">
        <v>131</v>
      </c>
      <c r="AT152" s="209" t="s">
        <v>127</v>
      </c>
      <c r="AU152" s="209" t="s">
        <v>125</v>
      </c>
      <c r="AY152" s="14" t="s">
        <v>124</v>
      </c>
      <c r="BE152" s="210">
        <f t="shared" si="14"/>
        <v>0</v>
      </c>
      <c r="BF152" s="210">
        <f t="shared" si="15"/>
        <v>0</v>
      </c>
      <c r="BG152" s="210">
        <f t="shared" si="16"/>
        <v>0</v>
      </c>
      <c r="BH152" s="210">
        <f t="shared" si="17"/>
        <v>0</v>
      </c>
      <c r="BI152" s="210">
        <f t="shared" si="18"/>
        <v>0</v>
      </c>
      <c r="BJ152" s="14" t="s">
        <v>125</v>
      </c>
      <c r="BK152" s="210">
        <f t="shared" si="19"/>
        <v>0</v>
      </c>
      <c r="BL152" s="14" t="s">
        <v>131</v>
      </c>
      <c r="BM152" s="209" t="s">
        <v>189</v>
      </c>
    </row>
    <row r="153" spans="1:65" s="2" customFormat="1" ht="33" customHeight="1">
      <c r="A153" s="31"/>
      <c r="B153" s="32"/>
      <c r="C153" s="197" t="s">
        <v>190</v>
      </c>
      <c r="D153" s="197" t="s">
        <v>127</v>
      </c>
      <c r="E153" s="198" t="s">
        <v>191</v>
      </c>
      <c r="F153" s="199" t="s">
        <v>192</v>
      </c>
      <c r="G153" s="200" t="s">
        <v>193</v>
      </c>
      <c r="H153" s="201">
        <v>20</v>
      </c>
      <c r="I153" s="202"/>
      <c r="J153" s="203">
        <f t="shared" si="10"/>
        <v>0</v>
      </c>
      <c r="K153" s="204"/>
      <c r="L153" s="36"/>
      <c r="M153" s="205" t="s">
        <v>1</v>
      </c>
      <c r="N153" s="206" t="s">
        <v>41</v>
      </c>
      <c r="O153" s="68"/>
      <c r="P153" s="207">
        <f t="shared" si="11"/>
        <v>0</v>
      </c>
      <c r="Q153" s="207">
        <v>0</v>
      </c>
      <c r="R153" s="207">
        <f t="shared" si="12"/>
        <v>0</v>
      </c>
      <c r="S153" s="207">
        <v>0</v>
      </c>
      <c r="T153" s="208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9" t="s">
        <v>131</v>
      </c>
      <c r="AT153" s="209" t="s">
        <v>127</v>
      </c>
      <c r="AU153" s="209" t="s">
        <v>125</v>
      </c>
      <c r="AY153" s="14" t="s">
        <v>124</v>
      </c>
      <c r="BE153" s="210">
        <f t="shared" si="14"/>
        <v>0</v>
      </c>
      <c r="BF153" s="210">
        <f t="shared" si="15"/>
        <v>0</v>
      </c>
      <c r="BG153" s="210">
        <f t="shared" si="16"/>
        <v>0</v>
      </c>
      <c r="BH153" s="210">
        <f t="shared" si="17"/>
        <v>0</v>
      </c>
      <c r="BI153" s="210">
        <f t="shared" si="18"/>
        <v>0</v>
      </c>
      <c r="BJ153" s="14" t="s">
        <v>125</v>
      </c>
      <c r="BK153" s="210">
        <f t="shared" si="19"/>
        <v>0</v>
      </c>
      <c r="BL153" s="14" t="s">
        <v>131</v>
      </c>
      <c r="BM153" s="209" t="s">
        <v>194</v>
      </c>
    </row>
    <row r="154" spans="1:65" s="2" customFormat="1" ht="21.75" customHeight="1">
      <c r="A154" s="31"/>
      <c r="B154" s="32"/>
      <c r="C154" s="197" t="s">
        <v>195</v>
      </c>
      <c r="D154" s="197" t="s">
        <v>127</v>
      </c>
      <c r="E154" s="198" t="s">
        <v>196</v>
      </c>
      <c r="F154" s="199" t="s">
        <v>197</v>
      </c>
      <c r="G154" s="200" t="s">
        <v>198</v>
      </c>
      <c r="H154" s="201">
        <v>149.28</v>
      </c>
      <c r="I154" s="202"/>
      <c r="J154" s="203">
        <f t="shared" si="10"/>
        <v>0</v>
      </c>
      <c r="K154" s="204"/>
      <c r="L154" s="36"/>
      <c r="M154" s="205" t="s">
        <v>1</v>
      </c>
      <c r="N154" s="206" t="s">
        <v>41</v>
      </c>
      <c r="O154" s="68"/>
      <c r="P154" s="207">
        <f t="shared" si="11"/>
        <v>0</v>
      </c>
      <c r="Q154" s="207">
        <v>3.0000000000000001E-5</v>
      </c>
      <c r="R154" s="207">
        <f t="shared" si="12"/>
        <v>4.4784000000000004E-3</v>
      </c>
      <c r="S154" s="207">
        <v>0</v>
      </c>
      <c r="T154" s="208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9" t="s">
        <v>131</v>
      </c>
      <c r="AT154" s="209" t="s">
        <v>127</v>
      </c>
      <c r="AU154" s="209" t="s">
        <v>125</v>
      </c>
      <c r="AY154" s="14" t="s">
        <v>124</v>
      </c>
      <c r="BE154" s="210">
        <f t="shared" si="14"/>
        <v>0</v>
      </c>
      <c r="BF154" s="210">
        <f t="shared" si="15"/>
        <v>0</v>
      </c>
      <c r="BG154" s="210">
        <f t="shared" si="16"/>
        <v>0</v>
      </c>
      <c r="BH154" s="210">
        <f t="shared" si="17"/>
        <v>0</v>
      </c>
      <c r="BI154" s="210">
        <f t="shared" si="18"/>
        <v>0</v>
      </c>
      <c r="BJ154" s="14" t="s">
        <v>125</v>
      </c>
      <c r="BK154" s="210">
        <f t="shared" si="19"/>
        <v>0</v>
      </c>
      <c r="BL154" s="14" t="s">
        <v>131</v>
      </c>
      <c r="BM154" s="209" t="s">
        <v>199</v>
      </c>
    </row>
    <row r="155" spans="1:65" s="2" customFormat="1" ht="21.75" customHeight="1">
      <c r="A155" s="31"/>
      <c r="B155" s="32"/>
      <c r="C155" s="197" t="s">
        <v>200</v>
      </c>
      <c r="D155" s="197" t="s">
        <v>127</v>
      </c>
      <c r="E155" s="198" t="s">
        <v>201</v>
      </c>
      <c r="F155" s="199" t="s">
        <v>202</v>
      </c>
      <c r="G155" s="200" t="s">
        <v>203</v>
      </c>
      <c r="H155" s="201">
        <v>2</v>
      </c>
      <c r="I155" s="202"/>
      <c r="J155" s="203">
        <f t="shared" si="10"/>
        <v>0</v>
      </c>
      <c r="K155" s="204"/>
      <c r="L155" s="36"/>
      <c r="M155" s="205" t="s">
        <v>1</v>
      </c>
      <c r="N155" s="206" t="s">
        <v>41</v>
      </c>
      <c r="O155" s="68"/>
      <c r="P155" s="207">
        <f t="shared" si="11"/>
        <v>0</v>
      </c>
      <c r="Q155" s="207">
        <v>0</v>
      </c>
      <c r="R155" s="207">
        <f t="shared" si="12"/>
        <v>0</v>
      </c>
      <c r="S155" s="207">
        <v>5.8000000000000003E-2</v>
      </c>
      <c r="T155" s="208">
        <f t="shared" si="13"/>
        <v>0.11600000000000001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9" t="s">
        <v>131</v>
      </c>
      <c r="AT155" s="209" t="s">
        <v>127</v>
      </c>
      <c r="AU155" s="209" t="s">
        <v>125</v>
      </c>
      <c r="AY155" s="14" t="s">
        <v>124</v>
      </c>
      <c r="BE155" s="210">
        <f t="shared" si="14"/>
        <v>0</v>
      </c>
      <c r="BF155" s="210">
        <f t="shared" si="15"/>
        <v>0</v>
      </c>
      <c r="BG155" s="210">
        <f t="shared" si="16"/>
        <v>0</v>
      </c>
      <c r="BH155" s="210">
        <f t="shared" si="17"/>
        <v>0</v>
      </c>
      <c r="BI155" s="210">
        <f t="shared" si="18"/>
        <v>0</v>
      </c>
      <c r="BJ155" s="14" t="s">
        <v>125</v>
      </c>
      <c r="BK155" s="210">
        <f t="shared" si="19"/>
        <v>0</v>
      </c>
      <c r="BL155" s="14" t="s">
        <v>131</v>
      </c>
      <c r="BM155" s="209" t="s">
        <v>204</v>
      </c>
    </row>
    <row r="156" spans="1:65" s="2" customFormat="1" ht="21.75" customHeight="1">
      <c r="A156" s="31"/>
      <c r="B156" s="32"/>
      <c r="C156" s="197" t="s">
        <v>205</v>
      </c>
      <c r="D156" s="197" t="s">
        <v>127</v>
      </c>
      <c r="E156" s="198" t="s">
        <v>206</v>
      </c>
      <c r="F156" s="199" t="s">
        <v>207</v>
      </c>
      <c r="G156" s="200" t="s">
        <v>130</v>
      </c>
      <c r="H156" s="201">
        <v>2.1</v>
      </c>
      <c r="I156" s="202"/>
      <c r="J156" s="203">
        <f t="shared" si="10"/>
        <v>0</v>
      </c>
      <c r="K156" s="204"/>
      <c r="L156" s="36"/>
      <c r="M156" s="205" t="s">
        <v>1</v>
      </c>
      <c r="N156" s="206" t="s">
        <v>41</v>
      </c>
      <c r="O156" s="68"/>
      <c r="P156" s="207">
        <f t="shared" si="11"/>
        <v>0</v>
      </c>
      <c r="Q156" s="207">
        <v>0</v>
      </c>
      <c r="R156" s="207">
        <f t="shared" si="12"/>
        <v>0</v>
      </c>
      <c r="S156" s="207">
        <v>4.1000000000000002E-2</v>
      </c>
      <c r="T156" s="208">
        <f t="shared" si="13"/>
        <v>8.610000000000001E-2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9" t="s">
        <v>131</v>
      </c>
      <c r="AT156" s="209" t="s">
        <v>127</v>
      </c>
      <c r="AU156" s="209" t="s">
        <v>125</v>
      </c>
      <c r="AY156" s="14" t="s">
        <v>124</v>
      </c>
      <c r="BE156" s="210">
        <f t="shared" si="14"/>
        <v>0</v>
      </c>
      <c r="BF156" s="210">
        <f t="shared" si="15"/>
        <v>0</v>
      </c>
      <c r="BG156" s="210">
        <f t="shared" si="16"/>
        <v>0</v>
      </c>
      <c r="BH156" s="210">
        <f t="shared" si="17"/>
        <v>0</v>
      </c>
      <c r="BI156" s="210">
        <f t="shared" si="18"/>
        <v>0</v>
      </c>
      <c r="BJ156" s="14" t="s">
        <v>125</v>
      </c>
      <c r="BK156" s="210">
        <f t="shared" si="19"/>
        <v>0</v>
      </c>
      <c r="BL156" s="14" t="s">
        <v>131</v>
      </c>
      <c r="BM156" s="209" t="s">
        <v>208</v>
      </c>
    </row>
    <row r="157" spans="1:65" s="2" customFormat="1" ht="21.75" customHeight="1">
      <c r="A157" s="31"/>
      <c r="B157" s="32"/>
      <c r="C157" s="197" t="s">
        <v>7</v>
      </c>
      <c r="D157" s="197" t="s">
        <v>127</v>
      </c>
      <c r="E157" s="198" t="s">
        <v>209</v>
      </c>
      <c r="F157" s="199" t="s">
        <v>210</v>
      </c>
      <c r="G157" s="200" t="s">
        <v>211</v>
      </c>
      <c r="H157" s="201">
        <v>26</v>
      </c>
      <c r="I157" s="202"/>
      <c r="J157" s="203">
        <f t="shared" si="10"/>
        <v>0</v>
      </c>
      <c r="K157" s="204"/>
      <c r="L157" s="36"/>
      <c r="M157" s="205" t="s">
        <v>1</v>
      </c>
      <c r="N157" s="206" t="s">
        <v>41</v>
      </c>
      <c r="O157" s="68"/>
      <c r="P157" s="207">
        <f t="shared" si="11"/>
        <v>0</v>
      </c>
      <c r="Q157" s="207">
        <v>0</v>
      </c>
      <c r="R157" s="207">
        <f t="shared" si="12"/>
        <v>0</v>
      </c>
      <c r="S157" s="207">
        <v>0</v>
      </c>
      <c r="T157" s="208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9" t="s">
        <v>131</v>
      </c>
      <c r="AT157" s="209" t="s">
        <v>127</v>
      </c>
      <c r="AU157" s="209" t="s">
        <v>125</v>
      </c>
      <c r="AY157" s="14" t="s">
        <v>124</v>
      </c>
      <c r="BE157" s="210">
        <f t="shared" si="14"/>
        <v>0</v>
      </c>
      <c r="BF157" s="210">
        <f t="shared" si="15"/>
        <v>0</v>
      </c>
      <c r="BG157" s="210">
        <f t="shared" si="16"/>
        <v>0</v>
      </c>
      <c r="BH157" s="210">
        <f t="shared" si="17"/>
        <v>0</v>
      </c>
      <c r="BI157" s="210">
        <f t="shared" si="18"/>
        <v>0</v>
      </c>
      <c r="BJ157" s="14" t="s">
        <v>125</v>
      </c>
      <c r="BK157" s="210">
        <f t="shared" si="19"/>
        <v>0</v>
      </c>
      <c r="BL157" s="14" t="s">
        <v>131</v>
      </c>
      <c r="BM157" s="209" t="s">
        <v>212</v>
      </c>
    </row>
    <row r="158" spans="1:65" s="2" customFormat="1" ht="21.75" customHeight="1">
      <c r="A158" s="31"/>
      <c r="B158" s="32"/>
      <c r="C158" s="197" t="s">
        <v>213</v>
      </c>
      <c r="D158" s="197" t="s">
        <v>127</v>
      </c>
      <c r="E158" s="198" t="s">
        <v>214</v>
      </c>
      <c r="F158" s="199" t="s">
        <v>215</v>
      </c>
      <c r="G158" s="200" t="s">
        <v>211</v>
      </c>
      <c r="H158" s="201">
        <v>26</v>
      </c>
      <c r="I158" s="202"/>
      <c r="J158" s="203">
        <f t="shared" si="10"/>
        <v>0</v>
      </c>
      <c r="K158" s="204"/>
      <c r="L158" s="36"/>
      <c r="M158" s="205" t="s">
        <v>1</v>
      </c>
      <c r="N158" s="206" t="s">
        <v>41</v>
      </c>
      <c r="O158" s="68"/>
      <c r="P158" s="207">
        <f t="shared" si="11"/>
        <v>0</v>
      </c>
      <c r="Q158" s="207">
        <v>0</v>
      </c>
      <c r="R158" s="207">
        <f t="shared" si="12"/>
        <v>0</v>
      </c>
      <c r="S158" s="207">
        <v>0</v>
      </c>
      <c r="T158" s="208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9" t="s">
        <v>131</v>
      </c>
      <c r="AT158" s="209" t="s">
        <v>127</v>
      </c>
      <c r="AU158" s="209" t="s">
        <v>125</v>
      </c>
      <c r="AY158" s="14" t="s">
        <v>124</v>
      </c>
      <c r="BE158" s="210">
        <f t="shared" si="14"/>
        <v>0</v>
      </c>
      <c r="BF158" s="210">
        <f t="shared" si="15"/>
        <v>0</v>
      </c>
      <c r="BG158" s="210">
        <f t="shared" si="16"/>
        <v>0</v>
      </c>
      <c r="BH158" s="210">
        <f t="shared" si="17"/>
        <v>0</v>
      </c>
      <c r="BI158" s="210">
        <f t="shared" si="18"/>
        <v>0</v>
      </c>
      <c r="BJ158" s="14" t="s">
        <v>125</v>
      </c>
      <c r="BK158" s="210">
        <f t="shared" si="19"/>
        <v>0</v>
      </c>
      <c r="BL158" s="14" t="s">
        <v>131</v>
      </c>
      <c r="BM158" s="209" t="s">
        <v>216</v>
      </c>
    </row>
    <row r="159" spans="1:65" s="2" customFormat="1" ht="16.5" customHeight="1">
      <c r="A159" s="31"/>
      <c r="B159" s="32"/>
      <c r="C159" s="197" t="s">
        <v>217</v>
      </c>
      <c r="D159" s="197" t="s">
        <v>127</v>
      </c>
      <c r="E159" s="198" t="s">
        <v>218</v>
      </c>
      <c r="F159" s="199" t="s">
        <v>219</v>
      </c>
      <c r="G159" s="200" t="s">
        <v>211</v>
      </c>
      <c r="H159" s="201">
        <v>26</v>
      </c>
      <c r="I159" s="202"/>
      <c r="J159" s="203">
        <f t="shared" si="10"/>
        <v>0</v>
      </c>
      <c r="K159" s="204"/>
      <c r="L159" s="36"/>
      <c r="M159" s="205" t="s">
        <v>1</v>
      </c>
      <c r="N159" s="206" t="s">
        <v>41</v>
      </c>
      <c r="O159" s="68"/>
      <c r="P159" s="207">
        <f t="shared" si="11"/>
        <v>0</v>
      </c>
      <c r="Q159" s="207">
        <v>0</v>
      </c>
      <c r="R159" s="207">
        <f t="shared" si="12"/>
        <v>0</v>
      </c>
      <c r="S159" s="207">
        <v>0</v>
      </c>
      <c r="T159" s="208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09" t="s">
        <v>131</v>
      </c>
      <c r="AT159" s="209" t="s">
        <v>127</v>
      </c>
      <c r="AU159" s="209" t="s">
        <v>125</v>
      </c>
      <c r="AY159" s="14" t="s">
        <v>124</v>
      </c>
      <c r="BE159" s="210">
        <f t="shared" si="14"/>
        <v>0</v>
      </c>
      <c r="BF159" s="210">
        <f t="shared" si="15"/>
        <v>0</v>
      </c>
      <c r="BG159" s="210">
        <f t="shared" si="16"/>
        <v>0</v>
      </c>
      <c r="BH159" s="210">
        <f t="shared" si="17"/>
        <v>0</v>
      </c>
      <c r="BI159" s="210">
        <f t="shared" si="18"/>
        <v>0</v>
      </c>
      <c r="BJ159" s="14" t="s">
        <v>125</v>
      </c>
      <c r="BK159" s="210">
        <f t="shared" si="19"/>
        <v>0</v>
      </c>
      <c r="BL159" s="14" t="s">
        <v>131</v>
      </c>
      <c r="BM159" s="209" t="s">
        <v>220</v>
      </c>
    </row>
    <row r="160" spans="1:65" s="2" customFormat="1" ht="21.75" customHeight="1">
      <c r="A160" s="31"/>
      <c r="B160" s="32"/>
      <c r="C160" s="197" t="s">
        <v>221</v>
      </c>
      <c r="D160" s="197" t="s">
        <v>127</v>
      </c>
      <c r="E160" s="198" t="s">
        <v>222</v>
      </c>
      <c r="F160" s="199" t="s">
        <v>223</v>
      </c>
      <c r="G160" s="200" t="s">
        <v>211</v>
      </c>
      <c r="H160" s="201">
        <v>1014</v>
      </c>
      <c r="I160" s="202"/>
      <c r="J160" s="203">
        <f t="shared" si="10"/>
        <v>0</v>
      </c>
      <c r="K160" s="204"/>
      <c r="L160" s="36"/>
      <c r="M160" s="205" t="s">
        <v>1</v>
      </c>
      <c r="N160" s="206" t="s">
        <v>41</v>
      </c>
      <c r="O160" s="68"/>
      <c r="P160" s="207">
        <f t="shared" si="11"/>
        <v>0</v>
      </c>
      <c r="Q160" s="207">
        <v>0</v>
      </c>
      <c r="R160" s="207">
        <f t="shared" si="12"/>
        <v>0</v>
      </c>
      <c r="S160" s="207">
        <v>0</v>
      </c>
      <c r="T160" s="208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09" t="s">
        <v>131</v>
      </c>
      <c r="AT160" s="209" t="s">
        <v>127</v>
      </c>
      <c r="AU160" s="209" t="s">
        <v>125</v>
      </c>
      <c r="AY160" s="14" t="s">
        <v>124</v>
      </c>
      <c r="BE160" s="210">
        <f t="shared" si="14"/>
        <v>0</v>
      </c>
      <c r="BF160" s="210">
        <f t="shared" si="15"/>
        <v>0</v>
      </c>
      <c r="BG160" s="210">
        <f t="shared" si="16"/>
        <v>0</v>
      </c>
      <c r="BH160" s="210">
        <f t="shared" si="17"/>
        <v>0</v>
      </c>
      <c r="BI160" s="210">
        <f t="shared" si="18"/>
        <v>0</v>
      </c>
      <c r="BJ160" s="14" t="s">
        <v>125</v>
      </c>
      <c r="BK160" s="210">
        <f t="shared" si="19"/>
        <v>0</v>
      </c>
      <c r="BL160" s="14" t="s">
        <v>131</v>
      </c>
      <c r="BM160" s="209" t="s">
        <v>224</v>
      </c>
    </row>
    <row r="161" spans="1:65" s="2" customFormat="1" ht="21.75" customHeight="1">
      <c r="A161" s="31"/>
      <c r="B161" s="32"/>
      <c r="C161" s="197" t="s">
        <v>225</v>
      </c>
      <c r="D161" s="197" t="s">
        <v>127</v>
      </c>
      <c r="E161" s="198" t="s">
        <v>226</v>
      </c>
      <c r="F161" s="199" t="s">
        <v>227</v>
      </c>
      <c r="G161" s="200" t="s">
        <v>211</v>
      </c>
      <c r="H161" s="201">
        <v>26</v>
      </c>
      <c r="I161" s="202"/>
      <c r="J161" s="203">
        <f t="shared" si="10"/>
        <v>0</v>
      </c>
      <c r="K161" s="204"/>
      <c r="L161" s="36"/>
      <c r="M161" s="205" t="s">
        <v>1</v>
      </c>
      <c r="N161" s="206" t="s">
        <v>41</v>
      </c>
      <c r="O161" s="68"/>
      <c r="P161" s="207">
        <f t="shared" si="11"/>
        <v>0</v>
      </c>
      <c r="Q161" s="207">
        <v>0</v>
      </c>
      <c r="R161" s="207">
        <f t="shared" si="12"/>
        <v>0</v>
      </c>
      <c r="S161" s="207">
        <v>0</v>
      </c>
      <c r="T161" s="208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09" t="s">
        <v>131</v>
      </c>
      <c r="AT161" s="209" t="s">
        <v>127</v>
      </c>
      <c r="AU161" s="209" t="s">
        <v>125</v>
      </c>
      <c r="AY161" s="14" t="s">
        <v>124</v>
      </c>
      <c r="BE161" s="210">
        <f t="shared" si="14"/>
        <v>0</v>
      </c>
      <c r="BF161" s="210">
        <f t="shared" si="15"/>
        <v>0</v>
      </c>
      <c r="BG161" s="210">
        <f t="shared" si="16"/>
        <v>0</v>
      </c>
      <c r="BH161" s="210">
        <f t="shared" si="17"/>
        <v>0</v>
      </c>
      <c r="BI161" s="210">
        <f t="shared" si="18"/>
        <v>0</v>
      </c>
      <c r="BJ161" s="14" t="s">
        <v>125</v>
      </c>
      <c r="BK161" s="210">
        <f t="shared" si="19"/>
        <v>0</v>
      </c>
      <c r="BL161" s="14" t="s">
        <v>131</v>
      </c>
      <c r="BM161" s="209" t="s">
        <v>228</v>
      </c>
    </row>
    <row r="162" spans="1:65" s="2" customFormat="1" ht="21.75" customHeight="1">
      <c r="A162" s="31"/>
      <c r="B162" s="32"/>
      <c r="C162" s="197" t="s">
        <v>229</v>
      </c>
      <c r="D162" s="197" t="s">
        <v>127</v>
      </c>
      <c r="E162" s="198" t="s">
        <v>230</v>
      </c>
      <c r="F162" s="199" t="s">
        <v>231</v>
      </c>
      <c r="G162" s="200" t="s">
        <v>211</v>
      </c>
      <c r="H162" s="201">
        <v>208</v>
      </c>
      <c r="I162" s="202"/>
      <c r="J162" s="203">
        <f t="shared" si="10"/>
        <v>0</v>
      </c>
      <c r="K162" s="204"/>
      <c r="L162" s="36"/>
      <c r="M162" s="205" t="s">
        <v>1</v>
      </c>
      <c r="N162" s="206" t="s">
        <v>41</v>
      </c>
      <c r="O162" s="68"/>
      <c r="P162" s="207">
        <f t="shared" si="11"/>
        <v>0</v>
      </c>
      <c r="Q162" s="207">
        <v>0</v>
      </c>
      <c r="R162" s="207">
        <f t="shared" si="12"/>
        <v>0</v>
      </c>
      <c r="S162" s="207">
        <v>0</v>
      </c>
      <c r="T162" s="208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09" t="s">
        <v>131</v>
      </c>
      <c r="AT162" s="209" t="s">
        <v>127</v>
      </c>
      <c r="AU162" s="209" t="s">
        <v>125</v>
      </c>
      <c r="AY162" s="14" t="s">
        <v>124</v>
      </c>
      <c r="BE162" s="210">
        <f t="shared" si="14"/>
        <v>0</v>
      </c>
      <c r="BF162" s="210">
        <f t="shared" si="15"/>
        <v>0</v>
      </c>
      <c r="BG162" s="210">
        <f t="shared" si="16"/>
        <v>0</v>
      </c>
      <c r="BH162" s="210">
        <f t="shared" si="17"/>
        <v>0</v>
      </c>
      <c r="BI162" s="210">
        <f t="shared" si="18"/>
        <v>0</v>
      </c>
      <c r="BJ162" s="14" t="s">
        <v>125</v>
      </c>
      <c r="BK162" s="210">
        <f t="shared" si="19"/>
        <v>0</v>
      </c>
      <c r="BL162" s="14" t="s">
        <v>131</v>
      </c>
      <c r="BM162" s="209" t="s">
        <v>232</v>
      </c>
    </row>
    <row r="163" spans="1:65" s="2" customFormat="1" ht="21.75" customHeight="1">
      <c r="A163" s="31"/>
      <c r="B163" s="32"/>
      <c r="C163" s="197" t="s">
        <v>233</v>
      </c>
      <c r="D163" s="197" t="s">
        <v>127</v>
      </c>
      <c r="E163" s="198" t="s">
        <v>234</v>
      </c>
      <c r="F163" s="199" t="s">
        <v>235</v>
      </c>
      <c r="G163" s="200" t="s">
        <v>211</v>
      </c>
      <c r="H163" s="201">
        <v>26</v>
      </c>
      <c r="I163" s="202"/>
      <c r="J163" s="203">
        <f t="shared" si="10"/>
        <v>0</v>
      </c>
      <c r="K163" s="204"/>
      <c r="L163" s="36"/>
      <c r="M163" s="205" t="s">
        <v>1</v>
      </c>
      <c r="N163" s="206" t="s">
        <v>41</v>
      </c>
      <c r="O163" s="68"/>
      <c r="P163" s="207">
        <f t="shared" si="11"/>
        <v>0</v>
      </c>
      <c r="Q163" s="207">
        <v>0</v>
      </c>
      <c r="R163" s="207">
        <f t="shared" si="12"/>
        <v>0</v>
      </c>
      <c r="S163" s="207">
        <v>0</v>
      </c>
      <c r="T163" s="208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09" t="s">
        <v>131</v>
      </c>
      <c r="AT163" s="209" t="s">
        <v>127</v>
      </c>
      <c r="AU163" s="209" t="s">
        <v>125</v>
      </c>
      <c r="AY163" s="14" t="s">
        <v>124</v>
      </c>
      <c r="BE163" s="210">
        <f t="shared" si="14"/>
        <v>0</v>
      </c>
      <c r="BF163" s="210">
        <f t="shared" si="15"/>
        <v>0</v>
      </c>
      <c r="BG163" s="210">
        <f t="shared" si="16"/>
        <v>0</v>
      </c>
      <c r="BH163" s="210">
        <f t="shared" si="17"/>
        <v>0</v>
      </c>
      <c r="BI163" s="210">
        <f t="shared" si="18"/>
        <v>0</v>
      </c>
      <c r="BJ163" s="14" t="s">
        <v>125</v>
      </c>
      <c r="BK163" s="210">
        <f t="shared" si="19"/>
        <v>0</v>
      </c>
      <c r="BL163" s="14" t="s">
        <v>131</v>
      </c>
      <c r="BM163" s="209" t="s">
        <v>236</v>
      </c>
    </row>
    <row r="164" spans="1:65" s="12" customFormat="1" ht="25.9" customHeight="1">
      <c r="B164" s="181"/>
      <c r="C164" s="182"/>
      <c r="D164" s="183" t="s">
        <v>74</v>
      </c>
      <c r="E164" s="184" t="s">
        <v>237</v>
      </c>
      <c r="F164" s="184" t="s">
        <v>238</v>
      </c>
      <c r="G164" s="182"/>
      <c r="H164" s="182"/>
      <c r="I164" s="185"/>
      <c r="J164" s="186">
        <f>BK164</f>
        <v>0</v>
      </c>
      <c r="K164" s="182"/>
      <c r="L164" s="187"/>
      <c r="M164" s="188"/>
      <c r="N164" s="189"/>
      <c r="O164" s="189"/>
      <c r="P164" s="190">
        <f>P165+P174+P195+P214+P225+P229</f>
        <v>0</v>
      </c>
      <c r="Q164" s="189"/>
      <c r="R164" s="190">
        <f>R165+R174+R195+R214+R225+R229</f>
        <v>39.252023432101012</v>
      </c>
      <c r="S164" s="189"/>
      <c r="T164" s="191">
        <f>T165+T174+T195+T214+T225+T229</f>
        <v>25.551050120000006</v>
      </c>
      <c r="AR164" s="192" t="s">
        <v>125</v>
      </c>
      <c r="AT164" s="193" t="s">
        <v>74</v>
      </c>
      <c r="AU164" s="193" t="s">
        <v>75</v>
      </c>
      <c r="AY164" s="192" t="s">
        <v>124</v>
      </c>
      <c r="BK164" s="194">
        <f>BK165+BK174+BK195+BK214+BK225+BK229</f>
        <v>0</v>
      </c>
    </row>
    <row r="165" spans="1:65" s="12" customFormat="1" ht="22.9" customHeight="1">
      <c r="B165" s="181"/>
      <c r="C165" s="182"/>
      <c r="D165" s="183" t="s">
        <v>74</v>
      </c>
      <c r="E165" s="195" t="s">
        <v>239</v>
      </c>
      <c r="F165" s="195" t="s">
        <v>240</v>
      </c>
      <c r="G165" s="182"/>
      <c r="H165" s="182"/>
      <c r="I165" s="185"/>
      <c r="J165" s="196">
        <f>BK165</f>
        <v>0</v>
      </c>
      <c r="K165" s="182"/>
      <c r="L165" s="187"/>
      <c r="M165" s="188"/>
      <c r="N165" s="189"/>
      <c r="O165" s="189"/>
      <c r="P165" s="190">
        <f>SUM(P166:P173)</f>
        <v>0</v>
      </c>
      <c r="Q165" s="189"/>
      <c r="R165" s="190">
        <f>SUM(R166:R173)</f>
        <v>1.6853248199999999</v>
      </c>
      <c r="S165" s="189"/>
      <c r="T165" s="191">
        <f>SUM(T166:T173)</f>
        <v>0</v>
      </c>
      <c r="AR165" s="192" t="s">
        <v>125</v>
      </c>
      <c r="AT165" s="193" t="s">
        <v>74</v>
      </c>
      <c r="AU165" s="193" t="s">
        <v>83</v>
      </c>
      <c r="AY165" s="192" t="s">
        <v>124</v>
      </c>
      <c r="BK165" s="194">
        <f>SUM(BK166:BK173)</f>
        <v>0</v>
      </c>
    </row>
    <row r="166" spans="1:65" s="2" customFormat="1" ht="16.5" customHeight="1">
      <c r="A166" s="31"/>
      <c r="B166" s="32"/>
      <c r="C166" s="197" t="s">
        <v>241</v>
      </c>
      <c r="D166" s="197" t="s">
        <v>127</v>
      </c>
      <c r="E166" s="198" t="s">
        <v>242</v>
      </c>
      <c r="F166" s="199" t="s">
        <v>243</v>
      </c>
      <c r="G166" s="200" t="s">
        <v>130</v>
      </c>
      <c r="H166" s="201">
        <v>256.52</v>
      </c>
      <c r="I166" s="202"/>
      <c r="J166" s="203">
        <f t="shared" ref="J166:J173" si="20">ROUND(I166*H166,2)</f>
        <v>0</v>
      </c>
      <c r="K166" s="204"/>
      <c r="L166" s="36"/>
      <c r="M166" s="205" t="s">
        <v>1</v>
      </c>
      <c r="N166" s="206" t="s">
        <v>41</v>
      </c>
      <c r="O166" s="68"/>
      <c r="P166" s="207">
        <f t="shared" ref="P166:P173" si="21">O166*H166</f>
        <v>0</v>
      </c>
      <c r="Q166" s="207">
        <v>0</v>
      </c>
      <c r="R166" s="207">
        <f t="shared" ref="R166:R173" si="22">Q166*H166</f>
        <v>0</v>
      </c>
      <c r="S166" s="207">
        <v>0</v>
      </c>
      <c r="T166" s="208">
        <f t="shared" ref="T166:T173" si="2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09" t="s">
        <v>190</v>
      </c>
      <c r="AT166" s="209" t="s">
        <v>127</v>
      </c>
      <c r="AU166" s="209" t="s">
        <v>125</v>
      </c>
      <c r="AY166" s="14" t="s">
        <v>124</v>
      </c>
      <c r="BE166" s="210">
        <f t="shared" ref="BE166:BE173" si="24">IF(N166="základná",J166,0)</f>
        <v>0</v>
      </c>
      <c r="BF166" s="210">
        <f t="shared" ref="BF166:BF173" si="25">IF(N166="znížená",J166,0)</f>
        <v>0</v>
      </c>
      <c r="BG166" s="210">
        <f t="shared" ref="BG166:BG173" si="26">IF(N166="zákl. prenesená",J166,0)</f>
        <v>0</v>
      </c>
      <c r="BH166" s="210">
        <f t="shared" ref="BH166:BH173" si="27">IF(N166="zníž. prenesená",J166,0)</f>
        <v>0</v>
      </c>
      <c r="BI166" s="210">
        <f t="shared" ref="BI166:BI173" si="28">IF(N166="nulová",J166,0)</f>
        <v>0</v>
      </c>
      <c r="BJ166" s="14" t="s">
        <v>125</v>
      </c>
      <c r="BK166" s="210">
        <f t="shared" ref="BK166:BK173" si="29">ROUND(I166*H166,2)</f>
        <v>0</v>
      </c>
      <c r="BL166" s="14" t="s">
        <v>190</v>
      </c>
      <c r="BM166" s="209" t="s">
        <v>244</v>
      </c>
    </row>
    <row r="167" spans="1:65" s="2" customFormat="1" ht="21.75" customHeight="1">
      <c r="A167" s="31"/>
      <c r="B167" s="32"/>
      <c r="C167" s="211" t="s">
        <v>245</v>
      </c>
      <c r="D167" s="211" t="s">
        <v>246</v>
      </c>
      <c r="E167" s="212" t="s">
        <v>247</v>
      </c>
      <c r="F167" s="213" t="s">
        <v>248</v>
      </c>
      <c r="G167" s="214" t="s">
        <v>130</v>
      </c>
      <c r="H167" s="215">
        <v>294.99799999999999</v>
      </c>
      <c r="I167" s="216"/>
      <c r="J167" s="217">
        <f t="shared" si="20"/>
        <v>0</v>
      </c>
      <c r="K167" s="218"/>
      <c r="L167" s="219"/>
      <c r="M167" s="220" t="s">
        <v>1</v>
      </c>
      <c r="N167" s="221" t="s">
        <v>41</v>
      </c>
      <c r="O167" s="68"/>
      <c r="P167" s="207">
        <f t="shared" si="21"/>
        <v>0</v>
      </c>
      <c r="Q167" s="207">
        <v>1.9000000000000001E-4</v>
      </c>
      <c r="R167" s="207">
        <f t="shared" si="22"/>
        <v>5.6049620000000001E-2</v>
      </c>
      <c r="S167" s="207">
        <v>0</v>
      </c>
      <c r="T167" s="208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09" t="s">
        <v>249</v>
      </c>
      <c r="AT167" s="209" t="s">
        <v>246</v>
      </c>
      <c r="AU167" s="209" t="s">
        <v>125</v>
      </c>
      <c r="AY167" s="14" t="s">
        <v>124</v>
      </c>
      <c r="BE167" s="210">
        <f t="shared" si="24"/>
        <v>0</v>
      </c>
      <c r="BF167" s="210">
        <f t="shared" si="25"/>
        <v>0</v>
      </c>
      <c r="BG167" s="210">
        <f t="shared" si="26"/>
        <v>0</v>
      </c>
      <c r="BH167" s="210">
        <f t="shared" si="27"/>
        <v>0</v>
      </c>
      <c r="BI167" s="210">
        <f t="shared" si="28"/>
        <v>0</v>
      </c>
      <c r="BJ167" s="14" t="s">
        <v>125</v>
      </c>
      <c r="BK167" s="210">
        <f t="shared" si="29"/>
        <v>0</v>
      </c>
      <c r="BL167" s="14" t="s">
        <v>190</v>
      </c>
      <c r="BM167" s="209" t="s">
        <v>250</v>
      </c>
    </row>
    <row r="168" spans="1:65" s="2" customFormat="1" ht="21.75" customHeight="1">
      <c r="A168" s="31"/>
      <c r="B168" s="32"/>
      <c r="C168" s="197" t="s">
        <v>251</v>
      </c>
      <c r="D168" s="197" t="s">
        <v>127</v>
      </c>
      <c r="E168" s="198" t="s">
        <v>252</v>
      </c>
      <c r="F168" s="199" t="s">
        <v>253</v>
      </c>
      <c r="G168" s="200" t="s">
        <v>130</v>
      </c>
      <c r="H168" s="201">
        <v>191.67</v>
      </c>
      <c r="I168" s="202"/>
      <c r="J168" s="203">
        <f t="shared" si="20"/>
        <v>0</v>
      </c>
      <c r="K168" s="204"/>
      <c r="L168" s="36"/>
      <c r="M168" s="205" t="s">
        <v>1</v>
      </c>
      <c r="N168" s="206" t="s">
        <v>41</v>
      </c>
      <c r="O168" s="68"/>
      <c r="P168" s="207">
        <f t="shared" si="21"/>
        <v>0</v>
      </c>
      <c r="Q168" s="207">
        <v>0</v>
      </c>
      <c r="R168" s="207">
        <f t="shared" si="22"/>
        <v>0</v>
      </c>
      <c r="S168" s="207">
        <v>0</v>
      </c>
      <c r="T168" s="208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09" t="s">
        <v>190</v>
      </c>
      <c r="AT168" s="209" t="s">
        <v>127</v>
      </c>
      <c r="AU168" s="209" t="s">
        <v>125</v>
      </c>
      <c r="AY168" s="14" t="s">
        <v>124</v>
      </c>
      <c r="BE168" s="210">
        <f t="shared" si="24"/>
        <v>0</v>
      </c>
      <c r="BF168" s="210">
        <f t="shared" si="25"/>
        <v>0</v>
      </c>
      <c r="BG168" s="210">
        <f t="shared" si="26"/>
        <v>0</v>
      </c>
      <c r="BH168" s="210">
        <f t="shared" si="27"/>
        <v>0</v>
      </c>
      <c r="BI168" s="210">
        <f t="shared" si="28"/>
        <v>0</v>
      </c>
      <c r="BJ168" s="14" t="s">
        <v>125</v>
      </c>
      <c r="BK168" s="210">
        <f t="shared" si="29"/>
        <v>0</v>
      </c>
      <c r="BL168" s="14" t="s">
        <v>190</v>
      </c>
      <c r="BM168" s="209" t="s">
        <v>254</v>
      </c>
    </row>
    <row r="169" spans="1:65" s="2" customFormat="1" ht="21.75" customHeight="1">
      <c r="A169" s="31"/>
      <c r="B169" s="32"/>
      <c r="C169" s="211" t="s">
        <v>255</v>
      </c>
      <c r="D169" s="211" t="s">
        <v>246</v>
      </c>
      <c r="E169" s="212" t="s">
        <v>256</v>
      </c>
      <c r="F169" s="213" t="s">
        <v>257</v>
      </c>
      <c r="G169" s="214" t="s">
        <v>130</v>
      </c>
      <c r="H169" s="215">
        <v>391.00700000000001</v>
      </c>
      <c r="I169" s="216"/>
      <c r="J169" s="217">
        <f t="shared" si="20"/>
        <v>0</v>
      </c>
      <c r="K169" s="218"/>
      <c r="L169" s="219"/>
      <c r="M169" s="220" t="s">
        <v>1</v>
      </c>
      <c r="N169" s="221" t="s">
        <v>41</v>
      </c>
      <c r="O169" s="68"/>
      <c r="P169" s="207">
        <f t="shared" si="21"/>
        <v>0</v>
      </c>
      <c r="Q169" s="207">
        <v>3.5999999999999999E-3</v>
      </c>
      <c r="R169" s="207">
        <f t="shared" si="22"/>
        <v>1.4076252</v>
      </c>
      <c r="S169" s="207">
        <v>0</v>
      </c>
      <c r="T169" s="208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09" t="s">
        <v>249</v>
      </c>
      <c r="AT169" s="209" t="s">
        <v>246</v>
      </c>
      <c r="AU169" s="209" t="s">
        <v>125</v>
      </c>
      <c r="AY169" s="14" t="s">
        <v>124</v>
      </c>
      <c r="BE169" s="210">
        <f t="shared" si="24"/>
        <v>0</v>
      </c>
      <c r="BF169" s="210">
        <f t="shared" si="25"/>
        <v>0</v>
      </c>
      <c r="BG169" s="210">
        <f t="shared" si="26"/>
        <v>0</v>
      </c>
      <c r="BH169" s="210">
        <f t="shared" si="27"/>
        <v>0</v>
      </c>
      <c r="BI169" s="210">
        <f t="shared" si="28"/>
        <v>0</v>
      </c>
      <c r="BJ169" s="14" t="s">
        <v>125</v>
      </c>
      <c r="BK169" s="210">
        <f t="shared" si="29"/>
        <v>0</v>
      </c>
      <c r="BL169" s="14" t="s">
        <v>190</v>
      </c>
      <c r="BM169" s="209" t="s">
        <v>258</v>
      </c>
    </row>
    <row r="170" spans="1:65" s="2" customFormat="1" ht="21.75" customHeight="1">
      <c r="A170" s="31"/>
      <c r="B170" s="32"/>
      <c r="C170" s="197" t="s">
        <v>259</v>
      </c>
      <c r="D170" s="197" t="s">
        <v>127</v>
      </c>
      <c r="E170" s="198" t="s">
        <v>260</v>
      </c>
      <c r="F170" s="199" t="s">
        <v>261</v>
      </c>
      <c r="G170" s="200" t="s">
        <v>130</v>
      </c>
      <c r="H170" s="201">
        <v>44.33</v>
      </c>
      <c r="I170" s="202"/>
      <c r="J170" s="203">
        <f t="shared" si="20"/>
        <v>0</v>
      </c>
      <c r="K170" s="204"/>
      <c r="L170" s="36"/>
      <c r="M170" s="205" t="s">
        <v>1</v>
      </c>
      <c r="N170" s="206" t="s">
        <v>41</v>
      </c>
      <c r="O170" s="68"/>
      <c r="P170" s="207">
        <f t="shared" si="21"/>
        <v>0</v>
      </c>
      <c r="Q170" s="207">
        <v>5.0000000000000001E-3</v>
      </c>
      <c r="R170" s="207">
        <f t="shared" si="22"/>
        <v>0.22164999999999999</v>
      </c>
      <c r="S170" s="207">
        <v>0</v>
      </c>
      <c r="T170" s="208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09" t="s">
        <v>190</v>
      </c>
      <c r="AT170" s="209" t="s">
        <v>127</v>
      </c>
      <c r="AU170" s="209" t="s">
        <v>125</v>
      </c>
      <c r="AY170" s="14" t="s">
        <v>124</v>
      </c>
      <c r="BE170" s="210">
        <f t="shared" si="24"/>
        <v>0</v>
      </c>
      <c r="BF170" s="210">
        <f t="shared" si="25"/>
        <v>0</v>
      </c>
      <c r="BG170" s="210">
        <f t="shared" si="26"/>
        <v>0</v>
      </c>
      <c r="BH170" s="210">
        <f t="shared" si="27"/>
        <v>0</v>
      </c>
      <c r="BI170" s="210">
        <f t="shared" si="28"/>
        <v>0</v>
      </c>
      <c r="BJ170" s="14" t="s">
        <v>125</v>
      </c>
      <c r="BK170" s="210">
        <f t="shared" si="29"/>
        <v>0</v>
      </c>
      <c r="BL170" s="14" t="s">
        <v>190</v>
      </c>
      <c r="BM170" s="209" t="s">
        <v>262</v>
      </c>
    </row>
    <row r="171" spans="1:65" s="2" customFormat="1" ht="16.5" customHeight="1">
      <c r="A171" s="31"/>
      <c r="B171" s="32"/>
      <c r="C171" s="211" t="s">
        <v>249</v>
      </c>
      <c r="D171" s="211" t="s">
        <v>246</v>
      </c>
      <c r="E171" s="212" t="s">
        <v>263</v>
      </c>
      <c r="F171" s="213" t="s">
        <v>264</v>
      </c>
      <c r="G171" s="214" t="s">
        <v>203</v>
      </c>
      <c r="H171" s="215">
        <v>177</v>
      </c>
      <c r="I171" s="216"/>
      <c r="J171" s="217">
        <f t="shared" si="20"/>
        <v>0</v>
      </c>
      <c r="K171" s="218"/>
      <c r="L171" s="219"/>
      <c r="M171" s="220" t="s">
        <v>1</v>
      </c>
      <c r="N171" s="221" t="s">
        <v>41</v>
      </c>
      <c r="O171" s="68"/>
      <c r="P171" s="207">
        <f t="shared" si="21"/>
        <v>0</v>
      </c>
      <c r="Q171" s="207">
        <v>0</v>
      </c>
      <c r="R171" s="207">
        <f t="shared" si="22"/>
        <v>0</v>
      </c>
      <c r="S171" s="207">
        <v>0</v>
      </c>
      <c r="T171" s="208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09" t="s">
        <v>249</v>
      </c>
      <c r="AT171" s="209" t="s">
        <v>246</v>
      </c>
      <c r="AU171" s="209" t="s">
        <v>125</v>
      </c>
      <c r="AY171" s="14" t="s">
        <v>124</v>
      </c>
      <c r="BE171" s="210">
        <f t="shared" si="24"/>
        <v>0</v>
      </c>
      <c r="BF171" s="210">
        <f t="shared" si="25"/>
        <v>0</v>
      </c>
      <c r="BG171" s="210">
        <f t="shared" si="26"/>
        <v>0</v>
      </c>
      <c r="BH171" s="210">
        <f t="shared" si="27"/>
        <v>0</v>
      </c>
      <c r="BI171" s="210">
        <f t="shared" si="28"/>
        <v>0</v>
      </c>
      <c r="BJ171" s="14" t="s">
        <v>125</v>
      </c>
      <c r="BK171" s="210">
        <f t="shared" si="29"/>
        <v>0</v>
      </c>
      <c r="BL171" s="14" t="s">
        <v>190</v>
      </c>
      <c r="BM171" s="209" t="s">
        <v>265</v>
      </c>
    </row>
    <row r="172" spans="1:65" s="2" customFormat="1" ht="16.5" customHeight="1">
      <c r="A172" s="31"/>
      <c r="B172" s="32"/>
      <c r="C172" s="211" t="s">
        <v>266</v>
      </c>
      <c r="D172" s="211" t="s">
        <v>246</v>
      </c>
      <c r="E172" s="212" t="s">
        <v>267</v>
      </c>
      <c r="F172" s="213" t="s">
        <v>268</v>
      </c>
      <c r="G172" s="214" t="s">
        <v>203</v>
      </c>
      <c r="H172" s="215">
        <v>284</v>
      </c>
      <c r="I172" s="216"/>
      <c r="J172" s="217">
        <f t="shared" si="20"/>
        <v>0</v>
      </c>
      <c r="K172" s="218"/>
      <c r="L172" s="219"/>
      <c r="M172" s="220" t="s">
        <v>1</v>
      </c>
      <c r="N172" s="221" t="s">
        <v>41</v>
      </c>
      <c r="O172" s="68"/>
      <c r="P172" s="207">
        <f t="shared" si="21"/>
        <v>0</v>
      </c>
      <c r="Q172" s="207">
        <v>0</v>
      </c>
      <c r="R172" s="207">
        <f t="shared" si="22"/>
        <v>0</v>
      </c>
      <c r="S172" s="207">
        <v>0</v>
      </c>
      <c r="T172" s="208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09" t="s">
        <v>249</v>
      </c>
      <c r="AT172" s="209" t="s">
        <v>246</v>
      </c>
      <c r="AU172" s="209" t="s">
        <v>125</v>
      </c>
      <c r="AY172" s="14" t="s">
        <v>124</v>
      </c>
      <c r="BE172" s="210">
        <f t="shared" si="24"/>
        <v>0</v>
      </c>
      <c r="BF172" s="210">
        <f t="shared" si="25"/>
        <v>0</v>
      </c>
      <c r="BG172" s="210">
        <f t="shared" si="26"/>
        <v>0</v>
      </c>
      <c r="BH172" s="210">
        <f t="shared" si="27"/>
        <v>0</v>
      </c>
      <c r="BI172" s="210">
        <f t="shared" si="28"/>
        <v>0</v>
      </c>
      <c r="BJ172" s="14" t="s">
        <v>125</v>
      </c>
      <c r="BK172" s="210">
        <f t="shared" si="29"/>
        <v>0</v>
      </c>
      <c r="BL172" s="14" t="s">
        <v>190</v>
      </c>
      <c r="BM172" s="209" t="s">
        <v>269</v>
      </c>
    </row>
    <row r="173" spans="1:65" s="2" customFormat="1" ht="21.75" customHeight="1">
      <c r="A173" s="31"/>
      <c r="B173" s="32"/>
      <c r="C173" s="197" t="s">
        <v>270</v>
      </c>
      <c r="D173" s="197" t="s">
        <v>127</v>
      </c>
      <c r="E173" s="198" t="s">
        <v>271</v>
      </c>
      <c r="F173" s="199" t="s">
        <v>272</v>
      </c>
      <c r="G173" s="200" t="s">
        <v>273</v>
      </c>
      <c r="H173" s="222"/>
      <c r="I173" s="202"/>
      <c r="J173" s="203">
        <f t="shared" si="20"/>
        <v>0</v>
      </c>
      <c r="K173" s="204"/>
      <c r="L173" s="36"/>
      <c r="M173" s="205" t="s">
        <v>1</v>
      </c>
      <c r="N173" s="206" t="s">
        <v>41</v>
      </c>
      <c r="O173" s="68"/>
      <c r="P173" s="207">
        <f t="shared" si="21"/>
        <v>0</v>
      </c>
      <c r="Q173" s="207">
        <v>0</v>
      </c>
      <c r="R173" s="207">
        <f t="shared" si="22"/>
        <v>0</v>
      </c>
      <c r="S173" s="207">
        <v>0</v>
      </c>
      <c r="T173" s="208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09" t="s">
        <v>190</v>
      </c>
      <c r="AT173" s="209" t="s">
        <v>127</v>
      </c>
      <c r="AU173" s="209" t="s">
        <v>125</v>
      </c>
      <c r="AY173" s="14" t="s">
        <v>124</v>
      </c>
      <c r="BE173" s="210">
        <f t="shared" si="24"/>
        <v>0</v>
      </c>
      <c r="BF173" s="210">
        <f t="shared" si="25"/>
        <v>0</v>
      </c>
      <c r="BG173" s="210">
        <f t="shared" si="26"/>
        <v>0</v>
      </c>
      <c r="BH173" s="210">
        <f t="shared" si="27"/>
        <v>0</v>
      </c>
      <c r="BI173" s="210">
        <f t="shared" si="28"/>
        <v>0</v>
      </c>
      <c r="BJ173" s="14" t="s">
        <v>125</v>
      </c>
      <c r="BK173" s="210">
        <f t="shared" si="29"/>
        <v>0</v>
      </c>
      <c r="BL173" s="14" t="s">
        <v>190</v>
      </c>
      <c r="BM173" s="209" t="s">
        <v>274</v>
      </c>
    </row>
    <row r="174" spans="1:65" s="12" customFormat="1" ht="22.9" customHeight="1">
      <c r="B174" s="181"/>
      <c r="C174" s="182"/>
      <c r="D174" s="183" t="s">
        <v>74</v>
      </c>
      <c r="E174" s="195" t="s">
        <v>275</v>
      </c>
      <c r="F174" s="195" t="s">
        <v>276</v>
      </c>
      <c r="G174" s="182"/>
      <c r="H174" s="182"/>
      <c r="I174" s="185"/>
      <c r="J174" s="196">
        <f>BK174</f>
        <v>0</v>
      </c>
      <c r="K174" s="182"/>
      <c r="L174" s="187"/>
      <c r="M174" s="188"/>
      <c r="N174" s="189"/>
      <c r="O174" s="189"/>
      <c r="P174" s="190">
        <f>SUM(P175:P194)</f>
        <v>0</v>
      </c>
      <c r="Q174" s="189"/>
      <c r="R174" s="190">
        <f>SUM(R175:R194)</f>
        <v>8.8971475471010013</v>
      </c>
      <c r="S174" s="189"/>
      <c r="T174" s="191">
        <f>SUM(T175:T194)</f>
        <v>4.2296650000000007</v>
      </c>
      <c r="AR174" s="192" t="s">
        <v>125</v>
      </c>
      <c r="AT174" s="193" t="s">
        <v>74</v>
      </c>
      <c r="AU174" s="193" t="s">
        <v>83</v>
      </c>
      <c r="AY174" s="192" t="s">
        <v>124</v>
      </c>
      <c r="BK174" s="194">
        <f>SUM(BK175:BK194)</f>
        <v>0</v>
      </c>
    </row>
    <row r="175" spans="1:65" s="2" customFormat="1" ht="21.75" customHeight="1">
      <c r="A175" s="31"/>
      <c r="B175" s="32"/>
      <c r="C175" s="197" t="s">
        <v>277</v>
      </c>
      <c r="D175" s="197" t="s">
        <v>127</v>
      </c>
      <c r="E175" s="198" t="s">
        <v>278</v>
      </c>
      <c r="F175" s="199" t="s">
        <v>279</v>
      </c>
      <c r="G175" s="200" t="s">
        <v>198</v>
      </c>
      <c r="H175" s="201">
        <v>50</v>
      </c>
      <c r="I175" s="202"/>
      <c r="J175" s="203">
        <f t="shared" ref="J175:J194" si="30">ROUND(I175*H175,2)</f>
        <v>0</v>
      </c>
      <c r="K175" s="204"/>
      <c r="L175" s="36"/>
      <c r="M175" s="205" t="s">
        <v>1</v>
      </c>
      <c r="N175" s="206" t="s">
        <v>41</v>
      </c>
      <c r="O175" s="68"/>
      <c r="P175" s="207">
        <f t="shared" ref="P175:P194" si="31">O175*H175</f>
        <v>0</v>
      </c>
      <c r="Q175" s="207">
        <v>0</v>
      </c>
      <c r="R175" s="207">
        <f t="shared" ref="R175:R194" si="32">Q175*H175</f>
        <v>0</v>
      </c>
      <c r="S175" s="207">
        <v>1.2E-2</v>
      </c>
      <c r="T175" s="208">
        <f t="shared" ref="T175:T194" si="33">S175*H175</f>
        <v>0.6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09" t="s">
        <v>190</v>
      </c>
      <c r="AT175" s="209" t="s">
        <v>127</v>
      </c>
      <c r="AU175" s="209" t="s">
        <v>125</v>
      </c>
      <c r="AY175" s="14" t="s">
        <v>124</v>
      </c>
      <c r="BE175" s="210">
        <f t="shared" ref="BE175:BE194" si="34">IF(N175="základná",J175,0)</f>
        <v>0</v>
      </c>
      <c r="BF175" s="210">
        <f t="shared" ref="BF175:BF194" si="35">IF(N175="znížená",J175,0)</f>
        <v>0</v>
      </c>
      <c r="BG175" s="210">
        <f t="shared" ref="BG175:BG194" si="36">IF(N175="zákl. prenesená",J175,0)</f>
        <v>0</v>
      </c>
      <c r="BH175" s="210">
        <f t="shared" ref="BH175:BH194" si="37">IF(N175="zníž. prenesená",J175,0)</f>
        <v>0</v>
      </c>
      <c r="BI175" s="210">
        <f t="shared" ref="BI175:BI194" si="38">IF(N175="nulová",J175,0)</f>
        <v>0</v>
      </c>
      <c r="BJ175" s="14" t="s">
        <v>125</v>
      </c>
      <c r="BK175" s="210">
        <f t="shared" ref="BK175:BK194" si="39">ROUND(I175*H175,2)</f>
        <v>0</v>
      </c>
      <c r="BL175" s="14" t="s">
        <v>190</v>
      </c>
      <c r="BM175" s="209" t="s">
        <v>280</v>
      </c>
    </row>
    <row r="176" spans="1:65" s="2" customFormat="1" ht="21.75" customHeight="1">
      <c r="A176" s="31"/>
      <c r="B176" s="32"/>
      <c r="C176" s="197" t="s">
        <v>281</v>
      </c>
      <c r="D176" s="197" t="s">
        <v>127</v>
      </c>
      <c r="E176" s="198" t="s">
        <v>282</v>
      </c>
      <c r="F176" s="199" t="s">
        <v>283</v>
      </c>
      <c r="G176" s="200" t="s">
        <v>198</v>
      </c>
      <c r="H176" s="201">
        <v>50</v>
      </c>
      <c r="I176" s="202"/>
      <c r="J176" s="203">
        <f t="shared" si="30"/>
        <v>0</v>
      </c>
      <c r="K176" s="204"/>
      <c r="L176" s="36"/>
      <c r="M176" s="205" t="s">
        <v>1</v>
      </c>
      <c r="N176" s="206" t="s">
        <v>41</v>
      </c>
      <c r="O176" s="68"/>
      <c r="P176" s="207">
        <f t="shared" si="31"/>
        <v>0</v>
      </c>
      <c r="Q176" s="207">
        <v>1.4670000000000001E-2</v>
      </c>
      <c r="R176" s="207">
        <f t="shared" si="32"/>
        <v>0.73350000000000004</v>
      </c>
      <c r="S176" s="207">
        <v>0</v>
      </c>
      <c r="T176" s="208">
        <f t="shared" si="3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09" t="s">
        <v>190</v>
      </c>
      <c r="AT176" s="209" t="s">
        <v>127</v>
      </c>
      <c r="AU176" s="209" t="s">
        <v>125</v>
      </c>
      <c r="AY176" s="14" t="s">
        <v>124</v>
      </c>
      <c r="BE176" s="210">
        <f t="shared" si="34"/>
        <v>0</v>
      </c>
      <c r="BF176" s="210">
        <f t="shared" si="35"/>
        <v>0</v>
      </c>
      <c r="BG176" s="210">
        <f t="shared" si="36"/>
        <v>0</v>
      </c>
      <c r="BH176" s="210">
        <f t="shared" si="37"/>
        <v>0</v>
      </c>
      <c r="BI176" s="210">
        <f t="shared" si="38"/>
        <v>0</v>
      </c>
      <c r="BJ176" s="14" t="s">
        <v>125</v>
      </c>
      <c r="BK176" s="210">
        <f t="shared" si="39"/>
        <v>0</v>
      </c>
      <c r="BL176" s="14" t="s">
        <v>190</v>
      </c>
      <c r="BM176" s="209" t="s">
        <v>284</v>
      </c>
    </row>
    <row r="177" spans="1:65" s="2" customFormat="1" ht="16.5" customHeight="1">
      <c r="A177" s="31"/>
      <c r="B177" s="32"/>
      <c r="C177" s="197" t="s">
        <v>285</v>
      </c>
      <c r="D177" s="197" t="s">
        <v>127</v>
      </c>
      <c r="E177" s="198" t="s">
        <v>286</v>
      </c>
      <c r="F177" s="199" t="s">
        <v>287</v>
      </c>
      <c r="G177" s="200" t="s">
        <v>198</v>
      </c>
      <c r="H177" s="201">
        <v>1302.952</v>
      </c>
      <c r="I177" s="202"/>
      <c r="J177" s="203">
        <f t="shared" si="30"/>
        <v>0</v>
      </c>
      <c r="K177" s="204"/>
      <c r="L177" s="36"/>
      <c r="M177" s="205" t="s">
        <v>1</v>
      </c>
      <c r="N177" s="206" t="s">
        <v>41</v>
      </c>
      <c r="O177" s="68"/>
      <c r="P177" s="207">
        <f t="shared" si="31"/>
        <v>0</v>
      </c>
      <c r="Q177" s="207">
        <v>0</v>
      </c>
      <c r="R177" s="207">
        <f t="shared" si="32"/>
        <v>0</v>
      </c>
      <c r="S177" s="207">
        <v>0</v>
      </c>
      <c r="T177" s="208">
        <f t="shared" si="3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09" t="s">
        <v>190</v>
      </c>
      <c r="AT177" s="209" t="s">
        <v>127</v>
      </c>
      <c r="AU177" s="209" t="s">
        <v>125</v>
      </c>
      <c r="AY177" s="14" t="s">
        <v>124</v>
      </c>
      <c r="BE177" s="210">
        <f t="shared" si="34"/>
        <v>0</v>
      </c>
      <c r="BF177" s="210">
        <f t="shared" si="35"/>
        <v>0</v>
      </c>
      <c r="BG177" s="210">
        <f t="shared" si="36"/>
        <v>0</v>
      </c>
      <c r="BH177" s="210">
        <f t="shared" si="37"/>
        <v>0</v>
      </c>
      <c r="BI177" s="210">
        <f t="shared" si="38"/>
        <v>0</v>
      </c>
      <c r="BJ177" s="14" t="s">
        <v>125</v>
      </c>
      <c r="BK177" s="210">
        <f t="shared" si="39"/>
        <v>0</v>
      </c>
      <c r="BL177" s="14" t="s">
        <v>190</v>
      </c>
      <c r="BM177" s="209" t="s">
        <v>288</v>
      </c>
    </row>
    <row r="178" spans="1:65" s="2" customFormat="1" ht="16.5" customHeight="1">
      <c r="A178" s="31"/>
      <c r="B178" s="32"/>
      <c r="C178" s="197" t="s">
        <v>289</v>
      </c>
      <c r="D178" s="197" t="s">
        <v>127</v>
      </c>
      <c r="E178" s="198" t="s">
        <v>290</v>
      </c>
      <c r="F178" s="199" t="s">
        <v>291</v>
      </c>
      <c r="G178" s="200" t="s">
        <v>198</v>
      </c>
      <c r="H178" s="201">
        <v>434.31700000000001</v>
      </c>
      <c r="I178" s="202"/>
      <c r="J178" s="203">
        <f t="shared" si="30"/>
        <v>0</v>
      </c>
      <c r="K178" s="204"/>
      <c r="L178" s="36"/>
      <c r="M178" s="205" t="s">
        <v>1</v>
      </c>
      <c r="N178" s="206" t="s">
        <v>41</v>
      </c>
      <c r="O178" s="68"/>
      <c r="P178" s="207">
        <f t="shared" si="31"/>
        <v>0</v>
      </c>
      <c r="Q178" s="207">
        <v>0</v>
      </c>
      <c r="R178" s="207">
        <f t="shared" si="32"/>
        <v>0</v>
      </c>
      <c r="S178" s="207">
        <v>0</v>
      </c>
      <c r="T178" s="208">
        <f t="shared" si="3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09" t="s">
        <v>190</v>
      </c>
      <c r="AT178" s="209" t="s">
        <v>127</v>
      </c>
      <c r="AU178" s="209" t="s">
        <v>125</v>
      </c>
      <c r="AY178" s="14" t="s">
        <v>124</v>
      </c>
      <c r="BE178" s="210">
        <f t="shared" si="34"/>
        <v>0</v>
      </c>
      <c r="BF178" s="210">
        <f t="shared" si="35"/>
        <v>0</v>
      </c>
      <c r="BG178" s="210">
        <f t="shared" si="36"/>
        <v>0</v>
      </c>
      <c r="BH178" s="210">
        <f t="shared" si="37"/>
        <v>0</v>
      </c>
      <c r="BI178" s="210">
        <f t="shared" si="38"/>
        <v>0</v>
      </c>
      <c r="BJ178" s="14" t="s">
        <v>125</v>
      </c>
      <c r="BK178" s="210">
        <f t="shared" si="39"/>
        <v>0</v>
      </c>
      <c r="BL178" s="14" t="s">
        <v>190</v>
      </c>
      <c r="BM178" s="209" t="s">
        <v>292</v>
      </c>
    </row>
    <row r="179" spans="1:65" s="2" customFormat="1" ht="16.5" customHeight="1">
      <c r="A179" s="31"/>
      <c r="B179" s="32"/>
      <c r="C179" s="197" t="s">
        <v>293</v>
      </c>
      <c r="D179" s="197" t="s">
        <v>127</v>
      </c>
      <c r="E179" s="198" t="s">
        <v>294</v>
      </c>
      <c r="F179" s="199" t="s">
        <v>295</v>
      </c>
      <c r="G179" s="200" t="s">
        <v>198</v>
      </c>
      <c r="H179" s="201">
        <v>434.31700000000001</v>
      </c>
      <c r="I179" s="202"/>
      <c r="J179" s="203">
        <f t="shared" si="30"/>
        <v>0</v>
      </c>
      <c r="K179" s="204"/>
      <c r="L179" s="36"/>
      <c r="M179" s="205" t="s">
        <v>1</v>
      </c>
      <c r="N179" s="206" t="s">
        <v>41</v>
      </c>
      <c r="O179" s="68"/>
      <c r="P179" s="207">
        <f t="shared" si="31"/>
        <v>0</v>
      </c>
      <c r="Q179" s="207">
        <v>0</v>
      </c>
      <c r="R179" s="207">
        <f t="shared" si="32"/>
        <v>0</v>
      </c>
      <c r="S179" s="207">
        <v>0</v>
      </c>
      <c r="T179" s="208">
        <f t="shared" si="3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09" t="s">
        <v>190</v>
      </c>
      <c r="AT179" s="209" t="s">
        <v>127</v>
      </c>
      <c r="AU179" s="209" t="s">
        <v>125</v>
      </c>
      <c r="AY179" s="14" t="s">
        <v>124</v>
      </c>
      <c r="BE179" s="210">
        <f t="shared" si="34"/>
        <v>0</v>
      </c>
      <c r="BF179" s="210">
        <f t="shared" si="35"/>
        <v>0</v>
      </c>
      <c r="BG179" s="210">
        <f t="shared" si="36"/>
        <v>0</v>
      </c>
      <c r="BH179" s="210">
        <f t="shared" si="37"/>
        <v>0</v>
      </c>
      <c r="BI179" s="210">
        <f t="shared" si="38"/>
        <v>0</v>
      </c>
      <c r="BJ179" s="14" t="s">
        <v>125</v>
      </c>
      <c r="BK179" s="210">
        <f t="shared" si="39"/>
        <v>0</v>
      </c>
      <c r="BL179" s="14" t="s">
        <v>190</v>
      </c>
      <c r="BM179" s="209" t="s">
        <v>296</v>
      </c>
    </row>
    <row r="180" spans="1:65" s="2" customFormat="1" ht="21.75" customHeight="1">
      <c r="A180" s="31"/>
      <c r="B180" s="32"/>
      <c r="C180" s="211" t="s">
        <v>297</v>
      </c>
      <c r="D180" s="211" t="s">
        <v>246</v>
      </c>
      <c r="E180" s="212" t="s">
        <v>298</v>
      </c>
      <c r="F180" s="213" t="s">
        <v>299</v>
      </c>
      <c r="G180" s="214" t="s">
        <v>300</v>
      </c>
      <c r="H180" s="215">
        <v>6.5039999999999996</v>
      </c>
      <c r="I180" s="216"/>
      <c r="J180" s="217">
        <f t="shared" si="30"/>
        <v>0</v>
      </c>
      <c r="K180" s="218"/>
      <c r="L180" s="219"/>
      <c r="M180" s="220" t="s">
        <v>1</v>
      </c>
      <c r="N180" s="221" t="s">
        <v>41</v>
      </c>
      <c r="O180" s="68"/>
      <c r="P180" s="207">
        <f t="shared" si="31"/>
        <v>0</v>
      </c>
      <c r="Q180" s="207">
        <v>0.55000000000000004</v>
      </c>
      <c r="R180" s="207">
        <f t="shared" si="32"/>
        <v>3.5771999999999999</v>
      </c>
      <c r="S180" s="207">
        <v>0</v>
      </c>
      <c r="T180" s="208">
        <f t="shared" si="3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09" t="s">
        <v>249</v>
      </c>
      <c r="AT180" s="209" t="s">
        <v>246</v>
      </c>
      <c r="AU180" s="209" t="s">
        <v>125</v>
      </c>
      <c r="AY180" s="14" t="s">
        <v>124</v>
      </c>
      <c r="BE180" s="210">
        <f t="shared" si="34"/>
        <v>0</v>
      </c>
      <c r="BF180" s="210">
        <f t="shared" si="35"/>
        <v>0</v>
      </c>
      <c r="BG180" s="210">
        <f t="shared" si="36"/>
        <v>0</v>
      </c>
      <c r="BH180" s="210">
        <f t="shared" si="37"/>
        <v>0</v>
      </c>
      <c r="BI180" s="210">
        <f t="shared" si="38"/>
        <v>0</v>
      </c>
      <c r="BJ180" s="14" t="s">
        <v>125</v>
      </c>
      <c r="BK180" s="210">
        <f t="shared" si="39"/>
        <v>0</v>
      </c>
      <c r="BL180" s="14" t="s">
        <v>190</v>
      </c>
      <c r="BM180" s="209" t="s">
        <v>301</v>
      </c>
    </row>
    <row r="181" spans="1:65" s="2" customFormat="1" ht="21.75" customHeight="1">
      <c r="A181" s="31"/>
      <c r="B181" s="32"/>
      <c r="C181" s="211" t="s">
        <v>302</v>
      </c>
      <c r="D181" s="211" t="s">
        <v>246</v>
      </c>
      <c r="E181" s="212" t="s">
        <v>303</v>
      </c>
      <c r="F181" s="213" t="s">
        <v>304</v>
      </c>
      <c r="G181" s="214" t="s">
        <v>300</v>
      </c>
      <c r="H181" s="215">
        <v>1.5</v>
      </c>
      <c r="I181" s="216"/>
      <c r="J181" s="217">
        <f t="shared" si="30"/>
        <v>0</v>
      </c>
      <c r="K181" s="218"/>
      <c r="L181" s="219"/>
      <c r="M181" s="220" t="s">
        <v>1</v>
      </c>
      <c r="N181" s="221" t="s">
        <v>41</v>
      </c>
      <c r="O181" s="68"/>
      <c r="P181" s="207">
        <f t="shared" si="31"/>
        <v>0</v>
      </c>
      <c r="Q181" s="207">
        <v>0.55000000000000004</v>
      </c>
      <c r="R181" s="207">
        <f t="shared" si="32"/>
        <v>0.82500000000000007</v>
      </c>
      <c r="S181" s="207">
        <v>0</v>
      </c>
      <c r="T181" s="208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09" t="s">
        <v>249</v>
      </c>
      <c r="AT181" s="209" t="s">
        <v>246</v>
      </c>
      <c r="AU181" s="209" t="s">
        <v>125</v>
      </c>
      <c r="AY181" s="14" t="s">
        <v>124</v>
      </c>
      <c r="BE181" s="210">
        <f t="shared" si="34"/>
        <v>0</v>
      </c>
      <c r="BF181" s="210">
        <f t="shared" si="35"/>
        <v>0</v>
      </c>
      <c r="BG181" s="210">
        <f t="shared" si="36"/>
        <v>0</v>
      </c>
      <c r="BH181" s="210">
        <f t="shared" si="37"/>
        <v>0</v>
      </c>
      <c r="BI181" s="210">
        <f t="shared" si="38"/>
        <v>0</v>
      </c>
      <c r="BJ181" s="14" t="s">
        <v>125</v>
      </c>
      <c r="BK181" s="210">
        <f t="shared" si="39"/>
        <v>0</v>
      </c>
      <c r="BL181" s="14" t="s">
        <v>190</v>
      </c>
      <c r="BM181" s="209" t="s">
        <v>305</v>
      </c>
    </row>
    <row r="182" spans="1:65" s="2" customFormat="1" ht="21.75" customHeight="1">
      <c r="A182" s="31"/>
      <c r="B182" s="32"/>
      <c r="C182" s="197" t="s">
        <v>306</v>
      </c>
      <c r="D182" s="197" t="s">
        <v>127</v>
      </c>
      <c r="E182" s="198" t="s">
        <v>307</v>
      </c>
      <c r="F182" s="199" t="s">
        <v>308</v>
      </c>
      <c r="G182" s="200" t="s">
        <v>130</v>
      </c>
      <c r="H182" s="201">
        <v>391.27699999999999</v>
      </c>
      <c r="I182" s="202"/>
      <c r="J182" s="203">
        <f t="shared" si="30"/>
        <v>0</v>
      </c>
      <c r="K182" s="204"/>
      <c r="L182" s="36"/>
      <c r="M182" s="205" t="s">
        <v>1</v>
      </c>
      <c r="N182" s="206" t="s">
        <v>41</v>
      </c>
      <c r="O182" s="68"/>
      <c r="P182" s="207">
        <f t="shared" si="31"/>
        <v>0</v>
      </c>
      <c r="Q182" s="207">
        <v>0</v>
      </c>
      <c r="R182" s="207">
        <f t="shared" si="32"/>
        <v>0</v>
      </c>
      <c r="S182" s="207">
        <v>5.0000000000000001E-3</v>
      </c>
      <c r="T182" s="208">
        <f t="shared" si="33"/>
        <v>1.956385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09" t="s">
        <v>190</v>
      </c>
      <c r="AT182" s="209" t="s">
        <v>127</v>
      </c>
      <c r="AU182" s="209" t="s">
        <v>125</v>
      </c>
      <c r="AY182" s="14" t="s">
        <v>124</v>
      </c>
      <c r="BE182" s="210">
        <f t="shared" si="34"/>
        <v>0</v>
      </c>
      <c r="BF182" s="210">
        <f t="shared" si="35"/>
        <v>0</v>
      </c>
      <c r="BG182" s="210">
        <f t="shared" si="36"/>
        <v>0</v>
      </c>
      <c r="BH182" s="210">
        <f t="shared" si="37"/>
        <v>0</v>
      </c>
      <c r="BI182" s="210">
        <f t="shared" si="38"/>
        <v>0</v>
      </c>
      <c r="BJ182" s="14" t="s">
        <v>125</v>
      </c>
      <c r="BK182" s="210">
        <f t="shared" si="39"/>
        <v>0</v>
      </c>
      <c r="BL182" s="14" t="s">
        <v>190</v>
      </c>
      <c r="BM182" s="209" t="s">
        <v>309</v>
      </c>
    </row>
    <row r="183" spans="1:65" s="2" customFormat="1" ht="21.75" customHeight="1">
      <c r="A183" s="31"/>
      <c r="B183" s="32"/>
      <c r="C183" s="197" t="s">
        <v>310</v>
      </c>
      <c r="D183" s="197" t="s">
        <v>127</v>
      </c>
      <c r="E183" s="198" t="s">
        <v>311</v>
      </c>
      <c r="F183" s="199" t="s">
        <v>312</v>
      </c>
      <c r="G183" s="200" t="s">
        <v>130</v>
      </c>
      <c r="H183" s="201">
        <v>27.84</v>
      </c>
      <c r="I183" s="202"/>
      <c r="J183" s="203">
        <f t="shared" si="30"/>
        <v>0</v>
      </c>
      <c r="K183" s="204"/>
      <c r="L183" s="36"/>
      <c r="M183" s="205" t="s">
        <v>1</v>
      </c>
      <c r="N183" s="206" t="s">
        <v>41</v>
      </c>
      <c r="O183" s="68"/>
      <c r="P183" s="207">
        <f t="shared" si="31"/>
        <v>0</v>
      </c>
      <c r="Q183" s="207">
        <v>0</v>
      </c>
      <c r="R183" s="207">
        <f t="shared" si="32"/>
        <v>0</v>
      </c>
      <c r="S183" s="207">
        <v>1.7000000000000001E-2</v>
      </c>
      <c r="T183" s="208">
        <f t="shared" si="33"/>
        <v>0.47328000000000003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09" t="s">
        <v>190</v>
      </c>
      <c r="AT183" s="209" t="s">
        <v>127</v>
      </c>
      <c r="AU183" s="209" t="s">
        <v>125</v>
      </c>
      <c r="AY183" s="14" t="s">
        <v>124</v>
      </c>
      <c r="BE183" s="210">
        <f t="shared" si="34"/>
        <v>0</v>
      </c>
      <c r="BF183" s="210">
        <f t="shared" si="35"/>
        <v>0</v>
      </c>
      <c r="BG183" s="210">
        <f t="shared" si="36"/>
        <v>0</v>
      </c>
      <c r="BH183" s="210">
        <f t="shared" si="37"/>
        <v>0</v>
      </c>
      <c r="BI183" s="210">
        <f t="shared" si="38"/>
        <v>0</v>
      </c>
      <c r="BJ183" s="14" t="s">
        <v>125</v>
      </c>
      <c r="BK183" s="210">
        <f t="shared" si="39"/>
        <v>0</v>
      </c>
      <c r="BL183" s="14" t="s">
        <v>190</v>
      </c>
      <c r="BM183" s="209" t="s">
        <v>313</v>
      </c>
    </row>
    <row r="184" spans="1:65" s="2" customFormat="1" ht="21.75" customHeight="1">
      <c r="A184" s="31"/>
      <c r="B184" s="32"/>
      <c r="C184" s="197" t="s">
        <v>314</v>
      </c>
      <c r="D184" s="197" t="s">
        <v>127</v>
      </c>
      <c r="E184" s="198" t="s">
        <v>315</v>
      </c>
      <c r="F184" s="199" t="s">
        <v>316</v>
      </c>
      <c r="G184" s="200" t="s">
        <v>198</v>
      </c>
      <c r="H184" s="201">
        <v>56.972999999999999</v>
      </c>
      <c r="I184" s="202"/>
      <c r="J184" s="203">
        <f t="shared" si="30"/>
        <v>0</v>
      </c>
      <c r="K184" s="204"/>
      <c r="L184" s="36"/>
      <c r="M184" s="205" t="s">
        <v>1</v>
      </c>
      <c r="N184" s="206" t="s">
        <v>41</v>
      </c>
      <c r="O184" s="68"/>
      <c r="P184" s="207">
        <f t="shared" si="31"/>
        <v>0</v>
      </c>
      <c r="Q184" s="207">
        <v>0</v>
      </c>
      <c r="R184" s="207">
        <f t="shared" si="32"/>
        <v>0</v>
      </c>
      <c r="S184" s="207">
        <v>0</v>
      </c>
      <c r="T184" s="208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09" t="s">
        <v>190</v>
      </c>
      <c r="AT184" s="209" t="s">
        <v>127</v>
      </c>
      <c r="AU184" s="209" t="s">
        <v>125</v>
      </c>
      <c r="AY184" s="14" t="s">
        <v>124</v>
      </c>
      <c r="BE184" s="210">
        <f t="shared" si="34"/>
        <v>0</v>
      </c>
      <c r="BF184" s="210">
        <f t="shared" si="35"/>
        <v>0</v>
      </c>
      <c r="BG184" s="210">
        <f t="shared" si="36"/>
        <v>0</v>
      </c>
      <c r="BH184" s="210">
        <f t="shared" si="37"/>
        <v>0</v>
      </c>
      <c r="BI184" s="210">
        <f t="shared" si="38"/>
        <v>0</v>
      </c>
      <c r="BJ184" s="14" t="s">
        <v>125</v>
      </c>
      <c r="BK184" s="210">
        <f t="shared" si="39"/>
        <v>0</v>
      </c>
      <c r="BL184" s="14" t="s">
        <v>190</v>
      </c>
      <c r="BM184" s="209" t="s">
        <v>317</v>
      </c>
    </row>
    <row r="185" spans="1:65" s="2" customFormat="1" ht="21.75" customHeight="1">
      <c r="A185" s="31"/>
      <c r="B185" s="32"/>
      <c r="C185" s="197" t="s">
        <v>318</v>
      </c>
      <c r="D185" s="197" t="s">
        <v>127</v>
      </c>
      <c r="E185" s="198" t="s">
        <v>319</v>
      </c>
      <c r="F185" s="199" t="s">
        <v>320</v>
      </c>
      <c r="G185" s="200" t="s">
        <v>203</v>
      </c>
      <c r="H185" s="201">
        <v>6</v>
      </c>
      <c r="I185" s="202"/>
      <c r="J185" s="203">
        <f t="shared" si="30"/>
        <v>0</v>
      </c>
      <c r="K185" s="204"/>
      <c r="L185" s="36"/>
      <c r="M185" s="205" t="s">
        <v>1</v>
      </c>
      <c r="N185" s="206" t="s">
        <v>41</v>
      </c>
      <c r="O185" s="68"/>
      <c r="P185" s="207">
        <f t="shared" si="31"/>
        <v>0</v>
      </c>
      <c r="Q185" s="207">
        <v>0</v>
      </c>
      <c r="R185" s="207">
        <f t="shared" si="32"/>
        <v>0</v>
      </c>
      <c r="S185" s="207">
        <v>0.2</v>
      </c>
      <c r="T185" s="208">
        <f t="shared" si="33"/>
        <v>1.2000000000000002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09" t="s">
        <v>190</v>
      </c>
      <c r="AT185" s="209" t="s">
        <v>127</v>
      </c>
      <c r="AU185" s="209" t="s">
        <v>125</v>
      </c>
      <c r="AY185" s="14" t="s">
        <v>124</v>
      </c>
      <c r="BE185" s="210">
        <f t="shared" si="34"/>
        <v>0</v>
      </c>
      <c r="BF185" s="210">
        <f t="shared" si="35"/>
        <v>0</v>
      </c>
      <c r="BG185" s="210">
        <f t="shared" si="36"/>
        <v>0</v>
      </c>
      <c r="BH185" s="210">
        <f t="shared" si="37"/>
        <v>0</v>
      </c>
      <c r="BI185" s="210">
        <f t="shared" si="38"/>
        <v>0</v>
      </c>
      <c r="BJ185" s="14" t="s">
        <v>125</v>
      </c>
      <c r="BK185" s="210">
        <f t="shared" si="39"/>
        <v>0</v>
      </c>
      <c r="BL185" s="14" t="s">
        <v>190</v>
      </c>
      <c r="BM185" s="209" t="s">
        <v>321</v>
      </c>
    </row>
    <row r="186" spans="1:65" s="2" customFormat="1" ht="33" customHeight="1">
      <c r="A186" s="31"/>
      <c r="B186" s="32"/>
      <c r="C186" s="197" t="s">
        <v>322</v>
      </c>
      <c r="D186" s="197" t="s">
        <v>127</v>
      </c>
      <c r="E186" s="198" t="s">
        <v>323</v>
      </c>
      <c r="F186" s="199" t="s">
        <v>324</v>
      </c>
      <c r="G186" s="200" t="s">
        <v>300</v>
      </c>
      <c r="H186" s="201">
        <v>7.4130000000000003</v>
      </c>
      <c r="I186" s="202"/>
      <c r="J186" s="203">
        <f t="shared" si="30"/>
        <v>0</v>
      </c>
      <c r="K186" s="204"/>
      <c r="L186" s="36"/>
      <c r="M186" s="205" t="s">
        <v>1</v>
      </c>
      <c r="N186" s="206" t="s">
        <v>41</v>
      </c>
      <c r="O186" s="68"/>
      <c r="P186" s="207">
        <f t="shared" si="31"/>
        <v>0</v>
      </c>
      <c r="Q186" s="207">
        <v>2.3115177000000001E-2</v>
      </c>
      <c r="R186" s="207">
        <f t="shared" si="32"/>
        <v>0.17135280710100001</v>
      </c>
      <c r="S186" s="207">
        <v>0</v>
      </c>
      <c r="T186" s="208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09" t="s">
        <v>190</v>
      </c>
      <c r="AT186" s="209" t="s">
        <v>127</v>
      </c>
      <c r="AU186" s="209" t="s">
        <v>125</v>
      </c>
      <c r="AY186" s="14" t="s">
        <v>124</v>
      </c>
      <c r="BE186" s="210">
        <f t="shared" si="34"/>
        <v>0</v>
      </c>
      <c r="BF186" s="210">
        <f t="shared" si="35"/>
        <v>0</v>
      </c>
      <c r="BG186" s="210">
        <f t="shared" si="36"/>
        <v>0</v>
      </c>
      <c r="BH186" s="210">
        <f t="shared" si="37"/>
        <v>0</v>
      </c>
      <c r="BI186" s="210">
        <f t="shared" si="38"/>
        <v>0</v>
      </c>
      <c r="BJ186" s="14" t="s">
        <v>125</v>
      </c>
      <c r="BK186" s="210">
        <f t="shared" si="39"/>
        <v>0</v>
      </c>
      <c r="BL186" s="14" t="s">
        <v>190</v>
      </c>
      <c r="BM186" s="209" t="s">
        <v>325</v>
      </c>
    </row>
    <row r="187" spans="1:65" s="2" customFormat="1" ht="21.75" customHeight="1">
      <c r="A187" s="31"/>
      <c r="B187" s="32"/>
      <c r="C187" s="197" t="s">
        <v>326</v>
      </c>
      <c r="D187" s="197" t="s">
        <v>127</v>
      </c>
      <c r="E187" s="198" t="s">
        <v>327</v>
      </c>
      <c r="F187" s="199" t="s">
        <v>328</v>
      </c>
      <c r="G187" s="200" t="s">
        <v>130</v>
      </c>
      <c r="H187" s="201">
        <v>45.142000000000003</v>
      </c>
      <c r="I187" s="202"/>
      <c r="J187" s="203">
        <f t="shared" si="30"/>
        <v>0</v>
      </c>
      <c r="K187" s="204"/>
      <c r="L187" s="36"/>
      <c r="M187" s="205" t="s">
        <v>1</v>
      </c>
      <c r="N187" s="206" t="s">
        <v>41</v>
      </c>
      <c r="O187" s="68"/>
      <c r="P187" s="207">
        <f t="shared" si="31"/>
        <v>0</v>
      </c>
      <c r="Q187" s="207">
        <v>1.0370000000000001E-2</v>
      </c>
      <c r="R187" s="207">
        <f t="shared" si="32"/>
        <v>0.46812254000000009</v>
      </c>
      <c r="S187" s="207">
        <v>0</v>
      </c>
      <c r="T187" s="208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09" t="s">
        <v>190</v>
      </c>
      <c r="AT187" s="209" t="s">
        <v>127</v>
      </c>
      <c r="AU187" s="209" t="s">
        <v>125</v>
      </c>
      <c r="AY187" s="14" t="s">
        <v>124</v>
      </c>
      <c r="BE187" s="210">
        <f t="shared" si="34"/>
        <v>0</v>
      </c>
      <c r="BF187" s="210">
        <f t="shared" si="35"/>
        <v>0</v>
      </c>
      <c r="BG187" s="210">
        <f t="shared" si="36"/>
        <v>0</v>
      </c>
      <c r="BH187" s="210">
        <f t="shared" si="37"/>
        <v>0</v>
      </c>
      <c r="BI187" s="210">
        <f t="shared" si="38"/>
        <v>0</v>
      </c>
      <c r="BJ187" s="14" t="s">
        <v>125</v>
      </c>
      <c r="BK187" s="210">
        <f t="shared" si="39"/>
        <v>0</v>
      </c>
      <c r="BL187" s="14" t="s">
        <v>190</v>
      </c>
      <c r="BM187" s="209" t="s">
        <v>329</v>
      </c>
    </row>
    <row r="188" spans="1:65" s="2" customFormat="1" ht="16.5" customHeight="1">
      <c r="A188" s="31"/>
      <c r="B188" s="32"/>
      <c r="C188" s="197" t="s">
        <v>330</v>
      </c>
      <c r="D188" s="197" t="s">
        <v>127</v>
      </c>
      <c r="E188" s="198" t="s">
        <v>331</v>
      </c>
      <c r="F188" s="199" t="s">
        <v>332</v>
      </c>
      <c r="G188" s="200" t="s">
        <v>198</v>
      </c>
      <c r="H188" s="201">
        <v>434.75200000000001</v>
      </c>
      <c r="I188" s="202"/>
      <c r="J188" s="203">
        <f t="shared" si="30"/>
        <v>0</v>
      </c>
      <c r="K188" s="204"/>
      <c r="L188" s="36"/>
      <c r="M188" s="205" t="s">
        <v>1</v>
      </c>
      <c r="N188" s="206" t="s">
        <v>41</v>
      </c>
      <c r="O188" s="68"/>
      <c r="P188" s="207">
        <f t="shared" si="31"/>
        <v>0</v>
      </c>
      <c r="Q188" s="207">
        <v>6.0000000000000002E-5</v>
      </c>
      <c r="R188" s="207">
        <f t="shared" si="32"/>
        <v>2.608512E-2</v>
      </c>
      <c r="S188" s="207">
        <v>0</v>
      </c>
      <c r="T188" s="208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09" t="s">
        <v>190</v>
      </c>
      <c r="AT188" s="209" t="s">
        <v>127</v>
      </c>
      <c r="AU188" s="209" t="s">
        <v>125</v>
      </c>
      <c r="AY188" s="14" t="s">
        <v>124</v>
      </c>
      <c r="BE188" s="210">
        <f t="shared" si="34"/>
        <v>0</v>
      </c>
      <c r="BF188" s="210">
        <f t="shared" si="35"/>
        <v>0</v>
      </c>
      <c r="BG188" s="210">
        <f t="shared" si="36"/>
        <v>0</v>
      </c>
      <c r="BH188" s="210">
        <f t="shared" si="37"/>
        <v>0</v>
      </c>
      <c r="BI188" s="210">
        <f t="shared" si="38"/>
        <v>0</v>
      </c>
      <c r="BJ188" s="14" t="s">
        <v>125</v>
      </c>
      <c r="BK188" s="210">
        <f t="shared" si="39"/>
        <v>0</v>
      </c>
      <c r="BL188" s="14" t="s">
        <v>190</v>
      </c>
      <c r="BM188" s="209" t="s">
        <v>333</v>
      </c>
    </row>
    <row r="189" spans="1:65" s="2" customFormat="1" ht="21.75" customHeight="1">
      <c r="A189" s="31"/>
      <c r="B189" s="32"/>
      <c r="C189" s="197" t="s">
        <v>334</v>
      </c>
      <c r="D189" s="197" t="s">
        <v>127</v>
      </c>
      <c r="E189" s="198" t="s">
        <v>335</v>
      </c>
      <c r="F189" s="199" t="s">
        <v>336</v>
      </c>
      <c r="G189" s="200" t="s">
        <v>130</v>
      </c>
      <c r="H189" s="201">
        <v>45.142000000000003</v>
      </c>
      <c r="I189" s="202"/>
      <c r="J189" s="203">
        <f t="shared" si="30"/>
        <v>0</v>
      </c>
      <c r="K189" s="204"/>
      <c r="L189" s="36"/>
      <c r="M189" s="205" t="s">
        <v>1</v>
      </c>
      <c r="N189" s="206" t="s">
        <v>41</v>
      </c>
      <c r="O189" s="68"/>
      <c r="P189" s="207">
        <f t="shared" si="31"/>
        <v>0</v>
      </c>
      <c r="Q189" s="207">
        <v>2.4000000000000001E-4</v>
      </c>
      <c r="R189" s="207">
        <f t="shared" si="32"/>
        <v>1.0834080000000001E-2</v>
      </c>
      <c r="S189" s="207">
        <v>0</v>
      </c>
      <c r="T189" s="208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09" t="s">
        <v>190</v>
      </c>
      <c r="AT189" s="209" t="s">
        <v>127</v>
      </c>
      <c r="AU189" s="209" t="s">
        <v>125</v>
      </c>
      <c r="AY189" s="14" t="s">
        <v>124</v>
      </c>
      <c r="BE189" s="210">
        <f t="shared" si="34"/>
        <v>0</v>
      </c>
      <c r="BF189" s="210">
        <f t="shared" si="35"/>
        <v>0</v>
      </c>
      <c r="BG189" s="210">
        <f t="shared" si="36"/>
        <v>0</v>
      </c>
      <c r="BH189" s="210">
        <f t="shared" si="37"/>
        <v>0</v>
      </c>
      <c r="BI189" s="210">
        <f t="shared" si="38"/>
        <v>0</v>
      </c>
      <c r="BJ189" s="14" t="s">
        <v>125</v>
      </c>
      <c r="BK189" s="210">
        <f t="shared" si="39"/>
        <v>0</v>
      </c>
      <c r="BL189" s="14" t="s">
        <v>190</v>
      </c>
      <c r="BM189" s="209" t="s">
        <v>337</v>
      </c>
    </row>
    <row r="190" spans="1:65" s="2" customFormat="1" ht="21.75" customHeight="1">
      <c r="A190" s="31"/>
      <c r="B190" s="32"/>
      <c r="C190" s="197" t="s">
        <v>338</v>
      </c>
      <c r="D190" s="197" t="s">
        <v>127</v>
      </c>
      <c r="E190" s="198" t="s">
        <v>339</v>
      </c>
      <c r="F190" s="199" t="s">
        <v>340</v>
      </c>
      <c r="G190" s="200" t="s">
        <v>130</v>
      </c>
      <c r="H190" s="201">
        <v>236</v>
      </c>
      <c r="I190" s="202"/>
      <c r="J190" s="203">
        <f t="shared" si="30"/>
        <v>0</v>
      </c>
      <c r="K190" s="204"/>
      <c r="L190" s="36"/>
      <c r="M190" s="205" t="s">
        <v>1</v>
      </c>
      <c r="N190" s="206" t="s">
        <v>41</v>
      </c>
      <c r="O190" s="68"/>
      <c r="P190" s="207">
        <f t="shared" si="31"/>
        <v>0</v>
      </c>
      <c r="Q190" s="207">
        <v>0</v>
      </c>
      <c r="R190" s="207">
        <f t="shared" si="32"/>
        <v>0</v>
      </c>
      <c r="S190" s="207">
        <v>0</v>
      </c>
      <c r="T190" s="208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09" t="s">
        <v>190</v>
      </c>
      <c r="AT190" s="209" t="s">
        <v>127</v>
      </c>
      <c r="AU190" s="209" t="s">
        <v>125</v>
      </c>
      <c r="AY190" s="14" t="s">
        <v>124</v>
      </c>
      <c r="BE190" s="210">
        <f t="shared" si="34"/>
        <v>0</v>
      </c>
      <c r="BF190" s="210">
        <f t="shared" si="35"/>
        <v>0</v>
      </c>
      <c r="BG190" s="210">
        <f t="shared" si="36"/>
        <v>0</v>
      </c>
      <c r="BH190" s="210">
        <f t="shared" si="37"/>
        <v>0</v>
      </c>
      <c r="BI190" s="210">
        <f t="shared" si="38"/>
        <v>0</v>
      </c>
      <c r="BJ190" s="14" t="s">
        <v>125</v>
      </c>
      <c r="BK190" s="210">
        <f t="shared" si="39"/>
        <v>0</v>
      </c>
      <c r="BL190" s="14" t="s">
        <v>190</v>
      </c>
      <c r="BM190" s="209" t="s">
        <v>341</v>
      </c>
    </row>
    <row r="191" spans="1:65" s="2" customFormat="1" ht="21.75" customHeight="1">
      <c r="A191" s="31"/>
      <c r="B191" s="32"/>
      <c r="C191" s="211" t="s">
        <v>342</v>
      </c>
      <c r="D191" s="211" t="s">
        <v>246</v>
      </c>
      <c r="E191" s="212" t="s">
        <v>343</v>
      </c>
      <c r="F191" s="213" t="s">
        <v>344</v>
      </c>
      <c r="G191" s="214" t="s">
        <v>300</v>
      </c>
      <c r="H191" s="215">
        <v>0.91200000000000003</v>
      </c>
      <c r="I191" s="216"/>
      <c r="J191" s="217">
        <f t="shared" si="30"/>
        <v>0</v>
      </c>
      <c r="K191" s="218"/>
      <c r="L191" s="219"/>
      <c r="M191" s="220" t="s">
        <v>1</v>
      </c>
      <c r="N191" s="221" t="s">
        <v>41</v>
      </c>
      <c r="O191" s="68"/>
      <c r="P191" s="207">
        <f t="shared" si="31"/>
        <v>0</v>
      </c>
      <c r="Q191" s="207">
        <v>0.55000000000000004</v>
      </c>
      <c r="R191" s="207">
        <f t="shared" si="32"/>
        <v>0.50160000000000005</v>
      </c>
      <c r="S191" s="207">
        <v>0</v>
      </c>
      <c r="T191" s="208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09" t="s">
        <v>249</v>
      </c>
      <c r="AT191" s="209" t="s">
        <v>246</v>
      </c>
      <c r="AU191" s="209" t="s">
        <v>125</v>
      </c>
      <c r="AY191" s="14" t="s">
        <v>124</v>
      </c>
      <c r="BE191" s="210">
        <f t="shared" si="34"/>
        <v>0</v>
      </c>
      <c r="BF191" s="210">
        <f t="shared" si="35"/>
        <v>0</v>
      </c>
      <c r="BG191" s="210">
        <f t="shared" si="36"/>
        <v>0</v>
      </c>
      <c r="BH191" s="210">
        <f t="shared" si="37"/>
        <v>0</v>
      </c>
      <c r="BI191" s="210">
        <f t="shared" si="38"/>
        <v>0</v>
      </c>
      <c r="BJ191" s="14" t="s">
        <v>125</v>
      </c>
      <c r="BK191" s="210">
        <f t="shared" si="39"/>
        <v>0</v>
      </c>
      <c r="BL191" s="14" t="s">
        <v>190</v>
      </c>
      <c r="BM191" s="209" t="s">
        <v>345</v>
      </c>
    </row>
    <row r="192" spans="1:65" s="2" customFormat="1" ht="21.75" customHeight="1">
      <c r="A192" s="31"/>
      <c r="B192" s="32"/>
      <c r="C192" s="197" t="s">
        <v>346</v>
      </c>
      <c r="D192" s="197" t="s">
        <v>127</v>
      </c>
      <c r="E192" s="198" t="s">
        <v>347</v>
      </c>
      <c r="F192" s="199" t="s">
        <v>348</v>
      </c>
      <c r="G192" s="200" t="s">
        <v>300</v>
      </c>
      <c r="H192" s="201">
        <v>1.01</v>
      </c>
      <c r="I192" s="202"/>
      <c r="J192" s="203">
        <f t="shared" si="30"/>
        <v>0</v>
      </c>
      <c r="K192" s="204"/>
      <c r="L192" s="36"/>
      <c r="M192" s="205" t="s">
        <v>1</v>
      </c>
      <c r="N192" s="206" t="s">
        <v>41</v>
      </c>
      <c r="O192" s="68"/>
      <c r="P192" s="207">
        <f t="shared" si="31"/>
        <v>0</v>
      </c>
      <c r="Q192" s="207">
        <v>2.7300000000000001E-2</v>
      </c>
      <c r="R192" s="207">
        <f t="shared" si="32"/>
        <v>2.7573E-2</v>
      </c>
      <c r="S192" s="207">
        <v>0</v>
      </c>
      <c r="T192" s="208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09" t="s">
        <v>190</v>
      </c>
      <c r="AT192" s="209" t="s">
        <v>127</v>
      </c>
      <c r="AU192" s="209" t="s">
        <v>125</v>
      </c>
      <c r="AY192" s="14" t="s">
        <v>124</v>
      </c>
      <c r="BE192" s="210">
        <f t="shared" si="34"/>
        <v>0</v>
      </c>
      <c r="BF192" s="210">
        <f t="shared" si="35"/>
        <v>0</v>
      </c>
      <c r="BG192" s="210">
        <f t="shared" si="36"/>
        <v>0</v>
      </c>
      <c r="BH192" s="210">
        <f t="shared" si="37"/>
        <v>0</v>
      </c>
      <c r="BI192" s="210">
        <f t="shared" si="38"/>
        <v>0</v>
      </c>
      <c r="BJ192" s="14" t="s">
        <v>125</v>
      </c>
      <c r="BK192" s="210">
        <f t="shared" si="39"/>
        <v>0</v>
      </c>
      <c r="BL192" s="14" t="s">
        <v>190</v>
      </c>
      <c r="BM192" s="209" t="s">
        <v>349</v>
      </c>
    </row>
    <row r="193" spans="1:65" s="2" customFormat="1" ht="21.75" customHeight="1">
      <c r="A193" s="31"/>
      <c r="B193" s="32"/>
      <c r="C193" s="197" t="s">
        <v>350</v>
      </c>
      <c r="D193" s="197" t="s">
        <v>127</v>
      </c>
      <c r="E193" s="198" t="s">
        <v>351</v>
      </c>
      <c r="F193" s="199" t="s">
        <v>352</v>
      </c>
      <c r="G193" s="200" t="s">
        <v>130</v>
      </c>
      <c r="H193" s="201">
        <v>236</v>
      </c>
      <c r="I193" s="202"/>
      <c r="J193" s="203">
        <f t="shared" si="30"/>
        <v>0</v>
      </c>
      <c r="K193" s="204"/>
      <c r="L193" s="36"/>
      <c r="M193" s="205" t="s">
        <v>1</v>
      </c>
      <c r="N193" s="206" t="s">
        <v>41</v>
      </c>
      <c r="O193" s="68"/>
      <c r="P193" s="207">
        <f t="shared" si="31"/>
        <v>0</v>
      </c>
      <c r="Q193" s="207">
        <v>1.0829999999999999E-2</v>
      </c>
      <c r="R193" s="207">
        <f t="shared" si="32"/>
        <v>2.5558799999999997</v>
      </c>
      <c r="S193" s="207">
        <v>0</v>
      </c>
      <c r="T193" s="208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09" t="s">
        <v>190</v>
      </c>
      <c r="AT193" s="209" t="s">
        <v>127</v>
      </c>
      <c r="AU193" s="209" t="s">
        <v>125</v>
      </c>
      <c r="AY193" s="14" t="s">
        <v>124</v>
      </c>
      <c r="BE193" s="210">
        <f t="shared" si="34"/>
        <v>0</v>
      </c>
      <c r="BF193" s="210">
        <f t="shared" si="35"/>
        <v>0</v>
      </c>
      <c r="BG193" s="210">
        <f t="shared" si="36"/>
        <v>0</v>
      </c>
      <c r="BH193" s="210">
        <f t="shared" si="37"/>
        <v>0</v>
      </c>
      <c r="BI193" s="210">
        <f t="shared" si="38"/>
        <v>0</v>
      </c>
      <c r="BJ193" s="14" t="s">
        <v>125</v>
      </c>
      <c r="BK193" s="210">
        <f t="shared" si="39"/>
        <v>0</v>
      </c>
      <c r="BL193" s="14" t="s">
        <v>190</v>
      </c>
      <c r="BM193" s="209" t="s">
        <v>353</v>
      </c>
    </row>
    <row r="194" spans="1:65" s="2" customFormat="1" ht="21.75" customHeight="1">
      <c r="A194" s="31"/>
      <c r="B194" s="32"/>
      <c r="C194" s="197" t="s">
        <v>354</v>
      </c>
      <c r="D194" s="197" t="s">
        <v>127</v>
      </c>
      <c r="E194" s="198" t="s">
        <v>355</v>
      </c>
      <c r="F194" s="199" t="s">
        <v>356</v>
      </c>
      <c r="G194" s="200" t="s">
        <v>273</v>
      </c>
      <c r="H194" s="222"/>
      <c r="I194" s="202"/>
      <c r="J194" s="203">
        <f t="shared" si="30"/>
        <v>0</v>
      </c>
      <c r="K194" s="204"/>
      <c r="L194" s="36"/>
      <c r="M194" s="205" t="s">
        <v>1</v>
      </c>
      <c r="N194" s="206" t="s">
        <v>41</v>
      </c>
      <c r="O194" s="68"/>
      <c r="P194" s="207">
        <f t="shared" si="31"/>
        <v>0</v>
      </c>
      <c r="Q194" s="207">
        <v>0</v>
      </c>
      <c r="R194" s="207">
        <f t="shared" si="32"/>
        <v>0</v>
      </c>
      <c r="S194" s="207">
        <v>0</v>
      </c>
      <c r="T194" s="208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09" t="s">
        <v>190</v>
      </c>
      <c r="AT194" s="209" t="s">
        <v>127</v>
      </c>
      <c r="AU194" s="209" t="s">
        <v>125</v>
      </c>
      <c r="AY194" s="14" t="s">
        <v>124</v>
      </c>
      <c r="BE194" s="210">
        <f t="shared" si="34"/>
        <v>0</v>
      </c>
      <c r="BF194" s="210">
        <f t="shared" si="35"/>
        <v>0</v>
      </c>
      <c r="BG194" s="210">
        <f t="shared" si="36"/>
        <v>0</v>
      </c>
      <c r="BH194" s="210">
        <f t="shared" si="37"/>
        <v>0</v>
      </c>
      <c r="BI194" s="210">
        <f t="shared" si="38"/>
        <v>0</v>
      </c>
      <c r="BJ194" s="14" t="s">
        <v>125</v>
      </c>
      <c r="BK194" s="210">
        <f t="shared" si="39"/>
        <v>0</v>
      </c>
      <c r="BL194" s="14" t="s">
        <v>190</v>
      </c>
      <c r="BM194" s="209" t="s">
        <v>357</v>
      </c>
    </row>
    <row r="195" spans="1:65" s="12" customFormat="1" ht="22.9" customHeight="1">
      <c r="B195" s="181"/>
      <c r="C195" s="182"/>
      <c r="D195" s="183" t="s">
        <v>74</v>
      </c>
      <c r="E195" s="195" t="s">
        <v>358</v>
      </c>
      <c r="F195" s="195" t="s">
        <v>359</v>
      </c>
      <c r="G195" s="182"/>
      <c r="H195" s="182"/>
      <c r="I195" s="185"/>
      <c r="J195" s="196">
        <f>BK195</f>
        <v>0</v>
      </c>
      <c r="K195" s="182"/>
      <c r="L195" s="187"/>
      <c r="M195" s="188"/>
      <c r="N195" s="189"/>
      <c r="O195" s="189"/>
      <c r="P195" s="190">
        <f>SUM(P196:P213)</f>
        <v>0</v>
      </c>
      <c r="Q195" s="189"/>
      <c r="R195" s="190">
        <f>SUM(R196:R213)</f>
        <v>0.44465178000000005</v>
      </c>
      <c r="S195" s="189"/>
      <c r="T195" s="191">
        <f>SUM(T196:T213)</f>
        <v>0.81900012</v>
      </c>
      <c r="AR195" s="192" t="s">
        <v>125</v>
      </c>
      <c r="AT195" s="193" t="s">
        <v>74</v>
      </c>
      <c r="AU195" s="193" t="s">
        <v>83</v>
      </c>
      <c r="AY195" s="192" t="s">
        <v>124</v>
      </c>
      <c r="BK195" s="194">
        <f>SUM(BK196:BK213)</f>
        <v>0</v>
      </c>
    </row>
    <row r="196" spans="1:65" s="2" customFormat="1" ht="21.75" customHeight="1">
      <c r="A196" s="31"/>
      <c r="B196" s="32"/>
      <c r="C196" s="197" t="s">
        <v>360</v>
      </c>
      <c r="D196" s="197" t="s">
        <v>127</v>
      </c>
      <c r="E196" s="198" t="s">
        <v>361</v>
      </c>
      <c r="F196" s="199" t="s">
        <v>362</v>
      </c>
      <c r="G196" s="200" t="s">
        <v>198</v>
      </c>
      <c r="H196" s="201">
        <v>76.8</v>
      </c>
      <c r="I196" s="202"/>
      <c r="J196" s="203">
        <f t="shared" ref="J196:J213" si="40">ROUND(I196*H196,2)</f>
        <v>0</v>
      </c>
      <c r="K196" s="204"/>
      <c r="L196" s="36"/>
      <c r="M196" s="205" t="s">
        <v>1</v>
      </c>
      <c r="N196" s="206" t="s">
        <v>41</v>
      </c>
      <c r="O196" s="68"/>
      <c r="P196" s="207">
        <f t="shared" ref="P196:P213" si="41">O196*H196</f>
        <v>0</v>
      </c>
      <c r="Q196" s="207">
        <v>0</v>
      </c>
      <c r="R196" s="207">
        <f t="shared" ref="R196:R213" si="42">Q196*H196</f>
        <v>0</v>
      </c>
      <c r="S196" s="207">
        <v>0</v>
      </c>
      <c r="T196" s="208">
        <f t="shared" ref="T196:T213" si="43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09" t="s">
        <v>190</v>
      </c>
      <c r="AT196" s="209" t="s">
        <v>127</v>
      </c>
      <c r="AU196" s="209" t="s">
        <v>125</v>
      </c>
      <c r="AY196" s="14" t="s">
        <v>124</v>
      </c>
      <c r="BE196" s="210">
        <f t="shared" ref="BE196:BE213" si="44">IF(N196="základná",J196,0)</f>
        <v>0</v>
      </c>
      <c r="BF196" s="210">
        <f t="shared" ref="BF196:BF213" si="45">IF(N196="znížená",J196,0)</f>
        <v>0</v>
      </c>
      <c r="BG196" s="210">
        <f t="shared" ref="BG196:BG213" si="46">IF(N196="zákl. prenesená",J196,0)</f>
        <v>0</v>
      </c>
      <c r="BH196" s="210">
        <f t="shared" ref="BH196:BH213" si="47">IF(N196="zníž. prenesená",J196,0)</f>
        <v>0</v>
      </c>
      <c r="BI196" s="210">
        <f t="shared" ref="BI196:BI213" si="48">IF(N196="nulová",J196,0)</f>
        <v>0</v>
      </c>
      <c r="BJ196" s="14" t="s">
        <v>125</v>
      </c>
      <c r="BK196" s="210">
        <f t="shared" ref="BK196:BK213" si="49">ROUND(I196*H196,2)</f>
        <v>0</v>
      </c>
      <c r="BL196" s="14" t="s">
        <v>190</v>
      </c>
      <c r="BM196" s="209" t="s">
        <v>363</v>
      </c>
    </row>
    <row r="197" spans="1:65" s="2" customFormat="1" ht="21.75" customHeight="1">
      <c r="A197" s="31"/>
      <c r="B197" s="32"/>
      <c r="C197" s="197" t="s">
        <v>364</v>
      </c>
      <c r="D197" s="197" t="s">
        <v>127</v>
      </c>
      <c r="E197" s="198" t="s">
        <v>365</v>
      </c>
      <c r="F197" s="199" t="s">
        <v>366</v>
      </c>
      <c r="G197" s="200" t="s">
        <v>198</v>
      </c>
      <c r="H197" s="201">
        <v>76.8</v>
      </c>
      <c r="I197" s="202"/>
      <c r="J197" s="203">
        <f t="shared" si="40"/>
        <v>0</v>
      </c>
      <c r="K197" s="204"/>
      <c r="L197" s="36"/>
      <c r="M197" s="205" t="s">
        <v>1</v>
      </c>
      <c r="N197" s="206" t="s">
        <v>41</v>
      </c>
      <c r="O197" s="68"/>
      <c r="P197" s="207">
        <f t="shared" si="41"/>
        <v>0</v>
      </c>
      <c r="Q197" s="207">
        <v>0</v>
      </c>
      <c r="R197" s="207">
        <f t="shared" si="42"/>
        <v>0</v>
      </c>
      <c r="S197" s="207">
        <v>3.2000000000000002E-3</v>
      </c>
      <c r="T197" s="208">
        <f t="shared" si="43"/>
        <v>0.24576000000000001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09" t="s">
        <v>190</v>
      </c>
      <c r="AT197" s="209" t="s">
        <v>127</v>
      </c>
      <c r="AU197" s="209" t="s">
        <v>125</v>
      </c>
      <c r="AY197" s="14" t="s">
        <v>124</v>
      </c>
      <c r="BE197" s="210">
        <f t="shared" si="44"/>
        <v>0</v>
      </c>
      <c r="BF197" s="210">
        <f t="shared" si="45"/>
        <v>0</v>
      </c>
      <c r="BG197" s="210">
        <f t="shared" si="46"/>
        <v>0</v>
      </c>
      <c r="BH197" s="210">
        <f t="shared" si="47"/>
        <v>0</v>
      </c>
      <c r="BI197" s="210">
        <f t="shared" si="48"/>
        <v>0</v>
      </c>
      <c r="BJ197" s="14" t="s">
        <v>125</v>
      </c>
      <c r="BK197" s="210">
        <f t="shared" si="49"/>
        <v>0</v>
      </c>
      <c r="BL197" s="14" t="s">
        <v>190</v>
      </c>
      <c r="BM197" s="209" t="s">
        <v>367</v>
      </c>
    </row>
    <row r="198" spans="1:65" s="2" customFormat="1" ht="21.75" customHeight="1">
      <c r="A198" s="31"/>
      <c r="B198" s="32"/>
      <c r="C198" s="197" t="s">
        <v>368</v>
      </c>
      <c r="D198" s="197" t="s">
        <v>127</v>
      </c>
      <c r="E198" s="198" t="s">
        <v>369</v>
      </c>
      <c r="F198" s="199" t="s">
        <v>370</v>
      </c>
      <c r="G198" s="200" t="s">
        <v>198</v>
      </c>
      <c r="H198" s="201">
        <v>12.6</v>
      </c>
      <c r="I198" s="202"/>
      <c r="J198" s="203">
        <f t="shared" si="40"/>
        <v>0</v>
      </c>
      <c r="K198" s="204"/>
      <c r="L198" s="36"/>
      <c r="M198" s="205" t="s">
        <v>1</v>
      </c>
      <c r="N198" s="206" t="s">
        <v>41</v>
      </c>
      <c r="O198" s="68"/>
      <c r="P198" s="207">
        <f t="shared" si="41"/>
        <v>0</v>
      </c>
      <c r="Q198" s="207">
        <v>3.5100000000000001E-3</v>
      </c>
      <c r="R198" s="207">
        <f t="shared" si="42"/>
        <v>4.4226000000000001E-2</v>
      </c>
      <c r="S198" s="207">
        <v>0</v>
      </c>
      <c r="T198" s="208">
        <f t="shared" si="4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09" t="s">
        <v>190</v>
      </c>
      <c r="AT198" s="209" t="s">
        <v>127</v>
      </c>
      <c r="AU198" s="209" t="s">
        <v>125</v>
      </c>
      <c r="AY198" s="14" t="s">
        <v>124</v>
      </c>
      <c r="BE198" s="210">
        <f t="shared" si="44"/>
        <v>0</v>
      </c>
      <c r="BF198" s="210">
        <f t="shared" si="45"/>
        <v>0</v>
      </c>
      <c r="BG198" s="210">
        <f t="shared" si="46"/>
        <v>0</v>
      </c>
      <c r="BH198" s="210">
        <f t="shared" si="47"/>
        <v>0</v>
      </c>
      <c r="BI198" s="210">
        <f t="shared" si="48"/>
        <v>0</v>
      </c>
      <c r="BJ198" s="14" t="s">
        <v>125</v>
      </c>
      <c r="BK198" s="210">
        <f t="shared" si="49"/>
        <v>0</v>
      </c>
      <c r="BL198" s="14" t="s">
        <v>190</v>
      </c>
      <c r="BM198" s="209" t="s">
        <v>371</v>
      </c>
    </row>
    <row r="199" spans="1:65" s="2" customFormat="1" ht="21.75" customHeight="1">
      <c r="A199" s="31"/>
      <c r="B199" s="32"/>
      <c r="C199" s="197" t="s">
        <v>372</v>
      </c>
      <c r="D199" s="197" t="s">
        <v>127</v>
      </c>
      <c r="E199" s="198" t="s">
        <v>373</v>
      </c>
      <c r="F199" s="199" t="s">
        <v>374</v>
      </c>
      <c r="G199" s="200" t="s">
        <v>198</v>
      </c>
      <c r="H199" s="201">
        <v>12.6</v>
      </c>
      <c r="I199" s="202"/>
      <c r="J199" s="203">
        <f t="shared" si="40"/>
        <v>0</v>
      </c>
      <c r="K199" s="204"/>
      <c r="L199" s="36"/>
      <c r="M199" s="205" t="s">
        <v>1</v>
      </c>
      <c r="N199" s="206" t="s">
        <v>41</v>
      </c>
      <c r="O199" s="68"/>
      <c r="P199" s="207">
        <f t="shared" si="41"/>
        <v>0</v>
      </c>
      <c r="Q199" s="207">
        <v>0</v>
      </c>
      <c r="R199" s="207">
        <f t="shared" si="42"/>
        <v>0</v>
      </c>
      <c r="S199" s="207">
        <v>3.79E-3</v>
      </c>
      <c r="T199" s="208">
        <f t="shared" si="43"/>
        <v>4.7753999999999998E-2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09" t="s">
        <v>190</v>
      </c>
      <c r="AT199" s="209" t="s">
        <v>127</v>
      </c>
      <c r="AU199" s="209" t="s">
        <v>125</v>
      </c>
      <c r="AY199" s="14" t="s">
        <v>124</v>
      </c>
      <c r="BE199" s="210">
        <f t="shared" si="44"/>
        <v>0</v>
      </c>
      <c r="BF199" s="210">
        <f t="shared" si="45"/>
        <v>0</v>
      </c>
      <c r="BG199" s="210">
        <f t="shared" si="46"/>
        <v>0</v>
      </c>
      <c r="BH199" s="210">
        <f t="shared" si="47"/>
        <v>0</v>
      </c>
      <c r="BI199" s="210">
        <f t="shared" si="48"/>
        <v>0</v>
      </c>
      <c r="BJ199" s="14" t="s">
        <v>125</v>
      </c>
      <c r="BK199" s="210">
        <f t="shared" si="49"/>
        <v>0</v>
      </c>
      <c r="BL199" s="14" t="s">
        <v>190</v>
      </c>
      <c r="BM199" s="209" t="s">
        <v>375</v>
      </c>
    </row>
    <row r="200" spans="1:65" s="2" customFormat="1" ht="33" customHeight="1">
      <c r="A200" s="31"/>
      <c r="B200" s="32"/>
      <c r="C200" s="197" t="s">
        <v>376</v>
      </c>
      <c r="D200" s="197" t="s">
        <v>127</v>
      </c>
      <c r="E200" s="198" t="s">
        <v>377</v>
      </c>
      <c r="F200" s="199" t="s">
        <v>378</v>
      </c>
      <c r="G200" s="200" t="s">
        <v>198</v>
      </c>
      <c r="H200" s="201">
        <v>12.255000000000001</v>
      </c>
      <c r="I200" s="202"/>
      <c r="J200" s="203">
        <f t="shared" si="40"/>
        <v>0</v>
      </c>
      <c r="K200" s="204"/>
      <c r="L200" s="36"/>
      <c r="M200" s="205" t="s">
        <v>1</v>
      </c>
      <c r="N200" s="206" t="s">
        <v>41</v>
      </c>
      <c r="O200" s="68"/>
      <c r="P200" s="207">
        <f t="shared" si="41"/>
        <v>0</v>
      </c>
      <c r="Q200" s="207">
        <v>7.0200000000000002E-3</v>
      </c>
      <c r="R200" s="207">
        <f t="shared" si="42"/>
        <v>8.6030100000000012E-2</v>
      </c>
      <c r="S200" s="207">
        <v>0</v>
      </c>
      <c r="T200" s="208">
        <f t="shared" si="4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09" t="s">
        <v>190</v>
      </c>
      <c r="AT200" s="209" t="s">
        <v>127</v>
      </c>
      <c r="AU200" s="209" t="s">
        <v>125</v>
      </c>
      <c r="AY200" s="14" t="s">
        <v>124</v>
      </c>
      <c r="BE200" s="210">
        <f t="shared" si="44"/>
        <v>0</v>
      </c>
      <c r="BF200" s="210">
        <f t="shared" si="45"/>
        <v>0</v>
      </c>
      <c r="BG200" s="210">
        <f t="shared" si="46"/>
        <v>0</v>
      </c>
      <c r="BH200" s="210">
        <f t="shared" si="47"/>
        <v>0</v>
      </c>
      <c r="BI200" s="210">
        <f t="shared" si="48"/>
        <v>0</v>
      </c>
      <c r="BJ200" s="14" t="s">
        <v>125</v>
      </c>
      <c r="BK200" s="210">
        <f t="shared" si="49"/>
        <v>0</v>
      </c>
      <c r="BL200" s="14" t="s">
        <v>190</v>
      </c>
      <c r="BM200" s="209" t="s">
        <v>379</v>
      </c>
    </row>
    <row r="201" spans="1:65" s="2" customFormat="1" ht="21.75" customHeight="1">
      <c r="A201" s="31"/>
      <c r="B201" s="32"/>
      <c r="C201" s="197" t="s">
        <v>380</v>
      </c>
      <c r="D201" s="197" t="s">
        <v>127</v>
      </c>
      <c r="E201" s="198" t="s">
        <v>381</v>
      </c>
      <c r="F201" s="199" t="s">
        <v>382</v>
      </c>
      <c r="G201" s="200" t="s">
        <v>130</v>
      </c>
      <c r="H201" s="201">
        <v>4.9020000000000001</v>
      </c>
      <c r="I201" s="202"/>
      <c r="J201" s="203">
        <f t="shared" si="40"/>
        <v>0</v>
      </c>
      <c r="K201" s="204"/>
      <c r="L201" s="36"/>
      <c r="M201" s="205" t="s">
        <v>1</v>
      </c>
      <c r="N201" s="206" t="s">
        <v>41</v>
      </c>
      <c r="O201" s="68"/>
      <c r="P201" s="207">
        <f t="shared" si="41"/>
        <v>0</v>
      </c>
      <c r="Q201" s="207">
        <v>0</v>
      </c>
      <c r="R201" s="207">
        <f t="shared" si="42"/>
        <v>0</v>
      </c>
      <c r="S201" s="207">
        <v>7.1999999999999998E-3</v>
      </c>
      <c r="T201" s="208">
        <f t="shared" si="43"/>
        <v>3.5294399999999997E-2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09" t="s">
        <v>190</v>
      </c>
      <c r="AT201" s="209" t="s">
        <v>127</v>
      </c>
      <c r="AU201" s="209" t="s">
        <v>125</v>
      </c>
      <c r="AY201" s="14" t="s">
        <v>124</v>
      </c>
      <c r="BE201" s="210">
        <f t="shared" si="44"/>
        <v>0</v>
      </c>
      <c r="BF201" s="210">
        <f t="shared" si="45"/>
        <v>0</v>
      </c>
      <c r="BG201" s="210">
        <f t="shared" si="46"/>
        <v>0</v>
      </c>
      <c r="BH201" s="210">
        <f t="shared" si="47"/>
        <v>0</v>
      </c>
      <c r="BI201" s="210">
        <f t="shared" si="48"/>
        <v>0</v>
      </c>
      <c r="BJ201" s="14" t="s">
        <v>125</v>
      </c>
      <c r="BK201" s="210">
        <f t="shared" si="49"/>
        <v>0</v>
      </c>
      <c r="BL201" s="14" t="s">
        <v>190</v>
      </c>
      <c r="BM201" s="209" t="s">
        <v>383</v>
      </c>
    </row>
    <row r="202" spans="1:65" s="2" customFormat="1" ht="21.75" customHeight="1">
      <c r="A202" s="31"/>
      <c r="B202" s="32"/>
      <c r="C202" s="197" t="s">
        <v>384</v>
      </c>
      <c r="D202" s="197" t="s">
        <v>127</v>
      </c>
      <c r="E202" s="198" t="s">
        <v>385</v>
      </c>
      <c r="F202" s="199" t="s">
        <v>386</v>
      </c>
      <c r="G202" s="200" t="s">
        <v>198</v>
      </c>
      <c r="H202" s="201">
        <v>78</v>
      </c>
      <c r="I202" s="202"/>
      <c r="J202" s="203">
        <f t="shared" si="40"/>
        <v>0</v>
      </c>
      <c r="K202" s="204"/>
      <c r="L202" s="36"/>
      <c r="M202" s="205" t="s">
        <v>1</v>
      </c>
      <c r="N202" s="206" t="s">
        <v>41</v>
      </c>
      <c r="O202" s="68"/>
      <c r="P202" s="207">
        <f t="shared" si="41"/>
        <v>0</v>
      </c>
      <c r="Q202" s="207">
        <v>3.9500000000000004E-3</v>
      </c>
      <c r="R202" s="207">
        <f t="shared" si="42"/>
        <v>0.30810000000000004</v>
      </c>
      <c r="S202" s="207">
        <v>0</v>
      </c>
      <c r="T202" s="208">
        <f t="shared" si="4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09" t="s">
        <v>190</v>
      </c>
      <c r="AT202" s="209" t="s">
        <v>127</v>
      </c>
      <c r="AU202" s="209" t="s">
        <v>125</v>
      </c>
      <c r="AY202" s="14" t="s">
        <v>124</v>
      </c>
      <c r="BE202" s="210">
        <f t="shared" si="44"/>
        <v>0</v>
      </c>
      <c r="BF202" s="210">
        <f t="shared" si="45"/>
        <v>0</v>
      </c>
      <c r="BG202" s="210">
        <f t="shared" si="46"/>
        <v>0</v>
      </c>
      <c r="BH202" s="210">
        <f t="shared" si="47"/>
        <v>0</v>
      </c>
      <c r="BI202" s="210">
        <f t="shared" si="48"/>
        <v>0</v>
      </c>
      <c r="BJ202" s="14" t="s">
        <v>125</v>
      </c>
      <c r="BK202" s="210">
        <f t="shared" si="49"/>
        <v>0</v>
      </c>
      <c r="BL202" s="14" t="s">
        <v>190</v>
      </c>
      <c r="BM202" s="209" t="s">
        <v>387</v>
      </c>
    </row>
    <row r="203" spans="1:65" s="2" customFormat="1" ht="16.5" customHeight="1">
      <c r="A203" s="31"/>
      <c r="B203" s="32"/>
      <c r="C203" s="197" t="s">
        <v>388</v>
      </c>
      <c r="D203" s="197" t="s">
        <v>127</v>
      </c>
      <c r="E203" s="198" t="s">
        <v>389</v>
      </c>
      <c r="F203" s="199" t="s">
        <v>390</v>
      </c>
      <c r="G203" s="200" t="s">
        <v>203</v>
      </c>
      <c r="H203" s="201">
        <v>88</v>
      </c>
      <c r="I203" s="202"/>
      <c r="J203" s="203">
        <f t="shared" si="40"/>
        <v>0</v>
      </c>
      <c r="K203" s="204"/>
      <c r="L203" s="36"/>
      <c r="M203" s="205" t="s">
        <v>1</v>
      </c>
      <c r="N203" s="206" t="s">
        <v>41</v>
      </c>
      <c r="O203" s="68"/>
      <c r="P203" s="207">
        <f t="shared" si="41"/>
        <v>0</v>
      </c>
      <c r="Q203" s="207">
        <v>0</v>
      </c>
      <c r="R203" s="207">
        <f t="shared" si="42"/>
        <v>0</v>
      </c>
      <c r="S203" s="207">
        <v>9.0000000000000006E-5</v>
      </c>
      <c r="T203" s="208">
        <f t="shared" si="43"/>
        <v>7.92E-3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09" t="s">
        <v>190</v>
      </c>
      <c r="AT203" s="209" t="s">
        <v>127</v>
      </c>
      <c r="AU203" s="209" t="s">
        <v>125</v>
      </c>
      <c r="AY203" s="14" t="s">
        <v>124</v>
      </c>
      <c r="BE203" s="210">
        <f t="shared" si="44"/>
        <v>0</v>
      </c>
      <c r="BF203" s="210">
        <f t="shared" si="45"/>
        <v>0</v>
      </c>
      <c r="BG203" s="210">
        <f t="shared" si="46"/>
        <v>0</v>
      </c>
      <c r="BH203" s="210">
        <f t="shared" si="47"/>
        <v>0</v>
      </c>
      <c r="BI203" s="210">
        <f t="shared" si="48"/>
        <v>0</v>
      </c>
      <c r="BJ203" s="14" t="s">
        <v>125</v>
      </c>
      <c r="BK203" s="210">
        <f t="shared" si="49"/>
        <v>0</v>
      </c>
      <c r="BL203" s="14" t="s">
        <v>190</v>
      </c>
      <c r="BM203" s="209" t="s">
        <v>391</v>
      </c>
    </row>
    <row r="204" spans="1:65" s="2" customFormat="1" ht="21.75" customHeight="1">
      <c r="A204" s="31"/>
      <c r="B204" s="32"/>
      <c r="C204" s="197" t="s">
        <v>392</v>
      </c>
      <c r="D204" s="197" t="s">
        <v>127</v>
      </c>
      <c r="E204" s="198" t="s">
        <v>393</v>
      </c>
      <c r="F204" s="199" t="s">
        <v>394</v>
      </c>
      <c r="G204" s="200" t="s">
        <v>203</v>
      </c>
      <c r="H204" s="201">
        <v>4</v>
      </c>
      <c r="I204" s="202"/>
      <c r="J204" s="203">
        <f t="shared" si="40"/>
        <v>0</v>
      </c>
      <c r="K204" s="204"/>
      <c r="L204" s="36"/>
      <c r="M204" s="205" t="s">
        <v>1</v>
      </c>
      <c r="N204" s="206" t="s">
        <v>41</v>
      </c>
      <c r="O204" s="68"/>
      <c r="P204" s="207">
        <f t="shared" si="41"/>
        <v>0</v>
      </c>
      <c r="Q204" s="207">
        <v>0</v>
      </c>
      <c r="R204" s="207">
        <f t="shared" si="42"/>
        <v>0</v>
      </c>
      <c r="S204" s="207">
        <v>0</v>
      </c>
      <c r="T204" s="208">
        <f t="shared" si="4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09" t="s">
        <v>190</v>
      </c>
      <c r="AT204" s="209" t="s">
        <v>127</v>
      </c>
      <c r="AU204" s="209" t="s">
        <v>125</v>
      </c>
      <c r="AY204" s="14" t="s">
        <v>124</v>
      </c>
      <c r="BE204" s="210">
        <f t="shared" si="44"/>
        <v>0</v>
      </c>
      <c r="BF204" s="210">
        <f t="shared" si="45"/>
        <v>0</v>
      </c>
      <c r="BG204" s="210">
        <f t="shared" si="46"/>
        <v>0</v>
      </c>
      <c r="BH204" s="210">
        <f t="shared" si="47"/>
        <v>0</v>
      </c>
      <c r="BI204" s="210">
        <f t="shared" si="48"/>
        <v>0</v>
      </c>
      <c r="BJ204" s="14" t="s">
        <v>125</v>
      </c>
      <c r="BK204" s="210">
        <f t="shared" si="49"/>
        <v>0</v>
      </c>
      <c r="BL204" s="14" t="s">
        <v>190</v>
      </c>
      <c r="BM204" s="209" t="s">
        <v>395</v>
      </c>
    </row>
    <row r="205" spans="1:65" s="2" customFormat="1" ht="21.75" customHeight="1">
      <c r="A205" s="31"/>
      <c r="B205" s="32"/>
      <c r="C205" s="197" t="s">
        <v>396</v>
      </c>
      <c r="D205" s="197" t="s">
        <v>127</v>
      </c>
      <c r="E205" s="198" t="s">
        <v>397</v>
      </c>
      <c r="F205" s="199" t="s">
        <v>398</v>
      </c>
      <c r="G205" s="200" t="s">
        <v>198</v>
      </c>
      <c r="H205" s="201">
        <v>78</v>
      </c>
      <c r="I205" s="202"/>
      <c r="J205" s="203">
        <f t="shared" si="40"/>
        <v>0</v>
      </c>
      <c r="K205" s="204"/>
      <c r="L205" s="36"/>
      <c r="M205" s="205" t="s">
        <v>1</v>
      </c>
      <c r="N205" s="206" t="s">
        <v>41</v>
      </c>
      <c r="O205" s="68"/>
      <c r="P205" s="207">
        <f t="shared" si="41"/>
        <v>0</v>
      </c>
      <c r="Q205" s="207">
        <v>0</v>
      </c>
      <c r="R205" s="207">
        <f t="shared" si="42"/>
        <v>0</v>
      </c>
      <c r="S205" s="207">
        <v>4.45E-3</v>
      </c>
      <c r="T205" s="208">
        <f t="shared" si="43"/>
        <v>0.34710000000000002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09" t="s">
        <v>190</v>
      </c>
      <c r="AT205" s="209" t="s">
        <v>127</v>
      </c>
      <c r="AU205" s="209" t="s">
        <v>125</v>
      </c>
      <c r="AY205" s="14" t="s">
        <v>124</v>
      </c>
      <c r="BE205" s="210">
        <f t="shared" si="44"/>
        <v>0</v>
      </c>
      <c r="BF205" s="210">
        <f t="shared" si="45"/>
        <v>0</v>
      </c>
      <c r="BG205" s="210">
        <f t="shared" si="46"/>
        <v>0</v>
      </c>
      <c r="BH205" s="210">
        <f t="shared" si="47"/>
        <v>0</v>
      </c>
      <c r="BI205" s="210">
        <f t="shared" si="48"/>
        <v>0</v>
      </c>
      <c r="BJ205" s="14" t="s">
        <v>125</v>
      </c>
      <c r="BK205" s="210">
        <f t="shared" si="49"/>
        <v>0</v>
      </c>
      <c r="BL205" s="14" t="s">
        <v>190</v>
      </c>
      <c r="BM205" s="209" t="s">
        <v>399</v>
      </c>
    </row>
    <row r="206" spans="1:65" s="2" customFormat="1" ht="21.75" customHeight="1">
      <c r="A206" s="31"/>
      <c r="B206" s="32"/>
      <c r="C206" s="197" t="s">
        <v>400</v>
      </c>
      <c r="D206" s="197" t="s">
        <v>127</v>
      </c>
      <c r="E206" s="198" t="s">
        <v>401</v>
      </c>
      <c r="F206" s="199" t="s">
        <v>402</v>
      </c>
      <c r="G206" s="200" t="s">
        <v>203</v>
      </c>
      <c r="H206" s="201">
        <v>4</v>
      </c>
      <c r="I206" s="202"/>
      <c r="J206" s="203">
        <f t="shared" si="40"/>
        <v>0</v>
      </c>
      <c r="K206" s="204"/>
      <c r="L206" s="36"/>
      <c r="M206" s="205" t="s">
        <v>1</v>
      </c>
      <c r="N206" s="206" t="s">
        <v>41</v>
      </c>
      <c r="O206" s="68"/>
      <c r="P206" s="207">
        <f t="shared" si="41"/>
        <v>0</v>
      </c>
      <c r="Q206" s="207">
        <v>1.5739199999999999E-3</v>
      </c>
      <c r="R206" s="207">
        <f t="shared" si="42"/>
        <v>6.2956799999999997E-3</v>
      </c>
      <c r="S206" s="207">
        <v>0</v>
      </c>
      <c r="T206" s="208">
        <f t="shared" si="4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09" t="s">
        <v>190</v>
      </c>
      <c r="AT206" s="209" t="s">
        <v>127</v>
      </c>
      <c r="AU206" s="209" t="s">
        <v>125</v>
      </c>
      <c r="AY206" s="14" t="s">
        <v>124</v>
      </c>
      <c r="BE206" s="210">
        <f t="shared" si="44"/>
        <v>0</v>
      </c>
      <c r="BF206" s="210">
        <f t="shared" si="45"/>
        <v>0</v>
      </c>
      <c r="BG206" s="210">
        <f t="shared" si="46"/>
        <v>0</v>
      </c>
      <c r="BH206" s="210">
        <f t="shared" si="47"/>
        <v>0</v>
      </c>
      <c r="BI206" s="210">
        <f t="shared" si="48"/>
        <v>0</v>
      </c>
      <c r="BJ206" s="14" t="s">
        <v>125</v>
      </c>
      <c r="BK206" s="210">
        <f t="shared" si="49"/>
        <v>0</v>
      </c>
      <c r="BL206" s="14" t="s">
        <v>190</v>
      </c>
      <c r="BM206" s="209" t="s">
        <v>403</v>
      </c>
    </row>
    <row r="207" spans="1:65" s="2" customFormat="1" ht="21.75" customHeight="1">
      <c r="A207" s="31"/>
      <c r="B207" s="32"/>
      <c r="C207" s="197" t="s">
        <v>404</v>
      </c>
      <c r="D207" s="197" t="s">
        <v>127</v>
      </c>
      <c r="E207" s="198" t="s">
        <v>405</v>
      </c>
      <c r="F207" s="199" t="s">
        <v>406</v>
      </c>
      <c r="G207" s="200" t="s">
        <v>203</v>
      </c>
      <c r="H207" s="201">
        <v>88</v>
      </c>
      <c r="I207" s="202"/>
      <c r="J207" s="203">
        <f t="shared" si="40"/>
        <v>0</v>
      </c>
      <c r="K207" s="204"/>
      <c r="L207" s="36"/>
      <c r="M207" s="205" t="s">
        <v>1</v>
      </c>
      <c r="N207" s="206" t="s">
        <v>41</v>
      </c>
      <c r="O207" s="68"/>
      <c r="P207" s="207">
        <f t="shared" si="41"/>
        <v>0</v>
      </c>
      <c r="Q207" s="207">
        <v>0</v>
      </c>
      <c r="R207" s="207">
        <f t="shared" si="42"/>
        <v>0</v>
      </c>
      <c r="S207" s="207">
        <v>0</v>
      </c>
      <c r="T207" s="208">
        <f t="shared" si="4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09" t="s">
        <v>190</v>
      </c>
      <c r="AT207" s="209" t="s">
        <v>127</v>
      </c>
      <c r="AU207" s="209" t="s">
        <v>125</v>
      </c>
      <c r="AY207" s="14" t="s">
        <v>124</v>
      </c>
      <c r="BE207" s="210">
        <f t="shared" si="44"/>
        <v>0</v>
      </c>
      <c r="BF207" s="210">
        <f t="shared" si="45"/>
        <v>0</v>
      </c>
      <c r="BG207" s="210">
        <f t="shared" si="46"/>
        <v>0</v>
      </c>
      <c r="BH207" s="210">
        <f t="shared" si="47"/>
        <v>0</v>
      </c>
      <c r="BI207" s="210">
        <f t="shared" si="48"/>
        <v>0</v>
      </c>
      <c r="BJ207" s="14" t="s">
        <v>125</v>
      </c>
      <c r="BK207" s="210">
        <f t="shared" si="49"/>
        <v>0</v>
      </c>
      <c r="BL207" s="14" t="s">
        <v>190</v>
      </c>
      <c r="BM207" s="209" t="s">
        <v>407</v>
      </c>
    </row>
    <row r="208" spans="1:65" s="2" customFormat="1" ht="21.75" customHeight="1">
      <c r="A208" s="31"/>
      <c r="B208" s="32"/>
      <c r="C208" s="197" t="s">
        <v>408</v>
      </c>
      <c r="D208" s="197" t="s">
        <v>127</v>
      </c>
      <c r="E208" s="198" t="s">
        <v>409</v>
      </c>
      <c r="F208" s="199" t="s">
        <v>410</v>
      </c>
      <c r="G208" s="200" t="s">
        <v>203</v>
      </c>
      <c r="H208" s="201">
        <v>4</v>
      </c>
      <c r="I208" s="202"/>
      <c r="J208" s="203">
        <f t="shared" si="40"/>
        <v>0</v>
      </c>
      <c r="K208" s="204"/>
      <c r="L208" s="36"/>
      <c r="M208" s="205" t="s">
        <v>1</v>
      </c>
      <c r="N208" s="206" t="s">
        <v>41</v>
      </c>
      <c r="O208" s="68"/>
      <c r="P208" s="207">
        <f t="shared" si="41"/>
        <v>0</v>
      </c>
      <c r="Q208" s="207">
        <v>0</v>
      </c>
      <c r="R208" s="207">
        <f t="shared" si="42"/>
        <v>0</v>
      </c>
      <c r="S208" s="207">
        <v>1.1000000000000001E-3</v>
      </c>
      <c r="T208" s="208">
        <f t="shared" si="43"/>
        <v>4.4000000000000003E-3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09" t="s">
        <v>190</v>
      </c>
      <c r="AT208" s="209" t="s">
        <v>127</v>
      </c>
      <c r="AU208" s="209" t="s">
        <v>125</v>
      </c>
      <c r="AY208" s="14" t="s">
        <v>124</v>
      </c>
      <c r="BE208" s="210">
        <f t="shared" si="44"/>
        <v>0</v>
      </c>
      <c r="BF208" s="210">
        <f t="shared" si="45"/>
        <v>0</v>
      </c>
      <c r="BG208" s="210">
        <f t="shared" si="46"/>
        <v>0</v>
      </c>
      <c r="BH208" s="210">
        <f t="shared" si="47"/>
        <v>0</v>
      </c>
      <c r="BI208" s="210">
        <f t="shared" si="48"/>
        <v>0</v>
      </c>
      <c r="BJ208" s="14" t="s">
        <v>125</v>
      </c>
      <c r="BK208" s="210">
        <f t="shared" si="49"/>
        <v>0</v>
      </c>
      <c r="BL208" s="14" t="s">
        <v>190</v>
      </c>
      <c r="BM208" s="209" t="s">
        <v>411</v>
      </c>
    </row>
    <row r="209" spans="1:65" s="2" customFormat="1" ht="21.75" customHeight="1">
      <c r="A209" s="31"/>
      <c r="B209" s="32"/>
      <c r="C209" s="197" t="s">
        <v>412</v>
      </c>
      <c r="D209" s="197" t="s">
        <v>127</v>
      </c>
      <c r="E209" s="198" t="s">
        <v>413</v>
      </c>
      <c r="F209" s="199" t="s">
        <v>414</v>
      </c>
      <c r="G209" s="200" t="s">
        <v>203</v>
      </c>
      <c r="H209" s="201">
        <v>1</v>
      </c>
      <c r="I209" s="202"/>
      <c r="J209" s="203">
        <f t="shared" si="40"/>
        <v>0</v>
      </c>
      <c r="K209" s="204"/>
      <c r="L209" s="36"/>
      <c r="M209" s="205" t="s">
        <v>1</v>
      </c>
      <c r="N209" s="206" t="s">
        <v>41</v>
      </c>
      <c r="O209" s="68"/>
      <c r="P209" s="207">
        <f t="shared" si="41"/>
        <v>0</v>
      </c>
      <c r="Q209" s="207">
        <v>0</v>
      </c>
      <c r="R209" s="207">
        <f t="shared" si="42"/>
        <v>0</v>
      </c>
      <c r="S209" s="207">
        <v>0.02</v>
      </c>
      <c r="T209" s="208">
        <f t="shared" si="43"/>
        <v>0.02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09" t="s">
        <v>190</v>
      </c>
      <c r="AT209" s="209" t="s">
        <v>127</v>
      </c>
      <c r="AU209" s="209" t="s">
        <v>125</v>
      </c>
      <c r="AY209" s="14" t="s">
        <v>124</v>
      </c>
      <c r="BE209" s="210">
        <f t="shared" si="44"/>
        <v>0</v>
      </c>
      <c r="BF209" s="210">
        <f t="shared" si="45"/>
        <v>0</v>
      </c>
      <c r="BG209" s="210">
        <f t="shared" si="46"/>
        <v>0</v>
      </c>
      <c r="BH209" s="210">
        <f t="shared" si="47"/>
        <v>0</v>
      </c>
      <c r="BI209" s="210">
        <f t="shared" si="48"/>
        <v>0</v>
      </c>
      <c r="BJ209" s="14" t="s">
        <v>125</v>
      </c>
      <c r="BK209" s="210">
        <f t="shared" si="49"/>
        <v>0</v>
      </c>
      <c r="BL209" s="14" t="s">
        <v>190</v>
      </c>
      <c r="BM209" s="209" t="s">
        <v>415</v>
      </c>
    </row>
    <row r="210" spans="1:65" s="2" customFormat="1" ht="21.75" customHeight="1">
      <c r="A210" s="31"/>
      <c r="B210" s="32"/>
      <c r="C210" s="197" t="s">
        <v>416</v>
      </c>
      <c r="D210" s="197" t="s">
        <v>127</v>
      </c>
      <c r="E210" s="198" t="s">
        <v>417</v>
      </c>
      <c r="F210" s="199" t="s">
        <v>418</v>
      </c>
      <c r="G210" s="200" t="s">
        <v>130</v>
      </c>
      <c r="H210" s="201">
        <v>1.8240000000000001</v>
      </c>
      <c r="I210" s="202"/>
      <c r="J210" s="203">
        <f t="shared" si="40"/>
        <v>0</v>
      </c>
      <c r="K210" s="204"/>
      <c r="L210" s="36"/>
      <c r="M210" s="205" t="s">
        <v>1</v>
      </c>
      <c r="N210" s="206" t="s">
        <v>41</v>
      </c>
      <c r="O210" s="68"/>
      <c r="P210" s="207">
        <f t="shared" si="41"/>
        <v>0</v>
      </c>
      <c r="Q210" s="207">
        <v>0</v>
      </c>
      <c r="R210" s="207">
        <f t="shared" si="42"/>
        <v>0</v>
      </c>
      <c r="S210" s="207">
        <v>5.7999999999999996E-3</v>
      </c>
      <c r="T210" s="208">
        <f t="shared" si="43"/>
        <v>1.05792E-2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09" t="s">
        <v>190</v>
      </c>
      <c r="AT210" s="209" t="s">
        <v>127</v>
      </c>
      <c r="AU210" s="209" t="s">
        <v>125</v>
      </c>
      <c r="AY210" s="14" t="s">
        <v>124</v>
      </c>
      <c r="BE210" s="210">
        <f t="shared" si="44"/>
        <v>0</v>
      </c>
      <c r="BF210" s="210">
        <f t="shared" si="45"/>
        <v>0</v>
      </c>
      <c r="BG210" s="210">
        <f t="shared" si="46"/>
        <v>0</v>
      </c>
      <c r="BH210" s="210">
        <f t="shared" si="47"/>
        <v>0</v>
      </c>
      <c r="BI210" s="210">
        <f t="shared" si="48"/>
        <v>0</v>
      </c>
      <c r="BJ210" s="14" t="s">
        <v>125</v>
      </c>
      <c r="BK210" s="210">
        <f t="shared" si="49"/>
        <v>0</v>
      </c>
      <c r="BL210" s="14" t="s">
        <v>190</v>
      </c>
      <c r="BM210" s="209" t="s">
        <v>419</v>
      </c>
    </row>
    <row r="211" spans="1:65" s="2" customFormat="1" ht="21.75" customHeight="1">
      <c r="A211" s="31"/>
      <c r="B211" s="32"/>
      <c r="C211" s="197" t="s">
        <v>420</v>
      </c>
      <c r="D211" s="197" t="s">
        <v>127</v>
      </c>
      <c r="E211" s="198" t="s">
        <v>421</v>
      </c>
      <c r="F211" s="199" t="s">
        <v>422</v>
      </c>
      <c r="G211" s="200" t="s">
        <v>130</v>
      </c>
      <c r="H211" s="201">
        <v>1.8240000000000001</v>
      </c>
      <c r="I211" s="202"/>
      <c r="J211" s="203">
        <f t="shared" si="40"/>
        <v>0</v>
      </c>
      <c r="K211" s="204"/>
      <c r="L211" s="36"/>
      <c r="M211" s="205" t="s">
        <v>1</v>
      </c>
      <c r="N211" s="206" t="s">
        <v>41</v>
      </c>
      <c r="O211" s="68"/>
      <c r="P211" s="207">
        <f t="shared" si="41"/>
        <v>0</v>
      </c>
      <c r="Q211" s="207">
        <v>0</v>
      </c>
      <c r="R211" s="207">
        <f t="shared" si="42"/>
        <v>0</v>
      </c>
      <c r="S211" s="207">
        <v>0</v>
      </c>
      <c r="T211" s="208">
        <f t="shared" si="4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09" t="s">
        <v>190</v>
      </c>
      <c r="AT211" s="209" t="s">
        <v>127</v>
      </c>
      <c r="AU211" s="209" t="s">
        <v>125</v>
      </c>
      <c r="AY211" s="14" t="s">
        <v>124</v>
      </c>
      <c r="BE211" s="210">
        <f t="shared" si="44"/>
        <v>0</v>
      </c>
      <c r="BF211" s="210">
        <f t="shared" si="45"/>
        <v>0</v>
      </c>
      <c r="BG211" s="210">
        <f t="shared" si="46"/>
        <v>0</v>
      </c>
      <c r="BH211" s="210">
        <f t="shared" si="47"/>
        <v>0</v>
      </c>
      <c r="BI211" s="210">
        <f t="shared" si="48"/>
        <v>0</v>
      </c>
      <c r="BJ211" s="14" t="s">
        <v>125</v>
      </c>
      <c r="BK211" s="210">
        <f t="shared" si="49"/>
        <v>0</v>
      </c>
      <c r="BL211" s="14" t="s">
        <v>190</v>
      </c>
      <c r="BM211" s="209" t="s">
        <v>423</v>
      </c>
    </row>
    <row r="212" spans="1:65" s="2" customFormat="1" ht="21.75" customHeight="1">
      <c r="A212" s="31"/>
      <c r="B212" s="32"/>
      <c r="C212" s="197" t="s">
        <v>424</v>
      </c>
      <c r="D212" s="197" t="s">
        <v>127</v>
      </c>
      <c r="E212" s="198" t="s">
        <v>425</v>
      </c>
      <c r="F212" s="199" t="s">
        <v>426</v>
      </c>
      <c r="G212" s="200" t="s">
        <v>198</v>
      </c>
      <c r="H212" s="201">
        <v>32.636000000000003</v>
      </c>
      <c r="I212" s="202"/>
      <c r="J212" s="203">
        <f t="shared" si="40"/>
        <v>0</v>
      </c>
      <c r="K212" s="204"/>
      <c r="L212" s="36"/>
      <c r="M212" s="205" t="s">
        <v>1</v>
      </c>
      <c r="N212" s="206" t="s">
        <v>41</v>
      </c>
      <c r="O212" s="68"/>
      <c r="P212" s="207">
        <f t="shared" si="41"/>
        <v>0</v>
      </c>
      <c r="Q212" s="207">
        <v>0</v>
      </c>
      <c r="R212" s="207">
        <f t="shared" si="42"/>
        <v>0</v>
      </c>
      <c r="S212" s="207">
        <v>3.0699999999999998E-3</v>
      </c>
      <c r="T212" s="208">
        <f t="shared" si="43"/>
        <v>0.10019252000000001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09" t="s">
        <v>190</v>
      </c>
      <c r="AT212" s="209" t="s">
        <v>127</v>
      </c>
      <c r="AU212" s="209" t="s">
        <v>125</v>
      </c>
      <c r="AY212" s="14" t="s">
        <v>124</v>
      </c>
      <c r="BE212" s="210">
        <f t="shared" si="44"/>
        <v>0</v>
      </c>
      <c r="BF212" s="210">
        <f t="shared" si="45"/>
        <v>0</v>
      </c>
      <c r="BG212" s="210">
        <f t="shared" si="46"/>
        <v>0</v>
      </c>
      <c r="BH212" s="210">
        <f t="shared" si="47"/>
        <v>0</v>
      </c>
      <c r="BI212" s="210">
        <f t="shared" si="48"/>
        <v>0</v>
      </c>
      <c r="BJ212" s="14" t="s">
        <v>125</v>
      </c>
      <c r="BK212" s="210">
        <f t="shared" si="49"/>
        <v>0</v>
      </c>
      <c r="BL212" s="14" t="s">
        <v>190</v>
      </c>
      <c r="BM212" s="209" t="s">
        <v>427</v>
      </c>
    </row>
    <row r="213" spans="1:65" s="2" customFormat="1" ht="21.75" customHeight="1">
      <c r="A213" s="31"/>
      <c r="B213" s="32"/>
      <c r="C213" s="197" t="s">
        <v>428</v>
      </c>
      <c r="D213" s="197" t="s">
        <v>127</v>
      </c>
      <c r="E213" s="198" t="s">
        <v>429</v>
      </c>
      <c r="F213" s="199" t="s">
        <v>430</v>
      </c>
      <c r="G213" s="200" t="s">
        <v>273</v>
      </c>
      <c r="H213" s="222"/>
      <c r="I213" s="202"/>
      <c r="J213" s="203">
        <f t="shared" si="40"/>
        <v>0</v>
      </c>
      <c r="K213" s="204"/>
      <c r="L213" s="36"/>
      <c r="M213" s="205" t="s">
        <v>1</v>
      </c>
      <c r="N213" s="206" t="s">
        <v>41</v>
      </c>
      <c r="O213" s="68"/>
      <c r="P213" s="207">
        <f t="shared" si="41"/>
        <v>0</v>
      </c>
      <c r="Q213" s="207">
        <v>0</v>
      </c>
      <c r="R213" s="207">
        <f t="shared" si="42"/>
        <v>0</v>
      </c>
      <c r="S213" s="207">
        <v>0</v>
      </c>
      <c r="T213" s="208">
        <f t="shared" si="4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09" t="s">
        <v>190</v>
      </c>
      <c r="AT213" s="209" t="s">
        <v>127</v>
      </c>
      <c r="AU213" s="209" t="s">
        <v>125</v>
      </c>
      <c r="AY213" s="14" t="s">
        <v>124</v>
      </c>
      <c r="BE213" s="210">
        <f t="shared" si="44"/>
        <v>0</v>
      </c>
      <c r="BF213" s="210">
        <f t="shared" si="45"/>
        <v>0</v>
      </c>
      <c r="BG213" s="210">
        <f t="shared" si="46"/>
        <v>0</v>
      </c>
      <c r="BH213" s="210">
        <f t="shared" si="47"/>
        <v>0</v>
      </c>
      <c r="BI213" s="210">
        <f t="shared" si="48"/>
        <v>0</v>
      </c>
      <c r="BJ213" s="14" t="s">
        <v>125</v>
      </c>
      <c r="BK213" s="210">
        <f t="shared" si="49"/>
        <v>0</v>
      </c>
      <c r="BL213" s="14" t="s">
        <v>190</v>
      </c>
      <c r="BM213" s="209" t="s">
        <v>431</v>
      </c>
    </row>
    <row r="214" spans="1:65" s="12" customFormat="1" ht="22.9" customHeight="1">
      <c r="B214" s="181"/>
      <c r="C214" s="182"/>
      <c r="D214" s="183" t="s">
        <v>74</v>
      </c>
      <c r="E214" s="195" t="s">
        <v>432</v>
      </c>
      <c r="F214" s="195" t="s">
        <v>433</v>
      </c>
      <c r="G214" s="182"/>
      <c r="H214" s="182"/>
      <c r="I214" s="185"/>
      <c r="J214" s="196">
        <f>BK214</f>
        <v>0</v>
      </c>
      <c r="K214" s="182"/>
      <c r="L214" s="187"/>
      <c r="M214" s="188"/>
      <c r="N214" s="189"/>
      <c r="O214" s="189"/>
      <c r="P214" s="190">
        <f>SUM(P215:P224)</f>
        <v>0</v>
      </c>
      <c r="Q214" s="189"/>
      <c r="R214" s="190">
        <f>SUM(R215:R224)</f>
        <v>28.187492930000005</v>
      </c>
      <c r="S214" s="189"/>
      <c r="T214" s="191">
        <f>SUM(T215:T224)</f>
        <v>20.502385000000004</v>
      </c>
      <c r="AR214" s="192" t="s">
        <v>125</v>
      </c>
      <c r="AT214" s="193" t="s">
        <v>74</v>
      </c>
      <c r="AU214" s="193" t="s">
        <v>83</v>
      </c>
      <c r="AY214" s="192" t="s">
        <v>124</v>
      </c>
      <c r="BK214" s="194">
        <f>SUM(BK215:BK224)</f>
        <v>0</v>
      </c>
    </row>
    <row r="215" spans="1:65" s="2" customFormat="1" ht="21.75" customHeight="1">
      <c r="A215" s="31"/>
      <c r="B215" s="32"/>
      <c r="C215" s="197" t="s">
        <v>434</v>
      </c>
      <c r="D215" s="197" t="s">
        <v>127</v>
      </c>
      <c r="E215" s="198" t="s">
        <v>435</v>
      </c>
      <c r="F215" s="199" t="s">
        <v>436</v>
      </c>
      <c r="G215" s="200" t="s">
        <v>130</v>
      </c>
      <c r="H215" s="201">
        <v>391.27699999999999</v>
      </c>
      <c r="I215" s="202"/>
      <c r="J215" s="203">
        <f t="shared" ref="J215:J224" si="50">ROUND(I215*H215,2)</f>
        <v>0</v>
      </c>
      <c r="K215" s="204"/>
      <c r="L215" s="36"/>
      <c r="M215" s="205" t="s">
        <v>1</v>
      </c>
      <c r="N215" s="206" t="s">
        <v>41</v>
      </c>
      <c r="O215" s="68"/>
      <c r="P215" s="207">
        <f t="shared" ref="P215:P224" si="51">O215*H215</f>
        <v>0</v>
      </c>
      <c r="Q215" s="207">
        <v>6.9419999999999996E-2</v>
      </c>
      <c r="R215" s="207">
        <f t="shared" ref="R215:R224" si="52">Q215*H215</f>
        <v>27.162449339999998</v>
      </c>
      <c r="S215" s="207">
        <v>0</v>
      </c>
      <c r="T215" s="208">
        <f t="shared" ref="T215:T224" si="53"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09" t="s">
        <v>190</v>
      </c>
      <c r="AT215" s="209" t="s">
        <v>127</v>
      </c>
      <c r="AU215" s="209" t="s">
        <v>125</v>
      </c>
      <c r="AY215" s="14" t="s">
        <v>124</v>
      </c>
      <c r="BE215" s="210">
        <f t="shared" ref="BE215:BE224" si="54">IF(N215="základná",J215,0)</f>
        <v>0</v>
      </c>
      <c r="BF215" s="210">
        <f t="shared" ref="BF215:BF224" si="55">IF(N215="znížená",J215,0)</f>
        <v>0</v>
      </c>
      <c r="BG215" s="210">
        <f t="shared" ref="BG215:BG224" si="56">IF(N215="zákl. prenesená",J215,0)</f>
        <v>0</v>
      </c>
      <c r="BH215" s="210">
        <f t="shared" ref="BH215:BH224" si="57">IF(N215="zníž. prenesená",J215,0)</f>
        <v>0</v>
      </c>
      <c r="BI215" s="210">
        <f t="shared" ref="BI215:BI224" si="58">IF(N215="nulová",J215,0)</f>
        <v>0</v>
      </c>
      <c r="BJ215" s="14" t="s">
        <v>125</v>
      </c>
      <c r="BK215" s="210">
        <f t="shared" ref="BK215:BK224" si="59">ROUND(I215*H215,2)</f>
        <v>0</v>
      </c>
      <c r="BL215" s="14" t="s">
        <v>190</v>
      </c>
      <c r="BM215" s="209" t="s">
        <v>437</v>
      </c>
    </row>
    <row r="216" spans="1:65" s="2" customFormat="1" ht="21.75" customHeight="1">
      <c r="A216" s="31"/>
      <c r="B216" s="32"/>
      <c r="C216" s="197" t="s">
        <v>438</v>
      </c>
      <c r="D216" s="197" t="s">
        <v>127</v>
      </c>
      <c r="E216" s="198" t="s">
        <v>439</v>
      </c>
      <c r="F216" s="199" t="s">
        <v>440</v>
      </c>
      <c r="G216" s="200" t="s">
        <v>198</v>
      </c>
      <c r="H216" s="201">
        <v>130.86000000000001</v>
      </c>
      <c r="I216" s="202"/>
      <c r="J216" s="203">
        <f t="shared" si="50"/>
        <v>0</v>
      </c>
      <c r="K216" s="204"/>
      <c r="L216" s="36"/>
      <c r="M216" s="205" t="s">
        <v>1</v>
      </c>
      <c r="N216" s="206" t="s">
        <v>41</v>
      </c>
      <c r="O216" s="68"/>
      <c r="P216" s="207">
        <f t="shared" si="51"/>
        <v>0</v>
      </c>
      <c r="Q216" s="207">
        <v>3.8999999999999999E-4</v>
      </c>
      <c r="R216" s="207">
        <f t="shared" si="52"/>
        <v>5.1035400000000002E-2</v>
      </c>
      <c r="S216" s="207">
        <v>0</v>
      </c>
      <c r="T216" s="208">
        <f t="shared" si="5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09" t="s">
        <v>190</v>
      </c>
      <c r="AT216" s="209" t="s">
        <v>127</v>
      </c>
      <c r="AU216" s="209" t="s">
        <v>125</v>
      </c>
      <c r="AY216" s="14" t="s">
        <v>124</v>
      </c>
      <c r="BE216" s="210">
        <f t="shared" si="54"/>
        <v>0</v>
      </c>
      <c r="BF216" s="210">
        <f t="shared" si="55"/>
        <v>0</v>
      </c>
      <c r="BG216" s="210">
        <f t="shared" si="56"/>
        <v>0</v>
      </c>
      <c r="BH216" s="210">
        <f t="shared" si="57"/>
        <v>0</v>
      </c>
      <c r="BI216" s="210">
        <f t="shared" si="58"/>
        <v>0</v>
      </c>
      <c r="BJ216" s="14" t="s">
        <v>125</v>
      </c>
      <c r="BK216" s="210">
        <f t="shared" si="59"/>
        <v>0</v>
      </c>
      <c r="BL216" s="14" t="s">
        <v>190</v>
      </c>
      <c r="BM216" s="209" t="s">
        <v>441</v>
      </c>
    </row>
    <row r="217" spans="1:65" s="2" customFormat="1" ht="21.75" customHeight="1">
      <c r="A217" s="31"/>
      <c r="B217" s="32"/>
      <c r="C217" s="197" t="s">
        <v>442</v>
      </c>
      <c r="D217" s="197" t="s">
        <v>127</v>
      </c>
      <c r="E217" s="198" t="s">
        <v>443</v>
      </c>
      <c r="F217" s="199" t="s">
        <v>444</v>
      </c>
      <c r="G217" s="200" t="s">
        <v>198</v>
      </c>
      <c r="H217" s="201">
        <v>21.35</v>
      </c>
      <c r="I217" s="202"/>
      <c r="J217" s="203">
        <f t="shared" si="50"/>
        <v>0</v>
      </c>
      <c r="K217" s="204"/>
      <c r="L217" s="36"/>
      <c r="M217" s="205" t="s">
        <v>1</v>
      </c>
      <c r="N217" s="206" t="s">
        <v>41</v>
      </c>
      <c r="O217" s="68"/>
      <c r="P217" s="207">
        <f t="shared" si="51"/>
        <v>0</v>
      </c>
      <c r="Q217" s="207">
        <v>8.3800000000000003E-3</v>
      </c>
      <c r="R217" s="207">
        <f t="shared" si="52"/>
        <v>0.17891300000000002</v>
      </c>
      <c r="S217" s="207">
        <v>0</v>
      </c>
      <c r="T217" s="208">
        <f t="shared" si="5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09" t="s">
        <v>190</v>
      </c>
      <c r="AT217" s="209" t="s">
        <v>127</v>
      </c>
      <c r="AU217" s="209" t="s">
        <v>125</v>
      </c>
      <c r="AY217" s="14" t="s">
        <v>124</v>
      </c>
      <c r="BE217" s="210">
        <f t="shared" si="54"/>
        <v>0</v>
      </c>
      <c r="BF217" s="210">
        <f t="shared" si="55"/>
        <v>0</v>
      </c>
      <c r="BG217" s="210">
        <f t="shared" si="56"/>
        <v>0</v>
      </c>
      <c r="BH217" s="210">
        <f t="shared" si="57"/>
        <v>0</v>
      </c>
      <c r="BI217" s="210">
        <f t="shared" si="58"/>
        <v>0</v>
      </c>
      <c r="BJ217" s="14" t="s">
        <v>125</v>
      </c>
      <c r="BK217" s="210">
        <f t="shared" si="59"/>
        <v>0</v>
      </c>
      <c r="BL217" s="14" t="s">
        <v>190</v>
      </c>
      <c r="BM217" s="209" t="s">
        <v>445</v>
      </c>
    </row>
    <row r="218" spans="1:65" s="2" customFormat="1" ht="21.75" customHeight="1">
      <c r="A218" s="31"/>
      <c r="B218" s="32"/>
      <c r="C218" s="197" t="s">
        <v>446</v>
      </c>
      <c r="D218" s="197" t="s">
        <v>127</v>
      </c>
      <c r="E218" s="198" t="s">
        <v>447</v>
      </c>
      <c r="F218" s="199" t="s">
        <v>448</v>
      </c>
      <c r="G218" s="200" t="s">
        <v>198</v>
      </c>
      <c r="H218" s="201">
        <v>41.219000000000001</v>
      </c>
      <c r="I218" s="202"/>
      <c r="J218" s="203">
        <f t="shared" si="50"/>
        <v>0</v>
      </c>
      <c r="K218" s="204"/>
      <c r="L218" s="36"/>
      <c r="M218" s="205" t="s">
        <v>1</v>
      </c>
      <c r="N218" s="206" t="s">
        <v>41</v>
      </c>
      <c r="O218" s="68"/>
      <c r="P218" s="207">
        <f t="shared" si="51"/>
        <v>0</v>
      </c>
      <c r="Q218" s="207">
        <v>8.6099999999999996E-3</v>
      </c>
      <c r="R218" s="207">
        <f t="shared" si="52"/>
        <v>0.35489558999999998</v>
      </c>
      <c r="S218" s="207">
        <v>0</v>
      </c>
      <c r="T218" s="208">
        <f t="shared" si="5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09" t="s">
        <v>190</v>
      </c>
      <c r="AT218" s="209" t="s">
        <v>127</v>
      </c>
      <c r="AU218" s="209" t="s">
        <v>125</v>
      </c>
      <c r="AY218" s="14" t="s">
        <v>124</v>
      </c>
      <c r="BE218" s="210">
        <f t="shared" si="54"/>
        <v>0</v>
      </c>
      <c r="BF218" s="210">
        <f t="shared" si="55"/>
        <v>0</v>
      </c>
      <c r="BG218" s="210">
        <f t="shared" si="56"/>
        <v>0</v>
      </c>
      <c r="BH218" s="210">
        <f t="shared" si="57"/>
        <v>0</v>
      </c>
      <c r="BI218" s="210">
        <f t="shared" si="58"/>
        <v>0</v>
      </c>
      <c r="BJ218" s="14" t="s">
        <v>125</v>
      </c>
      <c r="BK218" s="210">
        <f t="shared" si="59"/>
        <v>0</v>
      </c>
      <c r="BL218" s="14" t="s">
        <v>190</v>
      </c>
      <c r="BM218" s="209" t="s">
        <v>449</v>
      </c>
    </row>
    <row r="219" spans="1:65" s="2" customFormat="1" ht="21.75" customHeight="1">
      <c r="A219" s="31"/>
      <c r="B219" s="32"/>
      <c r="C219" s="197" t="s">
        <v>450</v>
      </c>
      <c r="D219" s="197" t="s">
        <v>127</v>
      </c>
      <c r="E219" s="198" t="s">
        <v>451</v>
      </c>
      <c r="F219" s="199" t="s">
        <v>452</v>
      </c>
      <c r="G219" s="200" t="s">
        <v>198</v>
      </c>
      <c r="H219" s="201">
        <v>32.636000000000003</v>
      </c>
      <c r="I219" s="202"/>
      <c r="J219" s="203">
        <f t="shared" si="50"/>
        <v>0</v>
      </c>
      <c r="K219" s="204"/>
      <c r="L219" s="36"/>
      <c r="M219" s="205" t="s">
        <v>1</v>
      </c>
      <c r="N219" s="206" t="s">
        <v>41</v>
      </c>
      <c r="O219" s="68"/>
      <c r="P219" s="207">
        <f t="shared" si="51"/>
        <v>0</v>
      </c>
      <c r="Q219" s="207">
        <v>1.83E-3</v>
      </c>
      <c r="R219" s="207">
        <f t="shared" si="52"/>
        <v>5.9723880000000007E-2</v>
      </c>
      <c r="S219" s="207">
        <v>0</v>
      </c>
      <c r="T219" s="208">
        <f t="shared" si="5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09" t="s">
        <v>190</v>
      </c>
      <c r="AT219" s="209" t="s">
        <v>127</v>
      </c>
      <c r="AU219" s="209" t="s">
        <v>125</v>
      </c>
      <c r="AY219" s="14" t="s">
        <v>124</v>
      </c>
      <c r="BE219" s="210">
        <f t="shared" si="54"/>
        <v>0</v>
      </c>
      <c r="BF219" s="210">
        <f t="shared" si="55"/>
        <v>0</v>
      </c>
      <c r="BG219" s="210">
        <f t="shared" si="56"/>
        <v>0</v>
      </c>
      <c r="BH219" s="210">
        <f t="shared" si="57"/>
        <v>0</v>
      </c>
      <c r="BI219" s="210">
        <f t="shared" si="58"/>
        <v>0</v>
      </c>
      <c r="BJ219" s="14" t="s">
        <v>125</v>
      </c>
      <c r="BK219" s="210">
        <f t="shared" si="59"/>
        <v>0</v>
      </c>
      <c r="BL219" s="14" t="s">
        <v>190</v>
      </c>
      <c r="BM219" s="209" t="s">
        <v>453</v>
      </c>
    </row>
    <row r="220" spans="1:65" s="2" customFormat="1" ht="16.5" customHeight="1">
      <c r="A220" s="31"/>
      <c r="B220" s="32"/>
      <c r="C220" s="197" t="s">
        <v>454</v>
      </c>
      <c r="D220" s="197" t="s">
        <v>127</v>
      </c>
      <c r="E220" s="198" t="s">
        <v>455</v>
      </c>
      <c r="F220" s="199" t="s">
        <v>456</v>
      </c>
      <c r="G220" s="200" t="s">
        <v>198</v>
      </c>
      <c r="H220" s="201">
        <v>76.8</v>
      </c>
      <c r="I220" s="202"/>
      <c r="J220" s="203">
        <f t="shared" si="50"/>
        <v>0</v>
      </c>
      <c r="K220" s="204"/>
      <c r="L220" s="36"/>
      <c r="M220" s="205" t="s">
        <v>1</v>
      </c>
      <c r="N220" s="206" t="s">
        <v>41</v>
      </c>
      <c r="O220" s="68"/>
      <c r="P220" s="207">
        <f t="shared" si="51"/>
        <v>0</v>
      </c>
      <c r="Q220" s="207">
        <v>3.1199999999999999E-3</v>
      </c>
      <c r="R220" s="207">
        <f t="shared" si="52"/>
        <v>0.239616</v>
      </c>
      <c r="S220" s="207">
        <v>0</v>
      </c>
      <c r="T220" s="208">
        <f t="shared" si="5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09" t="s">
        <v>190</v>
      </c>
      <c r="AT220" s="209" t="s">
        <v>127</v>
      </c>
      <c r="AU220" s="209" t="s">
        <v>125</v>
      </c>
      <c r="AY220" s="14" t="s">
        <v>124</v>
      </c>
      <c r="BE220" s="210">
        <f t="shared" si="54"/>
        <v>0</v>
      </c>
      <c r="BF220" s="210">
        <f t="shared" si="55"/>
        <v>0</v>
      </c>
      <c r="BG220" s="210">
        <f t="shared" si="56"/>
        <v>0</v>
      </c>
      <c r="BH220" s="210">
        <f t="shared" si="57"/>
        <v>0</v>
      </c>
      <c r="BI220" s="210">
        <f t="shared" si="58"/>
        <v>0</v>
      </c>
      <c r="BJ220" s="14" t="s">
        <v>125</v>
      </c>
      <c r="BK220" s="210">
        <f t="shared" si="59"/>
        <v>0</v>
      </c>
      <c r="BL220" s="14" t="s">
        <v>190</v>
      </c>
      <c r="BM220" s="209" t="s">
        <v>457</v>
      </c>
    </row>
    <row r="221" spans="1:65" s="2" customFormat="1" ht="21.75" customHeight="1">
      <c r="A221" s="31"/>
      <c r="B221" s="32"/>
      <c r="C221" s="197" t="s">
        <v>458</v>
      </c>
      <c r="D221" s="197" t="s">
        <v>127</v>
      </c>
      <c r="E221" s="198" t="s">
        <v>459</v>
      </c>
      <c r="F221" s="199" t="s">
        <v>460</v>
      </c>
      <c r="G221" s="200" t="s">
        <v>130</v>
      </c>
      <c r="H221" s="201">
        <v>391.27699999999999</v>
      </c>
      <c r="I221" s="202"/>
      <c r="J221" s="203">
        <f t="shared" si="50"/>
        <v>0</v>
      </c>
      <c r="K221" s="204"/>
      <c r="L221" s="36"/>
      <c r="M221" s="205" t="s">
        <v>1</v>
      </c>
      <c r="N221" s="206" t="s">
        <v>41</v>
      </c>
      <c r="O221" s="68"/>
      <c r="P221" s="207">
        <f t="shared" si="51"/>
        <v>0</v>
      </c>
      <c r="Q221" s="207">
        <v>0</v>
      </c>
      <c r="R221" s="207">
        <f t="shared" si="52"/>
        <v>0</v>
      </c>
      <c r="S221" s="207">
        <v>0.05</v>
      </c>
      <c r="T221" s="208">
        <f t="shared" si="53"/>
        <v>19.563850000000002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09" t="s">
        <v>190</v>
      </c>
      <c r="AT221" s="209" t="s">
        <v>127</v>
      </c>
      <c r="AU221" s="209" t="s">
        <v>125</v>
      </c>
      <c r="AY221" s="14" t="s">
        <v>124</v>
      </c>
      <c r="BE221" s="210">
        <f t="shared" si="54"/>
        <v>0</v>
      </c>
      <c r="BF221" s="210">
        <f t="shared" si="55"/>
        <v>0</v>
      </c>
      <c r="BG221" s="210">
        <f t="shared" si="56"/>
        <v>0</v>
      </c>
      <c r="BH221" s="210">
        <f t="shared" si="57"/>
        <v>0</v>
      </c>
      <c r="BI221" s="210">
        <f t="shared" si="58"/>
        <v>0</v>
      </c>
      <c r="BJ221" s="14" t="s">
        <v>125</v>
      </c>
      <c r="BK221" s="210">
        <f t="shared" si="59"/>
        <v>0</v>
      </c>
      <c r="BL221" s="14" t="s">
        <v>190</v>
      </c>
      <c r="BM221" s="209" t="s">
        <v>461</v>
      </c>
    </row>
    <row r="222" spans="1:65" s="2" customFormat="1" ht="33" customHeight="1">
      <c r="A222" s="31"/>
      <c r="B222" s="32"/>
      <c r="C222" s="197" t="s">
        <v>462</v>
      </c>
      <c r="D222" s="197" t="s">
        <v>127</v>
      </c>
      <c r="E222" s="198" t="s">
        <v>463</v>
      </c>
      <c r="F222" s="199" t="s">
        <v>464</v>
      </c>
      <c r="G222" s="200" t="s">
        <v>198</v>
      </c>
      <c r="H222" s="201">
        <v>62.569000000000003</v>
      </c>
      <c r="I222" s="202"/>
      <c r="J222" s="203">
        <f t="shared" si="50"/>
        <v>0</v>
      </c>
      <c r="K222" s="204"/>
      <c r="L222" s="36"/>
      <c r="M222" s="205" t="s">
        <v>1</v>
      </c>
      <c r="N222" s="206" t="s">
        <v>41</v>
      </c>
      <c r="O222" s="68"/>
      <c r="P222" s="207">
        <f t="shared" si="51"/>
        <v>0</v>
      </c>
      <c r="Q222" s="207">
        <v>0</v>
      </c>
      <c r="R222" s="207">
        <f t="shared" si="52"/>
        <v>0</v>
      </c>
      <c r="S222" s="207">
        <v>1.4999999999999999E-2</v>
      </c>
      <c r="T222" s="208">
        <f t="shared" si="53"/>
        <v>0.93853500000000001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09" t="s">
        <v>190</v>
      </c>
      <c r="AT222" s="209" t="s">
        <v>127</v>
      </c>
      <c r="AU222" s="209" t="s">
        <v>125</v>
      </c>
      <c r="AY222" s="14" t="s">
        <v>124</v>
      </c>
      <c r="BE222" s="210">
        <f t="shared" si="54"/>
        <v>0</v>
      </c>
      <c r="BF222" s="210">
        <f t="shared" si="55"/>
        <v>0</v>
      </c>
      <c r="BG222" s="210">
        <f t="shared" si="56"/>
        <v>0</v>
      </c>
      <c r="BH222" s="210">
        <f t="shared" si="57"/>
        <v>0</v>
      </c>
      <c r="BI222" s="210">
        <f t="shared" si="58"/>
        <v>0</v>
      </c>
      <c r="BJ222" s="14" t="s">
        <v>125</v>
      </c>
      <c r="BK222" s="210">
        <f t="shared" si="59"/>
        <v>0</v>
      </c>
      <c r="BL222" s="14" t="s">
        <v>190</v>
      </c>
      <c r="BM222" s="209" t="s">
        <v>465</v>
      </c>
    </row>
    <row r="223" spans="1:65" s="2" customFormat="1" ht="21.75" customHeight="1">
      <c r="A223" s="31"/>
      <c r="B223" s="32"/>
      <c r="C223" s="197" t="s">
        <v>466</v>
      </c>
      <c r="D223" s="197" t="s">
        <v>127</v>
      </c>
      <c r="E223" s="198" t="s">
        <v>467</v>
      </c>
      <c r="F223" s="199" t="s">
        <v>468</v>
      </c>
      <c r="G223" s="200" t="s">
        <v>130</v>
      </c>
      <c r="H223" s="201">
        <v>391.27699999999999</v>
      </c>
      <c r="I223" s="202"/>
      <c r="J223" s="203">
        <f t="shared" si="50"/>
        <v>0</v>
      </c>
      <c r="K223" s="204"/>
      <c r="L223" s="36"/>
      <c r="M223" s="205" t="s">
        <v>1</v>
      </c>
      <c r="N223" s="206" t="s">
        <v>41</v>
      </c>
      <c r="O223" s="68"/>
      <c r="P223" s="207">
        <f t="shared" si="51"/>
        <v>0</v>
      </c>
      <c r="Q223" s="207">
        <v>3.6000000000000002E-4</v>
      </c>
      <c r="R223" s="207">
        <f t="shared" si="52"/>
        <v>0.14085971999999999</v>
      </c>
      <c r="S223" s="207">
        <v>0</v>
      </c>
      <c r="T223" s="208">
        <f t="shared" si="5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09" t="s">
        <v>190</v>
      </c>
      <c r="AT223" s="209" t="s">
        <v>127</v>
      </c>
      <c r="AU223" s="209" t="s">
        <v>125</v>
      </c>
      <c r="AY223" s="14" t="s">
        <v>124</v>
      </c>
      <c r="BE223" s="210">
        <f t="shared" si="54"/>
        <v>0</v>
      </c>
      <c r="BF223" s="210">
        <f t="shared" si="55"/>
        <v>0</v>
      </c>
      <c r="BG223" s="210">
        <f t="shared" si="56"/>
        <v>0</v>
      </c>
      <c r="BH223" s="210">
        <f t="shared" si="57"/>
        <v>0</v>
      </c>
      <c r="BI223" s="210">
        <f t="shared" si="58"/>
        <v>0</v>
      </c>
      <c r="BJ223" s="14" t="s">
        <v>125</v>
      </c>
      <c r="BK223" s="210">
        <f t="shared" si="59"/>
        <v>0</v>
      </c>
      <c r="BL223" s="14" t="s">
        <v>190</v>
      </c>
      <c r="BM223" s="209" t="s">
        <v>469</v>
      </c>
    </row>
    <row r="224" spans="1:65" s="2" customFormat="1" ht="21.75" customHeight="1">
      <c r="A224" s="31"/>
      <c r="B224" s="32"/>
      <c r="C224" s="197" t="s">
        <v>470</v>
      </c>
      <c r="D224" s="197" t="s">
        <v>127</v>
      </c>
      <c r="E224" s="198" t="s">
        <v>471</v>
      </c>
      <c r="F224" s="199" t="s">
        <v>472</v>
      </c>
      <c r="G224" s="200" t="s">
        <v>273</v>
      </c>
      <c r="H224" s="222"/>
      <c r="I224" s="202"/>
      <c r="J224" s="203">
        <f t="shared" si="50"/>
        <v>0</v>
      </c>
      <c r="K224" s="204"/>
      <c r="L224" s="36"/>
      <c r="M224" s="205" t="s">
        <v>1</v>
      </c>
      <c r="N224" s="206" t="s">
        <v>41</v>
      </c>
      <c r="O224" s="68"/>
      <c r="P224" s="207">
        <f t="shared" si="51"/>
        <v>0</v>
      </c>
      <c r="Q224" s="207">
        <v>0</v>
      </c>
      <c r="R224" s="207">
        <f t="shared" si="52"/>
        <v>0</v>
      </c>
      <c r="S224" s="207">
        <v>0</v>
      </c>
      <c r="T224" s="208">
        <f t="shared" si="5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09" t="s">
        <v>190</v>
      </c>
      <c r="AT224" s="209" t="s">
        <v>127</v>
      </c>
      <c r="AU224" s="209" t="s">
        <v>125</v>
      </c>
      <c r="AY224" s="14" t="s">
        <v>124</v>
      </c>
      <c r="BE224" s="210">
        <f t="shared" si="54"/>
        <v>0</v>
      </c>
      <c r="BF224" s="210">
        <f t="shared" si="55"/>
        <v>0</v>
      </c>
      <c r="BG224" s="210">
        <f t="shared" si="56"/>
        <v>0</v>
      </c>
      <c r="BH224" s="210">
        <f t="shared" si="57"/>
        <v>0</v>
      </c>
      <c r="BI224" s="210">
        <f t="shared" si="58"/>
        <v>0</v>
      </c>
      <c r="BJ224" s="14" t="s">
        <v>125</v>
      </c>
      <c r="BK224" s="210">
        <f t="shared" si="59"/>
        <v>0</v>
      </c>
      <c r="BL224" s="14" t="s">
        <v>190</v>
      </c>
      <c r="BM224" s="209" t="s">
        <v>473</v>
      </c>
    </row>
    <row r="225" spans="1:65" s="12" customFormat="1" ht="22.9" customHeight="1">
      <c r="B225" s="181"/>
      <c r="C225" s="182"/>
      <c r="D225" s="183" t="s">
        <v>74</v>
      </c>
      <c r="E225" s="195" t="s">
        <v>474</v>
      </c>
      <c r="F225" s="195" t="s">
        <v>475</v>
      </c>
      <c r="G225" s="182"/>
      <c r="H225" s="182"/>
      <c r="I225" s="185"/>
      <c r="J225" s="196">
        <f>BK225</f>
        <v>0</v>
      </c>
      <c r="K225" s="182"/>
      <c r="L225" s="187"/>
      <c r="M225" s="188"/>
      <c r="N225" s="189"/>
      <c r="O225" s="189"/>
      <c r="P225" s="190">
        <f>SUM(P226:P228)</f>
        <v>0</v>
      </c>
      <c r="Q225" s="189"/>
      <c r="R225" s="190">
        <f>SUM(R226:R228)</f>
        <v>1.56366E-2</v>
      </c>
      <c r="S225" s="189"/>
      <c r="T225" s="191">
        <f>SUM(T226:T228)</f>
        <v>0</v>
      </c>
      <c r="AR225" s="192" t="s">
        <v>125</v>
      </c>
      <c r="AT225" s="193" t="s">
        <v>74</v>
      </c>
      <c r="AU225" s="193" t="s">
        <v>83</v>
      </c>
      <c r="AY225" s="192" t="s">
        <v>124</v>
      </c>
      <c r="BK225" s="194">
        <f>SUM(BK226:BK228)</f>
        <v>0</v>
      </c>
    </row>
    <row r="226" spans="1:65" s="2" customFormat="1" ht="21.75" customHeight="1">
      <c r="A226" s="31"/>
      <c r="B226" s="32"/>
      <c r="C226" s="197" t="s">
        <v>476</v>
      </c>
      <c r="D226" s="197" t="s">
        <v>127</v>
      </c>
      <c r="E226" s="198" t="s">
        <v>477</v>
      </c>
      <c r="F226" s="199" t="s">
        <v>478</v>
      </c>
      <c r="G226" s="200" t="s">
        <v>203</v>
      </c>
      <c r="H226" s="201">
        <v>1</v>
      </c>
      <c r="I226" s="202"/>
      <c r="J226" s="203">
        <f>ROUND(I226*H226,2)</f>
        <v>0</v>
      </c>
      <c r="K226" s="204"/>
      <c r="L226" s="36"/>
      <c r="M226" s="205" t="s">
        <v>1</v>
      </c>
      <c r="N226" s="206" t="s">
        <v>41</v>
      </c>
      <c r="O226" s="68"/>
      <c r="P226" s="207">
        <f>O226*H226</f>
        <v>0</v>
      </c>
      <c r="Q226" s="207">
        <v>4.6600000000000001E-5</v>
      </c>
      <c r="R226" s="207">
        <f>Q226*H226</f>
        <v>4.6600000000000001E-5</v>
      </c>
      <c r="S226" s="207">
        <v>0</v>
      </c>
      <c r="T226" s="208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09" t="s">
        <v>190</v>
      </c>
      <c r="AT226" s="209" t="s">
        <v>127</v>
      </c>
      <c r="AU226" s="209" t="s">
        <v>125</v>
      </c>
      <c r="AY226" s="14" t="s">
        <v>124</v>
      </c>
      <c r="BE226" s="210">
        <f>IF(N226="základná",J226,0)</f>
        <v>0</v>
      </c>
      <c r="BF226" s="210">
        <f>IF(N226="znížená",J226,0)</f>
        <v>0</v>
      </c>
      <c r="BG226" s="210">
        <f>IF(N226="zákl. prenesená",J226,0)</f>
        <v>0</v>
      </c>
      <c r="BH226" s="210">
        <f>IF(N226="zníž. prenesená",J226,0)</f>
        <v>0</v>
      </c>
      <c r="BI226" s="210">
        <f>IF(N226="nulová",J226,0)</f>
        <v>0</v>
      </c>
      <c r="BJ226" s="14" t="s">
        <v>125</v>
      </c>
      <c r="BK226" s="210">
        <f>ROUND(I226*H226,2)</f>
        <v>0</v>
      </c>
      <c r="BL226" s="14" t="s">
        <v>190</v>
      </c>
      <c r="BM226" s="209" t="s">
        <v>479</v>
      </c>
    </row>
    <row r="227" spans="1:65" s="2" customFormat="1" ht="33" customHeight="1">
      <c r="A227" s="31"/>
      <c r="B227" s="32"/>
      <c r="C227" s="211" t="s">
        <v>480</v>
      </c>
      <c r="D227" s="211" t="s">
        <v>246</v>
      </c>
      <c r="E227" s="212" t="s">
        <v>481</v>
      </c>
      <c r="F227" s="213" t="s">
        <v>482</v>
      </c>
      <c r="G227" s="214" t="s">
        <v>203</v>
      </c>
      <c r="H227" s="215">
        <v>1</v>
      </c>
      <c r="I227" s="216"/>
      <c r="J227" s="217">
        <f>ROUND(I227*H227,2)</f>
        <v>0</v>
      </c>
      <c r="K227" s="218"/>
      <c r="L227" s="219"/>
      <c r="M227" s="220" t="s">
        <v>1</v>
      </c>
      <c r="N227" s="221" t="s">
        <v>41</v>
      </c>
      <c r="O227" s="68"/>
      <c r="P227" s="207">
        <f>O227*H227</f>
        <v>0</v>
      </c>
      <c r="Q227" s="207">
        <v>1.559E-2</v>
      </c>
      <c r="R227" s="207">
        <f>Q227*H227</f>
        <v>1.559E-2</v>
      </c>
      <c r="S227" s="207">
        <v>0</v>
      </c>
      <c r="T227" s="208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09" t="s">
        <v>249</v>
      </c>
      <c r="AT227" s="209" t="s">
        <v>246</v>
      </c>
      <c r="AU227" s="209" t="s">
        <v>125</v>
      </c>
      <c r="AY227" s="14" t="s">
        <v>124</v>
      </c>
      <c r="BE227" s="210">
        <f>IF(N227="základná",J227,0)</f>
        <v>0</v>
      </c>
      <c r="BF227" s="210">
        <f>IF(N227="znížená",J227,0)</f>
        <v>0</v>
      </c>
      <c r="BG227" s="210">
        <f>IF(N227="zákl. prenesená",J227,0)</f>
        <v>0</v>
      </c>
      <c r="BH227" s="210">
        <f>IF(N227="zníž. prenesená",J227,0)</f>
        <v>0</v>
      </c>
      <c r="BI227" s="210">
        <f>IF(N227="nulová",J227,0)</f>
        <v>0</v>
      </c>
      <c r="BJ227" s="14" t="s">
        <v>125</v>
      </c>
      <c r="BK227" s="210">
        <f>ROUND(I227*H227,2)</f>
        <v>0</v>
      </c>
      <c r="BL227" s="14" t="s">
        <v>190</v>
      </c>
      <c r="BM227" s="209" t="s">
        <v>483</v>
      </c>
    </row>
    <row r="228" spans="1:65" s="2" customFormat="1" ht="21.75" customHeight="1">
      <c r="A228" s="31"/>
      <c r="B228" s="32"/>
      <c r="C228" s="197" t="s">
        <v>484</v>
      </c>
      <c r="D228" s="197" t="s">
        <v>127</v>
      </c>
      <c r="E228" s="198" t="s">
        <v>485</v>
      </c>
      <c r="F228" s="199" t="s">
        <v>486</v>
      </c>
      <c r="G228" s="200" t="s">
        <v>273</v>
      </c>
      <c r="H228" s="222"/>
      <c r="I228" s="202"/>
      <c r="J228" s="203">
        <f>ROUND(I228*H228,2)</f>
        <v>0</v>
      </c>
      <c r="K228" s="204"/>
      <c r="L228" s="36"/>
      <c r="M228" s="205" t="s">
        <v>1</v>
      </c>
      <c r="N228" s="206" t="s">
        <v>41</v>
      </c>
      <c r="O228" s="68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209" t="s">
        <v>190</v>
      </c>
      <c r="AT228" s="209" t="s">
        <v>127</v>
      </c>
      <c r="AU228" s="209" t="s">
        <v>125</v>
      </c>
      <c r="AY228" s="14" t="s">
        <v>124</v>
      </c>
      <c r="BE228" s="210">
        <f>IF(N228="základná",J228,0)</f>
        <v>0</v>
      </c>
      <c r="BF228" s="210">
        <f>IF(N228="znížená",J228,0)</f>
        <v>0</v>
      </c>
      <c r="BG228" s="210">
        <f>IF(N228="zákl. prenesená",J228,0)</f>
        <v>0</v>
      </c>
      <c r="BH228" s="210">
        <f>IF(N228="zníž. prenesená",J228,0)</f>
        <v>0</v>
      </c>
      <c r="BI228" s="210">
        <f>IF(N228="nulová",J228,0)</f>
        <v>0</v>
      </c>
      <c r="BJ228" s="14" t="s">
        <v>125</v>
      </c>
      <c r="BK228" s="210">
        <f>ROUND(I228*H228,2)</f>
        <v>0</v>
      </c>
      <c r="BL228" s="14" t="s">
        <v>190</v>
      </c>
      <c r="BM228" s="209" t="s">
        <v>487</v>
      </c>
    </row>
    <row r="229" spans="1:65" s="12" customFormat="1" ht="22.9" customHeight="1">
      <c r="B229" s="181"/>
      <c r="C229" s="182"/>
      <c r="D229" s="183" t="s">
        <v>74</v>
      </c>
      <c r="E229" s="195" t="s">
        <v>488</v>
      </c>
      <c r="F229" s="195" t="s">
        <v>489</v>
      </c>
      <c r="G229" s="182"/>
      <c r="H229" s="182"/>
      <c r="I229" s="185"/>
      <c r="J229" s="196">
        <f>BK229</f>
        <v>0</v>
      </c>
      <c r="K229" s="182"/>
      <c r="L229" s="187"/>
      <c r="M229" s="188"/>
      <c r="N229" s="189"/>
      <c r="O229" s="189"/>
      <c r="P229" s="190">
        <f>P230</f>
        <v>0</v>
      </c>
      <c r="Q229" s="189"/>
      <c r="R229" s="190">
        <f>R230</f>
        <v>2.1769754999999998E-2</v>
      </c>
      <c r="S229" s="189"/>
      <c r="T229" s="191">
        <f>T230</f>
        <v>0</v>
      </c>
      <c r="AR229" s="192" t="s">
        <v>125</v>
      </c>
      <c r="AT229" s="193" t="s">
        <v>74</v>
      </c>
      <c r="AU229" s="193" t="s">
        <v>83</v>
      </c>
      <c r="AY229" s="192" t="s">
        <v>124</v>
      </c>
      <c r="BK229" s="194">
        <f>BK230</f>
        <v>0</v>
      </c>
    </row>
    <row r="230" spans="1:65" s="2" customFormat="1" ht="33" customHeight="1">
      <c r="A230" s="31"/>
      <c r="B230" s="32"/>
      <c r="C230" s="197" t="s">
        <v>490</v>
      </c>
      <c r="D230" s="197" t="s">
        <v>127</v>
      </c>
      <c r="E230" s="198" t="s">
        <v>491</v>
      </c>
      <c r="F230" s="199" t="s">
        <v>492</v>
      </c>
      <c r="G230" s="200" t="s">
        <v>130</v>
      </c>
      <c r="H230" s="201">
        <v>1036.655</v>
      </c>
      <c r="I230" s="202"/>
      <c r="J230" s="203">
        <f>ROUND(I230*H230,2)</f>
        <v>0</v>
      </c>
      <c r="K230" s="204"/>
      <c r="L230" s="36"/>
      <c r="M230" s="205" t="s">
        <v>1</v>
      </c>
      <c r="N230" s="206" t="s">
        <v>41</v>
      </c>
      <c r="O230" s="68"/>
      <c r="P230" s="207">
        <f>O230*H230</f>
        <v>0</v>
      </c>
      <c r="Q230" s="207">
        <v>2.0999999999999999E-5</v>
      </c>
      <c r="R230" s="207">
        <f>Q230*H230</f>
        <v>2.1769754999999998E-2</v>
      </c>
      <c r="S230" s="207">
        <v>0</v>
      </c>
      <c r="T230" s="208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09" t="s">
        <v>190</v>
      </c>
      <c r="AT230" s="209" t="s">
        <v>127</v>
      </c>
      <c r="AU230" s="209" t="s">
        <v>125</v>
      </c>
      <c r="AY230" s="14" t="s">
        <v>124</v>
      </c>
      <c r="BE230" s="210">
        <f>IF(N230="základná",J230,0)</f>
        <v>0</v>
      </c>
      <c r="BF230" s="210">
        <f>IF(N230="znížená",J230,0)</f>
        <v>0</v>
      </c>
      <c r="BG230" s="210">
        <f>IF(N230="zákl. prenesená",J230,0)</f>
        <v>0</v>
      </c>
      <c r="BH230" s="210">
        <f>IF(N230="zníž. prenesená",J230,0)</f>
        <v>0</v>
      </c>
      <c r="BI230" s="210">
        <f>IF(N230="nulová",J230,0)</f>
        <v>0</v>
      </c>
      <c r="BJ230" s="14" t="s">
        <v>125</v>
      </c>
      <c r="BK230" s="210">
        <f>ROUND(I230*H230,2)</f>
        <v>0</v>
      </c>
      <c r="BL230" s="14" t="s">
        <v>190</v>
      </c>
      <c r="BM230" s="209" t="s">
        <v>493</v>
      </c>
    </row>
    <row r="231" spans="1:65" s="12" customFormat="1" ht="25.9" customHeight="1">
      <c r="B231" s="181"/>
      <c r="C231" s="182"/>
      <c r="D231" s="183" t="s">
        <v>74</v>
      </c>
      <c r="E231" s="184" t="s">
        <v>246</v>
      </c>
      <c r="F231" s="184" t="s">
        <v>494</v>
      </c>
      <c r="G231" s="182"/>
      <c r="H231" s="182"/>
      <c r="I231" s="185"/>
      <c r="J231" s="186">
        <f>BK231</f>
        <v>0</v>
      </c>
      <c r="K231" s="182"/>
      <c r="L231" s="187"/>
      <c r="M231" s="188"/>
      <c r="N231" s="189"/>
      <c r="O231" s="189"/>
      <c r="P231" s="190">
        <f>P232+P234</f>
        <v>0</v>
      </c>
      <c r="Q231" s="189"/>
      <c r="R231" s="190">
        <f>R232+R234</f>
        <v>0</v>
      </c>
      <c r="S231" s="189"/>
      <c r="T231" s="191">
        <f>T232+T234</f>
        <v>0</v>
      </c>
      <c r="AR231" s="192" t="s">
        <v>133</v>
      </c>
      <c r="AT231" s="193" t="s">
        <v>74</v>
      </c>
      <c r="AU231" s="193" t="s">
        <v>75</v>
      </c>
      <c r="AY231" s="192" t="s">
        <v>124</v>
      </c>
      <c r="BK231" s="194">
        <f>BK232+BK234</f>
        <v>0</v>
      </c>
    </row>
    <row r="232" spans="1:65" s="12" customFormat="1" ht="22.9" customHeight="1">
      <c r="B232" s="181"/>
      <c r="C232" s="182"/>
      <c r="D232" s="183" t="s">
        <v>74</v>
      </c>
      <c r="E232" s="195" t="s">
        <v>495</v>
      </c>
      <c r="F232" s="195" t="s">
        <v>496</v>
      </c>
      <c r="G232" s="182"/>
      <c r="H232" s="182"/>
      <c r="I232" s="185"/>
      <c r="J232" s="196">
        <f>BK232</f>
        <v>0</v>
      </c>
      <c r="K232" s="182"/>
      <c r="L232" s="187"/>
      <c r="M232" s="188"/>
      <c r="N232" s="189"/>
      <c r="O232" s="189"/>
      <c r="P232" s="190">
        <f>P233</f>
        <v>0</v>
      </c>
      <c r="Q232" s="189"/>
      <c r="R232" s="190">
        <f>R233</f>
        <v>0</v>
      </c>
      <c r="S232" s="189"/>
      <c r="T232" s="191">
        <f>T233</f>
        <v>0</v>
      </c>
      <c r="AR232" s="192" t="s">
        <v>133</v>
      </c>
      <c r="AT232" s="193" t="s">
        <v>74</v>
      </c>
      <c r="AU232" s="193" t="s">
        <v>83</v>
      </c>
      <c r="AY232" s="192" t="s">
        <v>124</v>
      </c>
      <c r="BK232" s="194">
        <f>BK233</f>
        <v>0</v>
      </c>
    </row>
    <row r="233" spans="1:65" s="2" customFormat="1" ht="21.75" customHeight="1">
      <c r="A233" s="31"/>
      <c r="B233" s="32"/>
      <c r="C233" s="197" t="s">
        <v>497</v>
      </c>
      <c r="D233" s="197" t="s">
        <v>127</v>
      </c>
      <c r="E233" s="198" t="s">
        <v>498</v>
      </c>
      <c r="F233" s="199" t="s">
        <v>499</v>
      </c>
      <c r="G233" s="200" t="s">
        <v>500</v>
      </c>
      <c r="H233" s="201">
        <v>1</v>
      </c>
      <c r="I233" s="202"/>
      <c r="J233" s="203">
        <f>ROUND(I233*H233,2)</f>
        <v>0</v>
      </c>
      <c r="K233" s="204"/>
      <c r="L233" s="36"/>
      <c r="M233" s="205" t="s">
        <v>1</v>
      </c>
      <c r="N233" s="206" t="s">
        <v>41</v>
      </c>
      <c r="O233" s="68"/>
      <c r="P233" s="207">
        <f>O233*H233</f>
        <v>0</v>
      </c>
      <c r="Q233" s="207">
        <v>0</v>
      </c>
      <c r="R233" s="207">
        <f>Q233*H233</f>
        <v>0</v>
      </c>
      <c r="S233" s="207">
        <v>0</v>
      </c>
      <c r="T233" s="208">
        <f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09" t="s">
        <v>396</v>
      </c>
      <c r="AT233" s="209" t="s">
        <v>127</v>
      </c>
      <c r="AU233" s="209" t="s">
        <v>125</v>
      </c>
      <c r="AY233" s="14" t="s">
        <v>124</v>
      </c>
      <c r="BE233" s="210">
        <f>IF(N233="základná",J233,0)</f>
        <v>0</v>
      </c>
      <c r="BF233" s="210">
        <f>IF(N233="znížená",J233,0)</f>
        <v>0</v>
      </c>
      <c r="BG233" s="210">
        <f>IF(N233="zákl. prenesená",J233,0)</f>
        <v>0</v>
      </c>
      <c r="BH233" s="210">
        <f>IF(N233="zníž. prenesená",J233,0)</f>
        <v>0</v>
      </c>
      <c r="BI233" s="210">
        <f>IF(N233="nulová",J233,0)</f>
        <v>0</v>
      </c>
      <c r="BJ233" s="14" t="s">
        <v>125</v>
      </c>
      <c r="BK233" s="210">
        <f>ROUND(I233*H233,2)</f>
        <v>0</v>
      </c>
      <c r="BL233" s="14" t="s">
        <v>396</v>
      </c>
      <c r="BM233" s="209" t="s">
        <v>501</v>
      </c>
    </row>
    <row r="234" spans="1:65" s="12" customFormat="1" ht="22.9" customHeight="1">
      <c r="B234" s="181"/>
      <c r="C234" s="182"/>
      <c r="D234" s="183" t="s">
        <v>74</v>
      </c>
      <c r="E234" s="195" t="s">
        <v>502</v>
      </c>
      <c r="F234" s="195" t="s">
        <v>503</v>
      </c>
      <c r="G234" s="182"/>
      <c r="H234" s="182"/>
      <c r="I234" s="185"/>
      <c r="J234" s="196">
        <f>BK234</f>
        <v>0</v>
      </c>
      <c r="K234" s="182"/>
      <c r="L234" s="187"/>
      <c r="M234" s="188"/>
      <c r="N234" s="189"/>
      <c r="O234" s="189"/>
      <c r="P234" s="190">
        <f>P235</f>
        <v>0</v>
      </c>
      <c r="Q234" s="189"/>
      <c r="R234" s="190">
        <f>R235</f>
        <v>0</v>
      </c>
      <c r="S234" s="189"/>
      <c r="T234" s="191">
        <f>T235</f>
        <v>0</v>
      </c>
      <c r="AR234" s="192" t="s">
        <v>133</v>
      </c>
      <c r="AT234" s="193" t="s">
        <v>74</v>
      </c>
      <c r="AU234" s="193" t="s">
        <v>83</v>
      </c>
      <c r="AY234" s="192" t="s">
        <v>124</v>
      </c>
      <c r="BK234" s="194">
        <f>BK235</f>
        <v>0</v>
      </c>
    </row>
    <row r="235" spans="1:65" s="2" customFormat="1" ht="21.75" customHeight="1">
      <c r="A235" s="31"/>
      <c r="B235" s="32"/>
      <c r="C235" s="197" t="s">
        <v>504</v>
      </c>
      <c r="D235" s="197" t="s">
        <v>127</v>
      </c>
      <c r="E235" s="198" t="s">
        <v>505</v>
      </c>
      <c r="F235" s="199" t="s">
        <v>506</v>
      </c>
      <c r="G235" s="200" t="s">
        <v>130</v>
      </c>
      <c r="H235" s="201">
        <v>475.553</v>
      </c>
      <c r="I235" s="202"/>
      <c r="J235" s="203">
        <f>ROUND(I235*H235,2)</f>
        <v>0</v>
      </c>
      <c r="K235" s="204"/>
      <c r="L235" s="36"/>
      <c r="M235" s="205" t="s">
        <v>1</v>
      </c>
      <c r="N235" s="206" t="s">
        <v>41</v>
      </c>
      <c r="O235" s="68"/>
      <c r="P235" s="207">
        <f>O235*H235</f>
        <v>0</v>
      </c>
      <c r="Q235" s="207">
        <v>0</v>
      </c>
      <c r="R235" s="207">
        <f>Q235*H235</f>
        <v>0</v>
      </c>
      <c r="S235" s="207">
        <v>0</v>
      </c>
      <c r="T235" s="208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09" t="s">
        <v>396</v>
      </c>
      <c r="AT235" s="209" t="s">
        <v>127</v>
      </c>
      <c r="AU235" s="209" t="s">
        <v>125</v>
      </c>
      <c r="AY235" s="14" t="s">
        <v>124</v>
      </c>
      <c r="BE235" s="210">
        <f>IF(N235="základná",J235,0)</f>
        <v>0</v>
      </c>
      <c r="BF235" s="210">
        <f>IF(N235="znížená",J235,0)</f>
        <v>0</v>
      </c>
      <c r="BG235" s="210">
        <f>IF(N235="zákl. prenesená",J235,0)</f>
        <v>0</v>
      </c>
      <c r="BH235" s="210">
        <f>IF(N235="zníž. prenesená",J235,0)</f>
        <v>0</v>
      </c>
      <c r="BI235" s="210">
        <f>IF(N235="nulová",J235,0)</f>
        <v>0</v>
      </c>
      <c r="BJ235" s="14" t="s">
        <v>125</v>
      </c>
      <c r="BK235" s="210">
        <f>ROUND(I235*H235,2)</f>
        <v>0</v>
      </c>
      <c r="BL235" s="14" t="s">
        <v>396</v>
      </c>
      <c r="BM235" s="209" t="s">
        <v>507</v>
      </c>
    </row>
    <row r="236" spans="1:65" s="12" customFormat="1" ht="25.9" customHeight="1">
      <c r="B236" s="181"/>
      <c r="C236" s="182"/>
      <c r="D236" s="183" t="s">
        <v>74</v>
      </c>
      <c r="E236" s="184" t="s">
        <v>508</v>
      </c>
      <c r="F236" s="184" t="s">
        <v>509</v>
      </c>
      <c r="G236" s="182"/>
      <c r="H236" s="182"/>
      <c r="I236" s="185"/>
      <c r="J236" s="186">
        <f>BK236</f>
        <v>0</v>
      </c>
      <c r="K236" s="182"/>
      <c r="L236" s="187"/>
      <c r="M236" s="188"/>
      <c r="N236" s="189"/>
      <c r="O236" s="189"/>
      <c r="P236" s="190">
        <f>P237</f>
        <v>0</v>
      </c>
      <c r="Q236" s="189"/>
      <c r="R236" s="190">
        <f>R237</f>
        <v>0</v>
      </c>
      <c r="S236" s="189"/>
      <c r="T236" s="191">
        <f>T237</f>
        <v>0</v>
      </c>
      <c r="AR236" s="192" t="s">
        <v>131</v>
      </c>
      <c r="AT236" s="193" t="s">
        <v>74</v>
      </c>
      <c r="AU236" s="193" t="s">
        <v>75</v>
      </c>
      <c r="AY236" s="192" t="s">
        <v>124</v>
      </c>
      <c r="BK236" s="194">
        <f>BK237</f>
        <v>0</v>
      </c>
    </row>
    <row r="237" spans="1:65" s="2" customFormat="1" ht="21.75" customHeight="1">
      <c r="A237" s="31"/>
      <c r="B237" s="32"/>
      <c r="C237" s="197" t="s">
        <v>510</v>
      </c>
      <c r="D237" s="197" t="s">
        <v>127</v>
      </c>
      <c r="E237" s="198" t="s">
        <v>511</v>
      </c>
      <c r="F237" s="199" t="s">
        <v>512</v>
      </c>
      <c r="G237" s="200" t="s">
        <v>203</v>
      </c>
      <c r="H237" s="201">
        <v>6</v>
      </c>
      <c r="I237" s="202"/>
      <c r="J237" s="203">
        <f>ROUND(I237*H237,2)</f>
        <v>0</v>
      </c>
      <c r="K237" s="204"/>
      <c r="L237" s="36"/>
      <c r="M237" s="223" t="s">
        <v>1</v>
      </c>
      <c r="N237" s="224" t="s">
        <v>41</v>
      </c>
      <c r="O237" s="225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7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09" t="s">
        <v>513</v>
      </c>
      <c r="AT237" s="209" t="s">
        <v>127</v>
      </c>
      <c r="AU237" s="209" t="s">
        <v>83</v>
      </c>
      <c r="AY237" s="14" t="s">
        <v>124</v>
      </c>
      <c r="BE237" s="210">
        <f>IF(N237="základná",J237,0)</f>
        <v>0</v>
      </c>
      <c r="BF237" s="210">
        <f>IF(N237="znížená",J237,0)</f>
        <v>0</v>
      </c>
      <c r="BG237" s="210">
        <f>IF(N237="zákl. prenesená",J237,0)</f>
        <v>0</v>
      </c>
      <c r="BH237" s="210">
        <f>IF(N237="zníž. prenesená",J237,0)</f>
        <v>0</v>
      </c>
      <c r="BI237" s="210">
        <f>IF(N237="nulová",J237,0)</f>
        <v>0</v>
      </c>
      <c r="BJ237" s="14" t="s">
        <v>125</v>
      </c>
      <c r="BK237" s="210">
        <f>ROUND(I237*H237,2)</f>
        <v>0</v>
      </c>
      <c r="BL237" s="14" t="s">
        <v>513</v>
      </c>
      <c r="BM237" s="209" t="s">
        <v>514</v>
      </c>
    </row>
    <row r="238" spans="1:65" s="2" customFormat="1" ht="6.95" customHeight="1">
      <c r="A238" s="31"/>
      <c r="B238" s="51"/>
      <c r="C238" s="52"/>
      <c r="D238" s="52"/>
      <c r="E238" s="52"/>
      <c r="F238" s="52"/>
      <c r="G238" s="52"/>
      <c r="H238" s="52"/>
      <c r="I238" s="145"/>
      <c r="J238" s="52"/>
      <c r="K238" s="52"/>
      <c r="L238" s="36"/>
      <c r="M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</row>
  </sheetData>
  <sheetProtection algorithmName="SHA-512" hashValue="nVzWPQsvT+4cxjfHtWEzqpHmovJUlEP/adGq4oN3Hmse+JSRf0zKd1lDNhA7I/p51qPLX6kKCfXgfDlgDOoSlQ==" saltValue="AWfDS0KlvRczoY/k/r919xZ/R7AS2J8urc9LmXIqkJOlSRpF5QjIkrJKmYCIEnu9riVdmaolr4Kbi4oS9n+tgQ==" spinCount="100000" sheet="1" objects="1" scenarios="1" formatColumns="0" formatRows="0" autoFilter="0"/>
  <autoFilter ref="C131:K237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 I. ETAPA - Rekonštr...</vt:lpstr>
      <vt:lpstr>'01 -  I. ETAPA - Rekonštr...'!Názvy_tlače</vt:lpstr>
      <vt:lpstr>'Rekapitulácia stavby'!Názvy_tlače</vt:lpstr>
      <vt:lpstr>'01 -  I. ETAPA - Rekonštr...'!Oblasť_tlače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Mokrý</dc:creator>
  <cp:lastModifiedBy>Kapustová Ľubica</cp:lastModifiedBy>
  <dcterms:created xsi:type="dcterms:W3CDTF">2020-06-29T13:16:11Z</dcterms:created>
  <dcterms:modified xsi:type="dcterms:W3CDTF">2020-08-19T07:34:52Z</dcterms:modified>
</cp:coreProperties>
</file>