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filterPrivacy="1"/>
  <xr:revisionPtr revIDLastSave="0" documentId="8_{001757A3-A8D3-9046-A184-A6C87C6C8525}" xr6:coauthVersionLast="45" xr6:coauthVersionMax="45" xr10:uidLastSave="{00000000-0000-0000-0000-000000000000}"/>
  <bookViews>
    <workbookView xWindow="0" yWindow="460" windowWidth="29040" windowHeight="15840" activeTab="2" xr2:uid="{00000000-000D-0000-FFFF-FFFF00000000}"/>
  </bookViews>
  <sheets>
    <sheet name="Rekapitulácia stavby" sheetId="1" r:id="rId1"/>
    <sheet name="SO 01 - Kanalizácia 4. a ..." sheetId="2" r:id="rId2"/>
    <sheet name="SO 04 - Kanalizačné odboč..." sheetId="3" r:id="rId3"/>
  </sheets>
  <definedNames>
    <definedName name="_xlnm.Print_Titles" localSheetId="0">'Rekapitulácia stavby'!$85:$85</definedName>
    <definedName name="_xlnm.Print_Titles" localSheetId="1">'SO 01 - Kanalizácia 4. a ...'!$124:$124</definedName>
    <definedName name="_xlnm.Print_Titles" localSheetId="2">'SO 04 - Kanalizačné odboč...'!$120:$120</definedName>
    <definedName name="_xlnm.Print_Area" localSheetId="0">'Rekapitulácia stavby'!$C$4:$AP$70,'Rekapitulácia stavby'!$C$76:$AP$97</definedName>
    <definedName name="_xlnm.Print_Area" localSheetId="1">'SO 01 - Kanalizácia 4. a ...'!$C$4:$Q$70,'SO 01 - Kanalizácia 4. a ...'!$C$76:$Q$108,'SO 01 - Kanalizácia 4. a ...'!$C$114:$Q$234</definedName>
    <definedName name="_xlnm.Print_Area" localSheetId="2">'SO 04 - Kanalizačné odboč...'!$C$4:$Q$70,'SO 04 - Kanalizačné odboč...'!$C$76:$Q$104,'SO 04 - Kanalizačné odboč...'!$C$110:$Q$202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2" i="3" l="1"/>
  <c r="AY89" i="1"/>
  <c r="AX89" i="1"/>
  <c r="BI201" i="3"/>
  <c r="BH201" i="3"/>
  <c r="BG201" i="3"/>
  <c r="BE201" i="3"/>
  <c r="AA201" i="3"/>
  <c r="Y201" i="3"/>
  <c r="W201" i="3"/>
  <c r="BK201" i="3"/>
  <c r="N201" i="3"/>
  <c r="BF201" i="3" s="1"/>
  <c r="BI200" i="3"/>
  <c r="BH200" i="3"/>
  <c r="BG200" i="3"/>
  <c r="BE200" i="3"/>
  <c r="AA200" i="3"/>
  <c r="Y200" i="3"/>
  <c r="W200" i="3"/>
  <c r="BK200" i="3"/>
  <c r="N200" i="3"/>
  <c r="BF200" i="3" s="1"/>
  <c r="BI199" i="3"/>
  <c r="BH199" i="3"/>
  <c r="BG199" i="3"/>
  <c r="BE199" i="3"/>
  <c r="AA199" i="3"/>
  <c r="Y199" i="3"/>
  <c r="W199" i="3"/>
  <c r="BK199" i="3"/>
  <c r="N199" i="3"/>
  <c r="BF199" i="3" s="1"/>
  <c r="BI198" i="3"/>
  <c r="BH198" i="3"/>
  <c r="BG198" i="3"/>
  <c r="BE198" i="3"/>
  <c r="AA198" i="3"/>
  <c r="Y198" i="3"/>
  <c r="W198" i="3"/>
  <c r="BK198" i="3"/>
  <c r="N198" i="3"/>
  <c r="BF198" i="3" s="1"/>
  <c r="BI197" i="3"/>
  <c r="BH197" i="3"/>
  <c r="BG197" i="3"/>
  <c r="BE197" i="3"/>
  <c r="AA197" i="3"/>
  <c r="Y197" i="3"/>
  <c r="W197" i="3"/>
  <c r="BK197" i="3"/>
  <c r="N197" i="3"/>
  <c r="BF197" i="3" s="1"/>
  <c r="BI196" i="3"/>
  <c r="BH196" i="3"/>
  <c r="BG196" i="3"/>
  <c r="BE196" i="3"/>
  <c r="AA196" i="3"/>
  <c r="Y196" i="3"/>
  <c r="W196" i="3"/>
  <c r="BK196" i="3"/>
  <c r="N196" i="3"/>
  <c r="BF196" i="3" s="1"/>
  <c r="BI195" i="3"/>
  <c r="BH195" i="3"/>
  <c r="BG195" i="3"/>
  <c r="BE195" i="3"/>
  <c r="AA195" i="3"/>
  <c r="Y195" i="3"/>
  <c r="W195" i="3"/>
  <c r="BK195" i="3"/>
  <c r="N195" i="3"/>
  <c r="BF195" i="3"/>
  <c r="BI194" i="3"/>
  <c r="BH194" i="3"/>
  <c r="BG194" i="3"/>
  <c r="BE194" i="3"/>
  <c r="AA194" i="3"/>
  <c r="Y194" i="3"/>
  <c r="W194" i="3"/>
  <c r="BK194" i="3"/>
  <c r="N194" i="3"/>
  <c r="BF194" i="3" s="1"/>
  <c r="BI193" i="3"/>
  <c r="BH193" i="3"/>
  <c r="BG193" i="3"/>
  <c r="BE193" i="3"/>
  <c r="AA193" i="3"/>
  <c r="Y193" i="3"/>
  <c r="W193" i="3"/>
  <c r="BK193" i="3"/>
  <c r="N193" i="3"/>
  <c r="BF193" i="3" s="1"/>
  <c r="BI192" i="3"/>
  <c r="BH192" i="3"/>
  <c r="BG192" i="3"/>
  <c r="BE192" i="3"/>
  <c r="AA192" i="3"/>
  <c r="Y192" i="3"/>
  <c r="W192" i="3"/>
  <c r="BK192" i="3"/>
  <c r="N192" i="3"/>
  <c r="BF192" i="3" s="1"/>
  <c r="BI191" i="3"/>
  <c r="BH191" i="3"/>
  <c r="BG191" i="3"/>
  <c r="BE191" i="3"/>
  <c r="AA191" i="3"/>
  <c r="Y191" i="3"/>
  <c r="W191" i="3"/>
  <c r="BK191" i="3"/>
  <c r="N191" i="3"/>
  <c r="BF191" i="3"/>
  <c r="BI190" i="3"/>
  <c r="BH190" i="3"/>
  <c r="BG190" i="3"/>
  <c r="BE190" i="3"/>
  <c r="AA190" i="3"/>
  <c r="Y190" i="3"/>
  <c r="W190" i="3"/>
  <c r="BK190" i="3"/>
  <c r="N190" i="3"/>
  <c r="BF190" i="3" s="1"/>
  <c r="BI189" i="3"/>
  <c r="BH189" i="3"/>
  <c r="BG189" i="3"/>
  <c r="BE189" i="3"/>
  <c r="AA189" i="3"/>
  <c r="Y189" i="3"/>
  <c r="W189" i="3"/>
  <c r="BK189" i="3"/>
  <c r="N189" i="3"/>
  <c r="BF189" i="3" s="1"/>
  <c r="BI187" i="3"/>
  <c r="BH187" i="3"/>
  <c r="BG187" i="3"/>
  <c r="BE187" i="3"/>
  <c r="AA187" i="3"/>
  <c r="Y187" i="3"/>
  <c r="W187" i="3"/>
  <c r="BK187" i="3"/>
  <c r="N187" i="3"/>
  <c r="BF187" i="3" s="1"/>
  <c r="BI186" i="3"/>
  <c r="BH186" i="3"/>
  <c r="BG186" i="3"/>
  <c r="BE186" i="3"/>
  <c r="AA186" i="3"/>
  <c r="Y186" i="3"/>
  <c r="W186" i="3"/>
  <c r="BK186" i="3"/>
  <c r="N186" i="3"/>
  <c r="BF186" i="3" s="1"/>
  <c r="BI185" i="3"/>
  <c r="BH185" i="3"/>
  <c r="BG185" i="3"/>
  <c r="BE185" i="3"/>
  <c r="AA185" i="3"/>
  <c r="Y185" i="3"/>
  <c r="W185" i="3"/>
  <c r="BK185" i="3"/>
  <c r="N185" i="3"/>
  <c r="BF185" i="3"/>
  <c r="BI184" i="3"/>
  <c r="BH184" i="3"/>
  <c r="BG184" i="3"/>
  <c r="BE184" i="3"/>
  <c r="AA184" i="3"/>
  <c r="Y184" i="3"/>
  <c r="W184" i="3"/>
  <c r="BK184" i="3"/>
  <c r="N184" i="3"/>
  <c r="BF184" i="3" s="1"/>
  <c r="BI183" i="3"/>
  <c r="BH183" i="3"/>
  <c r="BG183" i="3"/>
  <c r="BE183" i="3"/>
  <c r="AA183" i="3"/>
  <c r="Y183" i="3"/>
  <c r="W183" i="3"/>
  <c r="BK183" i="3"/>
  <c r="N183" i="3"/>
  <c r="BF183" i="3" s="1"/>
  <c r="BI182" i="3"/>
  <c r="BH182" i="3"/>
  <c r="BG182" i="3"/>
  <c r="BE182" i="3"/>
  <c r="AA182" i="3"/>
  <c r="Y182" i="3"/>
  <c r="W182" i="3"/>
  <c r="BK182" i="3"/>
  <c r="N182" i="3"/>
  <c r="BF182" i="3" s="1"/>
  <c r="BI181" i="3"/>
  <c r="BH181" i="3"/>
  <c r="BG181" i="3"/>
  <c r="BE181" i="3"/>
  <c r="AA181" i="3"/>
  <c r="Y181" i="3"/>
  <c r="W181" i="3"/>
  <c r="BK181" i="3"/>
  <c r="N181" i="3"/>
  <c r="BF181" i="3"/>
  <c r="BI180" i="3"/>
  <c r="BH180" i="3"/>
  <c r="BG180" i="3"/>
  <c r="BE180" i="3"/>
  <c r="AA180" i="3"/>
  <c r="Y180" i="3"/>
  <c r="W180" i="3"/>
  <c r="BK180" i="3"/>
  <c r="N180" i="3"/>
  <c r="BF180" i="3" s="1"/>
  <c r="BI179" i="3"/>
  <c r="BH179" i="3"/>
  <c r="BG179" i="3"/>
  <c r="BE179" i="3"/>
  <c r="AA179" i="3"/>
  <c r="Y179" i="3"/>
  <c r="W179" i="3"/>
  <c r="BK179" i="3"/>
  <c r="N179" i="3"/>
  <c r="BF179" i="3" s="1"/>
  <c r="BI178" i="3"/>
  <c r="BH178" i="3"/>
  <c r="BG178" i="3"/>
  <c r="BE178" i="3"/>
  <c r="AA178" i="3"/>
  <c r="Y178" i="3"/>
  <c r="W178" i="3"/>
  <c r="BK178" i="3"/>
  <c r="N178" i="3"/>
  <c r="BF178" i="3" s="1"/>
  <c r="BI177" i="3"/>
  <c r="BH177" i="3"/>
  <c r="BG177" i="3"/>
  <c r="BE177" i="3"/>
  <c r="AA177" i="3"/>
  <c r="Y177" i="3"/>
  <c r="W177" i="3"/>
  <c r="BK177" i="3"/>
  <c r="N177" i="3"/>
  <c r="BF177" i="3" s="1"/>
  <c r="BI176" i="3"/>
  <c r="BH176" i="3"/>
  <c r="BG176" i="3"/>
  <c r="BE176" i="3"/>
  <c r="AA176" i="3"/>
  <c r="Y176" i="3"/>
  <c r="W176" i="3"/>
  <c r="BK176" i="3"/>
  <c r="N176" i="3"/>
  <c r="BF176" i="3" s="1"/>
  <c r="BI175" i="3"/>
  <c r="BH175" i="3"/>
  <c r="BG175" i="3"/>
  <c r="BE175" i="3"/>
  <c r="AA175" i="3"/>
  <c r="Y175" i="3"/>
  <c r="W175" i="3"/>
  <c r="BK175" i="3"/>
  <c r="N175" i="3"/>
  <c r="BF175" i="3"/>
  <c r="BI174" i="3"/>
  <c r="BH174" i="3"/>
  <c r="BG174" i="3"/>
  <c r="BE174" i="3"/>
  <c r="AA174" i="3"/>
  <c r="Y174" i="3"/>
  <c r="W174" i="3"/>
  <c r="BK174" i="3"/>
  <c r="N174" i="3"/>
  <c r="BF174" i="3" s="1"/>
  <c r="BI173" i="3"/>
  <c r="BH173" i="3"/>
  <c r="BG173" i="3"/>
  <c r="BE173" i="3"/>
  <c r="AA173" i="3"/>
  <c r="Y173" i="3"/>
  <c r="W173" i="3"/>
  <c r="W172" i="3" s="1"/>
  <c r="BK173" i="3"/>
  <c r="N173" i="3"/>
  <c r="BF173" i="3" s="1"/>
  <c r="BI171" i="3"/>
  <c r="BH171" i="3"/>
  <c r="BG171" i="3"/>
  <c r="BE171" i="3"/>
  <c r="AA171" i="3"/>
  <c r="Y171" i="3"/>
  <c r="W171" i="3"/>
  <c r="BK171" i="3"/>
  <c r="N171" i="3"/>
  <c r="BF171" i="3"/>
  <c r="BI170" i="3"/>
  <c r="BH170" i="3"/>
  <c r="BG170" i="3"/>
  <c r="BE170" i="3"/>
  <c r="AA170" i="3"/>
  <c r="Y170" i="3"/>
  <c r="W170" i="3"/>
  <c r="BK170" i="3"/>
  <c r="N170" i="3"/>
  <c r="BF170" i="3" s="1"/>
  <c r="BI169" i="3"/>
  <c r="BH169" i="3"/>
  <c r="BG169" i="3"/>
  <c r="BE169" i="3"/>
  <c r="AA169" i="3"/>
  <c r="Y169" i="3"/>
  <c r="W169" i="3"/>
  <c r="BK169" i="3"/>
  <c r="N169" i="3"/>
  <c r="BF169" i="3" s="1"/>
  <c r="BI168" i="3"/>
  <c r="BH168" i="3"/>
  <c r="BG168" i="3"/>
  <c r="BE168" i="3"/>
  <c r="AA168" i="3"/>
  <c r="Y168" i="3"/>
  <c r="W168" i="3"/>
  <c r="BK168" i="3"/>
  <c r="N168" i="3"/>
  <c r="BF168" i="3" s="1"/>
  <c r="BI167" i="3"/>
  <c r="BH167" i="3"/>
  <c r="BG167" i="3"/>
  <c r="BE167" i="3"/>
  <c r="AA167" i="3"/>
  <c r="Y167" i="3"/>
  <c r="W167" i="3"/>
  <c r="BK167" i="3"/>
  <c r="N167" i="3"/>
  <c r="BF167" i="3"/>
  <c r="BI166" i="3"/>
  <c r="BH166" i="3"/>
  <c r="BG166" i="3"/>
  <c r="BE166" i="3"/>
  <c r="AA166" i="3"/>
  <c r="Y166" i="3"/>
  <c r="W166" i="3"/>
  <c r="BK166" i="3"/>
  <c r="N166" i="3"/>
  <c r="BF166" i="3" s="1"/>
  <c r="BI165" i="3"/>
  <c r="BH165" i="3"/>
  <c r="BG165" i="3"/>
  <c r="BE165" i="3"/>
  <c r="AA165" i="3"/>
  <c r="Y165" i="3"/>
  <c r="W165" i="3"/>
  <c r="BK165" i="3"/>
  <c r="N165" i="3"/>
  <c r="BF165" i="3" s="1"/>
  <c r="BI164" i="3"/>
  <c r="BH164" i="3"/>
  <c r="BG164" i="3"/>
  <c r="BE164" i="3"/>
  <c r="AA164" i="3"/>
  <c r="Y164" i="3"/>
  <c r="W164" i="3"/>
  <c r="BK164" i="3"/>
  <c r="N164" i="3"/>
  <c r="BF164" i="3" s="1"/>
  <c r="BI163" i="3"/>
  <c r="BH163" i="3"/>
  <c r="BG163" i="3"/>
  <c r="BE163" i="3"/>
  <c r="AA163" i="3"/>
  <c r="Y163" i="3"/>
  <c r="W163" i="3"/>
  <c r="BK163" i="3"/>
  <c r="N163" i="3"/>
  <c r="BF163" i="3"/>
  <c r="BI162" i="3"/>
  <c r="BH162" i="3"/>
  <c r="BG162" i="3"/>
  <c r="BE162" i="3"/>
  <c r="AA162" i="3"/>
  <c r="Y162" i="3"/>
  <c r="W162" i="3"/>
  <c r="BK162" i="3"/>
  <c r="N162" i="3"/>
  <c r="BF162" i="3" s="1"/>
  <c r="BI161" i="3"/>
  <c r="BH161" i="3"/>
  <c r="BG161" i="3"/>
  <c r="BE161" i="3"/>
  <c r="AA161" i="3"/>
  <c r="Y161" i="3"/>
  <c r="W161" i="3"/>
  <c r="W160" i="3" s="1"/>
  <c r="BK161" i="3"/>
  <c r="N161" i="3"/>
  <c r="BF161" i="3" s="1"/>
  <c r="BI159" i="3"/>
  <c r="BH159" i="3"/>
  <c r="BG159" i="3"/>
  <c r="BE159" i="3"/>
  <c r="AA159" i="3"/>
  <c r="AA158" i="3"/>
  <c r="Y159" i="3"/>
  <c r="Y158" i="3" s="1"/>
  <c r="W159" i="3"/>
  <c r="W158" i="3" s="1"/>
  <c r="BK159" i="3"/>
  <c r="BK158" i="3" s="1"/>
  <c r="N158" i="3" s="1"/>
  <c r="N91" i="3" s="1"/>
  <c r="N159" i="3"/>
  <c r="BF159" i="3" s="1"/>
  <c r="BI157" i="3"/>
  <c r="BH157" i="3"/>
  <c r="BG157" i="3"/>
  <c r="BE157" i="3"/>
  <c r="AA157" i="3"/>
  <c r="Y157" i="3"/>
  <c r="W157" i="3"/>
  <c r="BK157" i="3"/>
  <c r="N157" i="3"/>
  <c r="BF157" i="3" s="1"/>
  <c r="BI156" i="3"/>
  <c r="BH156" i="3"/>
  <c r="BG156" i="3"/>
  <c r="BE156" i="3"/>
  <c r="AA156" i="3"/>
  <c r="Y156" i="3"/>
  <c r="W156" i="3"/>
  <c r="BK156" i="3"/>
  <c r="N156" i="3"/>
  <c r="BF156" i="3" s="1"/>
  <c r="BI155" i="3"/>
  <c r="BH155" i="3"/>
  <c r="BG155" i="3"/>
  <c r="BE155" i="3"/>
  <c r="AA155" i="3"/>
  <c r="Y155" i="3"/>
  <c r="W155" i="3"/>
  <c r="BK155" i="3"/>
  <c r="N155" i="3"/>
  <c r="BF155" i="3" s="1"/>
  <c r="BI154" i="3"/>
  <c r="BH154" i="3"/>
  <c r="BG154" i="3"/>
  <c r="BE154" i="3"/>
  <c r="AA154" i="3"/>
  <c r="Y154" i="3"/>
  <c r="W154" i="3"/>
  <c r="BK154" i="3"/>
  <c r="N154" i="3"/>
  <c r="BF154" i="3"/>
  <c r="BI153" i="3"/>
  <c r="BH153" i="3"/>
  <c r="BG153" i="3"/>
  <c r="BE153" i="3"/>
  <c r="AA153" i="3"/>
  <c r="Y153" i="3"/>
  <c r="W153" i="3"/>
  <c r="BK153" i="3"/>
  <c r="N153" i="3"/>
  <c r="BF153" i="3" s="1"/>
  <c r="BI152" i="3"/>
  <c r="BH152" i="3"/>
  <c r="BG152" i="3"/>
  <c r="BE152" i="3"/>
  <c r="AA152" i="3"/>
  <c r="Y152" i="3"/>
  <c r="W152" i="3"/>
  <c r="BK152" i="3"/>
  <c r="N152" i="3"/>
  <c r="BF152" i="3" s="1"/>
  <c r="BI151" i="3"/>
  <c r="BH151" i="3"/>
  <c r="BG151" i="3"/>
  <c r="BE151" i="3"/>
  <c r="AA151" i="3"/>
  <c r="Y151" i="3"/>
  <c r="W151" i="3"/>
  <c r="BK151" i="3"/>
  <c r="N151" i="3"/>
  <c r="BF151" i="3" s="1"/>
  <c r="BI150" i="3"/>
  <c r="BH150" i="3"/>
  <c r="BG150" i="3"/>
  <c r="BE150" i="3"/>
  <c r="AA150" i="3"/>
  <c r="Y150" i="3"/>
  <c r="W150" i="3"/>
  <c r="BK150" i="3"/>
  <c r="N150" i="3"/>
  <c r="BF150" i="3"/>
  <c r="BI149" i="3"/>
  <c r="BH149" i="3"/>
  <c r="BG149" i="3"/>
  <c r="BE149" i="3"/>
  <c r="AA149" i="3"/>
  <c r="Y149" i="3"/>
  <c r="W149" i="3"/>
  <c r="BK149" i="3"/>
  <c r="N149" i="3"/>
  <c r="BF149" i="3" s="1"/>
  <c r="BI148" i="3"/>
  <c r="BH148" i="3"/>
  <c r="BG148" i="3"/>
  <c r="BE148" i="3"/>
  <c r="AA148" i="3"/>
  <c r="Y148" i="3"/>
  <c r="W148" i="3"/>
  <c r="BK148" i="3"/>
  <c r="N148" i="3"/>
  <c r="BF148" i="3" s="1"/>
  <c r="BI147" i="3"/>
  <c r="BH147" i="3"/>
  <c r="BG147" i="3"/>
  <c r="BE147" i="3"/>
  <c r="AA147" i="3"/>
  <c r="Y147" i="3"/>
  <c r="W147" i="3"/>
  <c r="BK147" i="3"/>
  <c r="N147" i="3"/>
  <c r="BF147" i="3" s="1"/>
  <c r="BI146" i="3"/>
  <c r="BH146" i="3"/>
  <c r="BG146" i="3"/>
  <c r="BE146" i="3"/>
  <c r="AA146" i="3"/>
  <c r="Y146" i="3"/>
  <c r="W146" i="3"/>
  <c r="BK146" i="3"/>
  <c r="N146" i="3"/>
  <c r="BF146" i="3"/>
  <c r="BI145" i="3"/>
  <c r="BH145" i="3"/>
  <c r="BG145" i="3"/>
  <c r="BE145" i="3"/>
  <c r="AA145" i="3"/>
  <c r="Y145" i="3"/>
  <c r="W145" i="3"/>
  <c r="BK145" i="3"/>
  <c r="N145" i="3"/>
  <c r="BF145" i="3" s="1"/>
  <c r="BI144" i="3"/>
  <c r="BH144" i="3"/>
  <c r="BG144" i="3"/>
  <c r="BE144" i="3"/>
  <c r="AA144" i="3"/>
  <c r="Y144" i="3"/>
  <c r="W144" i="3"/>
  <c r="BK144" i="3"/>
  <c r="N144" i="3"/>
  <c r="BF144" i="3" s="1"/>
  <c r="BI143" i="3"/>
  <c r="BH143" i="3"/>
  <c r="BG143" i="3"/>
  <c r="BE143" i="3"/>
  <c r="AA143" i="3"/>
  <c r="Y143" i="3"/>
  <c r="W143" i="3"/>
  <c r="BK143" i="3"/>
  <c r="N143" i="3"/>
  <c r="BF143" i="3" s="1"/>
  <c r="BI142" i="3"/>
  <c r="BH142" i="3"/>
  <c r="BG142" i="3"/>
  <c r="BE142" i="3"/>
  <c r="AA142" i="3"/>
  <c r="Y142" i="3"/>
  <c r="W142" i="3"/>
  <c r="BK142" i="3"/>
  <c r="N142" i="3"/>
  <c r="BF142" i="3"/>
  <c r="BI141" i="3"/>
  <c r="BH141" i="3"/>
  <c r="BG141" i="3"/>
  <c r="BE141" i="3"/>
  <c r="AA141" i="3"/>
  <c r="Y141" i="3"/>
  <c r="W141" i="3"/>
  <c r="BK141" i="3"/>
  <c r="N141" i="3"/>
  <c r="BF141" i="3" s="1"/>
  <c r="BI140" i="3"/>
  <c r="BH140" i="3"/>
  <c r="BG140" i="3"/>
  <c r="BE140" i="3"/>
  <c r="AA140" i="3"/>
  <c r="Y140" i="3"/>
  <c r="W140" i="3"/>
  <c r="BK140" i="3"/>
  <c r="N140" i="3"/>
  <c r="BF140" i="3" s="1"/>
  <c r="BI139" i="3"/>
  <c r="BH139" i="3"/>
  <c r="BG139" i="3"/>
  <c r="BE139" i="3"/>
  <c r="AA139" i="3"/>
  <c r="Y139" i="3"/>
  <c r="W139" i="3"/>
  <c r="BK139" i="3"/>
  <c r="N139" i="3"/>
  <c r="BF139" i="3" s="1"/>
  <c r="BI138" i="3"/>
  <c r="BH138" i="3"/>
  <c r="BG138" i="3"/>
  <c r="BE138" i="3"/>
  <c r="AA138" i="3"/>
  <c r="Y138" i="3"/>
  <c r="W138" i="3"/>
  <c r="BK138" i="3"/>
  <c r="N138" i="3"/>
  <c r="BF138" i="3" s="1"/>
  <c r="BI137" i="3"/>
  <c r="BH137" i="3"/>
  <c r="BG137" i="3"/>
  <c r="BE137" i="3"/>
  <c r="AA137" i="3"/>
  <c r="Y137" i="3"/>
  <c r="W137" i="3"/>
  <c r="BK137" i="3"/>
  <c r="N137" i="3"/>
  <c r="BF137" i="3" s="1"/>
  <c r="BI136" i="3"/>
  <c r="BH136" i="3"/>
  <c r="BG136" i="3"/>
  <c r="BE136" i="3"/>
  <c r="AA136" i="3"/>
  <c r="Y136" i="3"/>
  <c r="W136" i="3"/>
  <c r="BK136" i="3"/>
  <c r="N136" i="3"/>
  <c r="BF136" i="3" s="1"/>
  <c r="BI135" i="3"/>
  <c r="BH135" i="3"/>
  <c r="BG135" i="3"/>
  <c r="BE135" i="3"/>
  <c r="AA135" i="3"/>
  <c r="Y135" i="3"/>
  <c r="W135" i="3"/>
  <c r="BK135" i="3"/>
  <c r="N135" i="3"/>
  <c r="BF135" i="3"/>
  <c r="BI134" i="3"/>
  <c r="BH134" i="3"/>
  <c r="BG134" i="3"/>
  <c r="BE134" i="3"/>
  <c r="AA134" i="3"/>
  <c r="Y134" i="3"/>
  <c r="W134" i="3"/>
  <c r="BK134" i="3"/>
  <c r="N134" i="3"/>
  <c r="BF134" i="3"/>
  <c r="BI133" i="3"/>
  <c r="BH133" i="3"/>
  <c r="BG133" i="3"/>
  <c r="BE133" i="3"/>
  <c r="AA133" i="3"/>
  <c r="Y133" i="3"/>
  <c r="W133" i="3"/>
  <c r="BK133" i="3"/>
  <c r="N133" i="3"/>
  <c r="BF133" i="3"/>
  <c r="BI132" i="3"/>
  <c r="BH132" i="3"/>
  <c r="BG132" i="3"/>
  <c r="BE132" i="3"/>
  <c r="AA132" i="3"/>
  <c r="Y132" i="3"/>
  <c r="W132" i="3"/>
  <c r="BK132" i="3"/>
  <c r="N132" i="3"/>
  <c r="BF132" i="3"/>
  <c r="BI131" i="3"/>
  <c r="BH131" i="3"/>
  <c r="BG131" i="3"/>
  <c r="BE131" i="3"/>
  <c r="AA131" i="3"/>
  <c r="Y131" i="3"/>
  <c r="W131" i="3"/>
  <c r="BK131" i="3"/>
  <c r="N131" i="3"/>
  <c r="BF131" i="3"/>
  <c r="BI130" i="3"/>
  <c r="BH130" i="3"/>
  <c r="BG130" i="3"/>
  <c r="BE130" i="3"/>
  <c r="AA130" i="3"/>
  <c r="Y130" i="3"/>
  <c r="W130" i="3"/>
  <c r="BK130" i="3"/>
  <c r="N130" i="3"/>
  <c r="BF130" i="3"/>
  <c r="BI129" i="3"/>
  <c r="BH129" i="3"/>
  <c r="BG129" i="3"/>
  <c r="BE129" i="3"/>
  <c r="AA129" i="3"/>
  <c r="Y129" i="3"/>
  <c r="W129" i="3"/>
  <c r="BK129" i="3"/>
  <c r="N129" i="3"/>
  <c r="BF129" i="3"/>
  <c r="BI128" i="3"/>
  <c r="BH128" i="3"/>
  <c r="BG128" i="3"/>
  <c r="BE128" i="3"/>
  <c r="AA128" i="3"/>
  <c r="Y128" i="3"/>
  <c r="W128" i="3"/>
  <c r="BK128" i="3"/>
  <c r="N128" i="3"/>
  <c r="BF128" i="3"/>
  <c r="BI127" i="3"/>
  <c r="BH127" i="3"/>
  <c r="BG127" i="3"/>
  <c r="BE127" i="3"/>
  <c r="AA127" i="3"/>
  <c r="Y127" i="3"/>
  <c r="W127" i="3"/>
  <c r="BK127" i="3"/>
  <c r="N127" i="3"/>
  <c r="BF127" i="3"/>
  <c r="BI126" i="3"/>
  <c r="BH126" i="3"/>
  <c r="BG126" i="3"/>
  <c r="BE126" i="3"/>
  <c r="AA126" i="3"/>
  <c r="Y126" i="3"/>
  <c r="W126" i="3"/>
  <c r="BK126" i="3"/>
  <c r="N126" i="3"/>
  <c r="BF126" i="3"/>
  <c r="BI125" i="3"/>
  <c r="BH125" i="3"/>
  <c r="BG125" i="3"/>
  <c r="BE125" i="3"/>
  <c r="AA125" i="3"/>
  <c r="Y125" i="3"/>
  <c r="W125" i="3"/>
  <c r="BK125" i="3"/>
  <c r="N125" i="3"/>
  <c r="BF125" i="3"/>
  <c r="BI124" i="3"/>
  <c r="BH124" i="3"/>
  <c r="BG124" i="3"/>
  <c r="BE124" i="3"/>
  <c r="AA124" i="3"/>
  <c r="AA123" i="3"/>
  <c r="Y124" i="3"/>
  <c r="W124" i="3"/>
  <c r="W123" i="3" s="1"/>
  <c r="BK124" i="3"/>
  <c r="N124" i="3"/>
  <c r="BF124" i="3" s="1"/>
  <c r="F115" i="3"/>
  <c r="F113" i="3"/>
  <c r="BI102" i="3"/>
  <c r="BH102" i="3"/>
  <c r="BG102" i="3"/>
  <c r="BE102" i="3"/>
  <c r="BI101" i="3"/>
  <c r="BH101" i="3"/>
  <c r="BG101" i="3"/>
  <c r="BE101" i="3"/>
  <c r="BI100" i="3"/>
  <c r="BH100" i="3"/>
  <c r="BG100" i="3"/>
  <c r="BE100" i="3"/>
  <c r="BI99" i="3"/>
  <c r="BH99" i="3"/>
  <c r="BG99" i="3"/>
  <c r="BE99" i="3"/>
  <c r="BI98" i="3"/>
  <c r="BH98" i="3"/>
  <c r="BG98" i="3"/>
  <c r="BE98" i="3"/>
  <c r="BI97" i="3"/>
  <c r="H36" i="3" s="1"/>
  <c r="BD89" i="1" s="1"/>
  <c r="BH97" i="3"/>
  <c r="BG97" i="3"/>
  <c r="BE97" i="3"/>
  <c r="F81" i="3"/>
  <c r="F79" i="3"/>
  <c r="O21" i="3"/>
  <c r="E21" i="3"/>
  <c r="M118" i="3" s="1"/>
  <c r="O20" i="3"/>
  <c r="O18" i="3"/>
  <c r="E18" i="3"/>
  <c r="M83" i="3" s="1"/>
  <c r="O17" i="3"/>
  <c r="O15" i="3"/>
  <c r="E15" i="3"/>
  <c r="F84" i="3" s="1"/>
  <c r="O14" i="3"/>
  <c r="O12" i="3"/>
  <c r="E12" i="3"/>
  <c r="O11" i="3"/>
  <c r="O9" i="3"/>
  <c r="M115" i="3" s="1"/>
  <c r="F6" i="3"/>
  <c r="F78" i="3" s="1"/>
  <c r="N234" i="2"/>
  <c r="AY88" i="1"/>
  <c r="AX88" i="1"/>
  <c r="BI233" i="2"/>
  <c r="BH233" i="2"/>
  <c r="BG233" i="2"/>
  <c r="BE233" i="2"/>
  <c r="AA233" i="2"/>
  <c r="Y233" i="2"/>
  <c r="W233" i="2"/>
  <c r="BK233" i="2"/>
  <c r="N233" i="2"/>
  <c r="BF233" i="2" s="1"/>
  <c r="BI232" i="2"/>
  <c r="BH232" i="2"/>
  <c r="BG232" i="2"/>
  <c r="BE232" i="2"/>
  <c r="AA232" i="2"/>
  <c r="Y232" i="2"/>
  <c r="W232" i="2"/>
  <c r="BK232" i="2"/>
  <c r="N232" i="2"/>
  <c r="BF232" i="2" s="1"/>
  <c r="BI231" i="2"/>
  <c r="BH231" i="2"/>
  <c r="BG231" i="2"/>
  <c r="BE231" i="2"/>
  <c r="AA231" i="2"/>
  <c r="Y231" i="2"/>
  <c r="W231" i="2"/>
  <c r="BK231" i="2"/>
  <c r="N231" i="2"/>
  <c r="BF231" i="2" s="1"/>
  <c r="BI230" i="2"/>
  <c r="BH230" i="2"/>
  <c r="BG230" i="2"/>
  <c r="BE230" i="2"/>
  <c r="AA230" i="2"/>
  <c r="Y230" i="2"/>
  <c r="W230" i="2"/>
  <c r="BK230" i="2"/>
  <c r="N230" i="2"/>
  <c r="BF230" i="2" s="1"/>
  <c r="BI229" i="2"/>
  <c r="BH229" i="2"/>
  <c r="BG229" i="2"/>
  <c r="BE229" i="2"/>
  <c r="AA229" i="2"/>
  <c r="Y229" i="2"/>
  <c r="W229" i="2"/>
  <c r="BK229" i="2"/>
  <c r="N229" i="2"/>
  <c r="BF229" i="2" s="1"/>
  <c r="BI228" i="2"/>
  <c r="BH228" i="2"/>
  <c r="BG228" i="2"/>
  <c r="BE228" i="2"/>
  <c r="AA228" i="2"/>
  <c r="Y228" i="2"/>
  <c r="W228" i="2"/>
  <c r="BK228" i="2"/>
  <c r="N228" i="2"/>
  <c r="BF228" i="2" s="1"/>
  <c r="BI227" i="2"/>
  <c r="BH227" i="2"/>
  <c r="BG227" i="2"/>
  <c r="BE227" i="2"/>
  <c r="AA227" i="2"/>
  <c r="Y227" i="2"/>
  <c r="W227" i="2"/>
  <c r="BK227" i="2"/>
  <c r="N227" i="2"/>
  <c r="BF227" i="2"/>
  <c r="BI226" i="2"/>
  <c r="BH226" i="2"/>
  <c r="BG226" i="2"/>
  <c r="BE226" i="2"/>
  <c r="AA226" i="2"/>
  <c r="Y226" i="2"/>
  <c r="W226" i="2"/>
  <c r="BK226" i="2"/>
  <c r="N226" i="2"/>
  <c r="BF226" i="2" s="1"/>
  <c r="BI225" i="2"/>
  <c r="BH225" i="2"/>
  <c r="BG225" i="2"/>
  <c r="BE225" i="2"/>
  <c r="AA225" i="2"/>
  <c r="Y225" i="2"/>
  <c r="W225" i="2"/>
  <c r="BK225" i="2"/>
  <c r="N225" i="2"/>
  <c r="BF225" i="2"/>
  <c r="BI224" i="2"/>
  <c r="BH224" i="2"/>
  <c r="BG224" i="2"/>
  <c r="BE224" i="2"/>
  <c r="AA224" i="2"/>
  <c r="Y224" i="2"/>
  <c r="W224" i="2"/>
  <c r="BK224" i="2"/>
  <c r="N224" i="2"/>
  <c r="BF224" i="2"/>
  <c r="BI223" i="2"/>
  <c r="BH223" i="2"/>
  <c r="BG223" i="2"/>
  <c r="BE223" i="2"/>
  <c r="AA223" i="2"/>
  <c r="Y223" i="2"/>
  <c r="W223" i="2"/>
  <c r="BK223" i="2"/>
  <c r="N223" i="2"/>
  <c r="BF223" i="2"/>
  <c r="BI222" i="2"/>
  <c r="BH222" i="2"/>
  <c r="BG222" i="2"/>
  <c r="BE222" i="2"/>
  <c r="AA222" i="2"/>
  <c r="Y222" i="2"/>
  <c r="W222" i="2"/>
  <c r="BK222" i="2"/>
  <c r="N222" i="2"/>
  <c r="BF222" i="2"/>
  <c r="BI221" i="2"/>
  <c r="BH221" i="2"/>
  <c r="BG221" i="2"/>
  <c r="BE221" i="2"/>
  <c r="AA221" i="2"/>
  <c r="Y221" i="2"/>
  <c r="W221" i="2"/>
  <c r="BK221" i="2"/>
  <c r="N221" i="2"/>
  <c r="BF221" i="2"/>
  <c r="BI220" i="2"/>
  <c r="BH220" i="2"/>
  <c r="BG220" i="2"/>
  <c r="BE220" i="2"/>
  <c r="AA220" i="2"/>
  <c r="Y220" i="2"/>
  <c r="W220" i="2"/>
  <c r="BK220" i="2"/>
  <c r="N220" i="2"/>
  <c r="BF220" i="2"/>
  <c r="BI219" i="2"/>
  <c r="BH219" i="2"/>
  <c r="BG219" i="2"/>
  <c r="BE219" i="2"/>
  <c r="AA219" i="2"/>
  <c r="Y219" i="2"/>
  <c r="W219" i="2"/>
  <c r="W218" i="2"/>
  <c r="W217" i="2" s="1"/>
  <c r="BK219" i="2"/>
  <c r="N219" i="2"/>
  <c r="BF219" i="2" s="1"/>
  <c r="BI216" i="2"/>
  <c r="BH216" i="2"/>
  <c r="BG216" i="2"/>
  <c r="BE216" i="2"/>
  <c r="AA216" i="2"/>
  <c r="Y216" i="2"/>
  <c r="W216" i="2"/>
  <c r="BK216" i="2"/>
  <c r="N216" i="2"/>
  <c r="BF216" i="2" s="1"/>
  <c r="BI215" i="2"/>
  <c r="BH215" i="2"/>
  <c r="BG215" i="2"/>
  <c r="BE215" i="2"/>
  <c r="AA215" i="2"/>
  <c r="Y215" i="2"/>
  <c r="W215" i="2"/>
  <c r="BK215" i="2"/>
  <c r="N215" i="2"/>
  <c r="BF215" i="2" s="1"/>
  <c r="BI214" i="2"/>
  <c r="BH214" i="2"/>
  <c r="BG214" i="2"/>
  <c r="BE214" i="2"/>
  <c r="AA214" i="2"/>
  <c r="Y214" i="2"/>
  <c r="W214" i="2"/>
  <c r="BK214" i="2"/>
  <c r="N214" i="2"/>
  <c r="BF214" i="2" s="1"/>
  <c r="BI213" i="2"/>
  <c r="BH213" i="2"/>
  <c r="BG213" i="2"/>
  <c r="BE213" i="2"/>
  <c r="AA213" i="2"/>
  <c r="Y213" i="2"/>
  <c r="W213" i="2"/>
  <c r="BK213" i="2"/>
  <c r="N213" i="2"/>
  <c r="BF213" i="2" s="1"/>
  <c r="BI212" i="2"/>
  <c r="BH212" i="2"/>
  <c r="BG212" i="2"/>
  <c r="BE212" i="2"/>
  <c r="AA212" i="2"/>
  <c r="Y212" i="2"/>
  <c r="W212" i="2"/>
  <c r="BK212" i="2"/>
  <c r="N212" i="2"/>
  <c r="BF212" i="2" s="1"/>
  <c r="BI211" i="2"/>
  <c r="BH211" i="2"/>
  <c r="BG211" i="2"/>
  <c r="BE211" i="2"/>
  <c r="AA211" i="2"/>
  <c r="Y211" i="2"/>
  <c r="W211" i="2"/>
  <c r="BK211" i="2"/>
  <c r="N211" i="2"/>
  <c r="BF211" i="2" s="1"/>
  <c r="BI210" i="2"/>
  <c r="BH210" i="2"/>
  <c r="BG210" i="2"/>
  <c r="BE210" i="2"/>
  <c r="AA210" i="2"/>
  <c r="Y210" i="2"/>
  <c r="W210" i="2"/>
  <c r="BK210" i="2"/>
  <c r="N210" i="2"/>
  <c r="BF210" i="2" s="1"/>
  <c r="BI209" i="2"/>
  <c r="BH209" i="2"/>
  <c r="BG209" i="2"/>
  <c r="BE209" i="2"/>
  <c r="AA209" i="2"/>
  <c r="Y209" i="2"/>
  <c r="W209" i="2"/>
  <c r="BK209" i="2"/>
  <c r="N209" i="2"/>
  <c r="BF209" i="2" s="1"/>
  <c r="BI208" i="2"/>
  <c r="BH208" i="2"/>
  <c r="BG208" i="2"/>
  <c r="BE208" i="2"/>
  <c r="AA208" i="2"/>
  <c r="Y208" i="2"/>
  <c r="W208" i="2"/>
  <c r="BK208" i="2"/>
  <c r="N208" i="2"/>
  <c r="BF208" i="2" s="1"/>
  <c r="BI207" i="2"/>
  <c r="BH207" i="2"/>
  <c r="BG207" i="2"/>
  <c r="BE207" i="2"/>
  <c r="AA207" i="2"/>
  <c r="Y207" i="2"/>
  <c r="W207" i="2"/>
  <c r="BK207" i="2"/>
  <c r="N207" i="2"/>
  <c r="BF207" i="2" s="1"/>
  <c r="BI206" i="2"/>
  <c r="BH206" i="2"/>
  <c r="BG206" i="2"/>
  <c r="BE206" i="2"/>
  <c r="AA206" i="2"/>
  <c r="Y206" i="2"/>
  <c r="W206" i="2"/>
  <c r="BK206" i="2"/>
  <c r="N206" i="2"/>
  <c r="BF206" i="2" s="1"/>
  <c r="BI205" i="2"/>
  <c r="BH205" i="2"/>
  <c r="BG205" i="2"/>
  <c r="BE205" i="2"/>
  <c r="AA205" i="2"/>
  <c r="Y205" i="2"/>
  <c r="W205" i="2"/>
  <c r="BK205" i="2"/>
  <c r="N205" i="2"/>
  <c r="BF205" i="2" s="1"/>
  <c r="BI204" i="2"/>
  <c r="BH204" i="2"/>
  <c r="BG204" i="2"/>
  <c r="BE204" i="2"/>
  <c r="AA204" i="2"/>
  <c r="Y204" i="2"/>
  <c r="W204" i="2"/>
  <c r="BK204" i="2"/>
  <c r="N204" i="2"/>
  <c r="BF204" i="2" s="1"/>
  <c r="BI203" i="2"/>
  <c r="BH203" i="2"/>
  <c r="BG203" i="2"/>
  <c r="BE203" i="2"/>
  <c r="AA203" i="2"/>
  <c r="Y203" i="2"/>
  <c r="W203" i="2"/>
  <c r="BK203" i="2"/>
  <c r="N203" i="2"/>
  <c r="BF203" i="2"/>
  <c r="BI202" i="2"/>
  <c r="BH202" i="2"/>
  <c r="BG202" i="2"/>
  <c r="BE202" i="2"/>
  <c r="AA202" i="2"/>
  <c r="Y202" i="2"/>
  <c r="W202" i="2"/>
  <c r="BK202" i="2"/>
  <c r="N202" i="2"/>
  <c r="BF202" i="2" s="1"/>
  <c r="BI201" i="2"/>
  <c r="BH201" i="2"/>
  <c r="BG201" i="2"/>
  <c r="BE201" i="2"/>
  <c r="AA201" i="2"/>
  <c r="Y201" i="2"/>
  <c r="W201" i="2"/>
  <c r="BK201" i="2"/>
  <c r="N201" i="2"/>
  <c r="BF201" i="2" s="1"/>
  <c r="BI200" i="2"/>
  <c r="BH200" i="2"/>
  <c r="BG200" i="2"/>
  <c r="BE200" i="2"/>
  <c r="AA200" i="2"/>
  <c r="Y200" i="2"/>
  <c r="W200" i="2"/>
  <c r="BK200" i="2"/>
  <c r="N200" i="2"/>
  <c r="BF200" i="2" s="1"/>
  <c r="BI199" i="2"/>
  <c r="BH199" i="2"/>
  <c r="BG199" i="2"/>
  <c r="BE199" i="2"/>
  <c r="AA199" i="2"/>
  <c r="Y199" i="2"/>
  <c r="W199" i="2"/>
  <c r="BK199" i="2"/>
  <c r="N199" i="2"/>
  <c r="BF199" i="2" s="1"/>
  <c r="BI198" i="2"/>
  <c r="BH198" i="2"/>
  <c r="BG198" i="2"/>
  <c r="BE198" i="2"/>
  <c r="AA198" i="2"/>
  <c r="Y198" i="2"/>
  <c r="W198" i="2"/>
  <c r="BK198" i="2"/>
  <c r="N198" i="2"/>
  <c r="BF198" i="2" s="1"/>
  <c r="BI197" i="2"/>
  <c r="BH197" i="2"/>
  <c r="BG197" i="2"/>
  <c r="BE197" i="2"/>
  <c r="AA197" i="2"/>
  <c r="Y197" i="2"/>
  <c r="W197" i="2"/>
  <c r="BK197" i="2"/>
  <c r="N197" i="2"/>
  <c r="BF197" i="2" s="1"/>
  <c r="BI196" i="2"/>
  <c r="BH196" i="2"/>
  <c r="BG196" i="2"/>
  <c r="BE196" i="2"/>
  <c r="AA196" i="2"/>
  <c r="Y196" i="2"/>
  <c r="W196" i="2"/>
  <c r="BK196" i="2"/>
  <c r="N196" i="2"/>
  <c r="BF196" i="2" s="1"/>
  <c r="BI195" i="2"/>
  <c r="BH195" i="2"/>
  <c r="BG195" i="2"/>
  <c r="BE195" i="2"/>
  <c r="AA195" i="2"/>
  <c r="Y195" i="2"/>
  <c r="W195" i="2"/>
  <c r="BK195" i="2"/>
  <c r="N195" i="2"/>
  <c r="BF195" i="2"/>
  <c r="BI194" i="2"/>
  <c r="BH194" i="2"/>
  <c r="BG194" i="2"/>
  <c r="BE194" i="2"/>
  <c r="AA194" i="2"/>
  <c r="Y194" i="2"/>
  <c r="W194" i="2"/>
  <c r="BK194" i="2"/>
  <c r="N194" i="2"/>
  <c r="BF194" i="2" s="1"/>
  <c r="BI193" i="2"/>
  <c r="BH193" i="2"/>
  <c r="BG193" i="2"/>
  <c r="BE193" i="2"/>
  <c r="AA193" i="2"/>
  <c r="Y193" i="2"/>
  <c r="W193" i="2"/>
  <c r="BK193" i="2"/>
  <c r="N193" i="2"/>
  <c r="BF193" i="2"/>
  <c r="BI192" i="2"/>
  <c r="BH192" i="2"/>
  <c r="BG192" i="2"/>
  <c r="BE192" i="2"/>
  <c r="AA192" i="2"/>
  <c r="Y192" i="2"/>
  <c r="W192" i="2"/>
  <c r="BK192" i="2"/>
  <c r="N192" i="2"/>
  <c r="BF192" i="2" s="1"/>
  <c r="BI191" i="2"/>
  <c r="BH191" i="2"/>
  <c r="BG191" i="2"/>
  <c r="BE191" i="2"/>
  <c r="AA191" i="2"/>
  <c r="Y191" i="2"/>
  <c r="W191" i="2"/>
  <c r="BK191" i="2"/>
  <c r="N191" i="2"/>
  <c r="BF191" i="2" s="1"/>
  <c r="BI190" i="2"/>
  <c r="BH190" i="2"/>
  <c r="BG190" i="2"/>
  <c r="BE190" i="2"/>
  <c r="AA190" i="2"/>
  <c r="Y190" i="2"/>
  <c r="W190" i="2"/>
  <c r="BK190" i="2"/>
  <c r="N190" i="2"/>
  <c r="BF190" i="2" s="1"/>
  <c r="BI189" i="2"/>
  <c r="BH189" i="2"/>
  <c r="BG189" i="2"/>
  <c r="BE189" i="2"/>
  <c r="AA189" i="2"/>
  <c r="Y189" i="2"/>
  <c r="W189" i="2"/>
  <c r="BK189" i="2"/>
  <c r="N189" i="2"/>
  <c r="BF189" i="2" s="1"/>
  <c r="BI188" i="2"/>
  <c r="BH188" i="2"/>
  <c r="BG188" i="2"/>
  <c r="BE188" i="2"/>
  <c r="AA188" i="2"/>
  <c r="Y188" i="2"/>
  <c r="W188" i="2"/>
  <c r="BK188" i="2"/>
  <c r="N188" i="2"/>
  <c r="BF188" i="2" s="1"/>
  <c r="BI187" i="2"/>
  <c r="BH187" i="2"/>
  <c r="BG187" i="2"/>
  <c r="BE187" i="2"/>
  <c r="AA187" i="2"/>
  <c r="Y187" i="2"/>
  <c r="W187" i="2"/>
  <c r="BK187" i="2"/>
  <c r="N187" i="2"/>
  <c r="BF187" i="2"/>
  <c r="BI186" i="2"/>
  <c r="BH186" i="2"/>
  <c r="BG186" i="2"/>
  <c r="BE186" i="2"/>
  <c r="AA186" i="2"/>
  <c r="AA185" i="2" s="1"/>
  <c r="AA184" i="2" s="1"/>
  <c r="Y186" i="2"/>
  <c r="W186" i="2"/>
  <c r="W185" i="2"/>
  <c r="W184" i="2" s="1"/>
  <c r="BK186" i="2"/>
  <c r="BK185" i="2" s="1"/>
  <c r="N186" i="2"/>
  <c r="BF186" i="2"/>
  <c r="BI183" i="2"/>
  <c r="BH183" i="2"/>
  <c r="BG183" i="2"/>
  <c r="BE183" i="2"/>
  <c r="AA183" i="2"/>
  <c r="Y183" i="2"/>
  <c r="W183" i="2"/>
  <c r="BK183" i="2"/>
  <c r="N183" i="2"/>
  <c r="BF183" i="2" s="1"/>
  <c r="BI182" i="2"/>
  <c r="BH182" i="2"/>
  <c r="BG182" i="2"/>
  <c r="BE182" i="2"/>
  <c r="AA182" i="2"/>
  <c r="Y182" i="2"/>
  <c r="W182" i="2"/>
  <c r="BK182" i="2"/>
  <c r="N182" i="2"/>
  <c r="BF182" i="2" s="1"/>
  <c r="BI181" i="2"/>
  <c r="BH181" i="2"/>
  <c r="BG181" i="2"/>
  <c r="BE181" i="2"/>
  <c r="AA181" i="2"/>
  <c r="Y181" i="2"/>
  <c r="W181" i="2"/>
  <c r="BK181" i="2"/>
  <c r="N181" i="2"/>
  <c r="BF181" i="2" s="1"/>
  <c r="BI180" i="2"/>
  <c r="BH180" i="2"/>
  <c r="BG180" i="2"/>
  <c r="BE180" i="2"/>
  <c r="AA180" i="2"/>
  <c r="Y180" i="2"/>
  <c r="W180" i="2"/>
  <c r="BK180" i="2"/>
  <c r="N180" i="2"/>
  <c r="BF180" i="2" s="1"/>
  <c r="BI179" i="2"/>
  <c r="BH179" i="2"/>
  <c r="BG179" i="2"/>
  <c r="BE179" i="2"/>
  <c r="AA179" i="2"/>
  <c r="Y179" i="2"/>
  <c r="W179" i="2"/>
  <c r="BK179" i="2"/>
  <c r="N179" i="2"/>
  <c r="BF179" i="2" s="1"/>
  <c r="BI178" i="2"/>
  <c r="BH178" i="2"/>
  <c r="BG178" i="2"/>
  <c r="BE178" i="2"/>
  <c r="AA178" i="2"/>
  <c r="Y178" i="2"/>
  <c r="W178" i="2"/>
  <c r="BK178" i="2"/>
  <c r="N178" i="2"/>
  <c r="BF178" i="2"/>
  <c r="BI177" i="2"/>
  <c r="BH177" i="2"/>
  <c r="BG177" i="2"/>
  <c r="BE177" i="2"/>
  <c r="AA177" i="2"/>
  <c r="Y177" i="2"/>
  <c r="W177" i="2"/>
  <c r="BK177" i="2"/>
  <c r="N177" i="2"/>
  <c r="BF177" i="2" s="1"/>
  <c r="BI176" i="2"/>
  <c r="BH176" i="2"/>
  <c r="BG176" i="2"/>
  <c r="BE176" i="2"/>
  <c r="AA176" i="2"/>
  <c r="Y176" i="2"/>
  <c r="W176" i="2"/>
  <c r="BK176" i="2"/>
  <c r="N176" i="2"/>
  <c r="BF176" i="2" s="1"/>
  <c r="BI175" i="2"/>
  <c r="BH175" i="2"/>
  <c r="BG175" i="2"/>
  <c r="BE175" i="2"/>
  <c r="AA175" i="2"/>
  <c r="Y175" i="2"/>
  <c r="W175" i="2"/>
  <c r="BK175" i="2"/>
  <c r="N175" i="2"/>
  <c r="BF175" i="2" s="1"/>
  <c r="BI174" i="2"/>
  <c r="BH174" i="2"/>
  <c r="BG174" i="2"/>
  <c r="BE174" i="2"/>
  <c r="AA174" i="2"/>
  <c r="Y174" i="2"/>
  <c r="Y173" i="2" s="1"/>
  <c r="Y172" i="2" s="1"/>
  <c r="W174" i="2"/>
  <c r="BK174" i="2"/>
  <c r="N174" i="2"/>
  <c r="BF174" i="2" s="1"/>
  <c r="BI171" i="2"/>
  <c r="BH171" i="2"/>
  <c r="BG171" i="2"/>
  <c r="BE171" i="2"/>
  <c r="AA171" i="2"/>
  <c r="Y171" i="2"/>
  <c r="W171" i="2"/>
  <c r="BK171" i="2"/>
  <c r="N171" i="2"/>
  <c r="BF171" i="2" s="1"/>
  <c r="BI170" i="2"/>
  <c r="BH170" i="2"/>
  <c r="BG170" i="2"/>
  <c r="BE170" i="2"/>
  <c r="AA170" i="2"/>
  <c r="Y170" i="2"/>
  <c r="Y169" i="2" s="1"/>
  <c r="Y168" i="2" s="1"/>
  <c r="W170" i="2"/>
  <c r="BK170" i="2"/>
  <c r="N170" i="2"/>
  <c r="BF170" i="2" s="1"/>
  <c r="BI167" i="2"/>
  <c r="BH167" i="2"/>
  <c r="BG167" i="2"/>
  <c r="BE167" i="2"/>
  <c r="AA167" i="2"/>
  <c r="Y167" i="2"/>
  <c r="W167" i="2"/>
  <c r="BK167" i="2"/>
  <c r="N167" i="2"/>
  <c r="BF167" i="2"/>
  <c r="BI166" i="2"/>
  <c r="BH166" i="2"/>
  <c r="BG166" i="2"/>
  <c r="BE166" i="2"/>
  <c r="AA166" i="2"/>
  <c r="Y166" i="2"/>
  <c r="W166" i="2"/>
  <c r="BK166" i="2"/>
  <c r="N166" i="2"/>
  <c r="BF166" i="2" s="1"/>
  <c r="BI165" i="2"/>
  <c r="BH165" i="2"/>
  <c r="BG165" i="2"/>
  <c r="BE165" i="2"/>
  <c r="AA165" i="2"/>
  <c r="Y165" i="2"/>
  <c r="W165" i="2"/>
  <c r="BK165" i="2"/>
  <c r="N165" i="2"/>
  <c r="BF165" i="2" s="1"/>
  <c r="BI164" i="2"/>
  <c r="BH164" i="2"/>
  <c r="BG164" i="2"/>
  <c r="BE164" i="2"/>
  <c r="AA164" i="2"/>
  <c r="Y164" i="2"/>
  <c r="W164" i="2"/>
  <c r="BK164" i="2"/>
  <c r="N164" i="2"/>
  <c r="BF164" i="2"/>
  <c r="BI163" i="2"/>
  <c r="BH163" i="2"/>
  <c r="BG163" i="2"/>
  <c r="BE163" i="2"/>
  <c r="AA163" i="2"/>
  <c r="Y163" i="2"/>
  <c r="W163" i="2"/>
  <c r="BK163" i="2"/>
  <c r="N163" i="2"/>
  <c r="BF163" i="2" s="1"/>
  <c r="BI162" i="2"/>
  <c r="BH162" i="2"/>
  <c r="BG162" i="2"/>
  <c r="BE162" i="2"/>
  <c r="AA162" i="2"/>
  <c r="Y162" i="2"/>
  <c r="W162" i="2"/>
  <c r="BK162" i="2"/>
  <c r="N162" i="2"/>
  <c r="BF162" i="2" s="1"/>
  <c r="BI161" i="2"/>
  <c r="BH161" i="2"/>
  <c r="BG161" i="2"/>
  <c r="BE161" i="2"/>
  <c r="AA161" i="2"/>
  <c r="Y161" i="2"/>
  <c r="W161" i="2"/>
  <c r="BK161" i="2"/>
  <c r="N161" i="2"/>
  <c r="BF161" i="2" s="1"/>
  <c r="BI160" i="2"/>
  <c r="BH160" i="2"/>
  <c r="BG160" i="2"/>
  <c r="BE160" i="2"/>
  <c r="AA160" i="2"/>
  <c r="Y160" i="2"/>
  <c r="W160" i="2"/>
  <c r="BK160" i="2"/>
  <c r="N160" i="2"/>
  <c r="BF160" i="2"/>
  <c r="BI159" i="2"/>
  <c r="BH159" i="2"/>
  <c r="BG159" i="2"/>
  <c r="BE159" i="2"/>
  <c r="AA159" i="2"/>
  <c r="Y159" i="2"/>
  <c r="W159" i="2"/>
  <c r="BK159" i="2"/>
  <c r="N159" i="2"/>
  <c r="BF159" i="2" s="1"/>
  <c r="BI158" i="2"/>
  <c r="BH158" i="2"/>
  <c r="BG158" i="2"/>
  <c r="BE158" i="2"/>
  <c r="AA158" i="2"/>
  <c r="Y158" i="2"/>
  <c r="W158" i="2"/>
  <c r="BK158" i="2"/>
  <c r="N158" i="2"/>
  <c r="BF158" i="2" s="1"/>
  <c r="BI157" i="2"/>
  <c r="BH157" i="2"/>
  <c r="BG157" i="2"/>
  <c r="BE157" i="2"/>
  <c r="AA157" i="2"/>
  <c r="Y157" i="2"/>
  <c r="W157" i="2"/>
  <c r="BK157" i="2"/>
  <c r="N157" i="2"/>
  <c r="BF157" i="2" s="1"/>
  <c r="BI156" i="2"/>
  <c r="BH156" i="2"/>
  <c r="BG156" i="2"/>
  <c r="BE156" i="2"/>
  <c r="AA156" i="2"/>
  <c r="Y156" i="2"/>
  <c r="W156" i="2"/>
  <c r="BK156" i="2"/>
  <c r="N156" i="2"/>
  <c r="BF156" i="2"/>
  <c r="BI155" i="2"/>
  <c r="BH155" i="2"/>
  <c r="BG155" i="2"/>
  <c r="BE155" i="2"/>
  <c r="AA155" i="2"/>
  <c r="Y155" i="2"/>
  <c r="W155" i="2"/>
  <c r="BK155" i="2"/>
  <c r="N155" i="2"/>
  <c r="BF155" i="2" s="1"/>
  <c r="BI154" i="2"/>
  <c r="BH154" i="2"/>
  <c r="BG154" i="2"/>
  <c r="BE154" i="2"/>
  <c r="AA154" i="2"/>
  <c r="Y154" i="2"/>
  <c r="W154" i="2"/>
  <c r="BK154" i="2"/>
  <c r="N154" i="2"/>
  <c r="BF154" i="2" s="1"/>
  <c r="BI153" i="2"/>
  <c r="BH153" i="2"/>
  <c r="BG153" i="2"/>
  <c r="BE153" i="2"/>
  <c r="AA153" i="2"/>
  <c r="Y153" i="2"/>
  <c r="W153" i="2"/>
  <c r="BK153" i="2"/>
  <c r="N153" i="2"/>
  <c r="BF153" i="2" s="1"/>
  <c r="BI152" i="2"/>
  <c r="BH152" i="2"/>
  <c r="BG152" i="2"/>
  <c r="BE152" i="2"/>
  <c r="AA152" i="2"/>
  <c r="Y152" i="2"/>
  <c r="W152" i="2"/>
  <c r="BK152" i="2"/>
  <c r="N152" i="2"/>
  <c r="BF152" i="2"/>
  <c r="BI151" i="2"/>
  <c r="BH151" i="2"/>
  <c r="BG151" i="2"/>
  <c r="BE151" i="2"/>
  <c r="AA151" i="2"/>
  <c r="Y151" i="2"/>
  <c r="W151" i="2"/>
  <c r="BK151" i="2"/>
  <c r="N151" i="2"/>
  <c r="BF151" i="2" s="1"/>
  <c r="BI150" i="2"/>
  <c r="BH150" i="2"/>
  <c r="BG150" i="2"/>
  <c r="BE150" i="2"/>
  <c r="AA150" i="2"/>
  <c r="Y150" i="2"/>
  <c r="W150" i="2"/>
  <c r="BK150" i="2"/>
  <c r="N150" i="2"/>
  <c r="BF150" i="2" s="1"/>
  <c r="BI149" i="2"/>
  <c r="BH149" i="2"/>
  <c r="BG149" i="2"/>
  <c r="BE149" i="2"/>
  <c r="AA149" i="2"/>
  <c r="Y149" i="2"/>
  <c r="W149" i="2"/>
  <c r="BK149" i="2"/>
  <c r="N149" i="2"/>
  <c r="BF149" i="2" s="1"/>
  <c r="BI148" i="2"/>
  <c r="BH148" i="2"/>
  <c r="BG148" i="2"/>
  <c r="BE148" i="2"/>
  <c r="AA148" i="2"/>
  <c r="Y148" i="2"/>
  <c r="W148" i="2"/>
  <c r="BK148" i="2"/>
  <c r="N148" i="2"/>
  <c r="BF148" i="2"/>
  <c r="BI147" i="2"/>
  <c r="BH147" i="2"/>
  <c r="BG147" i="2"/>
  <c r="BE147" i="2"/>
  <c r="AA147" i="2"/>
  <c r="Y147" i="2"/>
  <c r="W147" i="2"/>
  <c r="BK147" i="2"/>
  <c r="N147" i="2"/>
  <c r="BF147" i="2" s="1"/>
  <c r="BI146" i="2"/>
  <c r="BH146" i="2"/>
  <c r="BG146" i="2"/>
  <c r="BE146" i="2"/>
  <c r="AA146" i="2"/>
  <c r="Y146" i="2"/>
  <c r="W146" i="2"/>
  <c r="BK146" i="2"/>
  <c r="N146" i="2"/>
  <c r="BF146" i="2" s="1"/>
  <c r="BI145" i="2"/>
  <c r="BH145" i="2"/>
  <c r="BG145" i="2"/>
  <c r="BE145" i="2"/>
  <c r="AA145" i="2"/>
  <c r="Y145" i="2"/>
  <c r="W145" i="2"/>
  <c r="BK145" i="2"/>
  <c r="N145" i="2"/>
  <c r="BF145" i="2" s="1"/>
  <c r="BI144" i="2"/>
  <c r="BH144" i="2"/>
  <c r="BG144" i="2"/>
  <c r="BE144" i="2"/>
  <c r="AA144" i="2"/>
  <c r="Y144" i="2"/>
  <c r="W144" i="2"/>
  <c r="BK144" i="2"/>
  <c r="N144" i="2"/>
  <c r="BF144" i="2"/>
  <c r="BI143" i="2"/>
  <c r="BH143" i="2"/>
  <c r="BG143" i="2"/>
  <c r="BE143" i="2"/>
  <c r="AA143" i="2"/>
  <c r="Y143" i="2"/>
  <c r="W143" i="2"/>
  <c r="BK143" i="2"/>
  <c r="N143" i="2"/>
  <c r="BF143" i="2" s="1"/>
  <c r="BI142" i="2"/>
  <c r="BH142" i="2"/>
  <c r="BG142" i="2"/>
  <c r="BE142" i="2"/>
  <c r="AA142" i="2"/>
  <c r="Y142" i="2"/>
  <c r="W142" i="2"/>
  <c r="BK142" i="2"/>
  <c r="N142" i="2"/>
  <c r="BF142" i="2" s="1"/>
  <c r="BI141" i="2"/>
  <c r="BH141" i="2"/>
  <c r="BG141" i="2"/>
  <c r="BE141" i="2"/>
  <c r="AA141" i="2"/>
  <c r="Y141" i="2"/>
  <c r="W141" i="2"/>
  <c r="BK141" i="2"/>
  <c r="N141" i="2"/>
  <c r="BF141" i="2" s="1"/>
  <c r="BI140" i="2"/>
  <c r="BH140" i="2"/>
  <c r="BG140" i="2"/>
  <c r="BE140" i="2"/>
  <c r="AA140" i="2"/>
  <c r="Y140" i="2"/>
  <c r="W140" i="2"/>
  <c r="BK140" i="2"/>
  <c r="N140" i="2"/>
  <c r="BF140" i="2"/>
  <c r="BI139" i="2"/>
  <c r="BH139" i="2"/>
  <c r="BG139" i="2"/>
  <c r="BE139" i="2"/>
  <c r="AA139" i="2"/>
  <c r="Y139" i="2"/>
  <c r="W139" i="2"/>
  <c r="BK139" i="2"/>
  <c r="N139" i="2"/>
  <c r="BF139" i="2" s="1"/>
  <c r="BI138" i="2"/>
  <c r="BH138" i="2"/>
  <c r="BG138" i="2"/>
  <c r="BE138" i="2"/>
  <c r="AA138" i="2"/>
  <c r="Y138" i="2"/>
  <c r="W138" i="2"/>
  <c r="BK138" i="2"/>
  <c r="N138" i="2"/>
  <c r="BF138" i="2" s="1"/>
  <c r="BI137" i="2"/>
  <c r="BH137" i="2"/>
  <c r="BG137" i="2"/>
  <c r="BE137" i="2"/>
  <c r="AA137" i="2"/>
  <c r="Y137" i="2"/>
  <c r="W137" i="2"/>
  <c r="BK137" i="2"/>
  <c r="N137" i="2"/>
  <c r="BF137" i="2" s="1"/>
  <c r="BI136" i="2"/>
  <c r="BH136" i="2"/>
  <c r="BG136" i="2"/>
  <c r="BE136" i="2"/>
  <c r="AA136" i="2"/>
  <c r="Y136" i="2"/>
  <c r="W136" i="2"/>
  <c r="BK136" i="2"/>
  <c r="N136" i="2"/>
  <c r="BF136" i="2"/>
  <c r="BI135" i="2"/>
  <c r="BH135" i="2"/>
  <c r="BG135" i="2"/>
  <c r="BE135" i="2"/>
  <c r="AA135" i="2"/>
  <c r="Y135" i="2"/>
  <c r="W135" i="2"/>
  <c r="BK135" i="2"/>
  <c r="N135" i="2"/>
  <c r="BF135" i="2" s="1"/>
  <c r="BI134" i="2"/>
  <c r="BH134" i="2"/>
  <c r="BG134" i="2"/>
  <c r="BE134" i="2"/>
  <c r="AA134" i="2"/>
  <c r="Y134" i="2"/>
  <c r="W134" i="2"/>
  <c r="BK134" i="2"/>
  <c r="N134" i="2"/>
  <c r="BF134" i="2"/>
  <c r="BI133" i="2"/>
  <c r="BH133" i="2"/>
  <c r="BG133" i="2"/>
  <c r="BE133" i="2"/>
  <c r="AA133" i="2"/>
  <c r="Y133" i="2"/>
  <c r="W133" i="2"/>
  <c r="BK133" i="2"/>
  <c r="N133" i="2"/>
  <c r="BF133" i="2" s="1"/>
  <c r="BI132" i="2"/>
  <c r="BH132" i="2"/>
  <c r="BG132" i="2"/>
  <c r="BE132" i="2"/>
  <c r="AA132" i="2"/>
  <c r="Y132" i="2"/>
  <c r="W132" i="2"/>
  <c r="BK132" i="2"/>
  <c r="N132" i="2"/>
  <c r="BF132" i="2"/>
  <c r="BI131" i="2"/>
  <c r="BH131" i="2"/>
  <c r="BG131" i="2"/>
  <c r="BE131" i="2"/>
  <c r="AA131" i="2"/>
  <c r="Y131" i="2"/>
  <c r="W131" i="2"/>
  <c r="BK131" i="2"/>
  <c r="N131" i="2"/>
  <c r="BF131" i="2" s="1"/>
  <c r="BI130" i="2"/>
  <c r="BH130" i="2"/>
  <c r="BG130" i="2"/>
  <c r="BE130" i="2"/>
  <c r="AA130" i="2"/>
  <c r="Y130" i="2"/>
  <c r="W130" i="2"/>
  <c r="BK130" i="2"/>
  <c r="N130" i="2"/>
  <c r="BF130" i="2" s="1"/>
  <c r="BI129" i="2"/>
  <c r="BH129" i="2"/>
  <c r="BG129" i="2"/>
  <c r="BE129" i="2"/>
  <c r="AA129" i="2"/>
  <c r="AA127" i="2" s="1"/>
  <c r="Y129" i="2"/>
  <c r="W129" i="2"/>
  <c r="BK129" i="2"/>
  <c r="N129" i="2"/>
  <c r="BF129" i="2" s="1"/>
  <c r="BI128" i="2"/>
  <c r="BH128" i="2"/>
  <c r="BG128" i="2"/>
  <c r="BE128" i="2"/>
  <c r="AA128" i="2"/>
  <c r="Y128" i="2"/>
  <c r="W128" i="2"/>
  <c r="BK128" i="2"/>
  <c r="N128" i="2"/>
  <c r="BF128" i="2" s="1"/>
  <c r="F119" i="2"/>
  <c r="F117" i="2"/>
  <c r="BI106" i="2"/>
  <c r="BH106" i="2"/>
  <c r="BG106" i="2"/>
  <c r="BE106" i="2"/>
  <c r="BI105" i="2"/>
  <c r="BH105" i="2"/>
  <c r="BG105" i="2"/>
  <c r="BE105" i="2"/>
  <c r="BI104" i="2"/>
  <c r="BH104" i="2"/>
  <c r="BG104" i="2"/>
  <c r="BE104" i="2"/>
  <c r="BI103" i="2"/>
  <c r="BH103" i="2"/>
  <c r="BG103" i="2"/>
  <c r="BE103" i="2"/>
  <c r="BI102" i="2"/>
  <c r="BH102" i="2"/>
  <c r="BG102" i="2"/>
  <c r="BE102" i="2"/>
  <c r="BI101" i="2"/>
  <c r="H36" i="2" s="1"/>
  <c r="BD88" i="1" s="1"/>
  <c r="BD87" i="1" s="1"/>
  <c r="W35" i="1" s="1"/>
  <c r="BH101" i="2"/>
  <c r="BG101" i="2"/>
  <c r="BE101" i="2"/>
  <c r="F81" i="2"/>
  <c r="F79" i="2"/>
  <c r="O21" i="2"/>
  <c r="E21" i="2"/>
  <c r="M84" i="2" s="1"/>
  <c r="O20" i="2"/>
  <c r="O18" i="2"/>
  <c r="E18" i="2"/>
  <c r="M83" i="2" s="1"/>
  <c r="O17" i="2"/>
  <c r="O15" i="2"/>
  <c r="E15" i="2"/>
  <c r="F122" i="2" s="1"/>
  <c r="O14" i="2"/>
  <c r="O12" i="2"/>
  <c r="E12" i="2"/>
  <c r="O11" i="2"/>
  <c r="O9" i="2"/>
  <c r="M119" i="2" s="1"/>
  <c r="F6" i="2"/>
  <c r="F116" i="2" s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AM80" i="1"/>
  <c r="L80" i="1"/>
  <c r="L78" i="1"/>
  <c r="L77" i="1"/>
  <c r="W127" i="2" l="1"/>
  <c r="AA160" i="3"/>
  <c r="AA172" i="3"/>
  <c r="AA188" i="3"/>
  <c r="AA169" i="2"/>
  <c r="AA168" i="2" s="1"/>
  <c r="AA173" i="2"/>
  <c r="AA172" i="2" s="1"/>
  <c r="M121" i="2"/>
  <c r="M122" i="2"/>
  <c r="W173" i="2"/>
  <c r="W172" i="2" s="1"/>
  <c r="BK123" i="3"/>
  <c r="Y188" i="3"/>
  <c r="BK127" i="2"/>
  <c r="Y127" i="2"/>
  <c r="H32" i="2"/>
  <c r="AZ88" i="1" s="1"/>
  <c r="H35" i="2"/>
  <c r="BC88" i="1" s="1"/>
  <c r="BK169" i="2"/>
  <c r="BK173" i="2"/>
  <c r="N173" i="2" s="1"/>
  <c r="N94" i="2" s="1"/>
  <c r="AA218" i="2"/>
  <c r="AA217" i="2" s="1"/>
  <c r="F112" i="3"/>
  <c r="F118" i="3"/>
  <c r="M117" i="3"/>
  <c r="BK160" i="3"/>
  <c r="N160" i="3" s="1"/>
  <c r="N92" i="3" s="1"/>
  <c r="Y160" i="3"/>
  <c r="BK172" i="3"/>
  <c r="N172" i="3" s="1"/>
  <c r="N93" i="3" s="1"/>
  <c r="Y172" i="3"/>
  <c r="W169" i="2"/>
  <c r="W168" i="2" s="1"/>
  <c r="W126" i="2" s="1"/>
  <c r="W125" i="2" s="1"/>
  <c r="AU88" i="1" s="1"/>
  <c r="Y185" i="2"/>
  <c r="Y184" i="2" s="1"/>
  <c r="Y218" i="2"/>
  <c r="Y217" i="2" s="1"/>
  <c r="H34" i="3"/>
  <c r="BB89" i="1" s="1"/>
  <c r="Y123" i="3"/>
  <c r="M32" i="3"/>
  <c r="AV89" i="1" s="1"/>
  <c r="H35" i="3"/>
  <c r="BC89" i="1" s="1"/>
  <c r="BK188" i="3"/>
  <c r="N188" i="3" s="1"/>
  <c r="N94" i="3" s="1"/>
  <c r="AA122" i="3"/>
  <c r="AA121" i="3" s="1"/>
  <c r="M81" i="2"/>
  <c r="H34" i="2"/>
  <c r="BB88" i="1" s="1"/>
  <c r="BK218" i="2"/>
  <c r="BK217" i="2" s="1"/>
  <c r="N217" i="2" s="1"/>
  <c r="N97" i="2" s="1"/>
  <c r="M81" i="3"/>
  <c r="W188" i="3"/>
  <c r="W122" i="3" s="1"/>
  <c r="W121" i="3" s="1"/>
  <c r="AU89" i="1" s="1"/>
  <c r="N123" i="3"/>
  <c r="N90" i="3" s="1"/>
  <c r="BK172" i="2"/>
  <c r="N172" i="2" s="1"/>
  <c r="N93" i="2" s="1"/>
  <c r="N127" i="2"/>
  <c r="N90" i="2" s="1"/>
  <c r="AA126" i="2"/>
  <c r="AA125" i="2" s="1"/>
  <c r="N169" i="2"/>
  <c r="N92" i="2" s="1"/>
  <c r="BK168" i="2"/>
  <c r="N168" i="2" s="1"/>
  <c r="N91" i="2" s="1"/>
  <c r="N185" i="2"/>
  <c r="N96" i="2" s="1"/>
  <c r="BK184" i="2"/>
  <c r="N184" i="2" s="1"/>
  <c r="N95" i="2" s="1"/>
  <c r="N218" i="2"/>
  <c r="N98" i="2" s="1"/>
  <c r="M84" i="3"/>
  <c r="M32" i="2"/>
  <c r="AV88" i="1" s="1"/>
  <c r="F78" i="2"/>
  <c r="F84" i="2"/>
  <c r="H32" i="3"/>
  <c r="AZ89" i="1" s="1"/>
  <c r="AZ87" i="1" s="1"/>
  <c r="AU87" i="1" l="1"/>
  <c r="BK122" i="3"/>
  <c r="N122" i="3" s="1"/>
  <c r="N89" i="3" s="1"/>
  <c r="Y126" i="2"/>
  <c r="Y125" i="2" s="1"/>
  <c r="BK126" i="2"/>
  <c r="BK125" i="2" s="1"/>
  <c r="N125" i="2" s="1"/>
  <c r="N88" i="2" s="1"/>
  <c r="BB87" i="1"/>
  <c r="BC87" i="1"/>
  <c r="Y122" i="3"/>
  <c r="Y121" i="3" s="1"/>
  <c r="AV87" i="1"/>
  <c r="BK121" i="3"/>
  <c r="N121" i="3" s="1"/>
  <c r="N88" i="3" s="1"/>
  <c r="W34" i="1" l="1"/>
  <c r="AY87" i="1"/>
  <c r="N126" i="2"/>
  <c r="N89" i="2" s="1"/>
  <c r="W33" i="1"/>
  <c r="AX87" i="1"/>
  <c r="N102" i="3"/>
  <c r="BF102" i="3" s="1"/>
  <c r="N100" i="3"/>
  <c r="BF100" i="3" s="1"/>
  <c r="N98" i="3"/>
  <c r="BF98" i="3" s="1"/>
  <c r="M27" i="3"/>
  <c r="N97" i="3"/>
  <c r="N101" i="3"/>
  <c r="BF101" i="3" s="1"/>
  <c r="N99" i="3"/>
  <c r="BF99" i="3" s="1"/>
  <c r="M27" i="2"/>
  <c r="N101" i="2"/>
  <c r="N105" i="2"/>
  <c r="BF105" i="2" s="1"/>
  <c r="N103" i="2"/>
  <c r="BF103" i="2" s="1"/>
  <c r="N106" i="2"/>
  <c r="BF106" i="2" s="1"/>
  <c r="N104" i="2"/>
  <c r="BF104" i="2" s="1"/>
  <c r="N102" i="2"/>
  <c r="BF102" i="2" s="1"/>
  <c r="N100" i="2" l="1"/>
  <c r="BF101" i="2"/>
  <c r="N96" i="3"/>
  <c r="BF97" i="3"/>
  <c r="M28" i="2" l="1"/>
  <c r="L108" i="2"/>
  <c r="M33" i="3"/>
  <c r="AW89" i="1" s="1"/>
  <c r="AT89" i="1" s="1"/>
  <c r="H33" i="3"/>
  <c r="BA89" i="1" s="1"/>
  <c r="M28" i="3"/>
  <c r="L104" i="3"/>
  <c r="H33" i="2"/>
  <c r="BA88" i="1" s="1"/>
  <c r="BA87" i="1" s="1"/>
  <c r="M33" i="2"/>
  <c r="AW88" i="1" s="1"/>
  <c r="AT88" i="1" s="1"/>
  <c r="AW87" i="1" l="1"/>
  <c r="W32" i="1"/>
  <c r="AS89" i="1"/>
  <c r="M30" i="3"/>
  <c r="AS88" i="1"/>
  <c r="M30" i="2"/>
  <c r="AS87" i="1" l="1"/>
  <c r="AK32" i="1"/>
  <c r="AT87" i="1"/>
  <c r="AG88" i="1"/>
  <c r="L38" i="2"/>
  <c r="AG89" i="1"/>
  <c r="AN89" i="1" s="1"/>
  <c r="L38" i="3"/>
  <c r="AN88" i="1" l="1"/>
  <c r="AG87" i="1"/>
  <c r="AG95" i="1" l="1"/>
  <c r="AG94" i="1"/>
  <c r="AN87" i="1"/>
  <c r="AG93" i="1"/>
  <c r="AK26" i="1"/>
  <c r="AG92" i="1"/>
  <c r="AG91" i="1" l="1"/>
  <c r="CD92" i="1"/>
  <c r="AV92" i="1"/>
  <c r="BY92" i="1" s="1"/>
  <c r="CD95" i="1"/>
  <c r="AV95" i="1"/>
  <c r="BY95" i="1" s="1"/>
  <c r="AV93" i="1"/>
  <c r="BY93" i="1" s="1"/>
  <c r="CD93" i="1"/>
  <c r="CD94" i="1"/>
  <c r="AV94" i="1"/>
  <c r="BY94" i="1" s="1"/>
  <c r="AN93" i="1" l="1"/>
  <c r="AN95" i="1"/>
  <c r="AN92" i="1"/>
  <c r="AK31" i="1"/>
  <c r="AN94" i="1"/>
  <c r="W31" i="1"/>
  <c r="AK27" i="1"/>
  <c r="AK29" i="1" s="1"/>
  <c r="AG97" i="1"/>
  <c r="AK37" i="1" l="1"/>
  <c r="AN91" i="1"/>
  <c r="AN97" i="1" s="1"/>
</calcChain>
</file>

<file path=xl/sharedStrings.xml><?xml version="1.0" encoding="utf-8"?>
<sst xmlns="http://schemas.openxmlformats.org/spreadsheetml/2006/main" count="2957" uniqueCount="598">
  <si>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</si>
  <si>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</si>
  <si>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</si>
  <si>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</si>
  <si>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</si>
  <si>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</si>
  <si>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</si>
  <si>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</si>
  <si>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</si>
  <si>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</si>
  <si>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</si>
  <si>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</si>
  <si>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</si>
  <si>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</si>
  <si>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</si>
  <si>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K1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</si>
  <si>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</si>
  <si>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</si>
  <si>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Kanalizácia Trakovice dostavba 4. a 5. etapa</t>
  </si>
  <si>
    <t>JKSO:</t>
  </si>
  <si>
    <t>KS:</t>
  </si>
  <si>
    <t>Miesto:</t>
  </si>
  <si>
    <t>Trakovice</t>
  </si>
  <si>
    <t>Dátum:</t>
  </si>
  <si>
    <t>24. 1. 2018</t>
  </si>
  <si>
    <t>Objednávateľ:</t>
  </si>
  <si>
    <t>IČO:</t>
  </si>
  <si>
    <t xml:space="preserve"> </t>
  </si>
  <si>
    <t>IČO DPH:</t>
  </si>
  <si>
    <t>Zhotoviteľ:</t>
  </si>
  <si>
    <t>Vyplň údaj</t>
  </si>
  <si>
    <t>Projektant:</t>
  </si>
  <si>
    <t>True</t>
  </si>
  <si>
    <t>0,01</t>
  </si>
  <si>
    <t>Spracovateľ:</t>
  </si>
  <si>
    <t xml:space="preserve">Ján Tóth </t>
  </si>
  <si>
    <t>Poznámka:</t>
  </si>
  <si>
    <t xml:space="preserve">K správnemu naceneniu výkazu výmer je potrebné naštudovanie PD a obhliadka stavby. Naceniť je potrebné jestvujúci výkaz výmer podľa pokynov tendrového zadávateľa, resp. zmluvy o dielo. Rozdiely uviesť pod čiaru._x000D_
Výkaz výmer výberom položiek, priloženými výpočtami má pomôcť a urýchliť dodávateľovi správne naceniť všetky práce podľa PD ku kompletnej realizácii, skolaudovaní a užívateľnosti stavebného diela._x000D_
Práce a dodávky obsiahnuté v projektovej dokumentácii a neobsiahnuté vo výkaze výmer je dodávateľ povinný položkovo rozšpecifikovať a naceniť pod čiaru, mimo ponukového rozpočtu pre objektívne rozhodovanie._x000D_
Zmeny, opravy VV a návrhy na možné zniženie stavebných nákladov dodávateľ nacení rovnako pod čiaru a priloží k ponukovému rozpočtu. Výmeny materiálov je potrebné prekonzultovať s architektom a investorom. Pri materiáloch uvedených všeobecne dodávateľ špecifikuje konkrétny uvažovaný druh._x000D_
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</si>
  <si>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</si>
  <si>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</si>
  <si>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</si>
  <si>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</si>
  <si>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</si>
  <si>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</si>
  <si>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</si>
  <si>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</si>
  <si>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</si>
  <si>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</si>
  <si>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</si>
  <si>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</si>
  <si>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</si>
  <si>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</si>
  <si>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</si>
  <si>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</si>
  <si>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</si>
  <si>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</si>
  <si>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</si>
  <si>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</si>
  <si>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</si>
  <si>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</si>
  <si>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</si>
  <si>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</si>
  <si>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</si>
  <si>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</si>
  <si>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</si>
  <si>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</si>
  <si>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</si>
  <si>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</si>
  <si>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</si>
  <si>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</si>
  <si>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</si>
  <si>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</si>
  <si>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</si>
  <si>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</si>
  <si>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</si>
  <si>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</si>
  <si>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</si>
  <si>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</si>
  <si>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</si>
  <si>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</si>
  <si>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{b592885c-42c0-48e1-b7e7-8131e297b408}</t>
  </si>
  <si>
    <t>{00000000-0000-0000-0000-000000000000}</t>
  </si>
  <si>
    <t>/</t>
  </si>
  <si>
    <t>SO 01</t>
  </si>
  <si>
    <t>Kanalizácia 4. a 5. etapa</t>
  </si>
  <si>
    <t>1</t>
  </si>
  <si>
    <t>{385f4284-289a-4ae9-ad25-24c9f39d197a}</t>
  </si>
  <si>
    <t>SO 04</t>
  </si>
  <si>
    <t>Kanalizačné odbočenie 4. a 5. etapa</t>
  </si>
  <si>
    <t>{0311e2c3-3063-4b94-99a3-43761d12f581}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</si>
  <si>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</si>
  <si>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</si>
  <si>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</si>
  <si>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</si>
  <si>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</si>
  <si>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</si>
  <si>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</si>
  <si>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</si>
  <si>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</si>
  <si>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</si>
  <si>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</si>
  <si>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</si>
  <si>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</si>
  <si>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</si>
  <si>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</si>
  <si>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</si>
  <si>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SO 01 - Kanalizácia 4. a 5. etapa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</si>
  <si>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</si>
  <si>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</si>
  <si>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</si>
  <si>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</si>
  <si>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</si>
  <si>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</si>
  <si>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PRÁCE A DODÁVKY HSV - PRÁCE A DODÁVKY HSV</t>
  </si>
  <si>
    <t xml:space="preserve">    1 - ZEMNE PRÁCE - 1 - ZEMNE PRÁCE</t>
  </si>
  <si>
    <t xml:space="preserve">    D1 - 1 - ZEMNE PRÁCE  spolu:</t>
  </si>
  <si>
    <t xml:space="preserve">      4 - VODOROVNÉ KONŠTR - 4 - VODOROVNÉ KONŠTRUKCIE</t>
  </si>
  <si>
    <t xml:space="preserve">    D2 - 4 - VODOROVNÉ KONŠTRUKCIE  spolu:</t>
  </si>
  <si>
    <t xml:space="preserve">      5 - KOMUNIKÁCIE - 5 - KOMUNIKÁCIE</t>
  </si>
  <si>
    <t xml:space="preserve">    D3 - 5 - KOMUNIKÁCIE  spolu:</t>
  </si>
  <si>
    <t xml:space="preserve">      8 - RÚROVÉ VEDENIA - 8 - RÚROVÉ VEDENIA</t>
  </si>
  <si>
    <t xml:space="preserve">    D4 - 8 - RÚROVÉ VEDENIA  spolu:</t>
  </si>
  <si>
    <t xml:space="preserve">      9 - OSTATNÉ KONŠTRUK - 9 - OSTATNÉ KONŠTRUKCIE A PRÁCE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</si>
  <si>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</si>
  <si>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</si>
  <si>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</si>
  <si>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</si>
  <si>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</si>
  <si>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</si>
  <si>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</si>
  <si>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</si>
  <si>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</si>
  <si>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</si>
  <si>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</si>
  <si>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</si>
  <si>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</si>
  <si>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</si>
  <si>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</si>
  <si>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</si>
  <si>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</si>
  <si>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</si>
  <si>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</si>
  <si>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</si>
  <si>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</si>
  <si>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</si>
  <si>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</si>
  <si>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</si>
  <si>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</si>
  <si>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</si>
  <si>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272 11310-66000</t>
  </si>
  <si>
    <t>Rozobratie zámkovej dlažby vrátane uloženia na paletu</t>
  </si>
  <si>
    <t>4</t>
  </si>
  <si>
    <t>221 11310-71230</t>
  </si>
  <si>
    <t>Odstránenie podkladov alebo krytov z kameniva drv. hr. 200-300 mm, do 200 m2</t>
  </si>
  <si>
    <t>6</t>
  </si>
  <si>
    <t>221 11310-7132</t>
  </si>
  <si>
    <t>Odstránenie podkladov alebo krytov z betónu prost. hr. 150-300 mm, do 200 m2</t>
  </si>
  <si>
    <t>8</t>
  </si>
  <si>
    <t>221 11310-7141</t>
  </si>
  <si>
    <t>Odstránenie podkladov alebo krytov živičných hr. do 50 mm, do 200 m2</t>
  </si>
  <si>
    <t>10</t>
  </si>
  <si>
    <t>221 11310-7241</t>
  </si>
  <si>
    <t>Odstránenie podkladov alebo krytov živičných hr. do 50 mm, nad 200 m2</t>
  </si>
  <si>
    <t>12</t>
  </si>
  <si>
    <t>221 11310-7245</t>
  </si>
  <si>
    <t>Odstránenie podkladov alebo krytov živičných hr. 200-250 mm, nad 200 m2</t>
  </si>
  <si>
    <t>14</t>
  </si>
  <si>
    <t>221 11315-1214</t>
  </si>
  <si>
    <t>Frézovanie živ. krytu hr. do 50 mm, š. nad 750 mm alebo nad 500 m2, bez prekážok</t>
  </si>
  <si>
    <t>16</t>
  </si>
  <si>
    <t>272 11900-1401</t>
  </si>
  <si>
    <t>Dočasné zaistenie potrubia oceľ. alebo liat. DN do 200 mm</t>
  </si>
  <si>
    <t>18</t>
  </si>
  <si>
    <t>272 11900-1412</t>
  </si>
  <si>
    <t>Dočasné zaist. potrubia bet. želbet. kam. vláknocem.. DN do 500 mm</t>
  </si>
  <si>
    <t>272 11900-1421</t>
  </si>
  <si>
    <t>Dočasné zaistenie káblov do 3 káblov</t>
  </si>
  <si>
    <t>22</t>
  </si>
  <si>
    <t>001 12000-1101</t>
  </si>
  <si>
    <t>Príplatok za sťaženú vykopávku v blízkosti podzem. vedenia</t>
  </si>
  <si>
    <t>24</t>
  </si>
  <si>
    <t>001 12000-11019</t>
  </si>
  <si>
    <t>Sondy za účelom overenia terajších IS pred výkopmi  / odhad</t>
  </si>
  <si>
    <t>26</t>
  </si>
  <si>
    <t>272 12110-1103</t>
  </si>
  <si>
    <t>Odstránenie ornice s premiestnením do 250 m</t>
  </si>
  <si>
    <t>28</t>
  </si>
  <si>
    <t>001 13230-1202</t>
  </si>
  <si>
    <t>Hĺbenie rýh šírka do 2 m v horn. tr. 4 nad 100  do 1000 m3</t>
  </si>
  <si>
    <t>30</t>
  </si>
  <si>
    <t>272 13230-1209</t>
  </si>
  <si>
    <t>Príplatok za lepivosť horniny tr.4 v rýhach š. do 200 cm</t>
  </si>
  <si>
    <t>32</t>
  </si>
  <si>
    <t>272 14170-21011</t>
  </si>
  <si>
    <t>Podvrtanie komunikácie  ( mikrovrt ) v spáde , vrátane zatiahnutie potrubia  D 220 mm</t>
  </si>
  <si>
    <t>34</t>
  </si>
  <si>
    <t>MAT 286 1112209</t>
  </si>
  <si>
    <t>Potrubie DN 200 /7,7   HPDE  100</t>
  </si>
  <si>
    <t>36</t>
  </si>
  <si>
    <t>272 14170-210113</t>
  </si>
  <si>
    <t>Podvrtanie komunikácie  ( mikrovrt ) v spáde , vrátane zatiahnutie potrubia  DN 350 mm</t>
  </si>
  <si>
    <t>38</t>
  </si>
  <si>
    <t>272 15110-1101</t>
  </si>
  <si>
    <t>Zhotovenie paženia rýh pre podz. vedenie príložné hl. do 2 m</t>
  </si>
  <si>
    <t>40</t>
  </si>
  <si>
    <t>272 15110-1102</t>
  </si>
  <si>
    <t>Zhotovenie paženia rýh pre podz. vedenie príložné hl. do 4 m</t>
  </si>
  <si>
    <t>42</t>
  </si>
  <si>
    <t>272 15110-1111</t>
  </si>
  <si>
    <t>Odstránenie paženia rýh pre podz. vedenie príložné hl. do 2 m</t>
  </si>
  <si>
    <t>44</t>
  </si>
  <si>
    <t>272 15110-1112</t>
  </si>
  <si>
    <t>Odstránenie paženia rýh pre podz. vedenie príložné hl. do 4 m</t>
  </si>
  <si>
    <t>46</t>
  </si>
  <si>
    <t>272 16110-1101</t>
  </si>
  <si>
    <t>Zvislé premiestnenie výkopu horn. tr. 1-4 nad 1 m do 2,5 m</t>
  </si>
  <si>
    <t>48</t>
  </si>
  <si>
    <t>272 16110-1102</t>
  </si>
  <si>
    <t>Zvislé premiestnenie výkopu horn. tr. 1-4 do 4 m</t>
  </si>
  <si>
    <t>50</t>
  </si>
  <si>
    <t>272 16230-1151</t>
  </si>
  <si>
    <t>Vodorovné premiestnenie výkopu v horn. tr. 5-7 do 500 m</t>
  </si>
  <si>
    <t>52</t>
  </si>
  <si>
    <t>272 16270-1105</t>
  </si>
  <si>
    <t>Vodorovné premiestnenie výkopu do 10000 m horn. tr. 1-4</t>
  </si>
  <si>
    <t>54</t>
  </si>
  <si>
    <t>001 16270-1110</t>
  </si>
  <si>
    <t>Príplatok za každých ďalších 1000 m nad 10000 m horn.tr.1-4 po nespevnenej ceste</t>
  </si>
  <si>
    <t>56</t>
  </si>
  <si>
    <t>272 16710-1152</t>
  </si>
  <si>
    <t>Nakladanie výkopu nad 100 m3 v horn. tr. 5-7</t>
  </si>
  <si>
    <t>58</t>
  </si>
  <si>
    <t>272 17120-12019</t>
  </si>
  <si>
    <t>Poplatok za skládku  zeminy</t>
  </si>
  <si>
    <t>60</t>
  </si>
  <si>
    <t>272 17410-1101</t>
  </si>
  <si>
    <t>Zásyp zhutnený jám, rýh, šachiet alebo okolo objektu</t>
  </si>
  <si>
    <t>62</t>
  </si>
  <si>
    <t>MAT 583 348200</t>
  </si>
  <si>
    <t>Kamenivo ťažené hrubé drtené 8-16</t>
  </si>
  <si>
    <t>64</t>
  </si>
  <si>
    <t>001 17510-1101</t>
  </si>
  <si>
    <t>Obsyp potrubia bez prehodenia sypaniny</t>
  </si>
  <si>
    <t>66</t>
  </si>
  <si>
    <t>MAT 583 3719700</t>
  </si>
  <si>
    <t>Štrkopiesok 0-16 N1</t>
  </si>
  <si>
    <t>68</t>
  </si>
  <si>
    <t>272 18040-2111</t>
  </si>
  <si>
    <t>Založenie parkového trávnika výsevom v rovine</t>
  </si>
  <si>
    <t>70</t>
  </si>
  <si>
    <t>001 18130-1102</t>
  </si>
  <si>
    <t>Rozprestretie ornice, sklon do 1:5 do 500 m2 hr. do 15 cm</t>
  </si>
  <si>
    <t>72</t>
  </si>
  <si>
    <t>MAT 005 724200</t>
  </si>
  <si>
    <t>Zmes trávna parková okrasná</t>
  </si>
  <si>
    <t>74</t>
  </si>
  <si>
    <t>MAT 103 1000009</t>
  </si>
  <si>
    <t>Zatrávňovací kompost</t>
  </si>
  <si>
    <t>76</t>
  </si>
  <si>
    <t>231 18340-3153</t>
  </si>
  <si>
    <t>Obrobenie pôdy hrabaním v rovine</t>
  </si>
  <si>
    <t>78</t>
  </si>
  <si>
    <t>231 18340-3161</t>
  </si>
  <si>
    <t>Obrobenie pôdy valcovaním v rovine</t>
  </si>
  <si>
    <t>80</t>
  </si>
  <si>
    <t>231 18580-3111</t>
  </si>
  <si>
    <t>Ošetrenie trávnika v rovine</t>
  </si>
  <si>
    <t>82</t>
  </si>
  <si>
    <t>271 45157-3111</t>
  </si>
  <si>
    <t>Lôžko pod potrubie, stoky v otvorenom výkope z piesku a štrkopiesku</t>
  </si>
  <si>
    <t>3</t>
  </si>
  <si>
    <t>84</t>
  </si>
  <si>
    <t>271 45231-1131</t>
  </si>
  <si>
    <t>Podkladové dosky z betónu prostého tr. C 12/15 v otvorenom výkope pod potrubie</t>
  </si>
  <si>
    <t>86</t>
  </si>
  <si>
    <t>221 56425-1111</t>
  </si>
  <si>
    <t>Podklad zo štrkopiesku hr. 150 mm</t>
  </si>
  <si>
    <t>88</t>
  </si>
  <si>
    <t>221 56476-2111</t>
  </si>
  <si>
    <t>Podklad z kameniva hrub. drv. 32-63 mm s výpl. kamenivom hr. 200 mm</t>
  </si>
  <si>
    <t>90</t>
  </si>
  <si>
    <t>221 56713-1225</t>
  </si>
  <si>
    <t>Podklad z prostého betónu tr. C 16/20 hr. 200 mm</t>
  </si>
  <si>
    <t>92</t>
  </si>
  <si>
    <t>221 56713-5111</t>
  </si>
  <si>
    <t>Podklad z prostého betónu tr. C 8/10 hr. 160 mm</t>
  </si>
  <si>
    <t>94</t>
  </si>
  <si>
    <t>221 56714-1325</t>
  </si>
  <si>
    <t>Podklad z prostého betónu tr. C 25/30 hr. 250 mm</t>
  </si>
  <si>
    <t>96</t>
  </si>
  <si>
    <t>221 57714-1112</t>
  </si>
  <si>
    <t>Betón asfaltový tr. 1 stred. AC 11(ABS), hrub. AC 16 (ABH ) š. do 3 m hr.50 mm</t>
  </si>
  <si>
    <t>98</t>
  </si>
  <si>
    <t>221 57714-1132</t>
  </si>
  <si>
    <t>Betón asfaltový tr. 1 protišm. PAB plyn. čiara zrnitosti, š. do 3 m hr. 50 mm</t>
  </si>
  <si>
    <t>100</t>
  </si>
  <si>
    <t>221 57814-2111</t>
  </si>
  <si>
    <t>Liaty asfalt z kameniva strednozrnný alebo hrubozrnný š. do 3 m, hr. 40 mm</t>
  </si>
  <si>
    <t>102</t>
  </si>
  <si>
    <t>221 59621-1131</t>
  </si>
  <si>
    <t>Kladenie zámkovej dlažby pre chodcov hr. 60 mm sk. C 50-100 m2</t>
  </si>
  <si>
    <t>104</t>
  </si>
  <si>
    <t>MAT 592 4531009</t>
  </si>
  <si>
    <t>Dlažba betónová zámková</t>
  </si>
  <si>
    <t>106</t>
  </si>
  <si>
    <t>271 87135-1111</t>
  </si>
  <si>
    <t>Montáž potrubia z  PVC hladkého hrdlového dn 200 mm , tesnených gumovým krúžkom</t>
  </si>
  <si>
    <t>108</t>
  </si>
  <si>
    <t>MAT 286 1020503</t>
  </si>
  <si>
    <t>Rúrka tlaková PVC -U  DN200  SN8</t>
  </si>
  <si>
    <t>110</t>
  </si>
  <si>
    <t>271 87138-3121</t>
  </si>
  <si>
    <t>Montáž potrubia z kan. rúr korugovaných  PVC-U v otvor. výkope do 20 % DN 300, tesnenie gum. krúžkami</t>
  </si>
  <si>
    <t>112</t>
  </si>
  <si>
    <t>271 87735-5122</t>
  </si>
  <si>
    <t>Montáž  odbočnej tvarovky na potrubie kanalizačných rúr z PVC DN 200</t>
  </si>
  <si>
    <t>114</t>
  </si>
  <si>
    <t>271 87737-3122</t>
  </si>
  <si>
    <t>Montáž presuviek na potrubie z kanalizačných rúr z PVC v otvorenom výkope DN 300</t>
  </si>
  <si>
    <t>116</t>
  </si>
  <si>
    <t>271 87737-5121</t>
  </si>
  <si>
    <t>Montáž odbočnej tvarovky na potrubie z kanalizačných rúr z PVC DN 300</t>
  </si>
  <si>
    <t>118</t>
  </si>
  <si>
    <t>271 89210-1111</t>
  </si>
  <si>
    <t>Skúška tesnosti kanalizačného potrubia DN do 200 vodou</t>
  </si>
  <si>
    <t>120</t>
  </si>
  <si>
    <t>271 89210-1112</t>
  </si>
  <si>
    <t>Skúška tesnosti kanalizačného potrubia DN 300 vodou</t>
  </si>
  <si>
    <t>122</t>
  </si>
  <si>
    <t>MAT 286 111220</t>
  </si>
  <si>
    <t>Rúrka PVC-U kanalizačná korugovaná 300 x 5000   SN8</t>
  </si>
  <si>
    <t>124</t>
  </si>
  <si>
    <t>MAT 286 5078000</t>
  </si>
  <si>
    <t>Odbočka kanalizačná PVC d200/160 /45</t>
  </si>
  <si>
    <t>126</t>
  </si>
  <si>
    <t>MAT 286 5078200</t>
  </si>
  <si>
    <t>Odbočka kanalizačná PVC d300/160/90</t>
  </si>
  <si>
    <t>128</t>
  </si>
  <si>
    <t>MAT 286 5078201</t>
  </si>
  <si>
    <t>Odbočka kanalizačná PVC d300/160/45</t>
  </si>
  <si>
    <t>130</t>
  </si>
  <si>
    <t>MAT 286 5078209</t>
  </si>
  <si>
    <t>Zátka  kanalizačná PVC DN 300 mm</t>
  </si>
  <si>
    <t>132</t>
  </si>
  <si>
    <t>271 89441-11215</t>
  </si>
  <si>
    <t>Zhotovenie šachiet z bet. dielcov, dno prefa na potrubí DN nad 200 do 300</t>
  </si>
  <si>
    <t>134</t>
  </si>
  <si>
    <t>MAT 592 243 R130</t>
  </si>
  <si>
    <t>Dno šachtové  3x DN 300  / vrátane šacht. prechodiek</t>
  </si>
  <si>
    <t>136</t>
  </si>
  <si>
    <t>MAT 592 243 R130.1</t>
  </si>
  <si>
    <t>Dno šachtové  2x DN 300+1x DN 200  / vrátane šacht. prechodiek</t>
  </si>
  <si>
    <t>138</t>
  </si>
  <si>
    <t>MAT 592 243 R131</t>
  </si>
  <si>
    <t>Dno šachtové  2x DN 300  / vrátane šacht. prechodiek</t>
  </si>
  <si>
    <t>140</t>
  </si>
  <si>
    <t>MAT 592 243 R132</t>
  </si>
  <si>
    <t>Dno šachtové  1x DN 300  / vrátane šacht. prechodiek</t>
  </si>
  <si>
    <t>142</t>
  </si>
  <si>
    <t>MAT 592 2435005</t>
  </si>
  <si>
    <t>Skruž šachtová TBS  1000/250</t>
  </si>
  <si>
    <t>144</t>
  </si>
  <si>
    <t>MAT 592 2435006</t>
  </si>
  <si>
    <t>Skruž šachtová TBS  1000/500</t>
  </si>
  <si>
    <t>146</t>
  </si>
  <si>
    <t>MAT 592 2435007</t>
  </si>
  <si>
    <t>Skruž šachtová TBS  1000/1000</t>
  </si>
  <si>
    <t>148</t>
  </si>
  <si>
    <t>MAT 592 2435008</t>
  </si>
  <si>
    <t>Skruž šachtová TBS  1000/625 S</t>
  </si>
  <si>
    <t>150</t>
  </si>
  <si>
    <t>271 89441-1122</t>
  </si>
  <si>
    <t>Zhotovenie šachiet z  Tegra 600  zmontované z PP dielcov</t>
  </si>
  <si>
    <t>152</t>
  </si>
  <si>
    <t>MAT 290 00001</t>
  </si>
  <si>
    <t>Šachtové dno  Tegra 600   600/200/200 , pod uhlom 90 st.</t>
  </si>
  <si>
    <t>154</t>
  </si>
  <si>
    <t>MAT 290 00003</t>
  </si>
  <si>
    <t>Šachtová rúra vlnovc.   Tegra 600   600</t>
  </si>
  <si>
    <t>156</t>
  </si>
  <si>
    <t>MAT 290 00005</t>
  </si>
  <si>
    <t>Tesnenie šacht rúry    Tegra 600  DN 600</t>
  </si>
  <si>
    <t>158</t>
  </si>
  <si>
    <t>MAT 290 00006</t>
  </si>
  <si>
    <t>Betonový roznášací prstenec     Tegra 600</t>
  </si>
  <si>
    <t>160</t>
  </si>
  <si>
    <t>MAT 290 00009</t>
  </si>
  <si>
    <t>Teleskop adaptér D400 Tegra DN 600</t>
  </si>
  <si>
    <t>162</t>
  </si>
  <si>
    <t>271 89910-4111</t>
  </si>
  <si>
    <t>Osadenie poklopov liatinových, oceľových s rámom nad 150 kg</t>
  </si>
  <si>
    <t>164</t>
  </si>
  <si>
    <t>MAT 290 00007</t>
  </si>
  <si>
    <t>Poklop na vstup šachty  D400 BEGU  - DN 600 mm</t>
  </si>
  <si>
    <t>166</t>
  </si>
  <si>
    <t>MAT 290 00008</t>
  </si>
  <si>
    <t>Poklop na vstup šachty  D400  Tegra  dn 600 s odvetr</t>
  </si>
  <si>
    <t>168</t>
  </si>
  <si>
    <t>272 91973-1114</t>
  </si>
  <si>
    <t>Zarovnanie styčnej plochy podkladu alebo krytu z betónu hr. 150-250 mm</t>
  </si>
  <si>
    <t>170</t>
  </si>
  <si>
    <t>272 91973-1123</t>
  </si>
  <si>
    <t>Zarovnanie styčnej plochy podkladu alebo krytu živičného hr. 100-200 mm</t>
  </si>
  <si>
    <t>172</t>
  </si>
  <si>
    <t>272 91973-5112</t>
  </si>
  <si>
    <t>Rezanie stávajúceho živičného krytu alebo podkladu hr. 50-100 mm</t>
  </si>
  <si>
    <t>174</t>
  </si>
  <si>
    <t>MAT 592 2439105</t>
  </si>
  <si>
    <t>Vyrovnávací prstenec  TBW 60</t>
  </si>
  <si>
    <t>176</t>
  </si>
  <si>
    <t>MAT 592 2439205</t>
  </si>
  <si>
    <t>Vyrovnávací prstenec  TBW 80</t>
  </si>
  <si>
    <t>178</t>
  </si>
  <si>
    <t>MAT 592 2439305</t>
  </si>
  <si>
    <t>Vyrovnávací prstenec  TBW 100</t>
  </si>
  <si>
    <t>180</t>
  </si>
  <si>
    <t>272 97908-2213</t>
  </si>
  <si>
    <t>Vodorovná doprava sute po suchu do 1 km</t>
  </si>
  <si>
    <t>182</t>
  </si>
  <si>
    <t>272 97908-2219</t>
  </si>
  <si>
    <t>Príplatok za každý ďalší 1 km sute</t>
  </si>
  <si>
    <t>184</t>
  </si>
  <si>
    <t>321 97908-6112</t>
  </si>
  <si>
    <t>Nakladanie alebo prekladanie sute a vybúraných hmôt</t>
  </si>
  <si>
    <t>186</t>
  </si>
  <si>
    <t>000 98000-0001</t>
  </si>
  <si>
    <t>Odber asfaltov na recykláž</t>
  </si>
  <si>
    <t>188</t>
  </si>
  <si>
    <t>000 98000-0002</t>
  </si>
  <si>
    <t>Odber betonovv na recykláž</t>
  </si>
  <si>
    <t>190</t>
  </si>
  <si>
    <t>000 99700-0001</t>
  </si>
  <si>
    <t>Dočasné dopravné značenie pri prácach ( projekt a realizácia  vrátane signalizácie )</t>
  </si>
  <si>
    <t>192</t>
  </si>
  <si>
    <t>000 99700-0003</t>
  </si>
  <si>
    <t>Dočasné premostenia ocel platňami , nájom ,doprava , mtž, dmtž</t>
  </si>
  <si>
    <t>194</t>
  </si>
  <si>
    <t>271 99827-6101</t>
  </si>
  <si>
    <t>Presun hmôt pre potrubie z rúr plastových alebo sklolaminátových v otvorenom výkope</t>
  </si>
  <si>
    <t>196</t>
  </si>
  <si>
    <t>271 99827-6115</t>
  </si>
  <si>
    <t>Príplatok za zväčšený presun do 1000 m pre potrubie z rúr plastových alebo sklolaminátových</t>
  </si>
  <si>
    <t>198</t>
  </si>
  <si>
    <t>VP - Práce naviac</t>
  </si>
  <si>
    <t>PN</t>
  </si>
  <si>
    <t>SO 04 - Kanalizačné odbočenie 4. a 5. etapa</t>
  </si>
  <si>
    <t>D1 - PRÁCE A DODÁVKY HSV</t>
  </si>
  <si>
    <t xml:space="preserve">    1 - ZEMNE PRÁCE</t>
  </si>
  <si>
    <t xml:space="preserve">    4 - VODOROVNÉ KONŠTRUKCIE</t>
  </si>
  <si>
    <t xml:space="preserve">    5 - KOMUNIKÁCIE</t>
  </si>
  <si>
    <t xml:space="preserve">    8 - RÚROVÉ VEDENIA</t>
  </si>
  <si>
    <t xml:space="preserve">    9 - OSTATNÉ KONŠTRUKCIE A PRÁCE</t>
  </si>
  <si>
    <t>11310-61210</t>
  </si>
  <si>
    <t>Rozobratie dlažby pre chodcov z betón. dlaždíc alebo tvárnic</t>
  </si>
  <si>
    <t>m2</t>
  </si>
  <si>
    <t>11310-65210</t>
  </si>
  <si>
    <t>Rozobratie dlažby vozov. z drobných kociek, lôžko z kameniva nad 200m2</t>
  </si>
  <si>
    <t>11310-66000</t>
  </si>
  <si>
    <t>11310-71230</t>
  </si>
  <si>
    <t>5</t>
  </si>
  <si>
    <t>11310-7132</t>
  </si>
  <si>
    <t>11310-7141</t>
  </si>
  <si>
    <t>7</t>
  </si>
  <si>
    <t>11310-7245</t>
  </si>
  <si>
    <t>11900-1401</t>
  </si>
  <si>
    <t>m</t>
  </si>
  <si>
    <t>9</t>
  </si>
  <si>
    <t>11900-1411</t>
  </si>
  <si>
    <t>Dočasné zaist. potrubia bet. želbet. kam. vláknocem. DN do 200 mm</t>
  </si>
  <si>
    <t>11900-1421</t>
  </si>
  <si>
    <t>11</t>
  </si>
  <si>
    <t>12000-1101</t>
  </si>
  <si>
    <t>m3</t>
  </si>
  <si>
    <t>12110-1103</t>
  </si>
  <si>
    <t>13</t>
  </si>
  <si>
    <t>13230-1202</t>
  </si>
  <si>
    <t>13230-1209</t>
  </si>
  <si>
    <t>15</t>
  </si>
  <si>
    <t>14170-21011</t>
  </si>
  <si>
    <t>15110-1102</t>
  </si>
  <si>
    <t>17</t>
  </si>
  <si>
    <t>15110-1112</t>
  </si>
  <si>
    <t>16110-1101</t>
  </si>
  <si>
    <t>19</t>
  </si>
  <si>
    <t>16230-1151</t>
  </si>
  <si>
    <t>16270-1105</t>
  </si>
  <si>
    <t>21</t>
  </si>
  <si>
    <t>16270-1110</t>
  </si>
  <si>
    <t>16710-1152</t>
  </si>
  <si>
    <t>23</t>
  </si>
  <si>
    <t>17120-12019</t>
  </si>
  <si>
    <t>17410-1101</t>
  </si>
  <si>
    <t>25</t>
  </si>
  <si>
    <t>M</t>
  </si>
  <si>
    <t>583 348200</t>
  </si>
  <si>
    <t>t</t>
  </si>
  <si>
    <t>17510-1101</t>
  </si>
  <si>
    <t>27</t>
  </si>
  <si>
    <t>583 3719700</t>
  </si>
  <si>
    <t>18040-2111</t>
  </si>
  <si>
    <t>29</t>
  </si>
  <si>
    <t>18130-1102</t>
  </si>
  <si>
    <t>005 724200</t>
  </si>
  <si>
    <t>kg</t>
  </si>
  <si>
    <t>31</t>
  </si>
  <si>
    <t>103 1000009</t>
  </si>
  <si>
    <t>18340-3153</t>
  </si>
  <si>
    <t>33</t>
  </si>
  <si>
    <t>18340-3161</t>
  </si>
  <si>
    <t>18580-3111</t>
  </si>
  <si>
    <t>35</t>
  </si>
  <si>
    <t>45157-3111</t>
  </si>
  <si>
    <t>56476-2111</t>
  </si>
  <si>
    <t>37</t>
  </si>
  <si>
    <t>56483-1111</t>
  </si>
  <si>
    <t>Podklad zo štrkodrte hr. 100 mm</t>
  </si>
  <si>
    <t>56713-1225</t>
  </si>
  <si>
    <t>39</t>
  </si>
  <si>
    <t>56713-5111</t>
  </si>
  <si>
    <t>56714-1325</t>
  </si>
  <si>
    <t>Podklad z prostého betónu tr. B20  hr. 250 mm</t>
  </si>
  <si>
    <t>41</t>
  </si>
  <si>
    <t>57714-1112</t>
  </si>
  <si>
    <t>57714-1132</t>
  </si>
  <si>
    <t>43</t>
  </si>
  <si>
    <t>57814-2111</t>
  </si>
  <si>
    <t>59121-1111</t>
  </si>
  <si>
    <t>Kladenie dlažby z kociek drobných z kameňa do lôžka z kameniva ťaženého</t>
  </si>
  <si>
    <t>45</t>
  </si>
  <si>
    <t>59621-1130</t>
  </si>
  <si>
    <t>Kladenie zámkovej dlažby pre chodcov hr. 60 mm sk. C do 50 m2</t>
  </si>
  <si>
    <t>59681-1111</t>
  </si>
  <si>
    <t>Kladenie betónovej dlažby pre chodcov do lôžka z kameniva ťaženého</t>
  </si>
  <si>
    <t>47</t>
  </si>
  <si>
    <t>87131-1111</t>
  </si>
  <si>
    <t>Montáž potrubia z  rúrok z tvrdého PVC d 160, tesnených gumovým krúžkom</t>
  </si>
  <si>
    <t>87135-1111</t>
  </si>
  <si>
    <t>49</t>
  </si>
  <si>
    <t>286 111196</t>
  </si>
  <si>
    <t>Rúrka  PVC d160x4,7x500 hrdlovaná  SN8</t>
  </si>
  <si>
    <t>kus</t>
  </si>
  <si>
    <t>286 111197</t>
  </si>
  <si>
    <t>Rúrka PVC d160x4,7x1000 hrdlovaná SN 8</t>
  </si>
  <si>
    <t>51</t>
  </si>
  <si>
    <t>286 111198</t>
  </si>
  <si>
    <t>Rúrka  PVC d160x4,7x2000 hrdlovaná SN 8</t>
  </si>
  <si>
    <t>286 111199</t>
  </si>
  <si>
    <t>Rúrka  PVC d160x4,7x3000 hrdlovaná  SN 8</t>
  </si>
  <si>
    <t>53</t>
  </si>
  <si>
    <t>286 111201</t>
  </si>
  <si>
    <t>Rúrka  PVC d160x4,7x5000 hrdlovaná  SN 8</t>
  </si>
  <si>
    <t>286 111208</t>
  </si>
  <si>
    <t>PVC  rúrka kanalizačná  dn 200x6,4x5000 hrdlovaná  hladká SN 8</t>
  </si>
  <si>
    <t>55</t>
  </si>
  <si>
    <t>286 111209</t>
  </si>
  <si>
    <t>PVC  rúrka kanalizačná  dn 200x6,4x500 hrdlovaná  hladká SN 8</t>
  </si>
  <si>
    <t>87731-3123</t>
  </si>
  <si>
    <t>Montáž tvaroviek jednoosových na potrubie z kanalizačných rúr z PVC v otvorenom výkope DN 150</t>
  </si>
  <si>
    <t>57</t>
  </si>
  <si>
    <t>286 506610</t>
  </si>
  <si>
    <t>Koleno kanalizačné PVC 160/45 st</t>
  </si>
  <si>
    <t>286 506611</t>
  </si>
  <si>
    <t>Koleno kanalizačné PVC 160/87,5 st</t>
  </si>
  <si>
    <t>59</t>
  </si>
  <si>
    <t>286 507130</t>
  </si>
  <si>
    <t>Zátka dn 160</t>
  </si>
  <si>
    <t>286 507131</t>
  </si>
  <si>
    <t>Zátka dn 200</t>
  </si>
  <si>
    <t>61</t>
  </si>
  <si>
    <t>89210-1111</t>
  </si>
  <si>
    <t>91973-1114</t>
  </si>
  <si>
    <t>63</t>
  </si>
  <si>
    <t>91973-1123</t>
  </si>
  <si>
    <t>91973-5111</t>
  </si>
  <si>
    <t>Rezanie stávajúceho živičného krytu alebo podkladu hr. do 50 mm</t>
  </si>
  <si>
    <t>65</t>
  </si>
  <si>
    <t>97907-1121</t>
  </si>
  <si>
    <t>Očistenie vybúr. kociek drobných s pôvodným vyplnením škár kamenivom</t>
  </si>
  <si>
    <t>97908-2213</t>
  </si>
  <si>
    <t>67</t>
  </si>
  <si>
    <t>97908-2219</t>
  </si>
  <si>
    <t>97908-6112</t>
  </si>
  <si>
    <t>69</t>
  </si>
  <si>
    <t>98000-0001</t>
  </si>
  <si>
    <t>98000-0002</t>
  </si>
  <si>
    <t>71</t>
  </si>
  <si>
    <t>99700-0001</t>
  </si>
  <si>
    <t>súbor</t>
  </si>
  <si>
    <t>99700-0003</t>
  </si>
  <si>
    <t>73</t>
  </si>
  <si>
    <t>99827-6101</t>
  </si>
  <si>
    <t>99827-6115</t>
  </si>
  <si>
    <t>Obec Trakovice, Trakovice 38, 919 33</t>
  </si>
  <si>
    <t>Obec Trakovice, Trakovice 38,919 33</t>
  </si>
  <si>
    <t>Obec Trakovice, Trakovice38, 919 33</t>
  </si>
  <si>
    <r>
      <t>m</t>
    </r>
    <r>
      <rPr>
        <vertAlign val="superscript"/>
        <sz val="8"/>
        <color rgb="FFFF0000"/>
        <rFont val="Trebuchet MS"/>
        <family val="2"/>
        <charset val="238"/>
      </rPr>
      <t>2</t>
    </r>
  </si>
  <si>
    <r>
      <t>m</t>
    </r>
    <r>
      <rPr>
        <vertAlign val="superscript"/>
        <sz val="8"/>
        <color rgb="FFFF0000"/>
        <rFont val="Trebuchet MS"/>
        <family val="2"/>
        <charset val="238"/>
      </rPr>
      <t>3</t>
    </r>
  </si>
  <si>
    <t>Obec Trakovice,Trakovice 38, 919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</si>
</sst>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Trebuchet MS"/>
      <family val="2"/>
    </font>
    <font>
      <sz val="8"/>
      <color rgb="FF969696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8"/>
      <color rgb="FF003366"/>
      <name val="Trebuchet MS"/>
      <family val="2"/>
    </font>
    <font>
      <sz val="8"/>
      <color rgb="FFFAE682"/>
      <name val="Trebuchet MS"/>
      <family val="2"/>
    </font>
    <font>
      <sz val="10"/>
      <name val="Trebuchet MS"/>
      <family val="2"/>
    </font>
    <font>
      <sz val="10"/>
      <color rgb="FF960000"/>
      <name val="Trebuchet MS"/>
      <family val="2"/>
    </font>
    <font>
      <u/>
      <sz val="10"/>
      <color theme="10"/>
      <name val="Trebuchet MS"/>
      <family val="2"/>
    </font>
    <font>
      <sz val="8"/>
      <color rgb="FF3366FF"/>
      <name val="Trebuchet MS"/>
      <family val="2"/>
    </font>
    <font>
      <b/>
      <sz val="16"/>
      <name val="Trebuchet MS"/>
      <family val="2"/>
    </font>
    <font>
      <b/>
      <sz val="12"/>
      <color rgb="FF969696"/>
      <name val="Trebuchet MS"/>
      <family val="2"/>
    </font>
    <font>
      <sz val="9"/>
      <color rgb="FF969696"/>
      <name val="Trebuchet MS"/>
      <family val="2"/>
    </font>
    <font>
      <b/>
      <sz val="8"/>
      <color rgb="FF969696"/>
      <name val="Trebuchet MS"/>
      <family val="2"/>
    </font>
    <font>
      <sz val="10"/>
      <color rgb="FF464646"/>
      <name val="Trebuchet MS"/>
      <family val="2"/>
    </font>
    <font>
      <b/>
      <sz val="10"/>
      <name val="Trebuchet MS"/>
      <family val="2"/>
    </font>
    <font>
      <b/>
      <sz val="10"/>
      <color rgb="FF464646"/>
      <name val="Trebuchet MS"/>
      <family val="2"/>
    </font>
    <font>
      <sz val="10"/>
      <color rgb="FF969696"/>
      <name val="Trebuchet MS"/>
      <family val="2"/>
    </font>
    <font>
      <b/>
      <sz val="9"/>
      <name val="Trebuchet MS"/>
      <family val="2"/>
    </font>
    <font>
      <sz val="12"/>
      <color rgb="FF969696"/>
      <name val="Trebuchet MS"/>
      <family val="2"/>
    </font>
    <font>
      <b/>
      <sz val="12"/>
      <color rgb="FF960000"/>
      <name val="Trebuchet MS"/>
      <family val="2"/>
    </font>
    <font>
      <sz val="12"/>
      <name val="Trebuchet MS"/>
      <family val="2"/>
    </font>
    <font>
      <sz val="18"/>
      <color theme="10"/>
      <name val="Wingdings 2"/>
      <charset val="2"/>
    </font>
    <font>
      <b/>
      <sz val="11"/>
      <color rgb="FF003366"/>
      <name val="Trebuchet MS"/>
      <family val="2"/>
    </font>
    <font>
      <sz val="11"/>
      <color rgb="FF003366"/>
      <name val="Trebuchet MS"/>
      <family val="2"/>
    </font>
    <font>
      <sz val="11"/>
      <color rgb="FF969696"/>
      <name val="Trebuchet MS"/>
      <family val="2"/>
    </font>
    <font>
      <b/>
      <sz val="12"/>
      <color rgb="FF800000"/>
      <name val="Trebuchet MS"/>
      <family val="2"/>
    </font>
    <font>
      <b/>
      <sz val="8"/>
      <color rgb="FF800000"/>
      <name val="Trebuchet MS"/>
      <family val="2"/>
    </font>
    <font>
      <sz val="8"/>
      <color rgb="FF960000"/>
      <name val="Trebuchet MS"/>
      <family val="2"/>
    </font>
    <font>
      <b/>
      <sz val="8"/>
      <name val="Trebuchet MS"/>
      <family val="2"/>
    </font>
    <font>
      <i/>
      <sz val="8"/>
      <color rgb="FF0000FF"/>
      <name val="Trebuchet MS"/>
      <family val="2"/>
    </font>
    <font>
      <u/>
      <sz val="11"/>
      <color theme="10"/>
      <name val="Calibri"/>
      <family val="2"/>
      <scheme val="minor"/>
    </font>
    <font>
      <sz val="9"/>
      <color rgb="FFFF000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F0000"/>
      <name val="Trebuchet MS"/>
      <family val="2"/>
    </font>
    <font>
      <vertAlign val="superscript"/>
      <sz val="8"/>
      <color rgb="FFFF0000"/>
      <name val="Trebuchet MS"/>
      <family val="2"/>
      <charset val="238"/>
    </font>
    <font>
      <sz val="10"/>
      <color rgb="FFFF000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0" fillId="0" borderId="16" xfId="0" applyFont="1" applyBorder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35" fillId="0" borderId="0" xfId="0" applyFont="1" applyBorder="1" applyAlignment="1">
      <alignment vertical="center"/>
    </xf>
    <xf numFmtId="0" fontId="36" fillId="0" borderId="0" xfId="0" applyFont="1" applyBorder="1"/>
    <xf numFmtId="0" fontId="35" fillId="4" borderId="0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left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7" fontId="6" fillId="0" borderId="12" xfId="0" applyNumberFormat="1" applyFont="1" applyBorder="1" applyAlignment="1"/>
    <xf numFmtId="167" fontId="6" fillId="0" borderId="12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167" fontId="5" fillId="0" borderId="12" xfId="0" applyNumberFormat="1" applyFont="1" applyBorder="1" applyAlignment="1"/>
    <xf numFmtId="167" fontId="5" fillId="0" borderId="12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167" fontId="23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165" fontId="35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5" fontId="35" fillId="4" borderId="0" xfId="0" applyNumberFormat="1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0" fontId="33" fillId="0" borderId="25" xfId="0" applyFont="1" applyBorder="1" applyAlignment="1" applyProtection="1">
      <alignment horizontal="left" vertical="center" wrapText="1"/>
      <protection locked="0"/>
    </xf>
    <xf numFmtId="167" fontId="33" fillId="4" borderId="25" xfId="0" applyNumberFormat="1" applyFont="1" applyFill="1" applyBorder="1" applyAlignment="1" applyProtection="1">
      <alignment vertical="center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8"/>
  <sheetViews>
    <sheetView showGridLines="0" workbookViewId="0">
      <pane ySplit="1" topLeftCell="A78" activePane="bottomLeft" state="frozen"/>
      <selection pane="bottomLeft" activeCell="AN10" sqref="AN10"/>
    </sheetView>
  </sheetViews>
  <sheetFormatPr baseColWidth="10" defaultColWidth="8.75" defaultRowHeight="11" x14ac:dyDescent="0.15"/>
  <cols>
    <col min="1" max="1" width="8.25" customWidth="1"/>
    <col min="2" max="2" width="1.75" customWidth="1"/>
    <col min="3" max="3" width="4.25" customWidth="1"/>
    <col min="4" max="33" width="2.5" customWidth="1"/>
    <col min="34" max="34" width="3.25" customWidth="1"/>
    <col min="35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.75" customWidth="1"/>
    <col min="44" max="44" width="13.75" customWidth="1"/>
    <col min="45" max="46" width="25.75" hidden="1" customWidth="1"/>
    <col min="47" max="47" width="25" hidden="1" customWidth="1"/>
    <col min="48" max="52" width="21.75" hidden="1" customWidth="1"/>
    <col min="53" max="53" width="19.25" hidden="1" customWidth="1"/>
    <col min="54" max="54" width="25" hidden="1" customWidth="1"/>
    <col min="55" max="56" width="19.25" hidden="1" customWidth="1"/>
    <col min="57" max="57" width="66.5" customWidth="1"/>
    <col min="71" max="89" width="9.25" hidden="1"/>
  </cols>
  <sheetData>
    <row r="1" spans="1:73" ht="21.5" customHeight="1" x14ac:dyDescent="0.15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7" customHeight="1" x14ac:dyDescent="0.15">
      <c r="C2" s="211" t="s">
        <v>7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R2" s="180" t="s">
        <v>8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8" t="s">
        <v>9</v>
      </c>
      <c r="BT2" s="18" t="s">
        <v>10</v>
      </c>
    </row>
    <row r="3" spans="1:73" ht="7" customHeight="1" x14ac:dyDescent="0.1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7" customHeight="1" x14ac:dyDescent="0.15">
      <c r="B4" s="22"/>
      <c r="C4" s="195" t="s">
        <v>11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23"/>
      <c r="AS4" s="17" t="s">
        <v>12</v>
      </c>
      <c r="BE4" s="24" t="s">
        <v>13</v>
      </c>
      <c r="BS4" s="18" t="s">
        <v>9</v>
      </c>
    </row>
    <row r="5" spans="1:73" ht="14.5" customHeight="1" x14ac:dyDescent="0.15">
      <c r="B5" s="22"/>
      <c r="C5" s="25"/>
      <c r="D5" s="26" t="s">
        <v>14</v>
      </c>
      <c r="E5" s="25"/>
      <c r="F5" s="25"/>
      <c r="G5" s="25"/>
      <c r="H5" s="25"/>
      <c r="I5" s="25"/>
      <c r="J5" s="25"/>
      <c r="K5" s="215" t="s">
        <v>15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5"/>
      <c r="AQ5" s="23"/>
      <c r="BE5" s="213" t="s">
        <v>16</v>
      </c>
      <c r="BS5" s="18" t="s">
        <v>9</v>
      </c>
    </row>
    <row r="6" spans="1:73" ht="37" customHeight="1" x14ac:dyDescent="0.15">
      <c r="B6" s="22"/>
      <c r="C6" s="25"/>
      <c r="D6" s="28" t="s">
        <v>17</v>
      </c>
      <c r="E6" s="25"/>
      <c r="F6" s="25"/>
      <c r="G6" s="25"/>
      <c r="H6" s="25"/>
      <c r="I6" s="25"/>
      <c r="J6" s="25"/>
      <c r="K6" s="217" t="s">
        <v>18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5"/>
      <c r="AQ6" s="23"/>
      <c r="BE6" s="214"/>
      <c r="BS6" s="18" t="s">
        <v>9</v>
      </c>
    </row>
    <row r="7" spans="1:73" ht="14.5" customHeight="1" x14ac:dyDescent="0.15">
      <c r="B7" s="22"/>
      <c r="C7" s="25"/>
      <c r="D7" s="29" t="s">
        <v>19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20</v>
      </c>
      <c r="AL7" s="25"/>
      <c r="AM7" s="25"/>
      <c r="AN7" s="27" t="s">
        <v>5</v>
      </c>
      <c r="AO7" s="25"/>
      <c r="AP7" s="25"/>
      <c r="AQ7" s="23"/>
      <c r="BE7" s="214"/>
      <c r="BS7" s="18" t="s">
        <v>9</v>
      </c>
    </row>
    <row r="8" spans="1:73" ht="14.5" customHeight="1" x14ac:dyDescent="0.15">
      <c r="B8" s="22"/>
      <c r="C8" s="25"/>
      <c r="D8" s="29" t="s">
        <v>21</v>
      </c>
      <c r="E8" s="25"/>
      <c r="F8" s="25"/>
      <c r="G8" s="25"/>
      <c r="H8" s="25"/>
      <c r="I8" s="25"/>
      <c r="J8" s="25"/>
      <c r="K8" s="27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23</v>
      </c>
      <c r="AL8" s="25"/>
      <c r="AM8" s="25"/>
      <c r="AN8" s="174" t="s">
        <v>24</v>
      </c>
      <c r="AO8" s="25"/>
      <c r="AP8" s="25"/>
      <c r="AQ8" s="23"/>
      <c r="BE8" s="214"/>
      <c r="BS8" s="18" t="s">
        <v>9</v>
      </c>
    </row>
    <row r="9" spans="1:73" ht="14.5" customHeight="1" x14ac:dyDescent="0.15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214"/>
      <c r="BS9" s="18" t="s">
        <v>9</v>
      </c>
    </row>
    <row r="10" spans="1:73" ht="14.5" customHeight="1" x14ac:dyDescent="0.15">
      <c r="B10" s="22"/>
      <c r="C10" s="25"/>
      <c r="D10" s="29" t="s">
        <v>25</v>
      </c>
      <c r="E10" s="25"/>
      <c r="F10" s="25"/>
      <c r="G10" s="25"/>
      <c r="H10" s="25"/>
      <c r="I10" s="25"/>
      <c r="J10" s="25"/>
      <c r="K10" s="173" t="s">
        <v>592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26</v>
      </c>
      <c r="AL10" s="25"/>
      <c r="AM10" s="25"/>
      <c r="AN10" s="27">
        <v>313092</v>
      </c>
      <c r="AO10" s="25"/>
      <c r="AP10" s="25"/>
      <c r="AQ10" s="23"/>
      <c r="BE10" s="214"/>
      <c r="BS10" s="18" t="s">
        <v>9</v>
      </c>
    </row>
    <row r="11" spans="1:73" ht="18.5" customHeight="1" x14ac:dyDescent="0.15">
      <c r="B11" s="22"/>
      <c r="C11" s="25"/>
      <c r="D11" s="25"/>
      <c r="E11" s="27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28</v>
      </c>
      <c r="AL11" s="25"/>
      <c r="AM11" s="25"/>
      <c r="AN11" s="27" t="s">
        <v>5</v>
      </c>
      <c r="AO11" s="25"/>
      <c r="AP11" s="25"/>
      <c r="AQ11" s="23"/>
      <c r="BE11" s="214"/>
      <c r="BS11" s="18" t="s">
        <v>9</v>
      </c>
    </row>
    <row r="12" spans="1:73" ht="7" customHeight="1" x14ac:dyDescent="0.15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214"/>
      <c r="BS12" s="18" t="s">
        <v>9</v>
      </c>
    </row>
    <row r="13" spans="1:73" ht="14.5" customHeight="1" x14ac:dyDescent="0.15">
      <c r="B13" s="22"/>
      <c r="C13" s="25"/>
      <c r="D13" s="29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26</v>
      </c>
      <c r="AL13" s="25"/>
      <c r="AM13" s="25"/>
      <c r="AN13" s="30" t="s">
        <v>30</v>
      </c>
      <c r="AO13" s="25"/>
      <c r="AP13" s="25"/>
      <c r="AQ13" s="23"/>
      <c r="BE13" s="214"/>
      <c r="BS13" s="18" t="s">
        <v>9</v>
      </c>
    </row>
    <row r="14" spans="1:73" ht="12" x14ac:dyDescent="0.15">
      <c r="B14" s="22"/>
      <c r="C14" s="25"/>
      <c r="D14" s="25"/>
      <c r="E14" s="218" t="s">
        <v>30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9" t="s">
        <v>28</v>
      </c>
      <c r="AL14" s="25"/>
      <c r="AM14" s="25"/>
      <c r="AN14" s="30" t="s">
        <v>30</v>
      </c>
      <c r="AO14" s="25"/>
      <c r="AP14" s="25"/>
      <c r="AQ14" s="23"/>
      <c r="BE14" s="214"/>
      <c r="BS14" s="18" t="s">
        <v>9</v>
      </c>
    </row>
    <row r="15" spans="1:73" ht="7" customHeight="1" x14ac:dyDescent="0.15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214"/>
      <c r="BS15" s="18" t="s">
        <v>6</v>
      </c>
    </row>
    <row r="16" spans="1:73" ht="14.5" customHeight="1" x14ac:dyDescent="0.15">
      <c r="B16" s="22"/>
      <c r="C16" s="25"/>
      <c r="D16" s="29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26</v>
      </c>
      <c r="AL16" s="25"/>
      <c r="AM16" s="25"/>
      <c r="AN16" s="27" t="s">
        <v>5</v>
      </c>
      <c r="AO16" s="25"/>
      <c r="AP16" s="25"/>
      <c r="AQ16" s="23"/>
      <c r="BE16" s="214"/>
      <c r="BS16" s="18" t="s">
        <v>6</v>
      </c>
    </row>
    <row r="17" spans="2:71" ht="18.5" customHeight="1" x14ac:dyDescent="0.15">
      <c r="B17" s="22"/>
      <c r="C17" s="25"/>
      <c r="D17" s="25"/>
      <c r="E17" s="27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28</v>
      </c>
      <c r="AL17" s="25"/>
      <c r="AM17" s="25"/>
      <c r="AN17" s="27" t="s">
        <v>5</v>
      </c>
      <c r="AO17" s="25"/>
      <c r="AP17" s="25"/>
      <c r="AQ17" s="23"/>
      <c r="BE17" s="214"/>
      <c r="BS17" s="18" t="s">
        <v>32</v>
      </c>
    </row>
    <row r="18" spans="2:71" ht="7" customHeight="1" x14ac:dyDescent="0.15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214"/>
      <c r="BS18" s="18" t="s">
        <v>33</v>
      </c>
    </row>
    <row r="19" spans="2:71" ht="14.5" customHeight="1" x14ac:dyDescent="0.15">
      <c r="B19" s="22"/>
      <c r="C19" s="25"/>
      <c r="D19" s="29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26</v>
      </c>
      <c r="AL19" s="25"/>
      <c r="AM19" s="25"/>
      <c r="AN19" s="27" t="s">
        <v>5</v>
      </c>
      <c r="AO19" s="25"/>
      <c r="AP19" s="25"/>
      <c r="AQ19" s="23"/>
      <c r="BE19" s="214"/>
      <c r="BS19" s="18" t="s">
        <v>33</v>
      </c>
    </row>
    <row r="20" spans="2:71" ht="18.5" customHeight="1" x14ac:dyDescent="0.15">
      <c r="B20" s="22"/>
      <c r="C20" s="25"/>
      <c r="D20" s="25"/>
      <c r="E20" s="27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28</v>
      </c>
      <c r="AL20" s="25"/>
      <c r="AM20" s="25"/>
      <c r="AN20" s="27" t="s">
        <v>5</v>
      </c>
      <c r="AO20" s="25"/>
      <c r="AP20" s="25"/>
      <c r="AQ20" s="23"/>
      <c r="BE20" s="214"/>
    </row>
    <row r="21" spans="2:71" ht="7" customHeight="1" x14ac:dyDescent="0.15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214"/>
    </row>
    <row r="22" spans="2:71" ht="12" x14ac:dyDescent="0.15">
      <c r="B22" s="22"/>
      <c r="C22" s="25"/>
      <c r="D22" s="29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214"/>
    </row>
    <row r="23" spans="2:71" ht="199.5" customHeight="1" x14ac:dyDescent="0.15">
      <c r="B23" s="22"/>
      <c r="C23" s="25"/>
      <c r="D23" s="25"/>
      <c r="E23" s="220" t="s">
        <v>37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5"/>
      <c r="AP23" s="25"/>
      <c r="AQ23" s="23"/>
      <c r="BE23" s="214"/>
    </row>
    <row r="24" spans="2:71" ht="7" customHeight="1" x14ac:dyDescent="0.15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214"/>
    </row>
    <row r="25" spans="2:71" ht="7" customHeight="1" x14ac:dyDescent="0.15">
      <c r="B25" s="22"/>
      <c r="C25" s="25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5"/>
      <c r="AQ25" s="23"/>
      <c r="BE25" s="214"/>
    </row>
    <row r="26" spans="2:71" ht="14.5" customHeight="1" x14ac:dyDescent="0.15">
      <c r="B26" s="22"/>
      <c r="C26" s="25"/>
      <c r="D26" s="32" t="s">
        <v>38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21">
        <f>ROUND(AG87,2)</f>
        <v>0</v>
      </c>
      <c r="AL26" s="216"/>
      <c r="AM26" s="216"/>
      <c r="AN26" s="216"/>
      <c r="AO26" s="216"/>
      <c r="AP26" s="25"/>
      <c r="AQ26" s="23"/>
      <c r="BE26" s="214"/>
    </row>
    <row r="27" spans="2:71" ht="14.5" customHeight="1" x14ac:dyDescent="0.15">
      <c r="B27" s="22"/>
      <c r="C27" s="25"/>
      <c r="D27" s="32" t="s">
        <v>39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21">
        <f>ROUND(AG91,2)</f>
        <v>0</v>
      </c>
      <c r="AL27" s="221"/>
      <c r="AM27" s="221"/>
      <c r="AN27" s="221"/>
      <c r="AO27" s="221"/>
      <c r="AP27" s="25"/>
      <c r="AQ27" s="23"/>
      <c r="BE27" s="214"/>
    </row>
    <row r="28" spans="2:71" s="1" customFormat="1" ht="7" customHeight="1" x14ac:dyDescent="0.1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  <c r="BE28" s="214"/>
    </row>
    <row r="29" spans="2:71" s="1" customFormat="1" ht="26" customHeight="1" x14ac:dyDescent="0.15">
      <c r="B29" s="33"/>
      <c r="C29" s="34"/>
      <c r="D29" s="36" t="s">
        <v>40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22">
        <f>ROUND(AK26+AK27,2)</f>
        <v>0</v>
      </c>
      <c r="AL29" s="223"/>
      <c r="AM29" s="223"/>
      <c r="AN29" s="223"/>
      <c r="AO29" s="223"/>
      <c r="AP29" s="34"/>
      <c r="AQ29" s="35"/>
      <c r="BE29" s="214"/>
    </row>
    <row r="30" spans="2:71" s="1" customFormat="1" ht="7" customHeight="1" x14ac:dyDescent="0.15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  <c r="BE30" s="214"/>
    </row>
    <row r="31" spans="2:71" s="2" customFormat="1" ht="14.5" customHeight="1" x14ac:dyDescent="0.15">
      <c r="B31" s="38"/>
      <c r="C31" s="39"/>
      <c r="D31" s="40" t="s">
        <v>41</v>
      </c>
      <c r="E31" s="39"/>
      <c r="F31" s="40" t="s">
        <v>42</v>
      </c>
      <c r="G31" s="39"/>
      <c r="H31" s="39"/>
      <c r="I31" s="39"/>
      <c r="J31" s="39"/>
      <c r="K31" s="39"/>
      <c r="L31" s="204">
        <v>0.2</v>
      </c>
      <c r="M31" s="205"/>
      <c r="N31" s="205"/>
      <c r="O31" s="205"/>
      <c r="P31" s="39"/>
      <c r="Q31" s="39"/>
      <c r="R31" s="39"/>
      <c r="S31" s="39"/>
      <c r="T31" s="42" t="s">
        <v>43</v>
      </c>
      <c r="U31" s="39"/>
      <c r="V31" s="39"/>
      <c r="W31" s="206">
        <f>ROUND(AZ87+SUM(CD92:CD96),2)</f>
        <v>0</v>
      </c>
      <c r="X31" s="205"/>
      <c r="Y31" s="205"/>
      <c r="Z31" s="205"/>
      <c r="AA31" s="205"/>
      <c r="AB31" s="205"/>
      <c r="AC31" s="205"/>
      <c r="AD31" s="205"/>
      <c r="AE31" s="205"/>
      <c r="AF31" s="39"/>
      <c r="AG31" s="39"/>
      <c r="AH31" s="39"/>
      <c r="AI31" s="39"/>
      <c r="AJ31" s="39"/>
      <c r="AK31" s="206">
        <f>ROUND(AV87+SUM(BY92:BY96),2)</f>
        <v>0</v>
      </c>
      <c r="AL31" s="205"/>
      <c r="AM31" s="205"/>
      <c r="AN31" s="205"/>
      <c r="AO31" s="205"/>
      <c r="AP31" s="39"/>
      <c r="AQ31" s="43"/>
      <c r="BE31" s="214"/>
    </row>
    <row r="32" spans="2:71" s="2" customFormat="1" ht="14.5" customHeight="1" x14ac:dyDescent="0.15">
      <c r="B32" s="38"/>
      <c r="C32" s="39"/>
      <c r="D32" s="39"/>
      <c r="E32" s="39"/>
      <c r="F32" s="40" t="s">
        <v>44</v>
      </c>
      <c r="G32" s="39"/>
      <c r="H32" s="39"/>
      <c r="I32" s="39"/>
      <c r="J32" s="39"/>
      <c r="K32" s="39"/>
      <c r="L32" s="204">
        <v>0.2</v>
      </c>
      <c r="M32" s="205"/>
      <c r="N32" s="205"/>
      <c r="O32" s="205"/>
      <c r="P32" s="39"/>
      <c r="Q32" s="39"/>
      <c r="R32" s="39"/>
      <c r="S32" s="39"/>
      <c r="T32" s="42" t="s">
        <v>43</v>
      </c>
      <c r="U32" s="39"/>
      <c r="V32" s="39"/>
      <c r="W32" s="206">
        <f>ROUND(BA87+SUM(CE92:CE96),2)</f>
        <v>0</v>
      </c>
      <c r="X32" s="205"/>
      <c r="Y32" s="205"/>
      <c r="Z32" s="205"/>
      <c r="AA32" s="205"/>
      <c r="AB32" s="205"/>
      <c r="AC32" s="205"/>
      <c r="AD32" s="205"/>
      <c r="AE32" s="205"/>
      <c r="AF32" s="39"/>
      <c r="AG32" s="39"/>
      <c r="AH32" s="39"/>
      <c r="AI32" s="39"/>
      <c r="AJ32" s="39"/>
      <c r="AK32" s="206">
        <f>ROUND(AW87+SUM(BZ92:BZ96),2)</f>
        <v>0</v>
      </c>
      <c r="AL32" s="205"/>
      <c r="AM32" s="205"/>
      <c r="AN32" s="205"/>
      <c r="AO32" s="205"/>
      <c r="AP32" s="39"/>
      <c r="AQ32" s="43"/>
      <c r="BE32" s="214"/>
    </row>
    <row r="33" spans="2:57" s="2" customFormat="1" ht="14.5" hidden="1" customHeight="1" x14ac:dyDescent="0.15">
      <c r="B33" s="38"/>
      <c r="C33" s="39"/>
      <c r="D33" s="39"/>
      <c r="E33" s="39"/>
      <c r="F33" s="40" t="s">
        <v>45</v>
      </c>
      <c r="G33" s="39"/>
      <c r="H33" s="39"/>
      <c r="I33" s="39"/>
      <c r="J33" s="39"/>
      <c r="K33" s="39"/>
      <c r="L33" s="204">
        <v>0.2</v>
      </c>
      <c r="M33" s="205"/>
      <c r="N33" s="205"/>
      <c r="O33" s="205"/>
      <c r="P33" s="39"/>
      <c r="Q33" s="39"/>
      <c r="R33" s="39"/>
      <c r="S33" s="39"/>
      <c r="T33" s="42" t="s">
        <v>43</v>
      </c>
      <c r="U33" s="39"/>
      <c r="V33" s="39"/>
      <c r="W33" s="206">
        <f>ROUND(BB87+SUM(CF92:CF96),2)</f>
        <v>0</v>
      </c>
      <c r="X33" s="205"/>
      <c r="Y33" s="205"/>
      <c r="Z33" s="205"/>
      <c r="AA33" s="205"/>
      <c r="AB33" s="205"/>
      <c r="AC33" s="205"/>
      <c r="AD33" s="205"/>
      <c r="AE33" s="205"/>
      <c r="AF33" s="39"/>
      <c r="AG33" s="39"/>
      <c r="AH33" s="39"/>
      <c r="AI33" s="39"/>
      <c r="AJ33" s="39"/>
      <c r="AK33" s="206">
        <v>0</v>
      </c>
      <c r="AL33" s="205"/>
      <c r="AM33" s="205"/>
      <c r="AN33" s="205"/>
      <c r="AO33" s="205"/>
      <c r="AP33" s="39"/>
      <c r="AQ33" s="43"/>
      <c r="BE33" s="214"/>
    </row>
    <row r="34" spans="2:57" s="2" customFormat="1" ht="14.5" hidden="1" customHeight="1" x14ac:dyDescent="0.15">
      <c r="B34" s="38"/>
      <c r="C34" s="39"/>
      <c r="D34" s="39"/>
      <c r="E34" s="39"/>
      <c r="F34" s="40" t="s">
        <v>46</v>
      </c>
      <c r="G34" s="39"/>
      <c r="H34" s="39"/>
      <c r="I34" s="39"/>
      <c r="J34" s="39"/>
      <c r="K34" s="39"/>
      <c r="L34" s="204">
        <v>0.2</v>
      </c>
      <c r="M34" s="205"/>
      <c r="N34" s="205"/>
      <c r="O34" s="205"/>
      <c r="P34" s="39"/>
      <c r="Q34" s="39"/>
      <c r="R34" s="39"/>
      <c r="S34" s="39"/>
      <c r="T34" s="42" t="s">
        <v>43</v>
      </c>
      <c r="U34" s="39"/>
      <c r="V34" s="39"/>
      <c r="W34" s="206">
        <f>ROUND(BC87+SUM(CG92:CG96),2)</f>
        <v>0</v>
      </c>
      <c r="X34" s="205"/>
      <c r="Y34" s="205"/>
      <c r="Z34" s="205"/>
      <c r="AA34" s="205"/>
      <c r="AB34" s="205"/>
      <c r="AC34" s="205"/>
      <c r="AD34" s="205"/>
      <c r="AE34" s="205"/>
      <c r="AF34" s="39"/>
      <c r="AG34" s="39"/>
      <c r="AH34" s="39"/>
      <c r="AI34" s="39"/>
      <c r="AJ34" s="39"/>
      <c r="AK34" s="206">
        <v>0</v>
      </c>
      <c r="AL34" s="205"/>
      <c r="AM34" s="205"/>
      <c r="AN34" s="205"/>
      <c r="AO34" s="205"/>
      <c r="AP34" s="39"/>
      <c r="AQ34" s="43"/>
      <c r="BE34" s="214"/>
    </row>
    <row r="35" spans="2:57" s="2" customFormat="1" ht="14.5" hidden="1" customHeight="1" x14ac:dyDescent="0.15">
      <c r="B35" s="38"/>
      <c r="C35" s="39"/>
      <c r="D35" s="39"/>
      <c r="E35" s="39"/>
      <c r="F35" s="40" t="s">
        <v>47</v>
      </c>
      <c r="G35" s="39"/>
      <c r="H35" s="39"/>
      <c r="I35" s="39"/>
      <c r="J35" s="39"/>
      <c r="K35" s="39"/>
      <c r="L35" s="204">
        <v>0</v>
      </c>
      <c r="M35" s="205"/>
      <c r="N35" s="205"/>
      <c r="O35" s="205"/>
      <c r="P35" s="39"/>
      <c r="Q35" s="39"/>
      <c r="R35" s="39"/>
      <c r="S35" s="39"/>
      <c r="T35" s="42" t="s">
        <v>43</v>
      </c>
      <c r="U35" s="39"/>
      <c r="V35" s="39"/>
      <c r="W35" s="206">
        <f>ROUND(BD87+SUM(CH92:CH96),2)</f>
        <v>0</v>
      </c>
      <c r="X35" s="205"/>
      <c r="Y35" s="205"/>
      <c r="Z35" s="205"/>
      <c r="AA35" s="205"/>
      <c r="AB35" s="205"/>
      <c r="AC35" s="205"/>
      <c r="AD35" s="205"/>
      <c r="AE35" s="205"/>
      <c r="AF35" s="39"/>
      <c r="AG35" s="39"/>
      <c r="AH35" s="39"/>
      <c r="AI35" s="39"/>
      <c r="AJ35" s="39"/>
      <c r="AK35" s="206">
        <v>0</v>
      </c>
      <c r="AL35" s="205"/>
      <c r="AM35" s="205"/>
      <c r="AN35" s="205"/>
      <c r="AO35" s="205"/>
      <c r="AP35" s="39"/>
      <c r="AQ35" s="43"/>
    </row>
    <row r="36" spans="2:57" s="1" customFormat="1" ht="7" customHeight="1" x14ac:dyDescent="0.15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2:57" s="1" customFormat="1" ht="26" customHeight="1" x14ac:dyDescent="0.15">
      <c r="B37" s="33"/>
      <c r="C37" s="44"/>
      <c r="D37" s="45" t="s">
        <v>48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 t="s">
        <v>49</v>
      </c>
      <c r="U37" s="46"/>
      <c r="V37" s="46"/>
      <c r="W37" s="46"/>
      <c r="X37" s="207" t="s">
        <v>50</v>
      </c>
      <c r="Y37" s="208"/>
      <c r="Z37" s="208"/>
      <c r="AA37" s="208"/>
      <c r="AB37" s="208"/>
      <c r="AC37" s="46"/>
      <c r="AD37" s="46"/>
      <c r="AE37" s="46"/>
      <c r="AF37" s="46"/>
      <c r="AG37" s="46"/>
      <c r="AH37" s="46"/>
      <c r="AI37" s="46"/>
      <c r="AJ37" s="46"/>
      <c r="AK37" s="209">
        <f>SUM(AK29:AK35)</f>
        <v>0</v>
      </c>
      <c r="AL37" s="208"/>
      <c r="AM37" s="208"/>
      <c r="AN37" s="208"/>
      <c r="AO37" s="210"/>
      <c r="AP37" s="44"/>
      <c r="AQ37" s="35"/>
    </row>
    <row r="38" spans="2:57" s="1" customFormat="1" ht="14.5" customHeight="1" x14ac:dyDescent="0.15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spans="2:57" x14ac:dyDescent="0.15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 x14ac:dyDescent="0.15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 x14ac:dyDescent="0.1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 x14ac:dyDescent="0.1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 x14ac:dyDescent="0.1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 x14ac:dyDescent="0.1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 x14ac:dyDescent="0.1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 x14ac:dyDescent="0.1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 x14ac:dyDescent="0.1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 x14ac:dyDescent="0.1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3" x14ac:dyDescent="0.15">
      <c r="B49" s="33"/>
      <c r="C49" s="34"/>
      <c r="D49" s="48" t="s">
        <v>51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34"/>
      <c r="AB49" s="34"/>
      <c r="AC49" s="48" t="s">
        <v>52</v>
      </c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50"/>
      <c r="AP49" s="34"/>
      <c r="AQ49" s="35"/>
    </row>
    <row r="50" spans="2:43" x14ac:dyDescent="0.15">
      <c r="B50" s="22"/>
      <c r="C50" s="25"/>
      <c r="D50" s="5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2"/>
      <c r="AA50" s="25"/>
      <c r="AB50" s="25"/>
      <c r="AC50" s="51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2"/>
      <c r="AP50" s="25"/>
      <c r="AQ50" s="23"/>
    </row>
    <row r="51" spans="2:43" x14ac:dyDescent="0.15">
      <c r="B51" s="22"/>
      <c r="C51" s="25"/>
      <c r="D51" s="5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2"/>
      <c r="AA51" s="25"/>
      <c r="AB51" s="25"/>
      <c r="AC51" s="51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2"/>
      <c r="AP51" s="25"/>
      <c r="AQ51" s="23"/>
    </row>
    <row r="52" spans="2:43" x14ac:dyDescent="0.15">
      <c r="B52" s="22"/>
      <c r="C52" s="25"/>
      <c r="D52" s="5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2"/>
      <c r="AA52" s="25"/>
      <c r="AB52" s="25"/>
      <c r="AC52" s="51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2"/>
      <c r="AP52" s="25"/>
      <c r="AQ52" s="23"/>
    </row>
    <row r="53" spans="2:43" x14ac:dyDescent="0.15">
      <c r="B53" s="22"/>
      <c r="C53" s="25"/>
      <c r="D53" s="51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2"/>
      <c r="AA53" s="25"/>
      <c r="AB53" s="25"/>
      <c r="AC53" s="51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2"/>
      <c r="AP53" s="25"/>
      <c r="AQ53" s="23"/>
    </row>
    <row r="54" spans="2:43" x14ac:dyDescent="0.15">
      <c r="B54" s="22"/>
      <c r="C54" s="25"/>
      <c r="D54" s="51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2"/>
      <c r="AA54" s="25"/>
      <c r="AB54" s="25"/>
      <c r="AC54" s="51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2"/>
      <c r="AP54" s="25"/>
      <c r="AQ54" s="23"/>
    </row>
    <row r="55" spans="2:43" x14ac:dyDescent="0.15">
      <c r="B55" s="22"/>
      <c r="C55" s="25"/>
      <c r="D55" s="51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2"/>
      <c r="AA55" s="25"/>
      <c r="AB55" s="25"/>
      <c r="AC55" s="51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2"/>
      <c r="AP55" s="25"/>
      <c r="AQ55" s="23"/>
    </row>
    <row r="56" spans="2:43" x14ac:dyDescent="0.15">
      <c r="B56" s="22"/>
      <c r="C56" s="25"/>
      <c r="D56" s="51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2"/>
      <c r="AA56" s="25"/>
      <c r="AB56" s="25"/>
      <c r="AC56" s="51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2"/>
      <c r="AP56" s="25"/>
      <c r="AQ56" s="23"/>
    </row>
    <row r="57" spans="2:43" x14ac:dyDescent="0.15">
      <c r="B57" s="22"/>
      <c r="C57" s="25"/>
      <c r="D57" s="5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2"/>
      <c r="AA57" s="25"/>
      <c r="AB57" s="25"/>
      <c r="AC57" s="51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2"/>
      <c r="AP57" s="25"/>
      <c r="AQ57" s="23"/>
    </row>
    <row r="58" spans="2:43" s="1" customFormat="1" ht="13" x14ac:dyDescent="0.15">
      <c r="B58" s="33"/>
      <c r="C58" s="34"/>
      <c r="D58" s="53" t="s">
        <v>53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 t="s">
        <v>54</v>
      </c>
      <c r="S58" s="54"/>
      <c r="T58" s="54"/>
      <c r="U58" s="54"/>
      <c r="V58" s="54"/>
      <c r="W58" s="54"/>
      <c r="X58" s="54"/>
      <c r="Y58" s="54"/>
      <c r="Z58" s="56"/>
      <c r="AA58" s="34"/>
      <c r="AB58" s="34"/>
      <c r="AC58" s="53" t="s">
        <v>53</v>
      </c>
      <c r="AD58" s="54"/>
      <c r="AE58" s="54"/>
      <c r="AF58" s="54"/>
      <c r="AG58" s="54"/>
      <c r="AH58" s="54"/>
      <c r="AI58" s="54"/>
      <c r="AJ58" s="54"/>
      <c r="AK58" s="54"/>
      <c r="AL58" s="54"/>
      <c r="AM58" s="55" t="s">
        <v>54</v>
      </c>
      <c r="AN58" s="54"/>
      <c r="AO58" s="56"/>
      <c r="AP58" s="34"/>
      <c r="AQ58" s="35"/>
    </row>
    <row r="59" spans="2:43" x14ac:dyDescent="0.15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3" x14ac:dyDescent="0.15">
      <c r="B60" s="33"/>
      <c r="C60" s="34"/>
      <c r="D60" s="48" t="s">
        <v>55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34"/>
      <c r="AB60" s="34"/>
      <c r="AC60" s="48" t="s">
        <v>56</v>
      </c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50"/>
      <c r="AP60" s="34"/>
      <c r="AQ60" s="35"/>
    </row>
    <row r="61" spans="2:43" x14ac:dyDescent="0.15">
      <c r="B61" s="22"/>
      <c r="C61" s="25"/>
      <c r="D61" s="51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2"/>
      <c r="AA61" s="25"/>
      <c r="AB61" s="25"/>
      <c r="AC61" s="51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2"/>
      <c r="AP61" s="25"/>
      <c r="AQ61" s="23"/>
    </row>
    <row r="62" spans="2:43" x14ac:dyDescent="0.15">
      <c r="B62" s="22"/>
      <c r="C62" s="25"/>
      <c r="D62" s="51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2"/>
      <c r="AA62" s="25"/>
      <c r="AB62" s="25"/>
      <c r="AC62" s="51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2"/>
      <c r="AP62" s="25"/>
      <c r="AQ62" s="23"/>
    </row>
    <row r="63" spans="2:43" x14ac:dyDescent="0.15">
      <c r="B63" s="22"/>
      <c r="C63" s="25"/>
      <c r="D63" s="51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2"/>
      <c r="AA63" s="25"/>
      <c r="AB63" s="25"/>
      <c r="AC63" s="51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2"/>
      <c r="AP63" s="25"/>
      <c r="AQ63" s="23"/>
    </row>
    <row r="64" spans="2:43" x14ac:dyDescent="0.15">
      <c r="B64" s="22"/>
      <c r="C64" s="25"/>
      <c r="D64" s="51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2"/>
      <c r="AA64" s="25"/>
      <c r="AB64" s="25"/>
      <c r="AC64" s="51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2"/>
      <c r="AP64" s="25"/>
      <c r="AQ64" s="23"/>
    </row>
    <row r="65" spans="2:43" x14ac:dyDescent="0.15">
      <c r="B65" s="22"/>
      <c r="C65" s="25"/>
      <c r="D65" s="51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2"/>
      <c r="AA65" s="25"/>
      <c r="AB65" s="25"/>
      <c r="AC65" s="51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2"/>
      <c r="AP65" s="25"/>
      <c r="AQ65" s="23"/>
    </row>
    <row r="66" spans="2:43" x14ac:dyDescent="0.15">
      <c r="B66" s="22"/>
      <c r="C66" s="25"/>
      <c r="D66" s="51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2"/>
      <c r="AA66" s="25"/>
      <c r="AB66" s="25"/>
      <c r="AC66" s="51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2"/>
      <c r="AP66" s="25"/>
      <c r="AQ66" s="23"/>
    </row>
    <row r="67" spans="2:43" x14ac:dyDescent="0.15">
      <c r="B67" s="22"/>
      <c r="C67" s="25"/>
      <c r="D67" s="5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2"/>
      <c r="AA67" s="25"/>
      <c r="AB67" s="25"/>
      <c r="AC67" s="51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2"/>
      <c r="AP67" s="25"/>
      <c r="AQ67" s="23"/>
    </row>
    <row r="68" spans="2:43" x14ac:dyDescent="0.15">
      <c r="B68" s="22"/>
      <c r="C68" s="25"/>
      <c r="D68" s="51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2"/>
      <c r="AA68" s="25"/>
      <c r="AB68" s="25"/>
      <c r="AC68" s="51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2"/>
      <c r="AP68" s="25"/>
      <c r="AQ68" s="23"/>
    </row>
    <row r="69" spans="2:43" s="1" customFormat="1" ht="13" x14ac:dyDescent="0.15">
      <c r="B69" s="33"/>
      <c r="C69" s="34"/>
      <c r="D69" s="53" t="s">
        <v>53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 t="s">
        <v>54</v>
      </c>
      <c r="S69" s="54"/>
      <c r="T69" s="54"/>
      <c r="U69" s="54"/>
      <c r="V69" s="54"/>
      <c r="W69" s="54"/>
      <c r="X69" s="54"/>
      <c r="Y69" s="54"/>
      <c r="Z69" s="56"/>
      <c r="AA69" s="34"/>
      <c r="AB69" s="34"/>
      <c r="AC69" s="53" t="s">
        <v>53</v>
      </c>
      <c r="AD69" s="54"/>
      <c r="AE69" s="54"/>
      <c r="AF69" s="54"/>
      <c r="AG69" s="54"/>
      <c r="AH69" s="54"/>
      <c r="AI69" s="54"/>
      <c r="AJ69" s="54"/>
      <c r="AK69" s="54"/>
      <c r="AL69" s="54"/>
      <c r="AM69" s="55" t="s">
        <v>54</v>
      </c>
      <c r="AN69" s="54"/>
      <c r="AO69" s="56"/>
      <c r="AP69" s="34"/>
      <c r="AQ69" s="35"/>
    </row>
    <row r="70" spans="2:43" s="1" customFormat="1" ht="7" customHeight="1" x14ac:dyDescent="0.15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</row>
    <row r="71" spans="2:43" s="1" customFormat="1" ht="7" customHeight="1" x14ac:dyDescent="0.15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9"/>
    </row>
    <row r="75" spans="2:43" s="1" customFormat="1" ht="7" customHeight="1" x14ac:dyDescent="0.15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2"/>
    </row>
    <row r="76" spans="2:43" s="1" customFormat="1" ht="37" customHeight="1" x14ac:dyDescent="0.15">
      <c r="B76" s="33"/>
      <c r="C76" s="195" t="s">
        <v>57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35"/>
    </row>
    <row r="77" spans="2:43" s="3" customFormat="1" ht="14.5" customHeight="1" x14ac:dyDescent="0.15">
      <c r="B77" s="63"/>
      <c r="C77" s="29" t="s">
        <v>14</v>
      </c>
      <c r="D77" s="64"/>
      <c r="E77" s="64"/>
      <c r="F77" s="64"/>
      <c r="G77" s="64"/>
      <c r="H77" s="64"/>
      <c r="I77" s="64"/>
      <c r="J77" s="64"/>
      <c r="K77" s="64"/>
      <c r="L77" s="64" t="str">
        <f>K5</f>
        <v>K1</v>
      </c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5"/>
    </row>
    <row r="78" spans="2:43" s="4" customFormat="1" ht="37" customHeight="1" x14ac:dyDescent="0.15">
      <c r="B78" s="66"/>
      <c r="C78" s="67" t="s">
        <v>17</v>
      </c>
      <c r="D78" s="68"/>
      <c r="E78" s="68"/>
      <c r="F78" s="68"/>
      <c r="G78" s="68"/>
      <c r="H78" s="68"/>
      <c r="I78" s="68"/>
      <c r="J78" s="68"/>
      <c r="K78" s="68"/>
      <c r="L78" s="197" t="str">
        <f>K6</f>
        <v>Kanalizácia Trakovice dostavba 4. a 5. etapa</v>
      </c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68"/>
      <c r="AQ78" s="69"/>
    </row>
    <row r="79" spans="2:43" s="1" customFormat="1" ht="7" customHeight="1" x14ac:dyDescent="0.15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5"/>
    </row>
    <row r="80" spans="2:43" s="1" customFormat="1" ht="12" x14ac:dyDescent="0.15">
      <c r="B80" s="33"/>
      <c r="C80" s="29" t="s">
        <v>21</v>
      </c>
      <c r="D80" s="34"/>
      <c r="E80" s="34"/>
      <c r="F80" s="34"/>
      <c r="G80" s="34"/>
      <c r="H80" s="34"/>
      <c r="I80" s="34"/>
      <c r="J80" s="34"/>
      <c r="K80" s="34"/>
      <c r="L80" s="70" t="str">
        <f>IF(K8="","",K8)</f>
        <v>Trakovice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29" t="s">
        <v>23</v>
      </c>
      <c r="AJ80" s="34"/>
      <c r="AK80" s="34"/>
      <c r="AL80" s="34"/>
      <c r="AM80" s="71" t="str">
        <f>IF(AN8= "","",AN8)</f>
        <v>24. 1. 2018</v>
      </c>
      <c r="AN80" s="34"/>
      <c r="AO80" s="34"/>
      <c r="AP80" s="34"/>
      <c r="AQ80" s="35"/>
    </row>
    <row r="81" spans="1:89" s="1" customFormat="1" ht="7" customHeight="1" x14ac:dyDescent="0.15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5"/>
    </row>
    <row r="82" spans="1:89" s="1" customFormat="1" ht="12" x14ac:dyDescent="0.15">
      <c r="B82" s="33"/>
      <c r="C82" s="29" t="s">
        <v>25</v>
      </c>
      <c r="D82" s="34"/>
      <c r="E82" s="34"/>
      <c r="F82" s="34"/>
      <c r="G82" s="34"/>
      <c r="H82" s="34"/>
      <c r="I82" s="34"/>
      <c r="J82" s="34"/>
      <c r="K82" s="34"/>
      <c r="L82" s="172" t="s">
        <v>592</v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29" t="s">
        <v>31</v>
      </c>
      <c r="AJ82" s="34"/>
      <c r="AK82" s="34"/>
      <c r="AL82" s="34"/>
      <c r="AM82" s="199" t="str">
        <f>IF(E17="","",E17)</f>
        <v xml:space="preserve"> </v>
      </c>
      <c r="AN82" s="199"/>
      <c r="AO82" s="199"/>
      <c r="AP82" s="199"/>
      <c r="AQ82" s="35"/>
      <c r="AS82" s="200" t="s">
        <v>58</v>
      </c>
      <c r="AT82" s="201"/>
      <c r="AU82" s="49"/>
      <c r="AV82" s="49"/>
      <c r="AW82" s="49"/>
      <c r="AX82" s="49"/>
      <c r="AY82" s="49"/>
      <c r="AZ82" s="49"/>
      <c r="BA82" s="49"/>
      <c r="BB82" s="49"/>
      <c r="BC82" s="49"/>
      <c r="BD82" s="50"/>
    </row>
    <row r="83" spans="1:89" s="1" customFormat="1" ht="12" x14ac:dyDescent="0.15">
      <c r="B83" s="33"/>
      <c r="C83" s="29" t="s">
        <v>29</v>
      </c>
      <c r="D83" s="34"/>
      <c r="E83" s="34"/>
      <c r="F83" s="34"/>
      <c r="G83" s="34"/>
      <c r="H83" s="34"/>
      <c r="I83" s="34"/>
      <c r="J83" s="34"/>
      <c r="K83" s="34"/>
      <c r="L83" s="64" t="str">
        <f>IF(E14= "Vyplň údaj","",E14)</f>
        <v/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29" t="s">
        <v>34</v>
      </c>
      <c r="AJ83" s="34"/>
      <c r="AK83" s="34"/>
      <c r="AL83" s="34"/>
      <c r="AM83" s="199" t="str">
        <f>IF(E20="","",E20)</f>
        <v xml:space="preserve">Ján Tóth </v>
      </c>
      <c r="AN83" s="199"/>
      <c r="AO83" s="199"/>
      <c r="AP83" s="199"/>
      <c r="AQ83" s="35"/>
      <c r="AS83" s="202"/>
      <c r="AT83" s="203"/>
      <c r="AU83" s="34"/>
      <c r="AV83" s="34"/>
      <c r="AW83" s="34"/>
      <c r="AX83" s="34"/>
      <c r="AY83" s="34"/>
      <c r="AZ83" s="34"/>
      <c r="BA83" s="34"/>
      <c r="BB83" s="34"/>
      <c r="BC83" s="34"/>
      <c r="BD83" s="72"/>
    </row>
    <row r="84" spans="1:89" s="1" customFormat="1" ht="11" customHeight="1" x14ac:dyDescent="0.15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5"/>
      <c r="AS84" s="202"/>
      <c r="AT84" s="203"/>
      <c r="AU84" s="34"/>
      <c r="AV84" s="34"/>
      <c r="AW84" s="34"/>
      <c r="AX84" s="34"/>
      <c r="AY84" s="34"/>
      <c r="AZ84" s="34"/>
      <c r="BA84" s="34"/>
      <c r="BB84" s="34"/>
      <c r="BC84" s="34"/>
      <c r="BD84" s="72"/>
    </row>
    <row r="85" spans="1:89" s="1" customFormat="1" ht="29.25" customHeight="1" x14ac:dyDescent="0.15">
      <c r="B85" s="33"/>
      <c r="C85" s="191" t="s">
        <v>59</v>
      </c>
      <c r="D85" s="192"/>
      <c r="E85" s="192"/>
      <c r="F85" s="192"/>
      <c r="G85" s="192"/>
      <c r="H85" s="73"/>
      <c r="I85" s="193" t="s">
        <v>60</v>
      </c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3" t="s">
        <v>61</v>
      </c>
      <c r="AH85" s="192"/>
      <c r="AI85" s="192"/>
      <c r="AJ85" s="192"/>
      <c r="AK85" s="192"/>
      <c r="AL85" s="192"/>
      <c r="AM85" s="192"/>
      <c r="AN85" s="193" t="s">
        <v>62</v>
      </c>
      <c r="AO85" s="192"/>
      <c r="AP85" s="194"/>
      <c r="AQ85" s="35"/>
      <c r="AS85" s="74" t="s">
        <v>63</v>
      </c>
      <c r="AT85" s="75" t="s">
        <v>64</v>
      </c>
      <c r="AU85" s="75" t="s">
        <v>65</v>
      </c>
      <c r="AV85" s="75" t="s">
        <v>66</v>
      </c>
      <c r="AW85" s="75" t="s">
        <v>67</v>
      </c>
      <c r="AX85" s="75" t="s">
        <v>68</v>
      </c>
      <c r="AY85" s="75" t="s">
        <v>69</v>
      </c>
      <c r="AZ85" s="75" t="s">
        <v>70</v>
      </c>
      <c r="BA85" s="75" t="s">
        <v>71</v>
      </c>
      <c r="BB85" s="75" t="s">
        <v>72</v>
      </c>
      <c r="BC85" s="75" t="s">
        <v>73</v>
      </c>
      <c r="BD85" s="76" t="s">
        <v>74</v>
      </c>
    </row>
    <row r="86" spans="1:89" s="1" customFormat="1" ht="11" customHeight="1" x14ac:dyDescent="0.15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5"/>
      <c r="AS86" s="77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50"/>
    </row>
    <row r="87" spans="1:89" s="4" customFormat="1" ht="32.5" customHeight="1" x14ac:dyDescent="0.15">
      <c r="B87" s="66"/>
      <c r="C87" s="78" t="s">
        <v>75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186">
        <f>ROUND(SUM(AG88:AG89),2)</f>
        <v>0</v>
      </c>
      <c r="AH87" s="186"/>
      <c r="AI87" s="186"/>
      <c r="AJ87" s="186"/>
      <c r="AK87" s="186"/>
      <c r="AL87" s="186"/>
      <c r="AM87" s="186"/>
      <c r="AN87" s="187">
        <f>SUM(AG87,AT87)</f>
        <v>0</v>
      </c>
      <c r="AO87" s="187"/>
      <c r="AP87" s="187"/>
      <c r="AQ87" s="69"/>
      <c r="AS87" s="80">
        <f>ROUND(SUM(AS88:AS89),2)</f>
        <v>0</v>
      </c>
      <c r="AT87" s="81">
        <f>ROUND(SUM(AV87:AW87),2)</f>
        <v>0</v>
      </c>
      <c r="AU87" s="82">
        <f>ROUND(SUM(AU88:AU89),5)</f>
        <v>0</v>
      </c>
      <c r="AV87" s="81">
        <f>ROUND(AZ87*L31,2)</f>
        <v>0</v>
      </c>
      <c r="AW87" s="81">
        <f>ROUND(BA87*L32,2)</f>
        <v>0</v>
      </c>
      <c r="AX87" s="81">
        <f>ROUND(BB87*L31,2)</f>
        <v>0</v>
      </c>
      <c r="AY87" s="81">
        <f>ROUND(BC87*L32,2)</f>
        <v>0</v>
      </c>
      <c r="AZ87" s="81">
        <f>ROUND(SUM(AZ88:AZ89),2)</f>
        <v>0</v>
      </c>
      <c r="BA87" s="81">
        <f>ROUND(SUM(BA88:BA89),2)</f>
        <v>0</v>
      </c>
      <c r="BB87" s="81">
        <f>ROUND(SUM(BB88:BB89),2)</f>
        <v>0</v>
      </c>
      <c r="BC87" s="81">
        <f>ROUND(SUM(BC88:BC89),2)</f>
        <v>0</v>
      </c>
      <c r="BD87" s="83">
        <f>ROUND(SUM(BD88:BD89),2)</f>
        <v>0</v>
      </c>
      <c r="BS87" s="84" t="s">
        <v>76</v>
      </c>
      <c r="BT87" s="84" t="s">
        <v>77</v>
      </c>
      <c r="BU87" s="85" t="s">
        <v>78</v>
      </c>
      <c r="BV87" s="84" t="s">
        <v>79</v>
      </c>
      <c r="BW87" s="84" t="s">
        <v>80</v>
      </c>
      <c r="BX87" s="84" t="s">
        <v>81</v>
      </c>
    </row>
    <row r="88" spans="1:89" s="5" customFormat="1" ht="16.5" customHeight="1" x14ac:dyDescent="0.15">
      <c r="A88" s="86" t="s">
        <v>82</v>
      </c>
      <c r="B88" s="87"/>
      <c r="C88" s="88"/>
      <c r="D88" s="190" t="s">
        <v>83</v>
      </c>
      <c r="E88" s="190"/>
      <c r="F88" s="190"/>
      <c r="G88" s="190"/>
      <c r="H88" s="190"/>
      <c r="I88" s="89"/>
      <c r="J88" s="190" t="s">
        <v>84</v>
      </c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88">
        <f>'SO 01 - Kanalizácia 4. a ...'!M30</f>
        <v>0</v>
      </c>
      <c r="AH88" s="189"/>
      <c r="AI88" s="189"/>
      <c r="AJ88" s="189"/>
      <c r="AK88" s="189"/>
      <c r="AL88" s="189"/>
      <c r="AM88" s="189"/>
      <c r="AN88" s="188">
        <f>SUM(AG88,AT88)</f>
        <v>0</v>
      </c>
      <c r="AO88" s="189"/>
      <c r="AP88" s="189"/>
      <c r="AQ88" s="90"/>
      <c r="AS88" s="91">
        <f>'SO 01 - Kanalizácia 4. a ...'!M28</f>
        <v>0</v>
      </c>
      <c r="AT88" s="92">
        <f>ROUND(SUM(AV88:AW88),2)</f>
        <v>0</v>
      </c>
      <c r="AU88" s="93">
        <f>'SO 01 - Kanalizácia 4. a ...'!W125</f>
        <v>0</v>
      </c>
      <c r="AV88" s="92">
        <f>'SO 01 - Kanalizácia 4. a ...'!M32</f>
        <v>0</v>
      </c>
      <c r="AW88" s="92">
        <f>'SO 01 - Kanalizácia 4. a ...'!M33</f>
        <v>0</v>
      </c>
      <c r="AX88" s="92">
        <f>'SO 01 - Kanalizácia 4. a ...'!M34</f>
        <v>0</v>
      </c>
      <c r="AY88" s="92">
        <f>'SO 01 - Kanalizácia 4. a ...'!M35</f>
        <v>0</v>
      </c>
      <c r="AZ88" s="92">
        <f>'SO 01 - Kanalizácia 4. a ...'!H32</f>
        <v>0</v>
      </c>
      <c r="BA88" s="92">
        <f>'SO 01 - Kanalizácia 4. a ...'!H33</f>
        <v>0</v>
      </c>
      <c r="BB88" s="92">
        <f>'SO 01 - Kanalizácia 4. a ...'!H34</f>
        <v>0</v>
      </c>
      <c r="BC88" s="92">
        <f>'SO 01 - Kanalizácia 4. a ...'!H35</f>
        <v>0</v>
      </c>
      <c r="BD88" s="94">
        <f>'SO 01 - Kanalizácia 4. a ...'!H36</f>
        <v>0</v>
      </c>
      <c r="BT88" s="95" t="s">
        <v>85</v>
      </c>
      <c r="BV88" s="95" t="s">
        <v>79</v>
      </c>
      <c r="BW88" s="95" t="s">
        <v>86</v>
      </c>
      <c r="BX88" s="95" t="s">
        <v>80</v>
      </c>
    </row>
    <row r="89" spans="1:89" s="5" customFormat="1" ht="31.5" customHeight="1" x14ac:dyDescent="0.15">
      <c r="A89" s="86" t="s">
        <v>82</v>
      </c>
      <c r="B89" s="87"/>
      <c r="C89" s="88"/>
      <c r="D89" s="190" t="s">
        <v>87</v>
      </c>
      <c r="E89" s="190"/>
      <c r="F89" s="190"/>
      <c r="G89" s="190"/>
      <c r="H89" s="190"/>
      <c r="I89" s="89"/>
      <c r="J89" s="190" t="s">
        <v>88</v>
      </c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88">
        <f>'SO 04 - Kanalizačné odboč...'!M30</f>
        <v>0</v>
      </c>
      <c r="AH89" s="189"/>
      <c r="AI89" s="189"/>
      <c r="AJ89" s="189"/>
      <c r="AK89" s="189"/>
      <c r="AL89" s="189"/>
      <c r="AM89" s="189"/>
      <c r="AN89" s="188">
        <f>SUM(AG89,AT89)</f>
        <v>0</v>
      </c>
      <c r="AO89" s="189"/>
      <c r="AP89" s="189"/>
      <c r="AQ89" s="90"/>
      <c r="AS89" s="96">
        <f>'SO 04 - Kanalizačné odboč...'!M28</f>
        <v>0</v>
      </c>
      <c r="AT89" s="97">
        <f>ROUND(SUM(AV89:AW89),2)</f>
        <v>0</v>
      </c>
      <c r="AU89" s="98">
        <f>'SO 04 - Kanalizačné odboč...'!W121</f>
        <v>0</v>
      </c>
      <c r="AV89" s="97">
        <f>'SO 04 - Kanalizačné odboč...'!M32</f>
        <v>0</v>
      </c>
      <c r="AW89" s="97">
        <f>'SO 04 - Kanalizačné odboč...'!M33</f>
        <v>0</v>
      </c>
      <c r="AX89" s="97">
        <f>'SO 04 - Kanalizačné odboč...'!M34</f>
        <v>0</v>
      </c>
      <c r="AY89" s="97">
        <f>'SO 04 - Kanalizačné odboč...'!M35</f>
        <v>0</v>
      </c>
      <c r="AZ89" s="97">
        <f>'SO 04 - Kanalizačné odboč...'!H32</f>
        <v>0</v>
      </c>
      <c r="BA89" s="97">
        <f>'SO 04 - Kanalizačné odboč...'!H33</f>
        <v>0</v>
      </c>
      <c r="BB89" s="97">
        <f>'SO 04 - Kanalizačné odboč...'!H34</f>
        <v>0</v>
      </c>
      <c r="BC89" s="97">
        <f>'SO 04 - Kanalizačné odboč...'!H35</f>
        <v>0</v>
      </c>
      <c r="BD89" s="99">
        <f>'SO 04 - Kanalizačné odboč...'!H36</f>
        <v>0</v>
      </c>
      <c r="BT89" s="95" t="s">
        <v>85</v>
      </c>
      <c r="BV89" s="95" t="s">
        <v>79</v>
      </c>
      <c r="BW89" s="95" t="s">
        <v>89</v>
      </c>
      <c r="BX89" s="95" t="s">
        <v>80</v>
      </c>
    </row>
    <row r="90" spans="1:89" x14ac:dyDescent="0.15">
      <c r="B90" s="22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3"/>
    </row>
    <row r="91" spans="1:89" s="1" customFormat="1" ht="30" customHeight="1" x14ac:dyDescent="0.15">
      <c r="B91" s="33"/>
      <c r="C91" s="78" t="s">
        <v>90</v>
      </c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187">
        <f>ROUND(SUM(AG92:AG95),2)</f>
        <v>0</v>
      </c>
      <c r="AH91" s="187"/>
      <c r="AI91" s="187"/>
      <c r="AJ91" s="187"/>
      <c r="AK91" s="187"/>
      <c r="AL91" s="187"/>
      <c r="AM91" s="187"/>
      <c r="AN91" s="187">
        <f>ROUND(SUM(AN92:AN95),2)</f>
        <v>0</v>
      </c>
      <c r="AO91" s="187"/>
      <c r="AP91" s="187"/>
      <c r="AQ91" s="35"/>
      <c r="AS91" s="74" t="s">
        <v>91</v>
      </c>
      <c r="AT91" s="75" t="s">
        <v>92</v>
      </c>
      <c r="AU91" s="75" t="s">
        <v>41</v>
      </c>
      <c r="AV91" s="76" t="s">
        <v>64</v>
      </c>
    </row>
    <row r="92" spans="1:89" s="1" customFormat="1" ht="20" customHeight="1" x14ac:dyDescent="0.15">
      <c r="B92" s="33"/>
      <c r="C92" s="34"/>
      <c r="D92" s="100" t="s">
        <v>93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184">
        <f>ROUND(AG87*AS92,2)</f>
        <v>0</v>
      </c>
      <c r="AH92" s="185"/>
      <c r="AI92" s="185"/>
      <c r="AJ92" s="185"/>
      <c r="AK92" s="185"/>
      <c r="AL92" s="185"/>
      <c r="AM92" s="185"/>
      <c r="AN92" s="185">
        <f>ROUND(AG92+AV92,2)</f>
        <v>0</v>
      </c>
      <c r="AO92" s="185"/>
      <c r="AP92" s="185"/>
      <c r="AQ92" s="35"/>
      <c r="AS92" s="101">
        <v>0</v>
      </c>
      <c r="AT92" s="102" t="s">
        <v>94</v>
      </c>
      <c r="AU92" s="102" t="s">
        <v>42</v>
      </c>
      <c r="AV92" s="103">
        <f>ROUND(IF(AU92="základná",AG92*L31,IF(AU92="znížená",AG92*L32,0)),2)</f>
        <v>0</v>
      </c>
      <c r="BV92" s="18" t="s">
        <v>95</v>
      </c>
      <c r="BY92" s="104">
        <f>IF(AU92="základná",AV92,0)</f>
        <v>0</v>
      </c>
      <c r="BZ92" s="104">
        <f>IF(AU92="znížená",AV92,0)</f>
        <v>0</v>
      </c>
      <c r="CA92" s="104">
        <v>0</v>
      </c>
      <c r="CB92" s="104">
        <v>0</v>
      </c>
      <c r="CC92" s="104">
        <v>0</v>
      </c>
      <c r="CD92" s="104">
        <f>IF(AU92="základná",AG92,0)</f>
        <v>0</v>
      </c>
      <c r="CE92" s="104">
        <f>IF(AU92="znížená",AG92,0)</f>
        <v>0</v>
      </c>
      <c r="CF92" s="104">
        <f>IF(AU92="zákl. prenesená",AG92,0)</f>
        <v>0</v>
      </c>
      <c r="CG92" s="104">
        <f>IF(AU92="zníž. prenesená",AG92,0)</f>
        <v>0</v>
      </c>
      <c r="CH92" s="104">
        <f>IF(AU92="nulová",AG92,0)</f>
        <v>0</v>
      </c>
      <c r="CI92" s="18">
        <f>IF(AU92="základná",1,IF(AU92="znížená",2,IF(AU92="zákl. prenesená",4,IF(AU92="zníž. prenesená",5,3))))</f>
        <v>1</v>
      </c>
      <c r="CJ92" s="18">
        <f>IF(AT92="stavebná časť",1,IF(8892="investičná časť",2,3))</f>
        <v>1</v>
      </c>
      <c r="CK92" s="18" t="str">
        <f>IF(D92="Vyplň vlastné","","x")</f>
        <v>x</v>
      </c>
    </row>
    <row r="93" spans="1:89" s="1" customFormat="1" ht="20" customHeight="1" x14ac:dyDescent="0.15">
      <c r="B93" s="33"/>
      <c r="C93" s="34"/>
      <c r="D93" s="182" t="s">
        <v>96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34"/>
      <c r="AD93" s="34"/>
      <c r="AE93" s="34"/>
      <c r="AF93" s="34"/>
      <c r="AG93" s="184">
        <f>AG87*AS93</f>
        <v>0</v>
      </c>
      <c r="AH93" s="185"/>
      <c r="AI93" s="185"/>
      <c r="AJ93" s="185"/>
      <c r="AK93" s="185"/>
      <c r="AL93" s="185"/>
      <c r="AM93" s="185"/>
      <c r="AN93" s="185">
        <f>AG93+AV93</f>
        <v>0</v>
      </c>
      <c r="AO93" s="185"/>
      <c r="AP93" s="185"/>
      <c r="AQ93" s="35"/>
      <c r="AS93" s="105">
        <v>0</v>
      </c>
      <c r="AT93" s="106" t="s">
        <v>94</v>
      </c>
      <c r="AU93" s="106" t="s">
        <v>42</v>
      </c>
      <c r="AV93" s="107">
        <f>ROUND(IF(AU93="nulová",0,IF(OR(AU93="základná",AU93="zákl. prenesená"),AG93*L31,AG93*L32)),2)</f>
        <v>0</v>
      </c>
      <c r="BV93" s="18" t="s">
        <v>97</v>
      </c>
      <c r="BY93" s="104">
        <f>IF(AU93="základná",AV93,0)</f>
        <v>0</v>
      </c>
      <c r="BZ93" s="104">
        <f>IF(AU93="znížená",AV93,0)</f>
        <v>0</v>
      </c>
      <c r="CA93" s="104">
        <f>IF(AU93="zákl. prenesená",AV93,0)</f>
        <v>0</v>
      </c>
      <c r="CB93" s="104">
        <f>IF(AU93="zníž. prenesená",AV93,0)</f>
        <v>0</v>
      </c>
      <c r="CC93" s="104">
        <f>IF(AU93="nulová",AV93,0)</f>
        <v>0</v>
      </c>
      <c r="CD93" s="104">
        <f>IF(AU93="základná",AG93,0)</f>
        <v>0</v>
      </c>
      <c r="CE93" s="104">
        <f>IF(AU93="znížená",AG93,0)</f>
        <v>0</v>
      </c>
      <c r="CF93" s="104">
        <f>IF(AU93="zákl. prenesená",AG93,0)</f>
        <v>0</v>
      </c>
      <c r="CG93" s="104">
        <f>IF(AU93="zníž. prenesená",AG93,0)</f>
        <v>0</v>
      </c>
      <c r="CH93" s="104">
        <f>IF(AU93="nulová",AG93,0)</f>
        <v>0</v>
      </c>
      <c r="CI93" s="18">
        <f>IF(AU93="základná",1,IF(AU93="znížená",2,IF(AU93="zákl. prenesená",4,IF(AU93="zníž. prenesená",5,3))))</f>
        <v>1</v>
      </c>
      <c r="CJ93" s="18">
        <f>IF(AT93="stavebná časť",1,IF(8893="investičná časť",2,3))</f>
        <v>1</v>
      </c>
      <c r="CK93" s="18" t="str">
        <f>IF(D93="Vyplň vlastné","","x")</f>
        <v/>
      </c>
    </row>
    <row r="94" spans="1:89" s="1" customFormat="1" ht="20" customHeight="1" x14ac:dyDescent="0.15">
      <c r="B94" s="33"/>
      <c r="C94" s="34"/>
      <c r="D94" s="182" t="s">
        <v>96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34"/>
      <c r="AD94" s="34"/>
      <c r="AE94" s="34"/>
      <c r="AF94" s="34"/>
      <c r="AG94" s="184">
        <f>AG87*AS94</f>
        <v>0</v>
      </c>
      <c r="AH94" s="185"/>
      <c r="AI94" s="185"/>
      <c r="AJ94" s="185"/>
      <c r="AK94" s="185"/>
      <c r="AL94" s="185"/>
      <c r="AM94" s="185"/>
      <c r="AN94" s="185">
        <f>AG94+AV94</f>
        <v>0</v>
      </c>
      <c r="AO94" s="185"/>
      <c r="AP94" s="185"/>
      <c r="AQ94" s="35"/>
      <c r="AS94" s="105">
        <v>0</v>
      </c>
      <c r="AT94" s="106" t="s">
        <v>94</v>
      </c>
      <c r="AU94" s="106" t="s">
        <v>42</v>
      </c>
      <c r="AV94" s="107">
        <f>ROUND(IF(AU94="nulová",0,IF(OR(AU94="základná",AU94="zákl. prenesená"),AG94*L31,AG94*L32)),2)</f>
        <v>0</v>
      </c>
      <c r="BV94" s="18" t="s">
        <v>97</v>
      </c>
      <c r="BY94" s="104">
        <f>IF(AU94="základná",AV94,0)</f>
        <v>0</v>
      </c>
      <c r="BZ94" s="104">
        <f>IF(AU94="znížená",AV94,0)</f>
        <v>0</v>
      </c>
      <c r="CA94" s="104">
        <f>IF(AU94="zákl. prenesená",AV94,0)</f>
        <v>0</v>
      </c>
      <c r="CB94" s="104">
        <f>IF(AU94="zníž. prenesená",AV94,0)</f>
        <v>0</v>
      </c>
      <c r="CC94" s="104">
        <f>IF(AU94="nulová",AV94,0)</f>
        <v>0</v>
      </c>
      <c r="CD94" s="104">
        <f>IF(AU94="základná",AG94,0)</f>
        <v>0</v>
      </c>
      <c r="CE94" s="104">
        <f>IF(AU94="znížená",AG94,0)</f>
        <v>0</v>
      </c>
      <c r="CF94" s="104">
        <f>IF(AU94="zákl. prenesená",AG94,0)</f>
        <v>0</v>
      </c>
      <c r="CG94" s="104">
        <f>IF(AU94="zníž. prenesená",AG94,0)</f>
        <v>0</v>
      </c>
      <c r="CH94" s="104">
        <f>IF(AU94="nulová",AG94,0)</f>
        <v>0</v>
      </c>
      <c r="CI94" s="18">
        <f>IF(AU94="základná",1,IF(AU94="znížená",2,IF(AU94="zákl. prenesená",4,IF(AU94="zníž. prenesená",5,3))))</f>
        <v>1</v>
      </c>
      <c r="CJ94" s="18">
        <f>IF(AT94="stavebná časť",1,IF(8894="investičná časť",2,3))</f>
        <v>1</v>
      </c>
      <c r="CK94" s="18" t="str">
        <f>IF(D94="Vyplň vlastné","","x")</f>
        <v/>
      </c>
    </row>
    <row r="95" spans="1:89" s="1" customFormat="1" ht="20" customHeight="1" x14ac:dyDescent="0.15">
      <c r="B95" s="33"/>
      <c r="C95" s="34"/>
      <c r="D95" s="182" t="s">
        <v>96</v>
      </c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34"/>
      <c r="AD95" s="34"/>
      <c r="AE95" s="34"/>
      <c r="AF95" s="34"/>
      <c r="AG95" s="184">
        <f>AG87*AS95</f>
        <v>0</v>
      </c>
      <c r="AH95" s="185"/>
      <c r="AI95" s="185"/>
      <c r="AJ95" s="185"/>
      <c r="AK95" s="185"/>
      <c r="AL95" s="185"/>
      <c r="AM95" s="185"/>
      <c r="AN95" s="185">
        <f>AG95+AV95</f>
        <v>0</v>
      </c>
      <c r="AO95" s="185"/>
      <c r="AP95" s="185"/>
      <c r="AQ95" s="35"/>
      <c r="AS95" s="108">
        <v>0</v>
      </c>
      <c r="AT95" s="109" t="s">
        <v>94</v>
      </c>
      <c r="AU95" s="109" t="s">
        <v>42</v>
      </c>
      <c r="AV95" s="110">
        <f>ROUND(IF(AU95="nulová",0,IF(OR(AU95="základná",AU95="zákl. prenesená"),AG95*L31,AG95*L32)),2)</f>
        <v>0</v>
      </c>
      <c r="BV95" s="18" t="s">
        <v>97</v>
      </c>
      <c r="BY95" s="104">
        <f>IF(AU95="základná",AV95,0)</f>
        <v>0</v>
      </c>
      <c r="BZ95" s="104">
        <f>IF(AU95="znížená",AV95,0)</f>
        <v>0</v>
      </c>
      <c r="CA95" s="104">
        <f>IF(AU95="zákl. prenesená",AV95,0)</f>
        <v>0</v>
      </c>
      <c r="CB95" s="104">
        <f>IF(AU95="zníž. prenesená",AV95,0)</f>
        <v>0</v>
      </c>
      <c r="CC95" s="104">
        <f>IF(AU95="nulová",AV95,0)</f>
        <v>0</v>
      </c>
      <c r="CD95" s="104">
        <f>IF(AU95="základná",AG95,0)</f>
        <v>0</v>
      </c>
      <c r="CE95" s="104">
        <f>IF(AU95="znížená",AG95,0)</f>
        <v>0</v>
      </c>
      <c r="CF95" s="104">
        <f>IF(AU95="zákl. prenesená",AG95,0)</f>
        <v>0</v>
      </c>
      <c r="CG95" s="104">
        <f>IF(AU95="zníž. prenesená",AG95,0)</f>
        <v>0</v>
      </c>
      <c r="CH95" s="104">
        <f>IF(AU95="nulová",AG95,0)</f>
        <v>0</v>
      </c>
      <c r="CI95" s="18">
        <f>IF(AU95="základná",1,IF(AU95="znížená",2,IF(AU95="zákl. prenesená",4,IF(AU95="zníž. prenesená",5,3))))</f>
        <v>1</v>
      </c>
      <c r="CJ95" s="18">
        <f>IF(AT95="stavebná časť",1,IF(8895="investičná časť",2,3))</f>
        <v>1</v>
      </c>
      <c r="CK95" s="18" t="str">
        <f>IF(D95="Vyplň vlastné","","x")</f>
        <v/>
      </c>
    </row>
    <row r="96" spans="1:89" s="1" customFormat="1" ht="11" customHeight="1" x14ac:dyDescent="0.15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5"/>
    </row>
    <row r="97" spans="2:43" s="1" customFormat="1" ht="30" customHeight="1" x14ac:dyDescent="0.15">
      <c r="B97" s="33"/>
      <c r="C97" s="111" t="s">
        <v>98</v>
      </c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79">
        <f>ROUND(AG87+AG91,2)</f>
        <v>0</v>
      </c>
      <c r="AH97" s="179"/>
      <c r="AI97" s="179"/>
      <c r="AJ97" s="179"/>
      <c r="AK97" s="179"/>
      <c r="AL97" s="179"/>
      <c r="AM97" s="179"/>
      <c r="AN97" s="179">
        <f>AN87+AN91</f>
        <v>0</v>
      </c>
      <c r="AO97" s="179"/>
      <c r="AP97" s="179"/>
      <c r="AQ97" s="35"/>
    </row>
    <row r="98" spans="2:43" s="1" customFormat="1" ht="7" customHeight="1" x14ac:dyDescent="0.15">
      <c r="B98" s="57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9"/>
    </row>
  </sheetData>
  <mergeCells count="62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G92:AM92"/>
    <mergeCell ref="AN92:AP92"/>
    <mergeCell ref="AG97:AM97"/>
    <mergeCell ref="AN97:AP97"/>
    <mergeCell ref="AR2:BE2"/>
    <mergeCell ref="D95:AB95"/>
    <mergeCell ref="AG95:AM95"/>
    <mergeCell ref="AN95:AP95"/>
    <mergeCell ref="AG87:AM87"/>
    <mergeCell ref="AN87:AP87"/>
    <mergeCell ref="AG91:AM91"/>
    <mergeCell ref="AN91:AP91"/>
    <mergeCell ref="D93:AB93"/>
    <mergeCell ref="AG93:AM93"/>
    <mergeCell ref="AN93:AP93"/>
    <mergeCell ref="D94:AB94"/>
    <mergeCell ref="AG94:AM94"/>
    <mergeCell ref="AN94:AP94"/>
  </mergeCells>
  <dataValidations count="2">
    <dataValidation type="list" allowBlank="1" showInputMessage="1" showErrorMessage="1" error="Povolené sú hodnoty základná, znížená, nulová." sqref="AU92:AU96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92:AT96" xr:uid="{00000000-0002-0000-0000-000001000000}">
      <formula1>"stavebná časť, technologická časť, investičná časť"</formula1>
    </dataValidation>
  </dataValidations>
  <hyperlinks>
    <hyperlink ref="K1:S1" location="C2" display="1) Súhrnný list stavby" xr:uid="{00000000-0004-0000-0000-000000000000}"/>
    <hyperlink ref="W1:AF1" location="C87" display="2) Rekapitulácia objektov" xr:uid="{00000000-0004-0000-0000-000001000000}"/>
    <hyperlink ref="A88" location="'SO 01 - Kanalizácia 4. a ...'!C2" display="/" xr:uid="{00000000-0004-0000-0000-000002000000}"/>
    <hyperlink ref="A89" location="'SO 04 - Kanalizačné odboč...'!C2" display="/" xr:uid="{00000000-0004-0000-0000-000003000000}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235"/>
  <sheetViews>
    <sheetView showGridLines="0" workbookViewId="0">
      <pane ySplit="1" topLeftCell="A191" activePane="bottomLeft" state="frozen"/>
      <selection pane="bottomLeft" activeCell="J128" sqref="J128:J233"/>
    </sheetView>
  </sheetViews>
  <sheetFormatPr baseColWidth="10" defaultColWidth="8.75" defaultRowHeight="11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7" width="11.25" customWidth="1"/>
    <col min="8" max="8" width="12.5" customWidth="1"/>
    <col min="9" max="9" width="7" customWidth="1"/>
    <col min="10" max="10" width="5.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25" customWidth="1"/>
    <col min="18" max="18" width="1.75" customWidth="1"/>
    <col min="19" max="19" width="8.25" customWidth="1"/>
    <col min="20" max="20" width="29.75" hidden="1" customWidth="1"/>
    <col min="21" max="21" width="16.25" hidden="1" customWidth="1"/>
    <col min="22" max="22" width="12.25" hidden="1" customWidth="1"/>
    <col min="23" max="23" width="16.25" hidden="1" customWidth="1"/>
    <col min="24" max="24" width="12.25" hidden="1" customWidth="1"/>
    <col min="25" max="25" width="15" hidden="1" customWidth="1"/>
    <col min="26" max="26" width="11" hidden="1" customWidth="1"/>
    <col min="27" max="27" width="15" hidden="1" customWidth="1"/>
    <col min="28" max="28" width="16.25" hidden="1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1:66" ht="21.75" customHeight="1" x14ac:dyDescent="0.15">
      <c r="A1" s="113"/>
      <c r="B1" s="11"/>
      <c r="C1" s="11"/>
      <c r="D1" s="12" t="s">
        <v>1</v>
      </c>
      <c r="E1" s="11"/>
      <c r="F1" s="13" t="s">
        <v>99</v>
      </c>
      <c r="G1" s="13"/>
      <c r="H1" s="230" t="s">
        <v>100</v>
      </c>
      <c r="I1" s="230"/>
      <c r="J1" s="230"/>
      <c r="K1" s="230"/>
      <c r="L1" s="13" t="s">
        <v>101</v>
      </c>
      <c r="M1" s="11"/>
      <c r="N1" s="11"/>
      <c r="O1" s="12" t="s">
        <v>102</v>
      </c>
      <c r="P1" s="11"/>
      <c r="Q1" s="11"/>
      <c r="R1" s="11"/>
      <c r="S1" s="13" t="s">
        <v>103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7" customHeight="1" x14ac:dyDescent="0.15">
      <c r="C2" s="211" t="s">
        <v>7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S2" s="180" t="s">
        <v>8</v>
      </c>
      <c r="T2" s="181"/>
      <c r="U2" s="181"/>
      <c r="V2" s="181"/>
      <c r="W2" s="181"/>
      <c r="X2" s="181"/>
      <c r="Y2" s="181"/>
      <c r="Z2" s="181"/>
      <c r="AA2" s="181"/>
      <c r="AB2" s="181"/>
      <c r="AC2" s="181"/>
      <c r="AT2" s="18" t="s">
        <v>86</v>
      </c>
    </row>
    <row r="3" spans="1:66" ht="7" customHeight="1" x14ac:dyDescent="0.1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7" customHeight="1" x14ac:dyDescent="0.15">
      <c r="B4" s="22"/>
      <c r="C4" s="195" t="s">
        <v>104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3"/>
      <c r="T4" s="17" t="s">
        <v>12</v>
      </c>
      <c r="AT4" s="18" t="s">
        <v>6</v>
      </c>
    </row>
    <row r="5" spans="1:66" ht="7" customHeight="1" x14ac:dyDescent="0.15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25" customHeight="1" x14ac:dyDescent="0.15">
      <c r="B6" s="22"/>
      <c r="C6" s="25"/>
      <c r="D6" s="29" t="s">
        <v>17</v>
      </c>
      <c r="E6" s="25"/>
      <c r="F6" s="243" t="str">
        <f>'Rekapitulácia stavby'!K6</f>
        <v>Kanalizácia Trakovice dostavba 4. a 5. etapa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5"/>
      <c r="R6" s="23"/>
    </row>
    <row r="7" spans="1:66" s="1" customFormat="1" ht="32.75" customHeight="1" x14ac:dyDescent="0.15">
      <c r="B7" s="33"/>
      <c r="C7" s="34"/>
      <c r="D7" s="28" t="s">
        <v>105</v>
      </c>
      <c r="E7" s="34"/>
      <c r="F7" s="217" t="s">
        <v>106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34"/>
      <c r="R7" s="35"/>
    </row>
    <row r="8" spans="1:66" s="1" customFormat="1" ht="14.5" customHeight="1" x14ac:dyDescent="0.15">
      <c r="B8" s="33"/>
      <c r="C8" s="34"/>
      <c r="D8" s="29" t="s">
        <v>19</v>
      </c>
      <c r="E8" s="34"/>
      <c r="F8" s="27" t="s">
        <v>5</v>
      </c>
      <c r="G8" s="34"/>
      <c r="H8" s="34"/>
      <c r="I8" s="34"/>
      <c r="J8" s="34"/>
      <c r="K8" s="34"/>
      <c r="L8" s="34"/>
      <c r="M8" s="29" t="s">
        <v>20</v>
      </c>
      <c r="N8" s="34"/>
      <c r="O8" s="27" t="s">
        <v>5</v>
      </c>
      <c r="P8" s="34"/>
      <c r="Q8" s="34"/>
      <c r="R8" s="35"/>
    </row>
    <row r="9" spans="1:66" s="1" customFormat="1" ht="14.5" customHeight="1" x14ac:dyDescent="0.15">
      <c r="B9" s="33"/>
      <c r="C9" s="34"/>
      <c r="D9" s="29" t="s">
        <v>21</v>
      </c>
      <c r="E9" s="34"/>
      <c r="F9" s="176" t="s">
        <v>22</v>
      </c>
      <c r="G9" s="34"/>
      <c r="H9" s="34"/>
      <c r="I9" s="34"/>
      <c r="J9" s="34"/>
      <c r="K9" s="34"/>
      <c r="L9" s="34"/>
      <c r="M9" s="29" t="s">
        <v>23</v>
      </c>
      <c r="N9" s="34"/>
      <c r="O9" s="258" t="str">
        <f>'Rekapitulácia stavby'!AN8</f>
        <v>24. 1. 2018</v>
      </c>
      <c r="P9" s="245"/>
      <c r="Q9" s="34"/>
      <c r="R9" s="35"/>
    </row>
    <row r="10" spans="1:66" s="1" customFormat="1" ht="11" customHeight="1" x14ac:dyDescent="0.15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5" customHeight="1" x14ac:dyDescent="0.15">
      <c r="B11" s="33"/>
      <c r="C11" s="34"/>
      <c r="D11" s="29" t="s">
        <v>25</v>
      </c>
      <c r="E11" s="34"/>
      <c r="F11" s="175" t="s">
        <v>593</v>
      </c>
      <c r="G11" s="34"/>
      <c r="H11" s="34"/>
      <c r="I11" s="34"/>
      <c r="J11" s="34"/>
      <c r="K11" s="34"/>
      <c r="L11" s="34"/>
      <c r="M11" s="29" t="s">
        <v>26</v>
      </c>
      <c r="N11" s="34"/>
      <c r="O11" s="259">
        <f>IF('Rekapitulácia stavby'!AN10="","",'Rekapitulácia stavby'!AN10)</f>
        <v>313092</v>
      </c>
      <c r="P11" s="259"/>
      <c r="Q11" s="34"/>
      <c r="R11" s="35"/>
    </row>
    <row r="12" spans="1:66" s="1" customFormat="1" ht="18" customHeight="1" x14ac:dyDescent="0.15">
      <c r="B12" s="33"/>
      <c r="C12" s="34"/>
      <c r="D12" s="34"/>
      <c r="E12" s="27" t="str">
        <f>IF('Rekapitulácia stavby'!E11="","",'Rekapitulácia stavby'!E11)</f>
        <v xml:space="preserve"> </v>
      </c>
      <c r="F12" s="34"/>
      <c r="G12" s="34"/>
      <c r="H12" s="34"/>
      <c r="I12" s="34"/>
      <c r="J12" s="34"/>
      <c r="K12" s="34"/>
      <c r="L12" s="34"/>
      <c r="M12" s="29" t="s">
        <v>28</v>
      </c>
      <c r="N12" s="34"/>
      <c r="O12" s="215" t="str">
        <f>IF('Rekapitulácia stavby'!AN11="","",'Rekapitulácia stavby'!AN11)</f>
        <v/>
      </c>
      <c r="P12" s="215"/>
      <c r="Q12" s="34"/>
      <c r="R12" s="35"/>
    </row>
    <row r="13" spans="1:66" s="1" customFormat="1" ht="7" customHeight="1" x14ac:dyDescent="0.15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5" customHeight="1" x14ac:dyDescent="0.15">
      <c r="B14" s="33"/>
      <c r="C14" s="34"/>
      <c r="D14" s="29" t="s">
        <v>29</v>
      </c>
      <c r="E14" s="34"/>
      <c r="F14" s="34"/>
      <c r="G14" s="34"/>
      <c r="H14" s="34"/>
      <c r="I14" s="34"/>
      <c r="J14" s="34"/>
      <c r="K14" s="34"/>
      <c r="L14" s="34"/>
      <c r="M14" s="29" t="s">
        <v>26</v>
      </c>
      <c r="N14" s="34"/>
      <c r="O14" s="260" t="str">
        <f>IF('Rekapitulácia stavby'!AN13="","",'Rekapitulácia stavby'!AN13)</f>
        <v>Vyplň údaj</v>
      </c>
      <c r="P14" s="215"/>
      <c r="Q14" s="34"/>
      <c r="R14" s="35"/>
    </row>
    <row r="15" spans="1:66" s="1" customFormat="1" ht="18" customHeight="1" x14ac:dyDescent="0.15">
      <c r="B15" s="33"/>
      <c r="C15" s="34"/>
      <c r="D15" s="34"/>
      <c r="E15" s="260" t="str">
        <f>IF('Rekapitulácia stavby'!E14="","",'Rekapitulácia stavby'!E14)</f>
        <v>Vyplň údaj</v>
      </c>
      <c r="F15" s="261"/>
      <c r="G15" s="261"/>
      <c r="H15" s="261"/>
      <c r="I15" s="261"/>
      <c r="J15" s="261"/>
      <c r="K15" s="261"/>
      <c r="L15" s="261"/>
      <c r="M15" s="29" t="s">
        <v>28</v>
      </c>
      <c r="N15" s="34"/>
      <c r="O15" s="260" t="str">
        <f>IF('Rekapitulácia stavby'!AN14="","",'Rekapitulácia stavby'!AN14)</f>
        <v>Vyplň údaj</v>
      </c>
      <c r="P15" s="215"/>
      <c r="Q15" s="34"/>
      <c r="R15" s="35"/>
    </row>
    <row r="16" spans="1:66" s="1" customFormat="1" ht="7" customHeight="1" x14ac:dyDescent="0.15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5" customHeight="1" x14ac:dyDescent="0.15">
      <c r="B17" s="33"/>
      <c r="C17" s="34"/>
      <c r="D17" s="29" t="s">
        <v>31</v>
      </c>
      <c r="E17" s="34"/>
      <c r="F17" s="34"/>
      <c r="G17" s="34"/>
      <c r="H17" s="34"/>
      <c r="I17" s="34"/>
      <c r="J17" s="34"/>
      <c r="K17" s="34"/>
      <c r="L17" s="34"/>
      <c r="M17" s="29" t="s">
        <v>26</v>
      </c>
      <c r="N17" s="34"/>
      <c r="O17" s="215" t="str">
        <f>IF('Rekapitulácia stavby'!AN16="","",'Rekapitulácia stavby'!AN16)</f>
        <v/>
      </c>
      <c r="P17" s="215"/>
      <c r="Q17" s="34"/>
      <c r="R17" s="35"/>
    </row>
    <row r="18" spans="2:18" s="1" customFormat="1" ht="18" customHeight="1" x14ac:dyDescent="0.15">
      <c r="B18" s="33"/>
      <c r="C18" s="34"/>
      <c r="D18" s="34"/>
      <c r="E18" s="27" t="str">
        <f>IF('Rekapitulácia stavby'!E17="","",'Rekapitulácia stavby'!E17)</f>
        <v xml:space="preserve"> </v>
      </c>
      <c r="F18" s="34"/>
      <c r="G18" s="34"/>
      <c r="H18" s="34"/>
      <c r="I18" s="34"/>
      <c r="J18" s="34"/>
      <c r="K18" s="34"/>
      <c r="L18" s="34"/>
      <c r="M18" s="29" t="s">
        <v>28</v>
      </c>
      <c r="N18" s="34"/>
      <c r="O18" s="215" t="str">
        <f>IF('Rekapitulácia stavby'!AN17="","",'Rekapitulácia stavby'!AN17)</f>
        <v/>
      </c>
      <c r="P18" s="215"/>
      <c r="Q18" s="34"/>
      <c r="R18" s="35"/>
    </row>
    <row r="19" spans="2:18" s="1" customFormat="1" ht="7" customHeight="1" x14ac:dyDescent="0.15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5" customHeight="1" x14ac:dyDescent="0.15">
      <c r="B20" s="33"/>
      <c r="C20" s="34"/>
      <c r="D20" s="29" t="s">
        <v>34</v>
      </c>
      <c r="E20" s="34"/>
      <c r="F20" s="34"/>
      <c r="G20" s="34"/>
      <c r="H20" s="34"/>
      <c r="I20" s="34"/>
      <c r="J20" s="34"/>
      <c r="K20" s="34"/>
      <c r="L20" s="34"/>
      <c r="M20" s="29" t="s">
        <v>26</v>
      </c>
      <c r="N20" s="34"/>
      <c r="O20" s="215" t="str">
        <f>IF('Rekapitulácia stavby'!AN19="","",'Rekapitulácia stavby'!AN19)</f>
        <v/>
      </c>
      <c r="P20" s="215"/>
      <c r="Q20" s="34"/>
      <c r="R20" s="35"/>
    </row>
    <row r="21" spans="2:18" s="1" customFormat="1" ht="18" customHeight="1" x14ac:dyDescent="0.15">
      <c r="B21" s="33"/>
      <c r="C21" s="34"/>
      <c r="D21" s="34"/>
      <c r="E21" s="27" t="str">
        <f>IF('Rekapitulácia stavby'!E20="","",'Rekapitulácia stavby'!E20)</f>
        <v xml:space="preserve">Ján Tóth </v>
      </c>
      <c r="F21" s="34"/>
      <c r="G21" s="34"/>
      <c r="H21" s="34"/>
      <c r="I21" s="34"/>
      <c r="J21" s="34"/>
      <c r="K21" s="34"/>
      <c r="L21" s="34"/>
      <c r="M21" s="29" t="s">
        <v>28</v>
      </c>
      <c r="N21" s="34"/>
      <c r="O21" s="215" t="str">
        <f>IF('Rekapitulácia stavby'!AN20="","",'Rekapitulácia stavby'!AN20)</f>
        <v/>
      </c>
      <c r="P21" s="215"/>
      <c r="Q21" s="34"/>
      <c r="R21" s="35"/>
    </row>
    <row r="22" spans="2:18" s="1" customFormat="1" ht="7" customHeight="1" x14ac:dyDescent="0.1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5" customHeight="1" x14ac:dyDescent="0.15">
      <c r="B23" s="33"/>
      <c r="C23" s="34"/>
      <c r="D23" s="29" t="s">
        <v>36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99.5" customHeight="1" x14ac:dyDescent="0.15">
      <c r="B24" s="33"/>
      <c r="C24" s="34"/>
      <c r="D24" s="34"/>
      <c r="E24" s="220" t="s">
        <v>37</v>
      </c>
      <c r="F24" s="220"/>
      <c r="G24" s="220"/>
      <c r="H24" s="220"/>
      <c r="I24" s="220"/>
      <c r="J24" s="220"/>
      <c r="K24" s="220"/>
      <c r="L24" s="220"/>
      <c r="M24" s="34"/>
      <c r="N24" s="34"/>
      <c r="O24" s="34"/>
      <c r="P24" s="34"/>
      <c r="Q24" s="34"/>
      <c r="R24" s="35"/>
    </row>
    <row r="25" spans="2:18" s="1" customFormat="1" ht="7" customHeight="1" x14ac:dyDescent="0.15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7" customHeight="1" x14ac:dyDescent="0.15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5" customHeight="1" x14ac:dyDescent="0.15">
      <c r="B27" s="33"/>
      <c r="C27" s="34"/>
      <c r="D27" s="114" t="s">
        <v>107</v>
      </c>
      <c r="E27" s="34"/>
      <c r="F27" s="34"/>
      <c r="G27" s="34"/>
      <c r="H27" s="34"/>
      <c r="I27" s="34"/>
      <c r="J27" s="34"/>
      <c r="K27" s="34"/>
      <c r="L27" s="34"/>
      <c r="M27" s="221">
        <f>N88</f>
        <v>0</v>
      </c>
      <c r="N27" s="221"/>
      <c r="O27" s="221"/>
      <c r="P27" s="221"/>
      <c r="Q27" s="34"/>
      <c r="R27" s="35"/>
    </row>
    <row r="28" spans="2:18" s="1" customFormat="1" ht="14.5" customHeight="1" x14ac:dyDescent="0.15">
      <c r="B28" s="33"/>
      <c r="C28" s="34"/>
      <c r="D28" s="32" t="s">
        <v>93</v>
      </c>
      <c r="E28" s="34"/>
      <c r="F28" s="34"/>
      <c r="G28" s="34"/>
      <c r="H28" s="34"/>
      <c r="I28" s="34"/>
      <c r="J28" s="34"/>
      <c r="K28" s="34"/>
      <c r="L28" s="34"/>
      <c r="M28" s="221">
        <f>N100</f>
        <v>0</v>
      </c>
      <c r="N28" s="221"/>
      <c r="O28" s="221"/>
      <c r="P28" s="221"/>
      <c r="Q28" s="34"/>
      <c r="R28" s="35"/>
    </row>
    <row r="29" spans="2:18" s="1" customFormat="1" ht="7" customHeight="1" x14ac:dyDescent="0.1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25" customHeight="1" x14ac:dyDescent="0.15">
      <c r="B30" s="33"/>
      <c r="C30" s="34"/>
      <c r="D30" s="115" t="s">
        <v>40</v>
      </c>
      <c r="E30" s="34"/>
      <c r="F30" s="34"/>
      <c r="G30" s="34"/>
      <c r="H30" s="34"/>
      <c r="I30" s="34"/>
      <c r="J30" s="34"/>
      <c r="K30" s="34"/>
      <c r="L30" s="34"/>
      <c r="M30" s="257">
        <f>ROUND(M27+M28,2)</f>
        <v>0</v>
      </c>
      <c r="N30" s="242"/>
      <c r="O30" s="242"/>
      <c r="P30" s="242"/>
      <c r="Q30" s="34"/>
      <c r="R30" s="35"/>
    </row>
    <row r="31" spans="2:18" s="1" customFormat="1" ht="7" customHeight="1" x14ac:dyDescent="0.15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5" customHeight="1" x14ac:dyDescent="0.15">
      <c r="B32" s="33"/>
      <c r="C32" s="34"/>
      <c r="D32" s="40" t="s">
        <v>41</v>
      </c>
      <c r="E32" s="40" t="s">
        <v>42</v>
      </c>
      <c r="F32" s="41">
        <v>0.2</v>
      </c>
      <c r="G32" s="116" t="s">
        <v>43</v>
      </c>
      <c r="H32" s="254">
        <f>(SUM(BE100:BE107)+SUM(BE125:BE233))</f>
        <v>0</v>
      </c>
      <c r="I32" s="242"/>
      <c r="J32" s="242"/>
      <c r="K32" s="34"/>
      <c r="L32" s="34"/>
      <c r="M32" s="254">
        <f>ROUND((SUM(BE100:BE107)+SUM(BE125:BE233)), 2)*F32</f>
        <v>0</v>
      </c>
      <c r="N32" s="242"/>
      <c r="O32" s="242"/>
      <c r="P32" s="242"/>
      <c r="Q32" s="34"/>
      <c r="R32" s="35"/>
    </row>
    <row r="33" spans="2:18" s="1" customFormat="1" ht="14.5" customHeight="1" x14ac:dyDescent="0.15">
      <c r="B33" s="33"/>
      <c r="C33" s="34"/>
      <c r="D33" s="34"/>
      <c r="E33" s="40" t="s">
        <v>44</v>
      </c>
      <c r="F33" s="41">
        <v>0.2</v>
      </c>
      <c r="G33" s="116" t="s">
        <v>43</v>
      </c>
      <c r="H33" s="254">
        <f>(SUM(BF100:BF107)+SUM(BF125:BF233))</f>
        <v>0</v>
      </c>
      <c r="I33" s="242"/>
      <c r="J33" s="242"/>
      <c r="K33" s="34"/>
      <c r="L33" s="34"/>
      <c r="M33" s="254">
        <f>ROUND((SUM(BF100:BF107)+SUM(BF125:BF233)), 2)*F33</f>
        <v>0</v>
      </c>
      <c r="N33" s="242"/>
      <c r="O33" s="242"/>
      <c r="P33" s="242"/>
      <c r="Q33" s="34"/>
      <c r="R33" s="35"/>
    </row>
    <row r="34" spans="2:18" s="1" customFormat="1" ht="14.5" hidden="1" customHeight="1" x14ac:dyDescent="0.15">
      <c r="B34" s="33"/>
      <c r="C34" s="34"/>
      <c r="D34" s="34"/>
      <c r="E34" s="40" t="s">
        <v>45</v>
      </c>
      <c r="F34" s="41">
        <v>0.2</v>
      </c>
      <c r="G34" s="116" t="s">
        <v>43</v>
      </c>
      <c r="H34" s="254">
        <f>(SUM(BG100:BG107)+SUM(BG125:BG233))</f>
        <v>0</v>
      </c>
      <c r="I34" s="242"/>
      <c r="J34" s="242"/>
      <c r="K34" s="34"/>
      <c r="L34" s="34"/>
      <c r="M34" s="254">
        <v>0</v>
      </c>
      <c r="N34" s="242"/>
      <c r="O34" s="242"/>
      <c r="P34" s="242"/>
      <c r="Q34" s="34"/>
      <c r="R34" s="35"/>
    </row>
    <row r="35" spans="2:18" s="1" customFormat="1" ht="14.5" hidden="1" customHeight="1" x14ac:dyDescent="0.15">
      <c r="B35" s="33"/>
      <c r="C35" s="34"/>
      <c r="D35" s="34"/>
      <c r="E35" s="40" t="s">
        <v>46</v>
      </c>
      <c r="F35" s="41">
        <v>0.2</v>
      </c>
      <c r="G35" s="116" t="s">
        <v>43</v>
      </c>
      <c r="H35" s="254">
        <f>(SUM(BH100:BH107)+SUM(BH125:BH233))</f>
        <v>0</v>
      </c>
      <c r="I35" s="242"/>
      <c r="J35" s="242"/>
      <c r="K35" s="34"/>
      <c r="L35" s="34"/>
      <c r="M35" s="254">
        <v>0</v>
      </c>
      <c r="N35" s="242"/>
      <c r="O35" s="242"/>
      <c r="P35" s="242"/>
      <c r="Q35" s="34"/>
      <c r="R35" s="35"/>
    </row>
    <row r="36" spans="2:18" s="1" customFormat="1" ht="14.5" hidden="1" customHeight="1" x14ac:dyDescent="0.15">
      <c r="B36" s="33"/>
      <c r="C36" s="34"/>
      <c r="D36" s="34"/>
      <c r="E36" s="40" t="s">
        <v>47</v>
      </c>
      <c r="F36" s="41">
        <v>0</v>
      </c>
      <c r="G36" s="116" t="s">
        <v>43</v>
      </c>
      <c r="H36" s="254">
        <f>(SUM(BI100:BI107)+SUM(BI125:BI233))</f>
        <v>0</v>
      </c>
      <c r="I36" s="242"/>
      <c r="J36" s="242"/>
      <c r="K36" s="34"/>
      <c r="L36" s="34"/>
      <c r="M36" s="254">
        <v>0</v>
      </c>
      <c r="N36" s="242"/>
      <c r="O36" s="242"/>
      <c r="P36" s="242"/>
      <c r="Q36" s="34"/>
      <c r="R36" s="35"/>
    </row>
    <row r="37" spans="2:18" s="1" customFormat="1" ht="7" customHeight="1" x14ac:dyDescent="0.15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25" customHeight="1" x14ac:dyDescent="0.15">
      <c r="B38" s="33"/>
      <c r="C38" s="112"/>
      <c r="D38" s="117" t="s">
        <v>48</v>
      </c>
      <c r="E38" s="73"/>
      <c r="F38" s="73"/>
      <c r="G38" s="118" t="s">
        <v>49</v>
      </c>
      <c r="H38" s="119" t="s">
        <v>50</v>
      </c>
      <c r="I38" s="73"/>
      <c r="J38" s="73"/>
      <c r="K38" s="73"/>
      <c r="L38" s="255">
        <f>SUM(M30:M36)</f>
        <v>0</v>
      </c>
      <c r="M38" s="255"/>
      <c r="N38" s="255"/>
      <c r="O38" s="255"/>
      <c r="P38" s="256"/>
      <c r="Q38" s="112"/>
      <c r="R38" s="35"/>
    </row>
    <row r="39" spans="2:18" s="1" customFormat="1" ht="14.5" customHeight="1" x14ac:dyDescent="0.1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5" customHeight="1" x14ac:dyDescent="0.1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1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1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1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1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1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1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1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1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1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3" x14ac:dyDescent="0.15">
      <c r="B50" s="33"/>
      <c r="C50" s="34"/>
      <c r="D50" s="48" t="s">
        <v>51</v>
      </c>
      <c r="E50" s="49"/>
      <c r="F50" s="49"/>
      <c r="G50" s="49"/>
      <c r="H50" s="50"/>
      <c r="I50" s="34"/>
      <c r="J50" s="48" t="s">
        <v>52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15">
      <c r="B51" s="22"/>
      <c r="C51" s="25"/>
      <c r="D51" s="51"/>
      <c r="E51" s="25"/>
      <c r="F51" s="25"/>
      <c r="G51" s="25"/>
      <c r="H51" s="52"/>
      <c r="I51" s="25"/>
      <c r="J51" s="51"/>
      <c r="K51" s="25"/>
      <c r="L51" s="25"/>
      <c r="M51" s="25"/>
      <c r="N51" s="25"/>
      <c r="O51" s="25"/>
      <c r="P51" s="52"/>
      <c r="Q51" s="25"/>
      <c r="R51" s="23"/>
    </row>
    <row r="52" spans="2:18" x14ac:dyDescent="0.15">
      <c r="B52" s="22"/>
      <c r="C52" s="25"/>
      <c r="D52" s="51"/>
      <c r="E52" s="25"/>
      <c r="F52" s="25"/>
      <c r="G52" s="25"/>
      <c r="H52" s="52"/>
      <c r="I52" s="25"/>
      <c r="J52" s="51"/>
      <c r="K52" s="25"/>
      <c r="L52" s="25"/>
      <c r="M52" s="25"/>
      <c r="N52" s="25"/>
      <c r="O52" s="25"/>
      <c r="P52" s="52"/>
      <c r="Q52" s="25"/>
      <c r="R52" s="23"/>
    </row>
    <row r="53" spans="2:18" x14ac:dyDescent="0.15">
      <c r="B53" s="22"/>
      <c r="C53" s="25"/>
      <c r="D53" s="51"/>
      <c r="E53" s="25"/>
      <c r="F53" s="25"/>
      <c r="G53" s="25"/>
      <c r="H53" s="52"/>
      <c r="I53" s="25"/>
      <c r="J53" s="51"/>
      <c r="K53" s="25"/>
      <c r="L53" s="25"/>
      <c r="M53" s="25"/>
      <c r="N53" s="25"/>
      <c r="O53" s="25"/>
      <c r="P53" s="52"/>
      <c r="Q53" s="25"/>
      <c r="R53" s="23"/>
    </row>
    <row r="54" spans="2:18" x14ac:dyDescent="0.15">
      <c r="B54" s="22"/>
      <c r="C54" s="25"/>
      <c r="D54" s="51"/>
      <c r="E54" s="25"/>
      <c r="F54" s="25"/>
      <c r="G54" s="25"/>
      <c r="H54" s="52"/>
      <c r="I54" s="25"/>
      <c r="J54" s="51"/>
      <c r="K54" s="25"/>
      <c r="L54" s="25"/>
      <c r="M54" s="25"/>
      <c r="N54" s="25"/>
      <c r="O54" s="25"/>
      <c r="P54" s="52"/>
      <c r="Q54" s="25"/>
      <c r="R54" s="23"/>
    </row>
    <row r="55" spans="2:18" x14ac:dyDescent="0.15">
      <c r="B55" s="22"/>
      <c r="C55" s="25"/>
      <c r="D55" s="51"/>
      <c r="E55" s="25"/>
      <c r="F55" s="25"/>
      <c r="G55" s="25"/>
      <c r="H55" s="52"/>
      <c r="I55" s="25"/>
      <c r="J55" s="51"/>
      <c r="K55" s="25"/>
      <c r="L55" s="25"/>
      <c r="M55" s="25"/>
      <c r="N55" s="25"/>
      <c r="O55" s="25"/>
      <c r="P55" s="52"/>
      <c r="Q55" s="25"/>
      <c r="R55" s="23"/>
    </row>
    <row r="56" spans="2:18" x14ac:dyDescent="0.15">
      <c r="B56" s="22"/>
      <c r="C56" s="25"/>
      <c r="D56" s="51"/>
      <c r="E56" s="25"/>
      <c r="F56" s="25"/>
      <c r="G56" s="25"/>
      <c r="H56" s="52"/>
      <c r="I56" s="25"/>
      <c r="J56" s="51"/>
      <c r="K56" s="25"/>
      <c r="L56" s="25"/>
      <c r="M56" s="25"/>
      <c r="N56" s="25"/>
      <c r="O56" s="25"/>
      <c r="P56" s="52"/>
      <c r="Q56" s="25"/>
      <c r="R56" s="23"/>
    </row>
    <row r="57" spans="2:18" x14ac:dyDescent="0.15">
      <c r="B57" s="22"/>
      <c r="C57" s="25"/>
      <c r="D57" s="51"/>
      <c r="E57" s="25"/>
      <c r="F57" s="25"/>
      <c r="G57" s="25"/>
      <c r="H57" s="52"/>
      <c r="I57" s="25"/>
      <c r="J57" s="51"/>
      <c r="K57" s="25"/>
      <c r="L57" s="25"/>
      <c r="M57" s="25"/>
      <c r="N57" s="25"/>
      <c r="O57" s="25"/>
      <c r="P57" s="52"/>
      <c r="Q57" s="25"/>
      <c r="R57" s="23"/>
    </row>
    <row r="58" spans="2:18" x14ac:dyDescent="0.15">
      <c r="B58" s="22"/>
      <c r="C58" s="25"/>
      <c r="D58" s="51"/>
      <c r="E58" s="25"/>
      <c r="F58" s="25"/>
      <c r="G58" s="25"/>
      <c r="H58" s="52"/>
      <c r="I58" s="25"/>
      <c r="J58" s="51"/>
      <c r="K58" s="25"/>
      <c r="L58" s="25"/>
      <c r="M58" s="25"/>
      <c r="N58" s="25"/>
      <c r="O58" s="25"/>
      <c r="P58" s="52"/>
      <c r="Q58" s="25"/>
      <c r="R58" s="23"/>
    </row>
    <row r="59" spans="2:18" s="1" customFormat="1" ht="13" x14ac:dyDescent="0.15">
      <c r="B59" s="33"/>
      <c r="C59" s="34"/>
      <c r="D59" s="53" t="s">
        <v>53</v>
      </c>
      <c r="E59" s="54"/>
      <c r="F59" s="54"/>
      <c r="G59" s="55" t="s">
        <v>54</v>
      </c>
      <c r="H59" s="56"/>
      <c r="I59" s="34"/>
      <c r="J59" s="53" t="s">
        <v>53</v>
      </c>
      <c r="K59" s="54"/>
      <c r="L59" s="54"/>
      <c r="M59" s="54"/>
      <c r="N59" s="55" t="s">
        <v>54</v>
      </c>
      <c r="O59" s="54"/>
      <c r="P59" s="56"/>
      <c r="Q59" s="34"/>
      <c r="R59" s="35"/>
    </row>
    <row r="60" spans="2:18" x14ac:dyDescent="0.1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3" x14ac:dyDescent="0.15">
      <c r="B61" s="33"/>
      <c r="C61" s="34"/>
      <c r="D61" s="48" t="s">
        <v>55</v>
      </c>
      <c r="E61" s="49"/>
      <c r="F61" s="49"/>
      <c r="G61" s="49"/>
      <c r="H61" s="50"/>
      <c r="I61" s="34"/>
      <c r="J61" s="48" t="s">
        <v>56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15">
      <c r="B62" s="22"/>
      <c r="C62" s="25"/>
      <c r="D62" s="51"/>
      <c r="E62" s="25"/>
      <c r="F62" s="25"/>
      <c r="G62" s="25"/>
      <c r="H62" s="52"/>
      <c r="I62" s="25"/>
      <c r="J62" s="51"/>
      <c r="K62" s="25"/>
      <c r="L62" s="25"/>
      <c r="M62" s="25"/>
      <c r="N62" s="25"/>
      <c r="O62" s="25"/>
      <c r="P62" s="52"/>
      <c r="Q62" s="25"/>
      <c r="R62" s="23"/>
    </row>
    <row r="63" spans="2:18" x14ac:dyDescent="0.15">
      <c r="B63" s="22"/>
      <c r="C63" s="25"/>
      <c r="D63" s="51"/>
      <c r="E63" s="25"/>
      <c r="F63" s="25"/>
      <c r="G63" s="25"/>
      <c r="H63" s="52"/>
      <c r="I63" s="25"/>
      <c r="J63" s="51"/>
      <c r="K63" s="25"/>
      <c r="L63" s="25"/>
      <c r="M63" s="25"/>
      <c r="N63" s="25"/>
      <c r="O63" s="25"/>
      <c r="P63" s="52"/>
      <c r="Q63" s="25"/>
      <c r="R63" s="23"/>
    </row>
    <row r="64" spans="2:18" x14ac:dyDescent="0.15">
      <c r="B64" s="22"/>
      <c r="C64" s="25"/>
      <c r="D64" s="51"/>
      <c r="E64" s="25"/>
      <c r="F64" s="25"/>
      <c r="G64" s="25"/>
      <c r="H64" s="52"/>
      <c r="I64" s="25"/>
      <c r="J64" s="51"/>
      <c r="K64" s="25"/>
      <c r="L64" s="25"/>
      <c r="M64" s="25"/>
      <c r="N64" s="25"/>
      <c r="O64" s="25"/>
      <c r="P64" s="52"/>
      <c r="Q64" s="25"/>
      <c r="R64" s="23"/>
    </row>
    <row r="65" spans="2:18" x14ac:dyDescent="0.15">
      <c r="B65" s="22"/>
      <c r="C65" s="25"/>
      <c r="D65" s="51"/>
      <c r="E65" s="25"/>
      <c r="F65" s="25"/>
      <c r="G65" s="25"/>
      <c r="H65" s="52"/>
      <c r="I65" s="25"/>
      <c r="J65" s="51"/>
      <c r="K65" s="25"/>
      <c r="L65" s="25"/>
      <c r="M65" s="25"/>
      <c r="N65" s="25"/>
      <c r="O65" s="25"/>
      <c r="P65" s="52"/>
      <c r="Q65" s="25"/>
      <c r="R65" s="23"/>
    </row>
    <row r="66" spans="2:18" x14ac:dyDescent="0.15">
      <c r="B66" s="22"/>
      <c r="C66" s="25"/>
      <c r="D66" s="51"/>
      <c r="E66" s="25"/>
      <c r="F66" s="25"/>
      <c r="G66" s="25"/>
      <c r="H66" s="52"/>
      <c r="I66" s="25"/>
      <c r="J66" s="51"/>
      <c r="K66" s="25"/>
      <c r="L66" s="25"/>
      <c r="M66" s="25"/>
      <c r="N66" s="25"/>
      <c r="O66" s="25"/>
      <c r="P66" s="52"/>
      <c r="Q66" s="25"/>
      <c r="R66" s="23"/>
    </row>
    <row r="67" spans="2:18" x14ac:dyDescent="0.15">
      <c r="B67" s="22"/>
      <c r="C67" s="25"/>
      <c r="D67" s="51"/>
      <c r="E67" s="25"/>
      <c r="F67" s="25"/>
      <c r="G67" s="25"/>
      <c r="H67" s="52"/>
      <c r="I67" s="25"/>
      <c r="J67" s="51"/>
      <c r="K67" s="25"/>
      <c r="L67" s="25"/>
      <c r="M67" s="25"/>
      <c r="N67" s="25"/>
      <c r="O67" s="25"/>
      <c r="P67" s="52"/>
      <c r="Q67" s="25"/>
      <c r="R67" s="23"/>
    </row>
    <row r="68" spans="2:18" x14ac:dyDescent="0.15">
      <c r="B68" s="22"/>
      <c r="C68" s="25"/>
      <c r="D68" s="51"/>
      <c r="E68" s="25"/>
      <c r="F68" s="25"/>
      <c r="G68" s="25"/>
      <c r="H68" s="52"/>
      <c r="I68" s="25"/>
      <c r="J68" s="51"/>
      <c r="K68" s="25"/>
      <c r="L68" s="25"/>
      <c r="M68" s="25"/>
      <c r="N68" s="25"/>
      <c r="O68" s="25"/>
      <c r="P68" s="52"/>
      <c r="Q68" s="25"/>
      <c r="R68" s="23"/>
    </row>
    <row r="69" spans="2:18" x14ac:dyDescent="0.15">
      <c r="B69" s="22"/>
      <c r="C69" s="25"/>
      <c r="D69" s="51"/>
      <c r="E69" s="25"/>
      <c r="F69" s="25"/>
      <c r="G69" s="25"/>
      <c r="H69" s="52"/>
      <c r="I69" s="25"/>
      <c r="J69" s="51"/>
      <c r="K69" s="25"/>
      <c r="L69" s="25"/>
      <c r="M69" s="25"/>
      <c r="N69" s="25"/>
      <c r="O69" s="25"/>
      <c r="P69" s="52"/>
      <c r="Q69" s="25"/>
      <c r="R69" s="23"/>
    </row>
    <row r="70" spans="2:18" s="1" customFormat="1" ht="13" x14ac:dyDescent="0.15">
      <c r="B70" s="33"/>
      <c r="C70" s="34"/>
      <c r="D70" s="53" t="s">
        <v>53</v>
      </c>
      <c r="E70" s="54"/>
      <c r="F70" s="54"/>
      <c r="G70" s="55" t="s">
        <v>54</v>
      </c>
      <c r="H70" s="56"/>
      <c r="I70" s="34"/>
      <c r="J70" s="53" t="s">
        <v>53</v>
      </c>
      <c r="K70" s="54"/>
      <c r="L70" s="54"/>
      <c r="M70" s="54"/>
      <c r="N70" s="55" t="s">
        <v>54</v>
      </c>
      <c r="O70" s="54"/>
      <c r="P70" s="56"/>
      <c r="Q70" s="34"/>
      <c r="R70" s="35"/>
    </row>
    <row r="71" spans="2:18" s="1" customFormat="1" ht="14.5" customHeight="1" x14ac:dyDescent="0.15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7" customHeight="1" x14ac:dyDescent="0.15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7" customHeight="1" x14ac:dyDescent="0.15">
      <c r="B76" s="33"/>
      <c r="C76" s="195" t="s">
        <v>108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5"/>
    </row>
    <row r="77" spans="2:18" s="1" customFormat="1" ht="7" customHeight="1" x14ac:dyDescent="0.15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0" customHeight="1" x14ac:dyDescent="0.15">
      <c r="B78" s="33"/>
      <c r="C78" s="29" t="s">
        <v>17</v>
      </c>
      <c r="D78" s="34"/>
      <c r="E78" s="34"/>
      <c r="F78" s="243" t="str">
        <f>F6</f>
        <v>Kanalizácia Trakovice dostavba 4. a 5. etapa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4"/>
      <c r="R78" s="35"/>
    </row>
    <row r="79" spans="2:18" s="1" customFormat="1" ht="37" customHeight="1" x14ac:dyDescent="0.15">
      <c r="B79" s="33"/>
      <c r="C79" s="67" t="s">
        <v>105</v>
      </c>
      <c r="D79" s="34"/>
      <c r="E79" s="34"/>
      <c r="F79" s="197" t="str">
        <f>F7</f>
        <v>SO 01 - Kanalizácia 4. a 5. etapa</v>
      </c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34"/>
      <c r="R79" s="35"/>
    </row>
    <row r="80" spans="2:18" s="1" customFormat="1" ht="7" customHeight="1" x14ac:dyDescent="0.15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spans="2:47" s="1" customFormat="1" ht="18" customHeight="1" x14ac:dyDescent="0.15">
      <c r="B81" s="33"/>
      <c r="C81" s="29" t="s">
        <v>21</v>
      </c>
      <c r="D81" s="34"/>
      <c r="E81" s="34"/>
      <c r="F81" s="27" t="str">
        <f>F9</f>
        <v>Trakovice</v>
      </c>
      <c r="G81" s="34"/>
      <c r="H81" s="34"/>
      <c r="I81" s="34"/>
      <c r="J81" s="34"/>
      <c r="K81" s="29" t="s">
        <v>23</v>
      </c>
      <c r="L81" s="34"/>
      <c r="M81" s="251" t="str">
        <f>IF(O9="","",O9)</f>
        <v>24. 1. 2018</v>
      </c>
      <c r="N81" s="251"/>
      <c r="O81" s="251"/>
      <c r="P81" s="251"/>
      <c r="Q81" s="34"/>
      <c r="R81" s="35"/>
    </row>
    <row r="82" spans="2:47" s="1" customFormat="1" ht="7" customHeight="1" x14ac:dyDescent="0.15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2:47" s="1" customFormat="1" ht="12" x14ac:dyDescent="0.15">
      <c r="B83" s="33"/>
      <c r="C83" s="29" t="s">
        <v>25</v>
      </c>
      <c r="D83" s="34"/>
      <c r="E83" s="34"/>
      <c r="F83" s="176" t="s">
        <v>594</v>
      </c>
      <c r="G83" s="34"/>
      <c r="H83" s="34"/>
      <c r="I83" s="34"/>
      <c r="J83" s="34"/>
      <c r="K83" s="29" t="s">
        <v>31</v>
      </c>
      <c r="L83" s="34"/>
      <c r="M83" s="215" t="str">
        <f>E18</f>
        <v xml:space="preserve"> </v>
      </c>
      <c r="N83" s="215"/>
      <c r="O83" s="215"/>
      <c r="P83" s="215"/>
      <c r="Q83" s="215"/>
      <c r="R83" s="35"/>
    </row>
    <row r="84" spans="2:47" s="1" customFormat="1" ht="14.5" customHeight="1" x14ac:dyDescent="0.15">
      <c r="B84" s="33"/>
      <c r="C84" s="29" t="s">
        <v>29</v>
      </c>
      <c r="D84" s="34"/>
      <c r="E84" s="34"/>
      <c r="F84" s="27" t="str">
        <f>IF(E15="","",E15)</f>
        <v>Vyplň údaj</v>
      </c>
      <c r="G84" s="34"/>
      <c r="H84" s="34"/>
      <c r="I84" s="34"/>
      <c r="J84" s="34"/>
      <c r="K84" s="29" t="s">
        <v>34</v>
      </c>
      <c r="L84" s="34"/>
      <c r="M84" s="215" t="str">
        <f>E21</f>
        <v xml:space="preserve">Ján Tóth </v>
      </c>
      <c r="N84" s="215"/>
      <c r="O84" s="215"/>
      <c r="P84" s="215"/>
      <c r="Q84" s="215"/>
      <c r="R84" s="35"/>
    </row>
    <row r="85" spans="2:47" s="1" customFormat="1" ht="10.25" customHeight="1" x14ac:dyDescent="0.15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spans="2:47" s="1" customFormat="1" ht="29.25" customHeight="1" x14ac:dyDescent="0.15">
      <c r="B86" s="33"/>
      <c r="C86" s="252" t="s">
        <v>109</v>
      </c>
      <c r="D86" s="253"/>
      <c r="E86" s="253"/>
      <c r="F86" s="253"/>
      <c r="G86" s="253"/>
      <c r="H86" s="112"/>
      <c r="I86" s="112"/>
      <c r="J86" s="112"/>
      <c r="K86" s="112"/>
      <c r="L86" s="112"/>
      <c r="M86" s="112"/>
      <c r="N86" s="252" t="s">
        <v>110</v>
      </c>
      <c r="O86" s="253"/>
      <c r="P86" s="253"/>
      <c r="Q86" s="253"/>
      <c r="R86" s="35"/>
    </row>
    <row r="87" spans="2:47" s="1" customFormat="1" ht="10.25" customHeight="1" x14ac:dyDescent="0.15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spans="2:47" s="1" customFormat="1" ht="29.25" customHeight="1" x14ac:dyDescent="0.15">
      <c r="B88" s="33"/>
      <c r="C88" s="120" t="s">
        <v>111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187">
        <f>N125</f>
        <v>0</v>
      </c>
      <c r="O88" s="247"/>
      <c r="P88" s="247"/>
      <c r="Q88" s="247"/>
      <c r="R88" s="35"/>
      <c r="AU88" s="18" t="s">
        <v>112</v>
      </c>
    </row>
    <row r="89" spans="2:47" s="6" customFormat="1" ht="25" customHeight="1" x14ac:dyDescent="0.15">
      <c r="B89" s="121"/>
      <c r="C89" s="122"/>
      <c r="D89" s="123" t="s">
        <v>113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49">
        <f>N126</f>
        <v>0</v>
      </c>
      <c r="O89" s="250"/>
      <c r="P89" s="250"/>
      <c r="Q89" s="250"/>
      <c r="R89" s="124"/>
    </row>
    <row r="90" spans="2:47" s="7" customFormat="1" ht="20" customHeight="1" x14ac:dyDescent="0.15">
      <c r="B90" s="125"/>
      <c r="C90" s="126"/>
      <c r="D90" s="100" t="s">
        <v>114</v>
      </c>
      <c r="E90" s="126"/>
      <c r="F90" s="126"/>
      <c r="G90" s="126"/>
      <c r="H90" s="126"/>
      <c r="I90" s="126"/>
      <c r="J90" s="126"/>
      <c r="K90" s="126"/>
      <c r="L90" s="126"/>
      <c r="M90" s="126"/>
      <c r="N90" s="185">
        <f>N127</f>
        <v>0</v>
      </c>
      <c r="O90" s="246"/>
      <c r="P90" s="246"/>
      <c r="Q90" s="246"/>
      <c r="R90" s="127"/>
    </row>
    <row r="91" spans="2:47" s="7" customFormat="1" ht="20" customHeight="1" x14ac:dyDescent="0.15">
      <c r="B91" s="125"/>
      <c r="C91" s="126"/>
      <c r="D91" s="100" t="s">
        <v>115</v>
      </c>
      <c r="E91" s="126"/>
      <c r="F91" s="126"/>
      <c r="G91" s="126"/>
      <c r="H91" s="126"/>
      <c r="I91" s="126"/>
      <c r="J91" s="126"/>
      <c r="K91" s="126"/>
      <c r="L91" s="126"/>
      <c r="M91" s="126"/>
      <c r="N91" s="185">
        <f>N168</f>
        <v>0</v>
      </c>
      <c r="O91" s="246"/>
      <c r="P91" s="246"/>
      <c r="Q91" s="246"/>
      <c r="R91" s="127"/>
    </row>
    <row r="92" spans="2:47" s="7" customFormat="1" ht="14.75" customHeight="1" x14ac:dyDescent="0.15">
      <c r="B92" s="125"/>
      <c r="C92" s="126"/>
      <c r="D92" s="100" t="s">
        <v>116</v>
      </c>
      <c r="E92" s="126"/>
      <c r="F92" s="126"/>
      <c r="G92" s="126"/>
      <c r="H92" s="126"/>
      <c r="I92" s="126"/>
      <c r="J92" s="126"/>
      <c r="K92" s="126"/>
      <c r="L92" s="126"/>
      <c r="M92" s="126"/>
      <c r="N92" s="185">
        <f>N169</f>
        <v>0</v>
      </c>
      <c r="O92" s="246"/>
      <c r="P92" s="246"/>
      <c r="Q92" s="246"/>
      <c r="R92" s="127"/>
    </row>
    <row r="93" spans="2:47" s="7" customFormat="1" ht="20" customHeight="1" x14ac:dyDescent="0.15">
      <c r="B93" s="125"/>
      <c r="C93" s="126"/>
      <c r="D93" s="100" t="s">
        <v>117</v>
      </c>
      <c r="E93" s="126"/>
      <c r="F93" s="126"/>
      <c r="G93" s="126"/>
      <c r="H93" s="126"/>
      <c r="I93" s="126"/>
      <c r="J93" s="126"/>
      <c r="K93" s="126"/>
      <c r="L93" s="126"/>
      <c r="M93" s="126"/>
      <c r="N93" s="185">
        <f>N172</f>
        <v>0</v>
      </c>
      <c r="O93" s="246"/>
      <c r="P93" s="246"/>
      <c r="Q93" s="246"/>
      <c r="R93" s="127"/>
    </row>
    <row r="94" spans="2:47" s="7" customFormat="1" ht="14.75" customHeight="1" x14ac:dyDescent="0.15">
      <c r="B94" s="125"/>
      <c r="C94" s="126"/>
      <c r="D94" s="100" t="s">
        <v>118</v>
      </c>
      <c r="E94" s="126"/>
      <c r="F94" s="126"/>
      <c r="G94" s="126"/>
      <c r="H94" s="126"/>
      <c r="I94" s="126"/>
      <c r="J94" s="126"/>
      <c r="K94" s="126"/>
      <c r="L94" s="126"/>
      <c r="M94" s="126"/>
      <c r="N94" s="185">
        <f>N173</f>
        <v>0</v>
      </c>
      <c r="O94" s="246"/>
      <c r="P94" s="246"/>
      <c r="Q94" s="246"/>
      <c r="R94" s="127"/>
    </row>
    <row r="95" spans="2:47" s="7" customFormat="1" ht="20" customHeight="1" x14ac:dyDescent="0.15">
      <c r="B95" s="125"/>
      <c r="C95" s="126"/>
      <c r="D95" s="100" t="s">
        <v>119</v>
      </c>
      <c r="E95" s="126"/>
      <c r="F95" s="126"/>
      <c r="G95" s="126"/>
      <c r="H95" s="126"/>
      <c r="I95" s="126"/>
      <c r="J95" s="126"/>
      <c r="K95" s="126"/>
      <c r="L95" s="126"/>
      <c r="M95" s="126"/>
      <c r="N95" s="185">
        <f>N184</f>
        <v>0</v>
      </c>
      <c r="O95" s="246"/>
      <c r="P95" s="246"/>
      <c r="Q95" s="246"/>
      <c r="R95" s="127"/>
    </row>
    <row r="96" spans="2:47" s="7" customFormat="1" ht="14.75" customHeight="1" x14ac:dyDescent="0.15">
      <c r="B96" s="125"/>
      <c r="C96" s="126"/>
      <c r="D96" s="100" t="s">
        <v>120</v>
      </c>
      <c r="E96" s="126"/>
      <c r="F96" s="126"/>
      <c r="G96" s="126"/>
      <c r="H96" s="126"/>
      <c r="I96" s="126"/>
      <c r="J96" s="126"/>
      <c r="K96" s="126"/>
      <c r="L96" s="126"/>
      <c r="M96" s="126"/>
      <c r="N96" s="185">
        <f>N185</f>
        <v>0</v>
      </c>
      <c r="O96" s="246"/>
      <c r="P96" s="246"/>
      <c r="Q96" s="246"/>
      <c r="R96" s="127"/>
    </row>
    <row r="97" spans="2:65" s="7" customFormat="1" ht="20" customHeight="1" x14ac:dyDescent="0.15">
      <c r="B97" s="125"/>
      <c r="C97" s="126"/>
      <c r="D97" s="100" t="s">
        <v>121</v>
      </c>
      <c r="E97" s="126"/>
      <c r="F97" s="126"/>
      <c r="G97" s="126"/>
      <c r="H97" s="126"/>
      <c r="I97" s="126"/>
      <c r="J97" s="126"/>
      <c r="K97" s="126"/>
      <c r="L97" s="126"/>
      <c r="M97" s="126"/>
      <c r="N97" s="185">
        <f>N217</f>
        <v>0</v>
      </c>
      <c r="O97" s="246"/>
      <c r="P97" s="246"/>
      <c r="Q97" s="246"/>
      <c r="R97" s="127"/>
    </row>
    <row r="98" spans="2:65" s="7" customFormat="1" ht="14.75" customHeight="1" x14ac:dyDescent="0.15">
      <c r="B98" s="125"/>
      <c r="C98" s="126"/>
      <c r="D98" s="100" t="s">
        <v>122</v>
      </c>
      <c r="E98" s="126"/>
      <c r="F98" s="126"/>
      <c r="G98" s="126"/>
      <c r="H98" s="126"/>
      <c r="I98" s="126"/>
      <c r="J98" s="126"/>
      <c r="K98" s="126"/>
      <c r="L98" s="126"/>
      <c r="M98" s="126"/>
      <c r="N98" s="185">
        <f>N218</f>
        <v>0</v>
      </c>
      <c r="O98" s="246"/>
      <c r="P98" s="246"/>
      <c r="Q98" s="246"/>
      <c r="R98" s="127"/>
    </row>
    <row r="99" spans="2:65" s="1" customFormat="1" ht="21.75" customHeight="1" x14ac:dyDescent="0.15"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5"/>
    </row>
    <row r="100" spans="2:65" s="1" customFormat="1" ht="29.25" customHeight="1" x14ac:dyDescent="0.15">
      <c r="B100" s="33"/>
      <c r="C100" s="120" t="s">
        <v>123</v>
      </c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247">
        <f>ROUND(N101+N102+N103+N104+N105+N106,2)</f>
        <v>0</v>
      </c>
      <c r="O100" s="248"/>
      <c r="P100" s="248"/>
      <c r="Q100" s="248"/>
      <c r="R100" s="35"/>
      <c r="T100" s="128"/>
      <c r="U100" s="129" t="s">
        <v>41</v>
      </c>
    </row>
    <row r="101" spans="2:65" s="1" customFormat="1" ht="18" customHeight="1" x14ac:dyDescent="0.15">
      <c r="B101" s="130"/>
      <c r="C101" s="131"/>
      <c r="D101" s="182" t="s">
        <v>124</v>
      </c>
      <c r="E101" s="240"/>
      <c r="F101" s="240"/>
      <c r="G101" s="240"/>
      <c r="H101" s="240"/>
      <c r="I101" s="131"/>
      <c r="J101" s="131"/>
      <c r="K101" s="131"/>
      <c r="L101" s="131"/>
      <c r="M101" s="131"/>
      <c r="N101" s="184">
        <f>ROUND(N88*T101,2)</f>
        <v>0</v>
      </c>
      <c r="O101" s="241"/>
      <c r="P101" s="241"/>
      <c r="Q101" s="241"/>
      <c r="R101" s="133"/>
      <c r="S101" s="134"/>
      <c r="T101" s="135"/>
      <c r="U101" s="136" t="s">
        <v>44</v>
      </c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7" t="s">
        <v>125</v>
      </c>
      <c r="AZ101" s="134"/>
      <c r="BA101" s="134"/>
      <c r="BB101" s="134"/>
      <c r="BC101" s="134"/>
      <c r="BD101" s="134"/>
      <c r="BE101" s="138">
        <f t="shared" ref="BE101:BE106" si="0">IF(U101="základná",N101,0)</f>
        <v>0</v>
      </c>
      <c r="BF101" s="138">
        <f t="shared" ref="BF101:BF106" si="1">IF(U101="znížená",N101,0)</f>
        <v>0</v>
      </c>
      <c r="BG101" s="138">
        <f t="shared" ref="BG101:BG106" si="2">IF(U101="zákl. prenesená",N101,0)</f>
        <v>0</v>
      </c>
      <c r="BH101" s="138">
        <f t="shared" ref="BH101:BH106" si="3">IF(U101="zníž. prenesená",N101,0)</f>
        <v>0</v>
      </c>
      <c r="BI101" s="138">
        <f t="shared" ref="BI101:BI106" si="4">IF(U101="nulová",N101,0)</f>
        <v>0</v>
      </c>
      <c r="BJ101" s="137" t="s">
        <v>126</v>
      </c>
      <c r="BK101" s="134"/>
      <c r="BL101" s="134"/>
      <c r="BM101" s="134"/>
    </row>
    <row r="102" spans="2:65" s="1" customFormat="1" ht="18" customHeight="1" x14ac:dyDescent="0.15">
      <c r="B102" s="130"/>
      <c r="C102" s="131"/>
      <c r="D102" s="182" t="s">
        <v>127</v>
      </c>
      <c r="E102" s="240"/>
      <c r="F102" s="240"/>
      <c r="G102" s="240"/>
      <c r="H102" s="240"/>
      <c r="I102" s="131"/>
      <c r="J102" s="131"/>
      <c r="K102" s="131"/>
      <c r="L102" s="131"/>
      <c r="M102" s="131"/>
      <c r="N102" s="184">
        <f>ROUND(N88*T102,2)</f>
        <v>0</v>
      </c>
      <c r="O102" s="241"/>
      <c r="P102" s="241"/>
      <c r="Q102" s="241"/>
      <c r="R102" s="133"/>
      <c r="S102" s="134"/>
      <c r="T102" s="135"/>
      <c r="U102" s="136" t="s">
        <v>44</v>
      </c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7" t="s">
        <v>125</v>
      </c>
      <c r="AZ102" s="134"/>
      <c r="BA102" s="134"/>
      <c r="BB102" s="134"/>
      <c r="BC102" s="134"/>
      <c r="BD102" s="134"/>
      <c r="BE102" s="138">
        <f t="shared" si="0"/>
        <v>0</v>
      </c>
      <c r="BF102" s="138">
        <f t="shared" si="1"/>
        <v>0</v>
      </c>
      <c r="BG102" s="138">
        <f t="shared" si="2"/>
        <v>0</v>
      </c>
      <c r="BH102" s="138">
        <f t="shared" si="3"/>
        <v>0</v>
      </c>
      <c r="BI102" s="138">
        <f t="shared" si="4"/>
        <v>0</v>
      </c>
      <c r="BJ102" s="137" t="s">
        <v>126</v>
      </c>
      <c r="BK102" s="134"/>
      <c r="BL102" s="134"/>
      <c r="BM102" s="134"/>
    </row>
    <row r="103" spans="2:65" s="1" customFormat="1" ht="18" customHeight="1" x14ac:dyDescent="0.15">
      <c r="B103" s="130"/>
      <c r="C103" s="131"/>
      <c r="D103" s="182" t="s">
        <v>128</v>
      </c>
      <c r="E103" s="240"/>
      <c r="F103" s="240"/>
      <c r="G103" s="240"/>
      <c r="H103" s="240"/>
      <c r="I103" s="131"/>
      <c r="J103" s="131"/>
      <c r="K103" s="131"/>
      <c r="L103" s="131"/>
      <c r="M103" s="131"/>
      <c r="N103" s="184">
        <f>ROUND(N88*T103,2)</f>
        <v>0</v>
      </c>
      <c r="O103" s="241"/>
      <c r="P103" s="241"/>
      <c r="Q103" s="241"/>
      <c r="R103" s="133"/>
      <c r="S103" s="134"/>
      <c r="T103" s="135"/>
      <c r="U103" s="136" t="s">
        <v>44</v>
      </c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7" t="s">
        <v>125</v>
      </c>
      <c r="AZ103" s="134"/>
      <c r="BA103" s="134"/>
      <c r="BB103" s="134"/>
      <c r="BC103" s="134"/>
      <c r="BD103" s="134"/>
      <c r="BE103" s="138">
        <f t="shared" si="0"/>
        <v>0</v>
      </c>
      <c r="BF103" s="138">
        <f t="shared" si="1"/>
        <v>0</v>
      </c>
      <c r="BG103" s="138">
        <f t="shared" si="2"/>
        <v>0</v>
      </c>
      <c r="BH103" s="138">
        <f t="shared" si="3"/>
        <v>0</v>
      </c>
      <c r="BI103" s="138">
        <f t="shared" si="4"/>
        <v>0</v>
      </c>
      <c r="BJ103" s="137" t="s">
        <v>126</v>
      </c>
      <c r="BK103" s="134"/>
      <c r="BL103" s="134"/>
      <c r="BM103" s="134"/>
    </row>
    <row r="104" spans="2:65" s="1" customFormat="1" ht="18" customHeight="1" x14ac:dyDescent="0.15">
      <c r="B104" s="130"/>
      <c r="C104" s="131"/>
      <c r="D104" s="182" t="s">
        <v>129</v>
      </c>
      <c r="E104" s="240"/>
      <c r="F104" s="240"/>
      <c r="G104" s="240"/>
      <c r="H104" s="240"/>
      <c r="I104" s="131"/>
      <c r="J104" s="131"/>
      <c r="K104" s="131"/>
      <c r="L104" s="131"/>
      <c r="M104" s="131"/>
      <c r="N104" s="184">
        <f>ROUND(N88*T104,2)</f>
        <v>0</v>
      </c>
      <c r="O104" s="241"/>
      <c r="P104" s="241"/>
      <c r="Q104" s="241"/>
      <c r="R104" s="133"/>
      <c r="S104" s="134"/>
      <c r="T104" s="135"/>
      <c r="U104" s="136" t="s">
        <v>44</v>
      </c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7" t="s">
        <v>125</v>
      </c>
      <c r="AZ104" s="134"/>
      <c r="BA104" s="134"/>
      <c r="BB104" s="134"/>
      <c r="BC104" s="134"/>
      <c r="BD104" s="134"/>
      <c r="BE104" s="138">
        <f t="shared" si="0"/>
        <v>0</v>
      </c>
      <c r="BF104" s="138">
        <f t="shared" si="1"/>
        <v>0</v>
      </c>
      <c r="BG104" s="138">
        <f t="shared" si="2"/>
        <v>0</v>
      </c>
      <c r="BH104" s="138">
        <f t="shared" si="3"/>
        <v>0</v>
      </c>
      <c r="BI104" s="138">
        <f t="shared" si="4"/>
        <v>0</v>
      </c>
      <c r="BJ104" s="137" t="s">
        <v>126</v>
      </c>
      <c r="BK104" s="134"/>
      <c r="BL104" s="134"/>
      <c r="BM104" s="134"/>
    </row>
    <row r="105" spans="2:65" s="1" customFormat="1" ht="18" customHeight="1" x14ac:dyDescent="0.15">
      <c r="B105" s="130"/>
      <c r="C105" s="131"/>
      <c r="D105" s="182" t="s">
        <v>130</v>
      </c>
      <c r="E105" s="240"/>
      <c r="F105" s="240"/>
      <c r="G105" s="240"/>
      <c r="H105" s="240"/>
      <c r="I105" s="131"/>
      <c r="J105" s="131"/>
      <c r="K105" s="131"/>
      <c r="L105" s="131"/>
      <c r="M105" s="131"/>
      <c r="N105" s="184">
        <f>ROUND(N88*T105,2)</f>
        <v>0</v>
      </c>
      <c r="O105" s="241"/>
      <c r="P105" s="241"/>
      <c r="Q105" s="241"/>
      <c r="R105" s="133"/>
      <c r="S105" s="134"/>
      <c r="T105" s="135"/>
      <c r="U105" s="136" t="s">
        <v>44</v>
      </c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7" t="s">
        <v>125</v>
      </c>
      <c r="AZ105" s="134"/>
      <c r="BA105" s="134"/>
      <c r="BB105" s="134"/>
      <c r="BC105" s="134"/>
      <c r="BD105" s="134"/>
      <c r="BE105" s="138">
        <f t="shared" si="0"/>
        <v>0</v>
      </c>
      <c r="BF105" s="138">
        <f t="shared" si="1"/>
        <v>0</v>
      </c>
      <c r="BG105" s="138">
        <f t="shared" si="2"/>
        <v>0</v>
      </c>
      <c r="BH105" s="138">
        <f t="shared" si="3"/>
        <v>0</v>
      </c>
      <c r="BI105" s="138">
        <f t="shared" si="4"/>
        <v>0</v>
      </c>
      <c r="BJ105" s="137" t="s">
        <v>126</v>
      </c>
      <c r="BK105" s="134"/>
      <c r="BL105" s="134"/>
      <c r="BM105" s="134"/>
    </row>
    <row r="106" spans="2:65" s="1" customFormat="1" ht="18" customHeight="1" x14ac:dyDescent="0.15">
      <c r="B106" s="130"/>
      <c r="C106" s="131"/>
      <c r="D106" s="132" t="s">
        <v>131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84">
        <f>ROUND(N88*T106,2)</f>
        <v>0</v>
      </c>
      <c r="O106" s="241"/>
      <c r="P106" s="241"/>
      <c r="Q106" s="241"/>
      <c r="R106" s="133"/>
      <c r="S106" s="134"/>
      <c r="T106" s="139"/>
      <c r="U106" s="140" t="s">
        <v>44</v>
      </c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7" t="s">
        <v>132</v>
      </c>
      <c r="AZ106" s="134"/>
      <c r="BA106" s="134"/>
      <c r="BB106" s="134"/>
      <c r="BC106" s="134"/>
      <c r="BD106" s="134"/>
      <c r="BE106" s="138">
        <f t="shared" si="0"/>
        <v>0</v>
      </c>
      <c r="BF106" s="138">
        <f t="shared" si="1"/>
        <v>0</v>
      </c>
      <c r="BG106" s="138">
        <f t="shared" si="2"/>
        <v>0</v>
      </c>
      <c r="BH106" s="138">
        <f t="shared" si="3"/>
        <v>0</v>
      </c>
      <c r="BI106" s="138">
        <f t="shared" si="4"/>
        <v>0</v>
      </c>
      <c r="BJ106" s="137" t="s">
        <v>126</v>
      </c>
      <c r="BK106" s="134"/>
      <c r="BL106" s="134"/>
      <c r="BM106" s="134"/>
    </row>
    <row r="107" spans="2:65" s="1" customFormat="1" x14ac:dyDescent="0.15"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5"/>
    </row>
    <row r="108" spans="2:65" s="1" customFormat="1" ht="29.25" customHeight="1" x14ac:dyDescent="0.15">
      <c r="B108" s="33"/>
      <c r="C108" s="111" t="s">
        <v>98</v>
      </c>
      <c r="D108" s="112"/>
      <c r="E108" s="112"/>
      <c r="F108" s="112"/>
      <c r="G108" s="112"/>
      <c r="H108" s="112"/>
      <c r="I108" s="112"/>
      <c r="J108" s="112"/>
      <c r="K108" s="112"/>
      <c r="L108" s="179">
        <f>ROUND(SUM(N88+N100),2)</f>
        <v>0</v>
      </c>
      <c r="M108" s="179"/>
      <c r="N108" s="179"/>
      <c r="O108" s="179"/>
      <c r="P108" s="179"/>
      <c r="Q108" s="179"/>
      <c r="R108" s="35"/>
    </row>
    <row r="109" spans="2:65" s="1" customFormat="1" ht="7" customHeight="1" x14ac:dyDescent="0.15"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9"/>
    </row>
    <row r="113" spans="2:65" s="1" customFormat="1" ht="7" customHeight="1" x14ac:dyDescent="0.15"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2"/>
    </row>
    <row r="114" spans="2:65" s="1" customFormat="1" ht="37" customHeight="1" x14ac:dyDescent="0.15">
      <c r="B114" s="33"/>
      <c r="C114" s="195" t="s">
        <v>133</v>
      </c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242"/>
      <c r="R114" s="35"/>
    </row>
    <row r="115" spans="2:65" s="1" customFormat="1" ht="7" customHeight="1" x14ac:dyDescent="0.15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5"/>
    </row>
    <row r="116" spans="2:65" s="1" customFormat="1" ht="30" customHeight="1" x14ac:dyDescent="0.15">
      <c r="B116" s="33"/>
      <c r="C116" s="29" t="s">
        <v>17</v>
      </c>
      <c r="D116" s="34"/>
      <c r="E116" s="34"/>
      <c r="F116" s="243" t="str">
        <f>F6</f>
        <v>Kanalizácia Trakovice dostavba 4. a 5. etapa</v>
      </c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34"/>
      <c r="R116" s="35"/>
    </row>
    <row r="117" spans="2:65" s="1" customFormat="1" ht="37" customHeight="1" x14ac:dyDescent="0.15">
      <c r="B117" s="33"/>
      <c r="C117" s="67" t="s">
        <v>105</v>
      </c>
      <c r="D117" s="34"/>
      <c r="E117" s="34"/>
      <c r="F117" s="197" t="str">
        <f>F7</f>
        <v>SO 01 - Kanalizácia 4. a 5. etapa</v>
      </c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34"/>
      <c r="R117" s="35"/>
    </row>
    <row r="118" spans="2:65" s="1" customFormat="1" ht="7" customHeight="1" x14ac:dyDescent="0.15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</row>
    <row r="119" spans="2:65" s="1" customFormat="1" ht="18" customHeight="1" x14ac:dyDescent="0.15">
      <c r="B119" s="33"/>
      <c r="C119" s="29" t="s">
        <v>21</v>
      </c>
      <c r="D119" s="34"/>
      <c r="E119" s="34"/>
      <c r="F119" s="27" t="str">
        <f>F9</f>
        <v>Trakovice</v>
      </c>
      <c r="G119" s="34"/>
      <c r="H119" s="34"/>
      <c r="I119" s="34"/>
      <c r="J119" s="34"/>
      <c r="K119" s="29" t="s">
        <v>23</v>
      </c>
      <c r="L119" s="34"/>
      <c r="M119" s="245" t="str">
        <f>IF(O9="","",O9)</f>
        <v>24. 1. 2018</v>
      </c>
      <c r="N119" s="245"/>
      <c r="O119" s="245"/>
      <c r="P119" s="245"/>
      <c r="Q119" s="34"/>
      <c r="R119" s="35"/>
    </row>
    <row r="120" spans="2:65" s="1" customFormat="1" ht="7" customHeight="1" x14ac:dyDescent="0.15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5"/>
    </row>
    <row r="121" spans="2:65" s="1" customFormat="1" ht="12" x14ac:dyDescent="0.15">
      <c r="B121" s="33"/>
      <c r="C121" s="29" t="s">
        <v>25</v>
      </c>
      <c r="D121" s="34"/>
      <c r="E121" s="34"/>
      <c r="F121" s="176" t="s">
        <v>592</v>
      </c>
      <c r="G121" s="34"/>
      <c r="H121" s="34"/>
      <c r="I121" s="34"/>
      <c r="J121" s="34"/>
      <c r="K121" s="29" t="s">
        <v>31</v>
      </c>
      <c r="L121" s="34"/>
      <c r="M121" s="215" t="str">
        <f>E18</f>
        <v xml:space="preserve"> </v>
      </c>
      <c r="N121" s="215"/>
      <c r="O121" s="215"/>
      <c r="P121" s="215"/>
      <c r="Q121" s="215"/>
      <c r="R121" s="35"/>
    </row>
    <row r="122" spans="2:65" s="1" customFormat="1" ht="14.5" customHeight="1" x14ac:dyDescent="0.15">
      <c r="B122" s="33"/>
      <c r="C122" s="29" t="s">
        <v>29</v>
      </c>
      <c r="D122" s="34"/>
      <c r="E122" s="34"/>
      <c r="F122" s="27" t="str">
        <f>IF(E15="","",E15)</f>
        <v>Vyplň údaj</v>
      </c>
      <c r="G122" s="34"/>
      <c r="H122" s="34"/>
      <c r="I122" s="34"/>
      <c r="J122" s="34"/>
      <c r="K122" s="29" t="s">
        <v>34</v>
      </c>
      <c r="L122" s="34"/>
      <c r="M122" s="215" t="str">
        <f>E21</f>
        <v xml:space="preserve">Ján Tóth </v>
      </c>
      <c r="N122" s="215"/>
      <c r="O122" s="215"/>
      <c r="P122" s="215"/>
      <c r="Q122" s="215"/>
      <c r="R122" s="35"/>
    </row>
    <row r="123" spans="2:65" s="1" customFormat="1" ht="10.25" customHeight="1" x14ac:dyDescent="0.15"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5"/>
    </row>
    <row r="124" spans="2:65" s="8" customFormat="1" ht="29.25" customHeight="1" x14ac:dyDescent="0.15">
      <c r="B124" s="141"/>
      <c r="C124" s="142" t="s">
        <v>134</v>
      </c>
      <c r="D124" s="143" t="s">
        <v>135</v>
      </c>
      <c r="E124" s="143" t="s">
        <v>59</v>
      </c>
      <c r="F124" s="234" t="s">
        <v>136</v>
      </c>
      <c r="G124" s="234"/>
      <c r="H124" s="234"/>
      <c r="I124" s="234"/>
      <c r="J124" s="143" t="s">
        <v>137</v>
      </c>
      <c r="K124" s="143" t="s">
        <v>138</v>
      </c>
      <c r="L124" s="234" t="s">
        <v>139</v>
      </c>
      <c r="M124" s="234"/>
      <c r="N124" s="234" t="s">
        <v>110</v>
      </c>
      <c r="O124" s="234"/>
      <c r="P124" s="234"/>
      <c r="Q124" s="235"/>
      <c r="R124" s="144"/>
      <c r="T124" s="74" t="s">
        <v>140</v>
      </c>
      <c r="U124" s="75" t="s">
        <v>41</v>
      </c>
      <c r="V124" s="75" t="s">
        <v>141</v>
      </c>
      <c r="W124" s="75" t="s">
        <v>142</v>
      </c>
      <c r="X124" s="75" t="s">
        <v>143</v>
      </c>
      <c r="Y124" s="75" t="s">
        <v>144</v>
      </c>
      <c r="Z124" s="75" t="s">
        <v>145</v>
      </c>
      <c r="AA124" s="76" t="s">
        <v>146</v>
      </c>
    </row>
    <row r="125" spans="2:65" s="1" customFormat="1" ht="29.25" customHeight="1" x14ac:dyDescent="0.2">
      <c r="B125" s="33"/>
      <c r="C125" s="78" t="s">
        <v>107</v>
      </c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236">
        <f>BK125</f>
        <v>0</v>
      </c>
      <c r="O125" s="237"/>
      <c r="P125" s="237"/>
      <c r="Q125" s="237"/>
      <c r="R125" s="35"/>
      <c r="T125" s="77"/>
      <c r="U125" s="49"/>
      <c r="V125" s="49"/>
      <c r="W125" s="145">
        <f>W126+W234</f>
        <v>0</v>
      </c>
      <c r="X125" s="49"/>
      <c r="Y125" s="145">
        <f>Y126+Y234</f>
        <v>0</v>
      </c>
      <c r="Z125" s="49"/>
      <c r="AA125" s="146">
        <f>AA126+AA234</f>
        <v>0</v>
      </c>
      <c r="AT125" s="18" t="s">
        <v>76</v>
      </c>
      <c r="AU125" s="18" t="s">
        <v>112</v>
      </c>
      <c r="BK125" s="147">
        <f>BK126+BK234</f>
        <v>0</v>
      </c>
    </row>
    <row r="126" spans="2:65" s="9" customFormat="1" ht="37.25" customHeight="1" x14ac:dyDescent="0.2">
      <c r="B126" s="148"/>
      <c r="C126" s="149"/>
      <c r="D126" s="150" t="s">
        <v>113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238">
        <f>BK126</f>
        <v>0</v>
      </c>
      <c r="O126" s="239"/>
      <c r="P126" s="239"/>
      <c r="Q126" s="239"/>
      <c r="R126" s="151"/>
      <c r="T126" s="152"/>
      <c r="U126" s="149"/>
      <c r="V126" s="149"/>
      <c r="W126" s="153">
        <f>W127+W168+W172+W184+W217</f>
        <v>0</v>
      </c>
      <c r="X126" s="149"/>
      <c r="Y126" s="153">
        <f>Y127+Y168+Y172+Y184+Y217</f>
        <v>0</v>
      </c>
      <c r="Z126" s="149"/>
      <c r="AA126" s="154">
        <f>AA127+AA168+AA172+AA184+AA217</f>
        <v>0</v>
      </c>
      <c r="AR126" s="155" t="s">
        <v>85</v>
      </c>
      <c r="AT126" s="156" t="s">
        <v>76</v>
      </c>
      <c r="AU126" s="156" t="s">
        <v>77</v>
      </c>
      <c r="AY126" s="155" t="s">
        <v>147</v>
      </c>
      <c r="BK126" s="157">
        <f>BK127+BK168+BK172+BK184+BK217</f>
        <v>0</v>
      </c>
    </row>
    <row r="127" spans="2:65" s="9" customFormat="1" ht="20" customHeight="1" x14ac:dyDescent="0.15">
      <c r="B127" s="148"/>
      <c r="C127" s="149"/>
      <c r="D127" s="158" t="s">
        <v>114</v>
      </c>
      <c r="E127" s="158"/>
      <c r="F127" s="158"/>
      <c r="G127" s="158"/>
      <c r="H127" s="158"/>
      <c r="I127" s="158"/>
      <c r="J127" s="158"/>
      <c r="K127" s="158"/>
      <c r="L127" s="158"/>
      <c r="M127" s="158"/>
      <c r="N127" s="226">
        <f>BK127</f>
        <v>0</v>
      </c>
      <c r="O127" s="227"/>
      <c r="P127" s="227"/>
      <c r="Q127" s="227"/>
      <c r="R127" s="151"/>
      <c r="T127" s="152"/>
      <c r="U127" s="149"/>
      <c r="V127" s="149"/>
      <c r="W127" s="153">
        <f>SUM(W128:W167)</f>
        <v>0</v>
      </c>
      <c r="X127" s="149"/>
      <c r="Y127" s="153">
        <f>SUM(Y128:Y167)</f>
        <v>0</v>
      </c>
      <c r="Z127" s="149"/>
      <c r="AA127" s="154">
        <f>SUM(AA128:AA167)</f>
        <v>0</v>
      </c>
      <c r="AR127" s="155" t="s">
        <v>85</v>
      </c>
      <c r="AT127" s="156" t="s">
        <v>76</v>
      </c>
      <c r="AU127" s="156" t="s">
        <v>85</v>
      </c>
      <c r="AY127" s="155" t="s">
        <v>147</v>
      </c>
      <c r="BK127" s="157">
        <f>SUM(BK128:BK167)</f>
        <v>0</v>
      </c>
    </row>
    <row r="128" spans="2:65" s="1" customFormat="1" ht="25.5" customHeight="1" x14ac:dyDescent="0.15">
      <c r="B128" s="130"/>
      <c r="C128" s="159" t="s">
        <v>77</v>
      </c>
      <c r="D128" s="159" t="s">
        <v>148</v>
      </c>
      <c r="E128" s="160" t="s">
        <v>149</v>
      </c>
      <c r="F128" s="231" t="s">
        <v>150</v>
      </c>
      <c r="G128" s="231"/>
      <c r="H128" s="231"/>
      <c r="I128" s="231"/>
      <c r="J128" s="177" t="s">
        <v>595</v>
      </c>
      <c r="K128" s="162">
        <v>23.51</v>
      </c>
      <c r="L128" s="232">
        <v>0</v>
      </c>
      <c r="M128" s="232"/>
      <c r="N128" s="233">
        <f t="shared" ref="N128:N167" si="5">ROUND(L128*K128,3)</f>
        <v>0</v>
      </c>
      <c r="O128" s="233"/>
      <c r="P128" s="233"/>
      <c r="Q128" s="233"/>
      <c r="R128" s="133"/>
      <c r="T128" s="163" t="s">
        <v>5</v>
      </c>
      <c r="U128" s="42" t="s">
        <v>44</v>
      </c>
      <c r="V128" s="34"/>
      <c r="W128" s="164">
        <f t="shared" ref="W128:W167" si="6">V128*K128</f>
        <v>0</v>
      </c>
      <c r="X128" s="164">
        <v>0</v>
      </c>
      <c r="Y128" s="164">
        <f t="shared" ref="Y128:Y167" si="7">X128*K128</f>
        <v>0</v>
      </c>
      <c r="Z128" s="164">
        <v>0</v>
      </c>
      <c r="AA128" s="165">
        <f t="shared" ref="AA128:AA167" si="8">Z128*K128</f>
        <v>0</v>
      </c>
      <c r="AR128" s="18" t="s">
        <v>151</v>
      </c>
      <c r="AT128" s="18" t="s">
        <v>148</v>
      </c>
      <c r="AU128" s="18" t="s">
        <v>126</v>
      </c>
      <c r="AY128" s="18" t="s">
        <v>147</v>
      </c>
      <c r="BE128" s="104">
        <f t="shared" ref="BE128:BE167" si="9">IF(U128="základná",N128,0)</f>
        <v>0</v>
      </c>
      <c r="BF128" s="104">
        <f t="shared" ref="BF128:BF167" si="10">IF(U128="znížená",N128,0)</f>
        <v>0</v>
      </c>
      <c r="BG128" s="104">
        <f t="shared" ref="BG128:BG167" si="11">IF(U128="zákl. prenesená",N128,0)</f>
        <v>0</v>
      </c>
      <c r="BH128" s="104">
        <f t="shared" ref="BH128:BH167" si="12">IF(U128="zníž. prenesená",N128,0)</f>
        <v>0</v>
      </c>
      <c r="BI128" s="104">
        <f t="shared" ref="BI128:BI167" si="13">IF(U128="nulová",N128,0)</f>
        <v>0</v>
      </c>
      <c r="BJ128" s="18" t="s">
        <v>126</v>
      </c>
      <c r="BK128" s="166">
        <f t="shared" ref="BK128:BK167" si="14">ROUND(L128*K128,3)</f>
        <v>0</v>
      </c>
      <c r="BL128" s="18" t="s">
        <v>151</v>
      </c>
      <c r="BM128" s="18" t="s">
        <v>151</v>
      </c>
    </row>
    <row r="129" spans="2:65" s="1" customFormat="1" ht="38.25" customHeight="1" x14ac:dyDescent="0.15">
      <c r="B129" s="130"/>
      <c r="C129" s="159" t="s">
        <v>77</v>
      </c>
      <c r="D129" s="159" t="s">
        <v>148</v>
      </c>
      <c r="E129" s="160" t="s">
        <v>152</v>
      </c>
      <c r="F129" s="231" t="s">
        <v>153</v>
      </c>
      <c r="G129" s="231"/>
      <c r="H129" s="231"/>
      <c r="I129" s="231"/>
      <c r="J129" s="177" t="s">
        <v>595</v>
      </c>
      <c r="K129" s="162">
        <v>1185.54</v>
      </c>
      <c r="L129" s="232">
        <v>0</v>
      </c>
      <c r="M129" s="232"/>
      <c r="N129" s="233">
        <f t="shared" si="5"/>
        <v>0</v>
      </c>
      <c r="O129" s="233"/>
      <c r="P129" s="233"/>
      <c r="Q129" s="233"/>
      <c r="R129" s="133"/>
      <c r="T129" s="163" t="s">
        <v>5</v>
      </c>
      <c r="U129" s="42" t="s">
        <v>44</v>
      </c>
      <c r="V129" s="34"/>
      <c r="W129" s="164">
        <f t="shared" si="6"/>
        <v>0</v>
      </c>
      <c r="X129" s="164">
        <v>0</v>
      </c>
      <c r="Y129" s="164">
        <f t="shared" si="7"/>
        <v>0</v>
      </c>
      <c r="Z129" s="164">
        <v>0</v>
      </c>
      <c r="AA129" s="165">
        <f t="shared" si="8"/>
        <v>0</v>
      </c>
      <c r="AR129" s="18" t="s">
        <v>151</v>
      </c>
      <c r="AT129" s="18" t="s">
        <v>148</v>
      </c>
      <c r="AU129" s="18" t="s">
        <v>126</v>
      </c>
      <c r="AY129" s="18" t="s">
        <v>147</v>
      </c>
      <c r="BE129" s="104">
        <f t="shared" si="9"/>
        <v>0</v>
      </c>
      <c r="BF129" s="104">
        <f t="shared" si="10"/>
        <v>0</v>
      </c>
      <c r="BG129" s="104">
        <f t="shared" si="11"/>
        <v>0</v>
      </c>
      <c r="BH129" s="104">
        <f t="shared" si="12"/>
        <v>0</v>
      </c>
      <c r="BI129" s="104">
        <f t="shared" si="13"/>
        <v>0</v>
      </c>
      <c r="BJ129" s="18" t="s">
        <v>126</v>
      </c>
      <c r="BK129" s="166">
        <f t="shared" si="14"/>
        <v>0</v>
      </c>
      <c r="BL129" s="18" t="s">
        <v>151</v>
      </c>
      <c r="BM129" s="18" t="s">
        <v>154</v>
      </c>
    </row>
    <row r="130" spans="2:65" s="1" customFormat="1" ht="38.25" customHeight="1" x14ac:dyDescent="0.15">
      <c r="B130" s="130"/>
      <c r="C130" s="159" t="s">
        <v>77</v>
      </c>
      <c r="D130" s="159" t="s">
        <v>148</v>
      </c>
      <c r="E130" s="160" t="s">
        <v>155</v>
      </c>
      <c r="F130" s="231" t="s">
        <v>156</v>
      </c>
      <c r="G130" s="231"/>
      <c r="H130" s="231"/>
      <c r="I130" s="231"/>
      <c r="J130" s="177" t="s">
        <v>595</v>
      </c>
      <c r="K130" s="162">
        <v>2.88</v>
      </c>
      <c r="L130" s="232">
        <v>0</v>
      </c>
      <c r="M130" s="232"/>
      <c r="N130" s="233">
        <f t="shared" si="5"/>
        <v>0</v>
      </c>
      <c r="O130" s="233"/>
      <c r="P130" s="233"/>
      <c r="Q130" s="233"/>
      <c r="R130" s="133"/>
      <c r="T130" s="163" t="s">
        <v>5</v>
      </c>
      <c r="U130" s="42" t="s">
        <v>44</v>
      </c>
      <c r="V130" s="34"/>
      <c r="W130" s="164">
        <f t="shared" si="6"/>
        <v>0</v>
      </c>
      <c r="X130" s="164">
        <v>0</v>
      </c>
      <c r="Y130" s="164">
        <f t="shared" si="7"/>
        <v>0</v>
      </c>
      <c r="Z130" s="164">
        <v>0</v>
      </c>
      <c r="AA130" s="165">
        <f t="shared" si="8"/>
        <v>0</v>
      </c>
      <c r="AR130" s="18" t="s">
        <v>151</v>
      </c>
      <c r="AT130" s="18" t="s">
        <v>148</v>
      </c>
      <c r="AU130" s="18" t="s">
        <v>126</v>
      </c>
      <c r="AY130" s="18" t="s">
        <v>147</v>
      </c>
      <c r="BE130" s="104">
        <f t="shared" si="9"/>
        <v>0</v>
      </c>
      <c r="BF130" s="104">
        <f t="shared" si="10"/>
        <v>0</v>
      </c>
      <c r="BG130" s="104">
        <f t="shared" si="11"/>
        <v>0</v>
      </c>
      <c r="BH130" s="104">
        <f t="shared" si="12"/>
        <v>0</v>
      </c>
      <c r="BI130" s="104">
        <f t="shared" si="13"/>
        <v>0</v>
      </c>
      <c r="BJ130" s="18" t="s">
        <v>126</v>
      </c>
      <c r="BK130" s="166">
        <f t="shared" si="14"/>
        <v>0</v>
      </c>
      <c r="BL130" s="18" t="s">
        <v>151</v>
      </c>
      <c r="BM130" s="18" t="s">
        <v>157</v>
      </c>
    </row>
    <row r="131" spans="2:65" s="1" customFormat="1" ht="25.5" customHeight="1" x14ac:dyDescent="0.15">
      <c r="B131" s="130"/>
      <c r="C131" s="159" t="s">
        <v>77</v>
      </c>
      <c r="D131" s="159" t="s">
        <v>148</v>
      </c>
      <c r="E131" s="160" t="s">
        <v>158</v>
      </c>
      <c r="F131" s="231" t="s">
        <v>159</v>
      </c>
      <c r="G131" s="231"/>
      <c r="H131" s="231"/>
      <c r="I131" s="231"/>
      <c r="J131" s="177" t="s">
        <v>595</v>
      </c>
      <c r="K131" s="162">
        <v>2.88</v>
      </c>
      <c r="L131" s="232">
        <v>0</v>
      </c>
      <c r="M131" s="232"/>
      <c r="N131" s="233">
        <f t="shared" si="5"/>
        <v>0</v>
      </c>
      <c r="O131" s="233"/>
      <c r="P131" s="233"/>
      <c r="Q131" s="233"/>
      <c r="R131" s="133"/>
      <c r="T131" s="163" t="s">
        <v>5</v>
      </c>
      <c r="U131" s="42" t="s">
        <v>44</v>
      </c>
      <c r="V131" s="34"/>
      <c r="W131" s="164">
        <f t="shared" si="6"/>
        <v>0</v>
      </c>
      <c r="X131" s="164">
        <v>0</v>
      </c>
      <c r="Y131" s="164">
        <f t="shared" si="7"/>
        <v>0</v>
      </c>
      <c r="Z131" s="164">
        <v>0</v>
      </c>
      <c r="AA131" s="165">
        <f t="shared" si="8"/>
        <v>0</v>
      </c>
      <c r="AR131" s="18" t="s">
        <v>151</v>
      </c>
      <c r="AT131" s="18" t="s">
        <v>148</v>
      </c>
      <c r="AU131" s="18" t="s">
        <v>126</v>
      </c>
      <c r="AY131" s="18" t="s">
        <v>147</v>
      </c>
      <c r="BE131" s="104">
        <f t="shared" si="9"/>
        <v>0</v>
      </c>
      <c r="BF131" s="104">
        <f t="shared" si="10"/>
        <v>0</v>
      </c>
      <c r="BG131" s="104">
        <f t="shared" si="11"/>
        <v>0</v>
      </c>
      <c r="BH131" s="104">
        <f t="shared" si="12"/>
        <v>0</v>
      </c>
      <c r="BI131" s="104">
        <f t="shared" si="13"/>
        <v>0</v>
      </c>
      <c r="BJ131" s="18" t="s">
        <v>126</v>
      </c>
      <c r="BK131" s="166">
        <f t="shared" si="14"/>
        <v>0</v>
      </c>
      <c r="BL131" s="18" t="s">
        <v>151</v>
      </c>
      <c r="BM131" s="18" t="s">
        <v>160</v>
      </c>
    </row>
    <row r="132" spans="2:65" s="1" customFormat="1" ht="25.5" customHeight="1" x14ac:dyDescent="0.15">
      <c r="B132" s="130"/>
      <c r="C132" s="159" t="s">
        <v>77</v>
      </c>
      <c r="D132" s="159" t="s">
        <v>148</v>
      </c>
      <c r="E132" s="160" t="s">
        <v>161</v>
      </c>
      <c r="F132" s="231" t="s">
        <v>162</v>
      </c>
      <c r="G132" s="231"/>
      <c r="H132" s="231"/>
      <c r="I132" s="231"/>
      <c r="J132" s="177" t="s">
        <v>595</v>
      </c>
      <c r="K132" s="162">
        <v>1742.42</v>
      </c>
      <c r="L132" s="232">
        <v>0</v>
      </c>
      <c r="M132" s="232"/>
      <c r="N132" s="233">
        <f t="shared" si="5"/>
        <v>0</v>
      </c>
      <c r="O132" s="233"/>
      <c r="P132" s="233"/>
      <c r="Q132" s="233"/>
      <c r="R132" s="133"/>
      <c r="T132" s="163" t="s">
        <v>5</v>
      </c>
      <c r="U132" s="42" t="s">
        <v>44</v>
      </c>
      <c r="V132" s="34"/>
      <c r="W132" s="164">
        <f t="shared" si="6"/>
        <v>0</v>
      </c>
      <c r="X132" s="164">
        <v>0</v>
      </c>
      <c r="Y132" s="164">
        <f t="shared" si="7"/>
        <v>0</v>
      </c>
      <c r="Z132" s="164">
        <v>0</v>
      </c>
      <c r="AA132" s="165">
        <f t="shared" si="8"/>
        <v>0</v>
      </c>
      <c r="AR132" s="18" t="s">
        <v>151</v>
      </c>
      <c r="AT132" s="18" t="s">
        <v>148</v>
      </c>
      <c r="AU132" s="18" t="s">
        <v>126</v>
      </c>
      <c r="AY132" s="18" t="s">
        <v>147</v>
      </c>
      <c r="BE132" s="104">
        <f t="shared" si="9"/>
        <v>0</v>
      </c>
      <c r="BF132" s="104">
        <f t="shared" si="10"/>
        <v>0</v>
      </c>
      <c r="BG132" s="104">
        <f t="shared" si="11"/>
        <v>0</v>
      </c>
      <c r="BH132" s="104">
        <f t="shared" si="12"/>
        <v>0</v>
      </c>
      <c r="BI132" s="104">
        <f t="shared" si="13"/>
        <v>0</v>
      </c>
      <c r="BJ132" s="18" t="s">
        <v>126</v>
      </c>
      <c r="BK132" s="166">
        <f t="shared" si="14"/>
        <v>0</v>
      </c>
      <c r="BL132" s="18" t="s">
        <v>151</v>
      </c>
      <c r="BM132" s="18" t="s">
        <v>163</v>
      </c>
    </row>
    <row r="133" spans="2:65" s="1" customFormat="1" ht="25.5" customHeight="1" x14ac:dyDescent="0.15">
      <c r="B133" s="130"/>
      <c r="C133" s="159" t="s">
        <v>77</v>
      </c>
      <c r="D133" s="159" t="s">
        <v>148</v>
      </c>
      <c r="E133" s="160" t="s">
        <v>164</v>
      </c>
      <c r="F133" s="231" t="s">
        <v>165</v>
      </c>
      <c r="G133" s="231"/>
      <c r="H133" s="231"/>
      <c r="I133" s="231"/>
      <c r="J133" s="177" t="s">
        <v>595</v>
      </c>
      <c r="K133" s="162">
        <v>1602.8</v>
      </c>
      <c r="L133" s="232">
        <v>0</v>
      </c>
      <c r="M133" s="232"/>
      <c r="N133" s="233">
        <f t="shared" si="5"/>
        <v>0</v>
      </c>
      <c r="O133" s="233"/>
      <c r="P133" s="233"/>
      <c r="Q133" s="233"/>
      <c r="R133" s="133"/>
      <c r="T133" s="163" t="s">
        <v>5</v>
      </c>
      <c r="U133" s="42" t="s">
        <v>44</v>
      </c>
      <c r="V133" s="34"/>
      <c r="W133" s="164">
        <f t="shared" si="6"/>
        <v>0</v>
      </c>
      <c r="X133" s="164">
        <v>0</v>
      </c>
      <c r="Y133" s="164">
        <f t="shared" si="7"/>
        <v>0</v>
      </c>
      <c r="Z133" s="164">
        <v>0</v>
      </c>
      <c r="AA133" s="165">
        <f t="shared" si="8"/>
        <v>0</v>
      </c>
      <c r="AR133" s="18" t="s">
        <v>151</v>
      </c>
      <c r="AT133" s="18" t="s">
        <v>148</v>
      </c>
      <c r="AU133" s="18" t="s">
        <v>126</v>
      </c>
      <c r="AY133" s="18" t="s">
        <v>147</v>
      </c>
      <c r="BE133" s="104">
        <f t="shared" si="9"/>
        <v>0</v>
      </c>
      <c r="BF133" s="104">
        <f t="shared" si="10"/>
        <v>0</v>
      </c>
      <c r="BG133" s="104">
        <f t="shared" si="11"/>
        <v>0</v>
      </c>
      <c r="BH133" s="104">
        <f t="shared" si="12"/>
        <v>0</v>
      </c>
      <c r="BI133" s="104">
        <f t="shared" si="13"/>
        <v>0</v>
      </c>
      <c r="BJ133" s="18" t="s">
        <v>126</v>
      </c>
      <c r="BK133" s="166">
        <f t="shared" si="14"/>
        <v>0</v>
      </c>
      <c r="BL133" s="18" t="s">
        <v>151</v>
      </c>
      <c r="BM133" s="18" t="s">
        <v>166</v>
      </c>
    </row>
    <row r="134" spans="2:65" s="1" customFormat="1" ht="38.25" customHeight="1" x14ac:dyDescent="0.15">
      <c r="B134" s="130"/>
      <c r="C134" s="159" t="s">
        <v>77</v>
      </c>
      <c r="D134" s="159" t="s">
        <v>148</v>
      </c>
      <c r="E134" s="160" t="s">
        <v>167</v>
      </c>
      <c r="F134" s="231" t="s">
        <v>168</v>
      </c>
      <c r="G134" s="231"/>
      <c r="H134" s="231"/>
      <c r="I134" s="231"/>
      <c r="J134" s="177" t="s">
        <v>595</v>
      </c>
      <c r="K134" s="162">
        <v>2520</v>
      </c>
      <c r="L134" s="232">
        <v>0</v>
      </c>
      <c r="M134" s="232"/>
      <c r="N134" s="233">
        <f t="shared" si="5"/>
        <v>0</v>
      </c>
      <c r="O134" s="233"/>
      <c r="P134" s="233"/>
      <c r="Q134" s="233"/>
      <c r="R134" s="133"/>
      <c r="T134" s="163" t="s">
        <v>5</v>
      </c>
      <c r="U134" s="42" t="s">
        <v>44</v>
      </c>
      <c r="V134" s="34"/>
      <c r="W134" s="164">
        <f t="shared" si="6"/>
        <v>0</v>
      </c>
      <c r="X134" s="164">
        <v>0</v>
      </c>
      <c r="Y134" s="164">
        <f t="shared" si="7"/>
        <v>0</v>
      </c>
      <c r="Z134" s="164">
        <v>0</v>
      </c>
      <c r="AA134" s="165">
        <f t="shared" si="8"/>
        <v>0</v>
      </c>
      <c r="AR134" s="18" t="s">
        <v>151</v>
      </c>
      <c r="AT134" s="18" t="s">
        <v>148</v>
      </c>
      <c r="AU134" s="18" t="s">
        <v>126</v>
      </c>
      <c r="AY134" s="18" t="s">
        <v>147</v>
      </c>
      <c r="BE134" s="104">
        <f t="shared" si="9"/>
        <v>0</v>
      </c>
      <c r="BF134" s="104">
        <f t="shared" si="10"/>
        <v>0</v>
      </c>
      <c r="BG134" s="104">
        <f t="shared" si="11"/>
        <v>0</v>
      </c>
      <c r="BH134" s="104">
        <f t="shared" si="12"/>
        <v>0</v>
      </c>
      <c r="BI134" s="104">
        <f t="shared" si="13"/>
        <v>0</v>
      </c>
      <c r="BJ134" s="18" t="s">
        <v>126</v>
      </c>
      <c r="BK134" s="166">
        <f t="shared" si="14"/>
        <v>0</v>
      </c>
      <c r="BL134" s="18" t="s">
        <v>151</v>
      </c>
      <c r="BM134" s="18" t="s">
        <v>169</v>
      </c>
    </row>
    <row r="135" spans="2:65" s="1" customFormat="1" ht="25.5" customHeight="1" x14ac:dyDescent="0.15">
      <c r="B135" s="130"/>
      <c r="C135" s="159" t="s">
        <v>77</v>
      </c>
      <c r="D135" s="159" t="s">
        <v>148</v>
      </c>
      <c r="E135" s="160" t="s">
        <v>170</v>
      </c>
      <c r="F135" s="231" t="s">
        <v>171</v>
      </c>
      <c r="G135" s="231"/>
      <c r="H135" s="231"/>
      <c r="I135" s="231"/>
      <c r="J135" s="177" t="s">
        <v>465</v>
      </c>
      <c r="K135" s="162">
        <v>42.65</v>
      </c>
      <c r="L135" s="232">
        <v>0</v>
      </c>
      <c r="M135" s="232"/>
      <c r="N135" s="233">
        <f t="shared" si="5"/>
        <v>0</v>
      </c>
      <c r="O135" s="233"/>
      <c r="P135" s="233"/>
      <c r="Q135" s="233"/>
      <c r="R135" s="133"/>
      <c r="T135" s="163" t="s">
        <v>5</v>
      </c>
      <c r="U135" s="42" t="s">
        <v>44</v>
      </c>
      <c r="V135" s="34"/>
      <c r="W135" s="164">
        <f t="shared" si="6"/>
        <v>0</v>
      </c>
      <c r="X135" s="164">
        <v>0</v>
      </c>
      <c r="Y135" s="164">
        <f t="shared" si="7"/>
        <v>0</v>
      </c>
      <c r="Z135" s="164">
        <v>0</v>
      </c>
      <c r="AA135" s="165">
        <f t="shared" si="8"/>
        <v>0</v>
      </c>
      <c r="AR135" s="18" t="s">
        <v>151</v>
      </c>
      <c r="AT135" s="18" t="s">
        <v>148</v>
      </c>
      <c r="AU135" s="18" t="s">
        <v>126</v>
      </c>
      <c r="AY135" s="18" t="s">
        <v>147</v>
      </c>
      <c r="BE135" s="104">
        <f t="shared" si="9"/>
        <v>0</v>
      </c>
      <c r="BF135" s="104">
        <f t="shared" si="10"/>
        <v>0</v>
      </c>
      <c r="BG135" s="104">
        <f t="shared" si="11"/>
        <v>0</v>
      </c>
      <c r="BH135" s="104">
        <f t="shared" si="12"/>
        <v>0</v>
      </c>
      <c r="BI135" s="104">
        <f t="shared" si="13"/>
        <v>0</v>
      </c>
      <c r="BJ135" s="18" t="s">
        <v>126</v>
      </c>
      <c r="BK135" s="166">
        <f t="shared" si="14"/>
        <v>0</v>
      </c>
      <c r="BL135" s="18" t="s">
        <v>151</v>
      </c>
      <c r="BM135" s="18" t="s">
        <v>172</v>
      </c>
    </row>
    <row r="136" spans="2:65" s="1" customFormat="1" ht="25.5" customHeight="1" x14ac:dyDescent="0.15">
      <c r="B136" s="130"/>
      <c r="C136" s="159" t="s">
        <v>77</v>
      </c>
      <c r="D136" s="159" t="s">
        <v>148</v>
      </c>
      <c r="E136" s="160" t="s">
        <v>173</v>
      </c>
      <c r="F136" s="231" t="s">
        <v>174</v>
      </c>
      <c r="G136" s="231"/>
      <c r="H136" s="231"/>
      <c r="I136" s="231"/>
      <c r="J136" s="177" t="s">
        <v>465</v>
      </c>
      <c r="K136" s="162">
        <v>13</v>
      </c>
      <c r="L136" s="232">
        <v>0</v>
      </c>
      <c r="M136" s="232"/>
      <c r="N136" s="233">
        <f t="shared" si="5"/>
        <v>0</v>
      </c>
      <c r="O136" s="233"/>
      <c r="P136" s="233"/>
      <c r="Q136" s="233"/>
      <c r="R136" s="133"/>
      <c r="T136" s="163" t="s">
        <v>5</v>
      </c>
      <c r="U136" s="42" t="s">
        <v>44</v>
      </c>
      <c r="V136" s="34"/>
      <c r="W136" s="164">
        <f t="shared" si="6"/>
        <v>0</v>
      </c>
      <c r="X136" s="164">
        <v>0</v>
      </c>
      <c r="Y136" s="164">
        <f t="shared" si="7"/>
        <v>0</v>
      </c>
      <c r="Z136" s="164">
        <v>0</v>
      </c>
      <c r="AA136" s="165">
        <f t="shared" si="8"/>
        <v>0</v>
      </c>
      <c r="AR136" s="18" t="s">
        <v>151</v>
      </c>
      <c r="AT136" s="18" t="s">
        <v>148</v>
      </c>
      <c r="AU136" s="18" t="s">
        <v>126</v>
      </c>
      <c r="AY136" s="18" t="s">
        <v>147</v>
      </c>
      <c r="BE136" s="104">
        <f t="shared" si="9"/>
        <v>0</v>
      </c>
      <c r="BF136" s="104">
        <f t="shared" si="10"/>
        <v>0</v>
      </c>
      <c r="BG136" s="104">
        <f t="shared" si="11"/>
        <v>0</v>
      </c>
      <c r="BH136" s="104">
        <f t="shared" si="12"/>
        <v>0</v>
      </c>
      <c r="BI136" s="104">
        <f t="shared" si="13"/>
        <v>0</v>
      </c>
      <c r="BJ136" s="18" t="s">
        <v>126</v>
      </c>
      <c r="BK136" s="166">
        <f t="shared" si="14"/>
        <v>0</v>
      </c>
      <c r="BL136" s="18" t="s">
        <v>151</v>
      </c>
      <c r="BM136" s="18" t="s">
        <v>10</v>
      </c>
    </row>
    <row r="137" spans="2:65" s="1" customFormat="1" ht="16.5" customHeight="1" x14ac:dyDescent="0.15">
      <c r="B137" s="130"/>
      <c r="C137" s="159" t="s">
        <v>77</v>
      </c>
      <c r="D137" s="159" t="s">
        <v>148</v>
      </c>
      <c r="E137" s="160" t="s">
        <v>175</v>
      </c>
      <c r="F137" s="231" t="s">
        <v>176</v>
      </c>
      <c r="G137" s="231"/>
      <c r="H137" s="231"/>
      <c r="I137" s="231"/>
      <c r="J137" s="177" t="s">
        <v>465</v>
      </c>
      <c r="K137" s="162">
        <v>12.9</v>
      </c>
      <c r="L137" s="232">
        <v>0</v>
      </c>
      <c r="M137" s="232"/>
      <c r="N137" s="233">
        <f t="shared" si="5"/>
        <v>0</v>
      </c>
      <c r="O137" s="233"/>
      <c r="P137" s="233"/>
      <c r="Q137" s="233"/>
      <c r="R137" s="133"/>
      <c r="T137" s="163" t="s">
        <v>5</v>
      </c>
      <c r="U137" s="42" t="s">
        <v>44</v>
      </c>
      <c r="V137" s="34"/>
      <c r="W137" s="164">
        <f t="shared" si="6"/>
        <v>0</v>
      </c>
      <c r="X137" s="164">
        <v>0</v>
      </c>
      <c r="Y137" s="164">
        <f t="shared" si="7"/>
        <v>0</v>
      </c>
      <c r="Z137" s="164">
        <v>0</v>
      </c>
      <c r="AA137" s="165">
        <f t="shared" si="8"/>
        <v>0</v>
      </c>
      <c r="AR137" s="18" t="s">
        <v>151</v>
      </c>
      <c r="AT137" s="18" t="s">
        <v>148</v>
      </c>
      <c r="AU137" s="18" t="s">
        <v>126</v>
      </c>
      <c r="AY137" s="18" t="s">
        <v>147</v>
      </c>
      <c r="BE137" s="104">
        <f t="shared" si="9"/>
        <v>0</v>
      </c>
      <c r="BF137" s="104">
        <f t="shared" si="10"/>
        <v>0</v>
      </c>
      <c r="BG137" s="104">
        <f t="shared" si="11"/>
        <v>0</v>
      </c>
      <c r="BH137" s="104">
        <f t="shared" si="12"/>
        <v>0</v>
      </c>
      <c r="BI137" s="104">
        <f t="shared" si="13"/>
        <v>0</v>
      </c>
      <c r="BJ137" s="18" t="s">
        <v>126</v>
      </c>
      <c r="BK137" s="166">
        <f t="shared" si="14"/>
        <v>0</v>
      </c>
      <c r="BL137" s="18" t="s">
        <v>151</v>
      </c>
      <c r="BM137" s="18" t="s">
        <v>177</v>
      </c>
    </row>
    <row r="138" spans="2:65" s="1" customFormat="1" ht="25.5" customHeight="1" x14ac:dyDescent="0.15">
      <c r="B138" s="130"/>
      <c r="C138" s="159" t="s">
        <v>77</v>
      </c>
      <c r="D138" s="159" t="s">
        <v>148</v>
      </c>
      <c r="E138" s="160" t="s">
        <v>178</v>
      </c>
      <c r="F138" s="231" t="s">
        <v>179</v>
      </c>
      <c r="G138" s="231"/>
      <c r="H138" s="231"/>
      <c r="I138" s="231"/>
      <c r="J138" s="177" t="s">
        <v>596</v>
      </c>
      <c r="K138" s="162">
        <v>211.6</v>
      </c>
      <c r="L138" s="232">
        <v>0</v>
      </c>
      <c r="M138" s="232"/>
      <c r="N138" s="233">
        <f t="shared" si="5"/>
        <v>0</v>
      </c>
      <c r="O138" s="233"/>
      <c r="P138" s="233"/>
      <c r="Q138" s="233"/>
      <c r="R138" s="133"/>
      <c r="T138" s="163" t="s">
        <v>5</v>
      </c>
      <c r="U138" s="42" t="s">
        <v>44</v>
      </c>
      <c r="V138" s="34"/>
      <c r="W138" s="164">
        <f t="shared" si="6"/>
        <v>0</v>
      </c>
      <c r="X138" s="164">
        <v>0</v>
      </c>
      <c r="Y138" s="164">
        <f t="shared" si="7"/>
        <v>0</v>
      </c>
      <c r="Z138" s="164">
        <v>0</v>
      </c>
      <c r="AA138" s="165">
        <f t="shared" si="8"/>
        <v>0</v>
      </c>
      <c r="AR138" s="18" t="s">
        <v>151</v>
      </c>
      <c r="AT138" s="18" t="s">
        <v>148</v>
      </c>
      <c r="AU138" s="18" t="s">
        <v>126</v>
      </c>
      <c r="AY138" s="18" t="s">
        <v>147</v>
      </c>
      <c r="BE138" s="104">
        <f t="shared" si="9"/>
        <v>0</v>
      </c>
      <c r="BF138" s="104">
        <f t="shared" si="10"/>
        <v>0</v>
      </c>
      <c r="BG138" s="104">
        <f t="shared" si="11"/>
        <v>0</v>
      </c>
      <c r="BH138" s="104">
        <f t="shared" si="12"/>
        <v>0</v>
      </c>
      <c r="BI138" s="104">
        <f t="shared" si="13"/>
        <v>0</v>
      </c>
      <c r="BJ138" s="18" t="s">
        <v>126</v>
      </c>
      <c r="BK138" s="166">
        <f t="shared" si="14"/>
        <v>0</v>
      </c>
      <c r="BL138" s="18" t="s">
        <v>151</v>
      </c>
      <c r="BM138" s="18" t="s">
        <v>180</v>
      </c>
    </row>
    <row r="139" spans="2:65" s="1" customFormat="1" ht="25.5" customHeight="1" x14ac:dyDescent="0.15">
      <c r="B139" s="130"/>
      <c r="C139" s="159" t="s">
        <v>77</v>
      </c>
      <c r="D139" s="159" t="s">
        <v>148</v>
      </c>
      <c r="E139" s="160" t="s">
        <v>181</v>
      </c>
      <c r="F139" s="231" t="s">
        <v>182</v>
      </c>
      <c r="G139" s="231"/>
      <c r="H139" s="231"/>
      <c r="I139" s="231"/>
      <c r="J139" s="177" t="s">
        <v>540</v>
      </c>
      <c r="K139" s="162">
        <v>37</v>
      </c>
      <c r="L139" s="232">
        <v>0</v>
      </c>
      <c r="M139" s="232"/>
      <c r="N139" s="233">
        <f t="shared" si="5"/>
        <v>0</v>
      </c>
      <c r="O139" s="233"/>
      <c r="P139" s="233"/>
      <c r="Q139" s="233"/>
      <c r="R139" s="133"/>
      <c r="T139" s="163" t="s">
        <v>5</v>
      </c>
      <c r="U139" s="42" t="s">
        <v>44</v>
      </c>
      <c r="V139" s="34"/>
      <c r="W139" s="164">
        <f t="shared" si="6"/>
        <v>0</v>
      </c>
      <c r="X139" s="164">
        <v>0</v>
      </c>
      <c r="Y139" s="164">
        <f t="shared" si="7"/>
        <v>0</v>
      </c>
      <c r="Z139" s="164">
        <v>0</v>
      </c>
      <c r="AA139" s="165">
        <f t="shared" si="8"/>
        <v>0</v>
      </c>
      <c r="AR139" s="18" t="s">
        <v>151</v>
      </c>
      <c r="AT139" s="18" t="s">
        <v>148</v>
      </c>
      <c r="AU139" s="18" t="s">
        <v>126</v>
      </c>
      <c r="AY139" s="18" t="s">
        <v>147</v>
      </c>
      <c r="BE139" s="104">
        <f t="shared" si="9"/>
        <v>0</v>
      </c>
      <c r="BF139" s="104">
        <f t="shared" si="10"/>
        <v>0</v>
      </c>
      <c r="BG139" s="104">
        <f t="shared" si="11"/>
        <v>0</v>
      </c>
      <c r="BH139" s="104">
        <f t="shared" si="12"/>
        <v>0</v>
      </c>
      <c r="BI139" s="104">
        <f t="shared" si="13"/>
        <v>0</v>
      </c>
      <c r="BJ139" s="18" t="s">
        <v>126</v>
      </c>
      <c r="BK139" s="166">
        <f t="shared" si="14"/>
        <v>0</v>
      </c>
      <c r="BL139" s="18" t="s">
        <v>151</v>
      </c>
      <c r="BM139" s="18" t="s">
        <v>183</v>
      </c>
    </row>
    <row r="140" spans="2:65" s="1" customFormat="1" ht="25.5" customHeight="1" x14ac:dyDescent="0.15">
      <c r="B140" s="130"/>
      <c r="C140" s="159" t="s">
        <v>77</v>
      </c>
      <c r="D140" s="159" t="s">
        <v>148</v>
      </c>
      <c r="E140" s="160" t="s">
        <v>184</v>
      </c>
      <c r="F140" s="231" t="s">
        <v>185</v>
      </c>
      <c r="G140" s="231"/>
      <c r="H140" s="231"/>
      <c r="I140" s="231"/>
      <c r="J140" s="177" t="s">
        <v>596</v>
      </c>
      <c r="K140" s="162">
        <v>52.207999999999998</v>
      </c>
      <c r="L140" s="232">
        <v>0</v>
      </c>
      <c r="M140" s="232"/>
      <c r="N140" s="233">
        <f t="shared" si="5"/>
        <v>0</v>
      </c>
      <c r="O140" s="233"/>
      <c r="P140" s="233"/>
      <c r="Q140" s="233"/>
      <c r="R140" s="133"/>
      <c r="T140" s="163" t="s">
        <v>5</v>
      </c>
      <c r="U140" s="42" t="s">
        <v>44</v>
      </c>
      <c r="V140" s="34"/>
      <c r="W140" s="164">
        <f t="shared" si="6"/>
        <v>0</v>
      </c>
      <c r="X140" s="164">
        <v>0</v>
      </c>
      <c r="Y140" s="164">
        <f t="shared" si="7"/>
        <v>0</v>
      </c>
      <c r="Z140" s="164">
        <v>0</v>
      </c>
      <c r="AA140" s="165">
        <f t="shared" si="8"/>
        <v>0</v>
      </c>
      <c r="AR140" s="18" t="s">
        <v>151</v>
      </c>
      <c r="AT140" s="18" t="s">
        <v>148</v>
      </c>
      <c r="AU140" s="18" t="s">
        <v>126</v>
      </c>
      <c r="AY140" s="18" t="s">
        <v>147</v>
      </c>
      <c r="BE140" s="104">
        <f t="shared" si="9"/>
        <v>0</v>
      </c>
      <c r="BF140" s="104">
        <f t="shared" si="10"/>
        <v>0</v>
      </c>
      <c r="BG140" s="104">
        <f t="shared" si="11"/>
        <v>0</v>
      </c>
      <c r="BH140" s="104">
        <f t="shared" si="12"/>
        <v>0</v>
      </c>
      <c r="BI140" s="104">
        <f t="shared" si="13"/>
        <v>0</v>
      </c>
      <c r="BJ140" s="18" t="s">
        <v>126</v>
      </c>
      <c r="BK140" s="166">
        <f t="shared" si="14"/>
        <v>0</v>
      </c>
      <c r="BL140" s="18" t="s">
        <v>151</v>
      </c>
      <c r="BM140" s="18" t="s">
        <v>186</v>
      </c>
    </row>
    <row r="141" spans="2:65" s="1" customFormat="1" ht="25.5" customHeight="1" x14ac:dyDescent="0.15">
      <c r="B141" s="130"/>
      <c r="C141" s="159" t="s">
        <v>77</v>
      </c>
      <c r="D141" s="159" t="s">
        <v>148</v>
      </c>
      <c r="E141" s="160" t="s">
        <v>187</v>
      </c>
      <c r="F141" s="231" t="s">
        <v>188</v>
      </c>
      <c r="G141" s="231"/>
      <c r="H141" s="231"/>
      <c r="I141" s="231"/>
      <c r="J141" s="177" t="s">
        <v>596</v>
      </c>
      <c r="K141" s="162">
        <v>2723.92</v>
      </c>
      <c r="L141" s="232">
        <v>0</v>
      </c>
      <c r="M141" s="232"/>
      <c r="N141" s="233">
        <f t="shared" si="5"/>
        <v>0</v>
      </c>
      <c r="O141" s="233"/>
      <c r="P141" s="233"/>
      <c r="Q141" s="233"/>
      <c r="R141" s="133"/>
      <c r="T141" s="163" t="s">
        <v>5</v>
      </c>
      <c r="U141" s="42" t="s">
        <v>44</v>
      </c>
      <c r="V141" s="34"/>
      <c r="W141" s="164">
        <f t="shared" si="6"/>
        <v>0</v>
      </c>
      <c r="X141" s="164">
        <v>0</v>
      </c>
      <c r="Y141" s="164">
        <f t="shared" si="7"/>
        <v>0</v>
      </c>
      <c r="Z141" s="164">
        <v>0</v>
      </c>
      <c r="AA141" s="165">
        <f t="shared" si="8"/>
        <v>0</v>
      </c>
      <c r="AR141" s="18" t="s">
        <v>151</v>
      </c>
      <c r="AT141" s="18" t="s">
        <v>148</v>
      </c>
      <c r="AU141" s="18" t="s">
        <v>126</v>
      </c>
      <c r="AY141" s="18" t="s">
        <v>147</v>
      </c>
      <c r="BE141" s="104">
        <f t="shared" si="9"/>
        <v>0</v>
      </c>
      <c r="BF141" s="104">
        <f t="shared" si="10"/>
        <v>0</v>
      </c>
      <c r="BG141" s="104">
        <f t="shared" si="11"/>
        <v>0</v>
      </c>
      <c r="BH141" s="104">
        <f t="shared" si="12"/>
        <v>0</v>
      </c>
      <c r="BI141" s="104">
        <f t="shared" si="13"/>
        <v>0</v>
      </c>
      <c r="BJ141" s="18" t="s">
        <v>126</v>
      </c>
      <c r="BK141" s="166">
        <f t="shared" si="14"/>
        <v>0</v>
      </c>
      <c r="BL141" s="18" t="s">
        <v>151</v>
      </c>
      <c r="BM141" s="18" t="s">
        <v>189</v>
      </c>
    </row>
    <row r="142" spans="2:65" s="1" customFormat="1" ht="25.5" customHeight="1" x14ac:dyDescent="0.15">
      <c r="B142" s="130"/>
      <c r="C142" s="159" t="s">
        <v>77</v>
      </c>
      <c r="D142" s="159" t="s">
        <v>148</v>
      </c>
      <c r="E142" s="160" t="s">
        <v>190</v>
      </c>
      <c r="F142" s="231" t="s">
        <v>191</v>
      </c>
      <c r="G142" s="231"/>
      <c r="H142" s="231"/>
      <c r="I142" s="231"/>
      <c r="J142" s="177" t="s">
        <v>596</v>
      </c>
      <c r="K142" s="162">
        <v>817.17600000000004</v>
      </c>
      <c r="L142" s="232">
        <v>0</v>
      </c>
      <c r="M142" s="232"/>
      <c r="N142" s="233">
        <f t="shared" si="5"/>
        <v>0</v>
      </c>
      <c r="O142" s="233"/>
      <c r="P142" s="233"/>
      <c r="Q142" s="233"/>
      <c r="R142" s="133"/>
      <c r="T142" s="163" t="s">
        <v>5</v>
      </c>
      <c r="U142" s="42" t="s">
        <v>44</v>
      </c>
      <c r="V142" s="34"/>
      <c r="W142" s="164">
        <f t="shared" si="6"/>
        <v>0</v>
      </c>
      <c r="X142" s="164">
        <v>0</v>
      </c>
      <c r="Y142" s="164">
        <f t="shared" si="7"/>
        <v>0</v>
      </c>
      <c r="Z142" s="164">
        <v>0</v>
      </c>
      <c r="AA142" s="165">
        <f t="shared" si="8"/>
        <v>0</v>
      </c>
      <c r="AR142" s="18" t="s">
        <v>151</v>
      </c>
      <c r="AT142" s="18" t="s">
        <v>148</v>
      </c>
      <c r="AU142" s="18" t="s">
        <v>126</v>
      </c>
      <c r="AY142" s="18" t="s">
        <v>147</v>
      </c>
      <c r="BE142" s="104">
        <f t="shared" si="9"/>
        <v>0</v>
      </c>
      <c r="BF142" s="104">
        <f t="shared" si="10"/>
        <v>0</v>
      </c>
      <c r="BG142" s="104">
        <f t="shared" si="11"/>
        <v>0</v>
      </c>
      <c r="BH142" s="104">
        <f t="shared" si="12"/>
        <v>0</v>
      </c>
      <c r="BI142" s="104">
        <f t="shared" si="13"/>
        <v>0</v>
      </c>
      <c r="BJ142" s="18" t="s">
        <v>126</v>
      </c>
      <c r="BK142" s="166">
        <f t="shared" si="14"/>
        <v>0</v>
      </c>
      <c r="BL142" s="18" t="s">
        <v>151</v>
      </c>
      <c r="BM142" s="18" t="s">
        <v>192</v>
      </c>
    </row>
    <row r="143" spans="2:65" s="1" customFormat="1" ht="38.25" customHeight="1" x14ac:dyDescent="0.15">
      <c r="B143" s="130"/>
      <c r="C143" s="159" t="s">
        <v>77</v>
      </c>
      <c r="D143" s="159" t="s">
        <v>148</v>
      </c>
      <c r="E143" s="160" t="s">
        <v>193</v>
      </c>
      <c r="F143" s="231" t="s">
        <v>194</v>
      </c>
      <c r="G143" s="231"/>
      <c r="H143" s="231"/>
      <c r="I143" s="231"/>
      <c r="J143" s="177" t="s">
        <v>465</v>
      </c>
      <c r="K143" s="162">
        <v>9</v>
      </c>
      <c r="L143" s="232">
        <v>0</v>
      </c>
      <c r="M143" s="232"/>
      <c r="N143" s="233">
        <f t="shared" si="5"/>
        <v>0</v>
      </c>
      <c r="O143" s="233"/>
      <c r="P143" s="233"/>
      <c r="Q143" s="233"/>
      <c r="R143" s="133"/>
      <c r="T143" s="163" t="s">
        <v>5</v>
      </c>
      <c r="U143" s="42" t="s">
        <v>44</v>
      </c>
      <c r="V143" s="34"/>
      <c r="W143" s="164">
        <f t="shared" si="6"/>
        <v>0</v>
      </c>
      <c r="X143" s="164">
        <v>0</v>
      </c>
      <c r="Y143" s="164">
        <f t="shared" si="7"/>
        <v>0</v>
      </c>
      <c r="Z143" s="164">
        <v>0</v>
      </c>
      <c r="AA143" s="165">
        <f t="shared" si="8"/>
        <v>0</v>
      </c>
      <c r="AR143" s="18" t="s">
        <v>151</v>
      </c>
      <c r="AT143" s="18" t="s">
        <v>148</v>
      </c>
      <c r="AU143" s="18" t="s">
        <v>126</v>
      </c>
      <c r="AY143" s="18" t="s">
        <v>147</v>
      </c>
      <c r="BE143" s="104">
        <f t="shared" si="9"/>
        <v>0</v>
      </c>
      <c r="BF143" s="104">
        <f t="shared" si="10"/>
        <v>0</v>
      </c>
      <c r="BG143" s="104">
        <f t="shared" si="11"/>
        <v>0</v>
      </c>
      <c r="BH143" s="104">
        <f t="shared" si="12"/>
        <v>0</v>
      </c>
      <c r="BI143" s="104">
        <f t="shared" si="13"/>
        <v>0</v>
      </c>
      <c r="BJ143" s="18" t="s">
        <v>126</v>
      </c>
      <c r="BK143" s="166">
        <f t="shared" si="14"/>
        <v>0</v>
      </c>
      <c r="BL143" s="18" t="s">
        <v>151</v>
      </c>
      <c r="BM143" s="18" t="s">
        <v>195</v>
      </c>
    </row>
    <row r="144" spans="2:65" s="1" customFormat="1" ht="16.5" customHeight="1" x14ac:dyDescent="0.15">
      <c r="B144" s="130"/>
      <c r="C144" s="159" t="s">
        <v>77</v>
      </c>
      <c r="D144" s="159" t="s">
        <v>148</v>
      </c>
      <c r="E144" s="160" t="s">
        <v>196</v>
      </c>
      <c r="F144" s="231" t="s">
        <v>197</v>
      </c>
      <c r="G144" s="231"/>
      <c r="H144" s="231"/>
      <c r="I144" s="231"/>
      <c r="J144" s="177" t="s">
        <v>465</v>
      </c>
      <c r="K144" s="162">
        <v>10</v>
      </c>
      <c r="L144" s="232">
        <v>0</v>
      </c>
      <c r="M144" s="232"/>
      <c r="N144" s="233">
        <f t="shared" si="5"/>
        <v>0</v>
      </c>
      <c r="O144" s="233"/>
      <c r="P144" s="233"/>
      <c r="Q144" s="233"/>
      <c r="R144" s="133"/>
      <c r="T144" s="163" t="s">
        <v>5</v>
      </c>
      <c r="U144" s="42" t="s">
        <v>44</v>
      </c>
      <c r="V144" s="34"/>
      <c r="W144" s="164">
        <f t="shared" si="6"/>
        <v>0</v>
      </c>
      <c r="X144" s="164">
        <v>0</v>
      </c>
      <c r="Y144" s="164">
        <f t="shared" si="7"/>
        <v>0</v>
      </c>
      <c r="Z144" s="164">
        <v>0</v>
      </c>
      <c r="AA144" s="165">
        <f t="shared" si="8"/>
        <v>0</v>
      </c>
      <c r="AR144" s="18" t="s">
        <v>151</v>
      </c>
      <c r="AT144" s="18" t="s">
        <v>148</v>
      </c>
      <c r="AU144" s="18" t="s">
        <v>126</v>
      </c>
      <c r="AY144" s="18" t="s">
        <v>147</v>
      </c>
      <c r="BE144" s="104">
        <f t="shared" si="9"/>
        <v>0</v>
      </c>
      <c r="BF144" s="104">
        <f t="shared" si="10"/>
        <v>0</v>
      </c>
      <c r="BG144" s="104">
        <f t="shared" si="11"/>
        <v>0</v>
      </c>
      <c r="BH144" s="104">
        <f t="shared" si="12"/>
        <v>0</v>
      </c>
      <c r="BI144" s="104">
        <f t="shared" si="13"/>
        <v>0</v>
      </c>
      <c r="BJ144" s="18" t="s">
        <v>126</v>
      </c>
      <c r="BK144" s="166">
        <f t="shared" si="14"/>
        <v>0</v>
      </c>
      <c r="BL144" s="18" t="s">
        <v>151</v>
      </c>
      <c r="BM144" s="18" t="s">
        <v>198</v>
      </c>
    </row>
    <row r="145" spans="2:65" s="1" customFormat="1" ht="38.25" customHeight="1" x14ac:dyDescent="0.15">
      <c r="B145" s="130"/>
      <c r="C145" s="159" t="s">
        <v>77</v>
      </c>
      <c r="D145" s="159" t="s">
        <v>148</v>
      </c>
      <c r="E145" s="160" t="s">
        <v>199</v>
      </c>
      <c r="F145" s="231" t="s">
        <v>200</v>
      </c>
      <c r="G145" s="231"/>
      <c r="H145" s="231"/>
      <c r="I145" s="231"/>
      <c r="J145" s="177" t="s">
        <v>465</v>
      </c>
      <c r="K145" s="162">
        <v>6</v>
      </c>
      <c r="L145" s="232">
        <v>0</v>
      </c>
      <c r="M145" s="232"/>
      <c r="N145" s="233">
        <f t="shared" si="5"/>
        <v>0</v>
      </c>
      <c r="O145" s="233"/>
      <c r="P145" s="233"/>
      <c r="Q145" s="233"/>
      <c r="R145" s="133"/>
      <c r="T145" s="163" t="s">
        <v>5</v>
      </c>
      <c r="U145" s="42" t="s">
        <v>44</v>
      </c>
      <c r="V145" s="34"/>
      <c r="W145" s="164">
        <f t="shared" si="6"/>
        <v>0</v>
      </c>
      <c r="X145" s="164">
        <v>0</v>
      </c>
      <c r="Y145" s="164">
        <f t="shared" si="7"/>
        <v>0</v>
      </c>
      <c r="Z145" s="164">
        <v>0</v>
      </c>
      <c r="AA145" s="165">
        <f t="shared" si="8"/>
        <v>0</v>
      </c>
      <c r="AR145" s="18" t="s">
        <v>151</v>
      </c>
      <c r="AT145" s="18" t="s">
        <v>148</v>
      </c>
      <c r="AU145" s="18" t="s">
        <v>126</v>
      </c>
      <c r="AY145" s="18" t="s">
        <v>147</v>
      </c>
      <c r="BE145" s="104">
        <f t="shared" si="9"/>
        <v>0</v>
      </c>
      <c r="BF145" s="104">
        <f t="shared" si="10"/>
        <v>0</v>
      </c>
      <c r="BG145" s="104">
        <f t="shared" si="11"/>
        <v>0</v>
      </c>
      <c r="BH145" s="104">
        <f t="shared" si="12"/>
        <v>0</v>
      </c>
      <c r="BI145" s="104">
        <f t="shared" si="13"/>
        <v>0</v>
      </c>
      <c r="BJ145" s="18" t="s">
        <v>126</v>
      </c>
      <c r="BK145" s="166">
        <f t="shared" si="14"/>
        <v>0</v>
      </c>
      <c r="BL145" s="18" t="s">
        <v>151</v>
      </c>
      <c r="BM145" s="18" t="s">
        <v>201</v>
      </c>
    </row>
    <row r="146" spans="2:65" s="1" customFormat="1" ht="25.5" customHeight="1" x14ac:dyDescent="0.15">
      <c r="B146" s="130"/>
      <c r="C146" s="159" t="s">
        <v>77</v>
      </c>
      <c r="D146" s="159" t="s">
        <v>148</v>
      </c>
      <c r="E146" s="160" t="s">
        <v>202</v>
      </c>
      <c r="F146" s="231" t="s">
        <v>203</v>
      </c>
      <c r="G146" s="231"/>
      <c r="H146" s="231"/>
      <c r="I146" s="231"/>
      <c r="J146" s="177" t="s">
        <v>595</v>
      </c>
      <c r="K146" s="162">
        <v>703.86</v>
      </c>
      <c r="L146" s="232">
        <v>0</v>
      </c>
      <c r="M146" s="232"/>
      <c r="N146" s="233">
        <f t="shared" si="5"/>
        <v>0</v>
      </c>
      <c r="O146" s="233"/>
      <c r="P146" s="233"/>
      <c r="Q146" s="233"/>
      <c r="R146" s="133"/>
      <c r="T146" s="163" t="s">
        <v>5</v>
      </c>
      <c r="U146" s="42" t="s">
        <v>44</v>
      </c>
      <c r="V146" s="34"/>
      <c r="W146" s="164">
        <f t="shared" si="6"/>
        <v>0</v>
      </c>
      <c r="X146" s="164">
        <v>0</v>
      </c>
      <c r="Y146" s="164">
        <f t="shared" si="7"/>
        <v>0</v>
      </c>
      <c r="Z146" s="164">
        <v>0</v>
      </c>
      <c r="AA146" s="165">
        <f t="shared" si="8"/>
        <v>0</v>
      </c>
      <c r="AR146" s="18" t="s">
        <v>151</v>
      </c>
      <c r="AT146" s="18" t="s">
        <v>148</v>
      </c>
      <c r="AU146" s="18" t="s">
        <v>126</v>
      </c>
      <c r="AY146" s="18" t="s">
        <v>147</v>
      </c>
      <c r="BE146" s="104">
        <f t="shared" si="9"/>
        <v>0</v>
      </c>
      <c r="BF146" s="104">
        <f t="shared" si="10"/>
        <v>0</v>
      </c>
      <c r="BG146" s="104">
        <f t="shared" si="11"/>
        <v>0</v>
      </c>
      <c r="BH146" s="104">
        <f t="shared" si="12"/>
        <v>0</v>
      </c>
      <c r="BI146" s="104">
        <f t="shared" si="13"/>
        <v>0</v>
      </c>
      <c r="BJ146" s="18" t="s">
        <v>126</v>
      </c>
      <c r="BK146" s="166">
        <f t="shared" si="14"/>
        <v>0</v>
      </c>
      <c r="BL146" s="18" t="s">
        <v>151</v>
      </c>
      <c r="BM146" s="18" t="s">
        <v>204</v>
      </c>
    </row>
    <row r="147" spans="2:65" s="1" customFormat="1" ht="25.5" customHeight="1" x14ac:dyDescent="0.15">
      <c r="B147" s="130"/>
      <c r="C147" s="159" t="s">
        <v>77</v>
      </c>
      <c r="D147" s="159" t="s">
        <v>148</v>
      </c>
      <c r="E147" s="160" t="s">
        <v>205</v>
      </c>
      <c r="F147" s="231" t="s">
        <v>206</v>
      </c>
      <c r="G147" s="231"/>
      <c r="H147" s="231"/>
      <c r="I147" s="231"/>
      <c r="J147" s="177" t="s">
        <v>595</v>
      </c>
      <c r="K147" s="162">
        <v>5941.84</v>
      </c>
      <c r="L147" s="232">
        <v>0</v>
      </c>
      <c r="M147" s="232"/>
      <c r="N147" s="233">
        <f t="shared" si="5"/>
        <v>0</v>
      </c>
      <c r="O147" s="233"/>
      <c r="P147" s="233"/>
      <c r="Q147" s="233"/>
      <c r="R147" s="133"/>
      <c r="T147" s="163" t="s">
        <v>5</v>
      </c>
      <c r="U147" s="42" t="s">
        <v>44</v>
      </c>
      <c r="V147" s="34"/>
      <c r="W147" s="164">
        <f t="shared" si="6"/>
        <v>0</v>
      </c>
      <c r="X147" s="164">
        <v>0</v>
      </c>
      <c r="Y147" s="164">
        <f t="shared" si="7"/>
        <v>0</v>
      </c>
      <c r="Z147" s="164">
        <v>0</v>
      </c>
      <c r="AA147" s="165">
        <f t="shared" si="8"/>
        <v>0</v>
      </c>
      <c r="AR147" s="18" t="s">
        <v>151</v>
      </c>
      <c r="AT147" s="18" t="s">
        <v>148</v>
      </c>
      <c r="AU147" s="18" t="s">
        <v>126</v>
      </c>
      <c r="AY147" s="18" t="s">
        <v>147</v>
      </c>
      <c r="BE147" s="104">
        <f t="shared" si="9"/>
        <v>0</v>
      </c>
      <c r="BF147" s="104">
        <f t="shared" si="10"/>
        <v>0</v>
      </c>
      <c r="BG147" s="104">
        <f t="shared" si="11"/>
        <v>0</v>
      </c>
      <c r="BH147" s="104">
        <f t="shared" si="12"/>
        <v>0</v>
      </c>
      <c r="BI147" s="104">
        <f t="shared" si="13"/>
        <v>0</v>
      </c>
      <c r="BJ147" s="18" t="s">
        <v>126</v>
      </c>
      <c r="BK147" s="166">
        <f t="shared" si="14"/>
        <v>0</v>
      </c>
      <c r="BL147" s="18" t="s">
        <v>151</v>
      </c>
      <c r="BM147" s="18" t="s">
        <v>207</v>
      </c>
    </row>
    <row r="148" spans="2:65" s="1" customFormat="1" ht="25.5" customHeight="1" x14ac:dyDescent="0.15">
      <c r="B148" s="130"/>
      <c r="C148" s="159" t="s">
        <v>77</v>
      </c>
      <c r="D148" s="159" t="s">
        <v>148</v>
      </c>
      <c r="E148" s="160" t="s">
        <v>208</v>
      </c>
      <c r="F148" s="231" t="s">
        <v>209</v>
      </c>
      <c r="G148" s="231"/>
      <c r="H148" s="231"/>
      <c r="I148" s="231"/>
      <c r="J148" s="177" t="s">
        <v>595</v>
      </c>
      <c r="K148" s="162">
        <v>703.86</v>
      </c>
      <c r="L148" s="232">
        <v>0</v>
      </c>
      <c r="M148" s="232"/>
      <c r="N148" s="233">
        <f t="shared" si="5"/>
        <v>0</v>
      </c>
      <c r="O148" s="233"/>
      <c r="P148" s="233"/>
      <c r="Q148" s="233"/>
      <c r="R148" s="133"/>
      <c r="T148" s="163" t="s">
        <v>5</v>
      </c>
      <c r="U148" s="42" t="s">
        <v>44</v>
      </c>
      <c r="V148" s="34"/>
      <c r="W148" s="164">
        <f t="shared" si="6"/>
        <v>0</v>
      </c>
      <c r="X148" s="164">
        <v>0</v>
      </c>
      <c r="Y148" s="164">
        <f t="shared" si="7"/>
        <v>0</v>
      </c>
      <c r="Z148" s="164">
        <v>0</v>
      </c>
      <c r="AA148" s="165">
        <f t="shared" si="8"/>
        <v>0</v>
      </c>
      <c r="AR148" s="18" t="s">
        <v>151</v>
      </c>
      <c r="AT148" s="18" t="s">
        <v>148</v>
      </c>
      <c r="AU148" s="18" t="s">
        <v>126</v>
      </c>
      <c r="AY148" s="18" t="s">
        <v>147</v>
      </c>
      <c r="BE148" s="104">
        <f t="shared" si="9"/>
        <v>0</v>
      </c>
      <c r="BF148" s="104">
        <f t="shared" si="10"/>
        <v>0</v>
      </c>
      <c r="BG148" s="104">
        <f t="shared" si="11"/>
        <v>0</v>
      </c>
      <c r="BH148" s="104">
        <f t="shared" si="12"/>
        <v>0</v>
      </c>
      <c r="BI148" s="104">
        <f t="shared" si="13"/>
        <v>0</v>
      </c>
      <c r="BJ148" s="18" t="s">
        <v>126</v>
      </c>
      <c r="BK148" s="166">
        <f t="shared" si="14"/>
        <v>0</v>
      </c>
      <c r="BL148" s="18" t="s">
        <v>151</v>
      </c>
      <c r="BM148" s="18" t="s">
        <v>210</v>
      </c>
    </row>
    <row r="149" spans="2:65" s="1" customFormat="1" ht="25.5" customHeight="1" x14ac:dyDescent="0.15">
      <c r="B149" s="130"/>
      <c r="C149" s="159" t="s">
        <v>77</v>
      </c>
      <c r="D149" s="159" t="s">
        <v>148</v>
      </c>
      <c r="E149" s="160" t="s">
        <v>211</v>
      </c>
      <c r="F149" s="231" t="s">
        <v>212</v>
      </c>
      <c r="G149" s="231"/>
      <c r="H149" s="231"/>
      <c r="I149" s="231"/>
      <c r="J149" s="177" t="s">
        <v>595</v>
      </c>
      <c r="K149" s="162">
        <v>5941.84</v>
      </c>
      <c r="L149" s="232">
        <v>0</v>
      </c>
      <c r="M149" s="232"/>
      <c r="N149" s="233">
        <f t="shared" si="5"/>
        <v>0</v>
      </c>
      <c r="O149" s="233"/>
      <c r="P149" s="233"/>
      <c r="Q149" s="233"/>
      <c r="R149" s="133"/>
      <c r="T149" s="163" t="s">
        <v>5</v>
      </c>
      <c r="U149" s="42" t="s">
        <v>44</v>
      </c>
      <c r="V149" s="34"/>
      <c r="W149" s="164">
        <f t="shared" si="6"/>
        <v>0</v>
      </c>
      <c r="X149" s="164">
        <v>0</v>
      </c>
      <c r="Y149" s="164">
        <f t="shared" si="7"/>
        <v>0</v>
      </c>
      <c r="Z149" s="164">
        <v>0</v>
      </c>
      <c r="AA149" s="165">
        <f t="shared" si="8"/>
        <v>0</v>
      </c>
      <c r="AR149" s="18" t="s">
        <v>151</v>
      </c>
      <c r="AT149" s="18" t="s">
        <v>148</v>
      </c>
      <c r="AU149" s="18" t="s">
        <v>126</v>
      </c>
      <c r="AY149" s="18" t="s">
        <v>147</v>
      </c>
      <c r="BE149" s="104">
        <f t="shared" si="9"/>
        <v>0</v>
      </c>
      <c r="BF149" s="104">
        <f t="shared" si="10"/>
        <v>0</v>
      </c>
      <c r="BG149" s="104">
        <f t="shared" si="11"/>
        <v>0</v>
      </c>
      <c r="BH149" s="104">
        <f t="shared" si="12"/>
        <v>0</v>
      </c>
      <c r="BI149" s="104">
        <f t="shared" si="13"/>
        <v>0</v>
      </c>
      <c r="BJ149" s="18" t="s">
        <v>126</v>
      </c>
      <c r="BK149" s="166">
        <f t="shared" si="14"/>
        <v>0</v>
      </c>
      <c r="BL149" s="18" t="s">
        <v>151</v>
      </c>
      <c r="BM149" s="18" t="s">
        <v>213</v>
      </c>
    </row>
    <row r="150" spans="2:65" s="1" customFormat="1" ht="25.5" customHeight="1" x14ac:dyDescent="0.15">
      <c r="B150" s="130"/>
      <c r="C150" s="159" t="s">
        <v>77</v>
      </c>
      <c r="D150" s="159" t="s">
        <v>148</v>
      </c>
      <c r="E150" s="160" t="s">
        <v>214</v>
      </c>
      <c r="F150" s="231" t="s">
        <v>215</v>
      </c>
      <c r="G150" s="231"/>
      <c r="H150" s="231"/>
      <c r="I150" s="231"/>
      <c r="J150" s="177" t="s">
        <v>596</v>
      </c>
      <c r="K150" s="162">
        <v>796.18</v>
      </c>
      <c r="L150" s="232">
        <v>0</v>
      </c>
      <c r="M150" s="232"/>
      <c r="N150" s="233">
        <f t="shared" si="5"/>
        <v>0</v>
      </c>
      <c r="O150" s="233"/>
      <c r="P150" s="233"/>
      <c r="Q150" s="233"/>
      <c r="R150" s="133"/>
      <c r="T150" s="163" t="s">
        <v>5</v>
      </c>
      <c r="U150" s="42" t="s">
        <v>44</v>
      </c>
      <c r="V150" s="34"/>
      <c r="W150" s="164">
        <f t="shared" si="6"/>
        <v>0</v>
      </c>
      <c r="X150" s="164">
        <v>0</v>
      </c>
      <c r="Y150" s="164">
        <f t="shared" si="7"/>
        <v>0</v>
      </c>
      <c r="Z150" s="164">
        <v>0</v>
      </c>
      <c r="AA150" s="165">
        <f t="shared" si="8"/>
        <v>0</v>
      </c>
      <c r="AR150" s="18" t="s">
        <v>151</v>
      </c>
      <c r="AT150" s="18" t="s">
        <v>148</v>
      </c>
      <c r="AU150" s="18" t="s">
        <v>126</v>
      </c>
      <c r="AY150" s="18" t="s">
        <v>147</v>
      </c>
      <c r="BE150" s="104">
        <f t="shared" si="9"/>
        <v>0</v>
      </c>
      <c r="BF150" s="104">
        <f t="shared" si="10"/>
        <v>0</v>
      </c>
      <c r="BG150" s="104">
        <f t="shared" si="11"/>
        <v>0</v>
      </c>
      <c r="BH150" s="104">
        <f t="shared" si="12"/>
        <v>0</v>
      </c>
      <c r="BI150" s="104">
        <f t="shared" si="13"/>
        <v>0</v>
      </c>
      <c r="BJ150" s="18" t="s">
        <v>126</v>
      </c>
      <c r="BK150" s="166">
        <f t="shared" si="14"/>
        <v>0</v>
      </c>
      <c r="BL150" s="18" t="s">
        <v>151</v>
      </c>
      <c r="BM150" s="18" t="s">
        <v>216</v>
      </c>
    </row>
    <row r="151" spans="2:65" s="1" customFormat="1" ht="25.5" customHeight="1" x14ac:dyDescent="0.15">
      <c r="B151" s="130"/>
      <c r="C151" s="159" t="s">
        <v>77</v>
      </c>
      <c r="D151" s="159" t="s">
        <v>148</v>
      </c>
      <c r="E151" s="160" t="s">
        <v>217</v>
      </c>
      <c r="F151" s="231" t="s">
        <v>218</v>
      </c>
      <c r="G151" s="231"/>
      <c r="H151" s="231"/>
      <c r="I151" s="231"/>
      <c r="J151" s="177" t="s">
        <v>596</v>
      </c>
      <c r="K151" s="162">
        <v>622.35799999999995</v>
      </c>
      <c r="L151" s="232">
        <v>0</v>
      </c>
      <c r="M151" s="232"/>
      <c r="N151" s="233">
        <f t="shared" si="5"/>
        <v>0</v>
      </c>
      <c r="O151" s="233"/>
      <c r="P151" s="233"/>
      <c r="Q151" s="233"/>
      <c r="R151" s="133"/>
      <c r="T151" s="163" t="s">
        <v>5</v>
      </c>
      <c r="U151" s="42" t="s">
        <v>44</v>
      </c>
      <c r="V151" s="34"/>
      <c r="W151" s="164">
        <f t="shared" si="6"/>
        <v>0</v>
      </c>
      <c r="X151" s="164">
        <v>0</v>
      </c>
      <c r="Y151" s="164">
        <f t="shared" si="7"/>
        <v>0</v>
      </c>
      <c r="Z151" s="164">
        <v>0</v>
      </c>
      <c r="AA151" s="165">
        <f t="shared" si="8"/>
        <v>0</v>
      </c>
      <c r="AR151" s="18" t="s">
        <v>151</v>
      </c>
      <c r="AT151" s="18" t="s">
        <v>148</v>
      </c>
      <c r="AU151" s="18" t="s">
        <v>126</v>
      </c>
      <c r="AY151" s="18" t="s">
        <v>147</v>
      </c>
      <c r="BE151" s="104">
        <f t="shared" si="9"/>
        <v>0</v>
      </c>
      <c r="BF151" s="104">
        <f t="shared" si="10"/>
        <v>0</v>
      </c>
      <c r="BG151" s="104">
        <f t="shared" si="11"/>
        <v>0</v>
      </c>
      <c r="BH151" s="104">
        <f t="shared" si="12"/>
        <v>0</v>
      </c>
      <c r="BI151" s="104">
        <f t="shared" si="13"/>
        <v>0</v>
      </c>
      <c r="BJ151" s="18" t="s">
        <v>126</v>
      </c>
      <c r="BK151" s="166">
        <f t="shared" si="14"/>
        <v>0</v>
      </c>
      <c r="BL151" s="18" t="s">
        <v>151</v>
      </c>
      <c r="BM151" s="18" t="s">
        <v>219</v>
      </c>
    </row>
    <row r="152" spans="2:65" s="1" customFormat="1" ht="25.5" customHeight="1" x14ac:dyDescent="0.15">
      <c r="B152" s="130"/>
      <c r="C152" s="159" t="s">
        <v>77</v>
      </c>
      <c r="D152" s="159" t="s">
        <v>148</v>
      </c>
      <c r="E152" s="160" t="s">
        <v>220</v>
      </c>
      <c r="F152" s="231" t="s">
        <v>221</v>
      </c>
      <c r="G152" s="231"/>
      <c r="H152" s="231"/>
      <c r="I152" s="231"/>
      <c r="J152" s="177" t="s">
        <v>596</v>
      </c>
      <c r="K152" s="162">
        <v>474.21600000000001</v>
      </c>
      <c r="L152" s="232">
        <v>0</v>
      </c>
      <c r="M152" s="232"/>
      <c r="N152" s="233">
        <f t="shared" si="5"/>
        <v>0</v>
      </c>
      <c r="O152" s="233"/>
      <c r="P152" s="233"/>
      <c r="Q152" s="233"/>
      <c r="R152" s="133"/>
      <c r="T152" s="163" t="s">
        <v>5</v>
      </c>
      <c r="U152" s="42" t="s">
        <v>44</v>
      </c>
      <c r="V152" s="34"/>
      <c r="W152" s="164">
        <f t="shared" si="6"/>
        <v>0</v>
      </c>
      <c r="X152" s="164">
        <v>0</v>
      </c>
      <c r="Y152" s="164">
        <f t="shared" si="7"/>
        <v>0</v>
      </c>
      <c r="Z152" s="164">
        <v>0</v>
      </c>
      <c r="AA152" s="165">
        <f t="shared" si="8"/>
        <v>0</v>
      </c>
      <c r="AR152" s="18" t="s">
        <v>151</v>
      </c>
      <c r="AT152" s="18" t="s">
        <v>148</v>
      </c>
      <c r="AU152" s="18" t="s">
        <v>126</v>
      </c>
      <c r="AY152" s="18" t="s">
        <v>147</v>
      </c>
      <c r="BE152" s="104">
        <f t="shared" si="9"/>
        <v>0</v>
      </c>
      <c r="BF152" s="104">
        <f t="shared" si="10"/>
        <v>0</v>
      </c>
      <c r="BG152" s="104">
        <f t="shared" si="11"/>
        <v>0</v>
      </c>
      <c r="BH152" s="104">
        <f t="shared" si="12"/>
        <v>0</v>
      </c>
      <c r="BI152" s="104">
        <f t="shared" si="13"/>
        <v>0</v>
      </c>
      <c r="BJ152" s="18" t="s">
        <v>126</v>
      </c>
      <c r="BK152" s="166">
        <f t="shared" si="14"/>
        <v>0</v>
      </c>
      <c r="BL152" s="18" t="s">
        <v>151</v>
      </c>
      <c r="BM152" s="18" t="s">
        <v>222</v>
      </c>
    </row>
    <row r="153" spans="2:65" s="1" customFormat="1" ht="25.5" customHeight="1" x14ac:dyDescent="0.15">
      <c r="B153" s="130"/>
      <c r="C153" s="159" t="s">
        <v>77</v>
      </c>
      <c r="D153" s="159" t="s">
        <v>148</v>
      </c>
      <c r="E153" s="160" t="s">
        <v>223</v>
      </c>
      <c r="F153" s="231" t="s">
        <v>224</v>
      </c>
      <c r="G153" s="231"/>
      <c r="H153" s="231"/>
      <c r="I153" s="231"/>
      <c r="J153" s="177" t="s">
        <v>596</v>
      </c>
      <c r="K153" s="162">
        <v>2565.84</v>
      </c>
      <c r="L153" s="232">
        <v>0</v>
      </c>
      <c r="M153" s="232"/>
      <c r="N153" s="233">
        <f t="shared" si="5"/>
        <v>0</v>
      </c>
      <c r="O153" s="233"/>
      <c r="P153" s="233"/>
      <c r="Q153" s="233"/>
      <c r="R153" s="133"/>
      <c r="T153" s="163" t="s">
        <v>5</v>
      </c>
      <c r="U153" s="42" t="s">
        <v>44</v>
      </c>
      <c r="V153" s="34"/>
      <c r="W153" s="164">
        <f t="shared" si="6"/>
        <v>0</v>
      </c>
      <c r="X153" s="164">
        <v>0</v>
      </c>
      <c r="Y153" s="164">
        <f t="shared" si="7"/>
        <v>0</v>
      </c>
      <c r="Z153" s="164">
        <v>0</v>
      </c>
      <c r="AA153" s="165">
        <f t="shared" si="8"/>
        <v>0</v>
      </c>
      <c r="AR153" s="18" t="s">
        <v>151</v>
      </c>
      <c r="AT153" s="18" t="s">
        <v>148</v>
      </c>
      <c r="AU153" s="18" t="s">
        <v>126</v>
      </c>
      <c r="AY153" s="18" t="s">
        <v>147</v>
      </c>
      <c r="BE153" s="104">
        <f t="shared" si="9"/>
        <v>0</v>
      </c>
      <c r="BF153" s="104">
        <f t="shared" si="10"/>
        <v>0</v>
      </c>
      <c r="BG153" s="104">
        <f t="shared" si="11"/>
        <v>0</v>
      </c>
      <c r="BH153" s="104">
        <f t="shared" si="12"/>
        <v>0</v>
      </c>
      <c r="BI153" s="104">
        <f t="shared" si="13"/>
        <v>0</v>
      </c>
      <c r="BJ153" s="18" t="s">
        <v>126</v>
      </c>
      <c r="BK153" s="166">
        <f t="shared" si="14"/>
        <v>0</v>
      </c>
      <c r="BL153" s="18" t="s">
        <v>151</v>
      </c>
      <c r="BM153" s="18" t="s">
        <v>225</v>
      </c>
    </row>
    <row r="154" spans="2:65" s="1" customFormat="1" ht="25.5" customHeight="1" x14ac:dyDescent="0.15">
      <c r="B154" s="130"/>
      <c r="C154" s="159" t="s">
        <v>77</v>
      </c>
      <c r="D154" s="159" t="s">
        <v>148</v>
      </c>
      <c r="E154" s="160" t="s">
        <v>226</v>
      </c>
      <c r="F154" s="231" t="s">
        <v>227</v>
      </c>
      <c r="G154" s="231"/>
      <c r="H154" s="231"/>
      <c r="I154" s="231"/>
      <c r="J154" s="177" t="s">
        <v>596</v>
      </c>
      <c r="K154" s="162">
        <v>10263.36</v>
      </c>
      <c r="L154" s="232">
        <v>0</v>
      </c>
      <c r="M154" s="232"/>
      <c r="N154" s="233">
        <f t="shared" si="5"/>
        <v>0</v>
      </c>
      <c r="O154" s="233"/>
      <c r="P154" s="233"/>
      <c r="Q154" s="233"/>
      <c r="R154" s="133"/>
      <c r="T154" s="163" t="s">
        <v>5</v>
      </c>
      <c r="U154" s="42" t="s">
        <v>44</v>
      </c>
      <c r="V154" s="34"/>
      <c r="W154" s="164">
        <f t="shared" si="6"/>
        <v>0</v>
      </c>
      <c r="X154" s="164">
        <v>0</v>
      </c>
      <c r="Y154" s="164">
        <f t="shared" si="7"/>
        <v>0</v>
      </c>
      <c r="Z154" s="164">
        <v>0</v>
      </c>
      <c r="AA154" s="165">
        <f t="shared" si="8"/>
        <v>0</v>
      </c>
      <c r="AR154" s="18" t="s">
        <v>151</v>
      </c>
      <c r="AT154" s="18" t="s">
        <v>148</v>
      </c>
      <c r="AU154" s="18" t="s">
        <v>126</v>
      </c>
      <c r="AY154" s="18" t="s">
        <v>147</v>
      </c>
      <c r="BE154" s="104">
        <f t="shared" si="9"/>
        <v>0</v>
      </c>
      <c r="BF154" s="104">
        <f t="shared" si="10"/>
        <v>0</v>
      </c>
      <c r="BG154" s="104">
        <f t="shared" si="11"/>
        <v>0</v>
      </c>
      <c r="BH154" s="104">
        <f t="shared" si="12"/>
        <v>0</v>
      </c>
      <c r="BI154" s="104">
        <f t="shared" si="13"/>
        <v>0</v>
      </c>
      <c r="BJ154" s="18" t="s">
        <v>126</v>
      </c>
      <c r="BK154" s="166">
        <f t="shared" si="14"/>
        <v>0</v>
      </c>
      <c r="BL154" s="18" t="s">
        <v>151</v>
      </c>
      <c r="BM154" s="18" t="s">
        <v>228</v>
      </c>
    </row>
    <row r="155" spans="2:65" s="1" customFormat="1" ht="25.5" customHeight="1" x14ac:dyDescent="0.15">
      <c r="B155" s="130"/>
      <c r="C155" s="159" t="s">
        <v>77</v>
      </c>
      <c r="D155" s="159" t="s">
        <v>148</v>
      </c>
      <c r="E155" s="160" t="s">
        <v>229</v>
      </c>
      <c r="F155" s="231" t="s">
        <v>230</v>
      </c>
      <c r="G155" s="231"/>
      <c r="H155" s="231"/>
      <c r="I155" s="231"/>
      <c r="J155" s="177" t="s">
        <v>596</v>
      </c>
      <c r="K155" s="162">
        <v>237.108</v>
      </c>
      <c r="L155" s="232">
        <v>0</v>
      </c>
      <c r="M155" s="232"/>
      <c r="N155" s="233">
        <f t="shared" si="5"/>
        <v>0</v>
      </c>
      <c r="O155" s="233"/>
      <c r="P155" s="233"/>
      <c r="Q155" s="233"/>
      <c r="R155" s="133"/>
      <c r="T155" s="163" t="s">
        <v>5</v>
      </c>
      <c r="U155" s="42" t="s">
        <v>44</v>
      </c>
      <c r="V155" s="34"/>
      <c r="W155" s="164">
        <f t="shared" si="6"/>
        <v>0</v>
      </c>
      <c r="X155" s="164">
        <v>0</v>
      </c>
      <c r="Y155" s="164">
        <f t="shared" si="7"/>
        <v>0</v>
      </c>
      <c r="Z155" s="164">
        <v>0</v>
      </c>
      <c r="AA155" s="165">
        <f t="shared" si="8"/>
        <v>0</v>
      </c>
      <c r="AR155" s="18" t="s">
        <v>151</v>
      </c>
      <c r="AT155" s="18" t="s">
        <v>148</v>
      </c>
      <c r="AU155" s="18" t="s">
        <v>126</v>
      </c>
      <c r="AY155" s="18" t="s">
        <v>147</v>
      </c>
      <c r="BE155" s="104">
        <f t="shared" si="9"/>
        <v>0</v>
      </c>
      <c r="BF155" s="104">
        <f t="shared" si="10"/>
        <v>0</v>
      </c>
      <c r="BG155" s="104">
        <f t="shared" si="11"/>
        <v>0</v>
      </c>
      <c r="BH155" s="104">
        <f t="shared" si="12"/>
        <v>0</v>
      </c>
      <c r="BI155" s="104">
        <f t="shared" si="13"/>
        <v>0</v>
      </c>
      <c r="BJ155" s="18" t="s">
        <v>126</v>
      </c>
      <c r="BK155" s="166">
        <f t="shared" si="14"/>
        <v>0</v>
      </c>
      <c r="BL155" s="18" t="s">
        <v>151</v>
      </c>
      <c r="BM155" s="18" t="s">
        <v>231</v>
      </c>
    </row>
    <row r="156" spans="2:65" s="1" customFormat="1" ht="16.5" customHeight="1" x14ac:dyDescent="0.15">
      <c r="B156" s="130"/>
      <c r="C156" s="159" t="s">
        <v>77</v>
      </c>
      <c r="D156" s="159" t="s">
        <v>148</v>
      </c>
      <c r="E156" s="160" t="s">
        <v>232</v>
      </c>
      <c r="F156" s="231" t="s">
        <v>233</v>
      </c>
      <c r="G156" s="231"/>
      <c r="H156" s="231"/>
      <c r="I156" s="231"/>
      <c r="J156" s="177" t="s">
        <v>596</v>
      </c>
      <c r="K156" s="162">
        <v>2565.84</v>
      </c>
      <c r="L156" s="232">
        <v>0</v>
      </c>
      <c r="M156" s="232"/>
      <c r="N156" s="233">
        <f t="shared" si="5"/>
        <v>0</v>
      </c>
      <c r="O156" s="233"/>
      <c r="P156" s="233"/>
      <c r="Q156" s="233"/>
      <c r="R156" s="133"/>
      <c r="T156" s="163" t="s">
        <v>5</v>
      </c>
      <c r="U156" s="42" t="s">
        <v>44</v>
      </c>
      <c r="V156" s="34"/>
      <c r="W156" s="164">
        <f t="shared" si="6"/>
        <v>0</v>
      </c>
      <c r="X156" s="164">
        <v>0</v>
      </c>
      <c r="Y156" s="164">
        <f t="shared" si="7"/>
        <v>0</v>
      </c>
      <c r="Z156" s="164">
        <v>0</v>
      </c>
      <c r="AA156" s="165">
        <f t="shared" si="8"/>
        <v>0</v>
      </c>
      <c r="AR156" s="18" t="s">
        <v>151</v>
      </c>
      <c r="AT156" s="18" t="s">
        <v>148</v>
      </c>
      <c r="AU156" s="18" t="s">
        <v>126</v>
      </c>
      <c r="AY156" s="18" t="s">
        <v>147</v>
      </c>
      <c r="BE156" s="104">
        <f t="shared" si="9"/>
        <v>0</v>
      </c>
      <c r="BF156" s="104">
        <f t="shared" si="10"/>
        <v>0</v>
      </c>
      <c r="BG156" s="104">
        <f t="shared" si="11"/>
        <v>0</v>
      </c>
      <c r="BH156" s="104">
        <f t="shared" si="12"/>
        <v>0</v>
      </c>
      <c r="BI156" s="104">
        <f t="shared" si="13"/>
        <v>0</v>
      </c>
      <c r="BJ156" s="18" t="s">
        <v>126</v>
      </c>
      <c r="BK156" s="166">
        <f t="shared" si="14"/>
        <v>0</v>
      </c>
      <c r="BL156" s="18" t="s">
        <v>151</v>
      </c>
      <c r="BM156" s="18" t="s">
        <v>234</v>
      </c>
    </row>
    <row r="157" spans="2:65" s="1" customFormat="1" ht="25.5" customHeight="1" x14ac:dyDescent="0.15">
      <c r="B157" s="130"/>
      <c r="C157" s="159" t="s">
        <v>77</v>
      </c>
      <c r="D157" s="159" t="s">
        <v>148</v>
      </c>
      <c r="E157" s="160" t="s">
        <v>235</v>
      </c>
      <c r="F157" s="231" t="s">
        <v>236</v>
      </c>
      <c r="G157" s="231"/>
      <c r="H157" s="231"/>
      <c r="I157" s="231"/>
      <c r="J157" s="177" t="s">
        <v>596</v>
      </c>
      <c r="K157" s="162">
        <v>1315.63</v>
      </c>
      <c r="L157" s="232">
        <v>0</v>
      </c>
      <c r="M157" s="232"/>
      <c r="N157" s="233">
        <f t="shared" si="5"/>
        <v>0</v>
      </c>
      <c r="O157" s="233"/>
      <c r="P157" s="233"/>
      <c r="Q157" s="233"/>
      <c r="R157" s="133"/>
      <c r="T157" s="163" t="s">
        <v>5</v>
      </c>
      <c r="U157" s="42" t="s">
        <v>44</v>
      </c>
      <c r="V157" s="34"/>
      <c r="W157" s="164">
        <f t="shared" si="6"/>
        <v>0</v>
      </c>
      <c r="X157" s="164">
        <v>0</v>
      </c>
      <c r="Y157" s="164">
        <f t="shared" si="7"/>
        <v>0</v>
      </c>
      <c r="Z157" s="164">
        <v>0</v>
      </c>
      <c r="AA157" s="165">
        <f t="shared" si="8"/>
        <v>0</v>
      </c>
      <c r="AR157" s="18" t="s">
        <v>151</v>
      </c>
      <c r="AT157" s="18" t="s">
        <v>148</v>
      </c>
      <c r="AU157" s="18" t="s">
        <v>126</v>
      </c>
      <c r="AY157" s="18" t="s">
        <v>147</v>
      </c>
      <c r="BE157" s="104">
        <f t="shared" si="9"/>
        <v>0</v>
      </c>
      <c r="BF157" s="104">
        <f t="shared" si="10"/>
        <v>0</v>
      </c>
      <c r="BG157" s="104">
        <f t="shared" si="11"/>
        <v>0</v>
      </c>
      <c r="BH157" s="104">
        <f t="shared" si="12"/>
        <v>0</v>
      </c>
      <c r="BI157" s="104">
        <f t="shared" si="13"/>
        <v>0</v>
      </c>
      <c r="BJ157" s="18" t="s">
        <v>126</v>
      </c>
      <c r="BK157" s="166">
        <f t="shared" si="14"/>
        <v>0</v>
      </c>
      <c r="BL157" s="18" t="s">
        <v>151</v>
      </c>
      <c r="BM157" s="18" t="s">
        <v>237</v>
      </c>
    </row>
    <row r="158" spans="2:65" s="1" customFormat="1" ht="16.5" customHeight="1" x14ac:dyDescent="0.15">
      <c r="B158" s="130"/>
      <c r="C158" s="159" t="s">
        <v>77</v>
      </c>
      <c r="D158" s="159" t="s">
        <v>148</v>
      </c>
      <c r="E158" s="160" t="s">
        <v>238</v>
      </c>
      <c r="F158" s="231" t="s">
        <v>239</v>
      </c>
      <c r="G158" s="231"/>
      <c r="H158" s="231"/>
      <c r="I158" s="231"/>
      <c r="J158" s="177" t="s">
        <v>495</v>
      </c>
      <c r="K158" s="162">
        <v>1702.799</v>
      </c>
      <c r="L158" s="232">
        <v>0</v>
      </c>
      <c r="M158" s="232"/>
      <c r="N158" s="233">
        <f t="shared" si="5"/>
        <v>0</v>
      </c>
      <c r="O158" s="233"/>
      <c r="P158" s="233"/>
      <c r="Q158" s="233"/>
      <c r="R158" s="133"/>
      <c r="T158" s="163" t="s">
        <v>5</v>
      </c>
      <c r="U158" s="42" t="s">
        <v>44</v>
      </c>
      <c r="V158" s="34"/>
      <c r="W158" s="164">
        <f t="shared" si="6"/>
        <v>0</v>
      </c>
      <c r="X158" s="164">
        <v>0</v>
      </c>
      <c r="Y158" s="164">
        <f t="shared" si="7"/>
        <v>0</v>
      </c>
      <c r="Z158" s="164">
        <v>0</v>
      </c>
      <c r="AA158" s="165">
        <f t="shared" si="8"/>
        <v>0</v>
      </c>
      <c r="AR158" s="18" t="s">
        <v>151</v>
      </c>
      <c r="AT158" s="18" t="s">
        <v>148</v>
      </c>
      <c r="AU158" s="18" t="s">
        <v>126</v>
      </c>
      <c r="AY158" s="18" t="s">
        <v>147</v>
      </c>
      <c r="BE158" s="104">
        <f t="shared" si="9"/>
        <v>0</v>
      </c>
      <c r="BF158" s="104">
        <f t="shared" si="10"/>
        <v>0</v>
      </c>
      <c r="BG158" s="104">
        <f t="shared" si="11"/>
        <v>0</v>
      </c>
      <c r="BH158" s="104">
        <f t="shared" si="12"/>
        <v>0</v>
      </c>
      <c r="BI158" s="104">
        <f t="shared" si="13"/>
        <v>0</v>
      </c>
      <c r="BJ158" s="18" t="s">
        <v>126</v>
      </c>
      <c r="BK158" s="166">
        <f t="shared" si="14"/>
        <v>0</v>
      </c>
      <c r="BL158" s="18" t="s">
        <v>151</v>
      </c>
      <c r="BM158" s="18" t="s">
        <v>240</v>
      </c>
    </row>
    <row r="159" spans="2:65" s="1" customFormat="1" ht="16.5" customHeight="1" x14ac:dyDescent="0.15">
      <c r="B159" s="130"/>
      <c r="C159" s="159" t="s">
        <v>77</v>
      </c>
      <c r="D159" s="159" t="s">
        <v>148</v>
      </c>
      <c r="E159" s="160" t="s">
        <v>241</v>
      </c>
      <c r="F159" s="231" t="s">
        <v>242</v>
      </c>
      <c r="G159" s="231"/>
      <c r="H159" s="231"/>
      <c r="I159" s="231"/>
      <c r="J159" s="177" t="s">
        <v>596</v>
      </c>
      <c r="K159" s="162">
        <v>919.54</v>
      </c>
      <c r="L159" s="232">
        <v>0</v>
      </c>
      <c r="M159" s="232"/>
      <c r="N159" s="233">
        <f t="shared" si="5"/>
        <v>0</v>
      </c>
      <c r="O159" s="233"/>
      <c r="P159" s="233"/>
      <c r="Q159" s="233"/>
      <c r="R159" s="133"/>
      <c r="T159" s="163" t="s">
        <v>5</v>
      </c>
      <c r="U159" s="42" t="s">
        <v>44</v>
      </c>
      <c r="V159" s="34"/>
      <c r="W159" s="164">
        <f t="shared" si="6"/>
        <v>0</v>
      </c>
      <c r="X159" s="164">
        <v>0</v>
      </c>
      <c r="Y159" s="164">
        <f t="shared" si="7"/>
        <v>0</v>
      </c>
      <c r="Z159" s="164">
        <v>0</v>
      </c>
      <c r="AA159" s="165">
        <f t="shared" si="8"/>
        <v>0</v>
      </c>
      <c r="AR159" s="18" t="s">
        <v>151</v>
      </c>
      <c r="AT159" s="18" t="s">
        <v>148</v>
      </c>
      <c r="AU159" s="18" t="s">
        <v>126</v>
      </c>
      <c r="AY159" s="18" t="s">
        <v>147</v>
      </c>
      <c r="BE159" s="104">
        <f t="shared" si="9"/>
        <v>0</v>
      </c>
      <c r="BF159" s="104">
        <f t="shared" si="10"/>
        <v>0</v>
      </c>
      <c r="BG159" s="104">
        <f t="shared" si="11"/>
        <v>0</v>
      </c>
      <c r="BH159" s="104">
        <f t="shared" si="12"/>
        <v>0</v>
      </c>
      <c r="BI159" s="104">
        <f t="shared" si="13"/>
        <v>0</v>
      </c>
      <c r="BJ159" s="18" t="s">
        <v>126</v>
      </c>
      <c r="BK159" s="166">
        <f t="shared" si="14"/>
        <v>0</v>
      </c>
      <c r="BL159" s="18" t="s">
        <v>151</v>
      </c>
      <c r="BM159" s="18" t="s">
        <v>243</v>
      </c>
    </row>
    <row r="160" spans="2:65" s="1" customFormat="1" ht="16.5" customHeight="1" x14ac:dyDescent="0.15">
      <c r="B160" s="130"/>
      <c r="C160" s="159" t="s">
        <v>77</v>
      </c>
      <c r="D160" s="159" t="s">
        <v>148</v>
      </c>
      <c r="E160" s="160" t="s">
        <v>244</v>
      </c>
      <c r="F160" s="231" t="s">
        <v>245</v>
      </c>
      <c r="G160" s="231"/>
      <c r="H160" s="231"/>
      <c r="I160" s="231"/>
      <c r="J160" s="177" t="s">
        <v>596</v>
      </c>
      <c r="K160" s="162">
        <v>919.54</v>
      </c>
      <c r="L160" s="232">
        <v>0</v>
      </c>
      <c r="M160" s="232"/>
      <c r="N160" s="233">
        <f t="shared" si="5"/>
        <v>0</v>
      </c>
      <c r="O160" s="233"/>
      <c r="P160" s="233"/>
      <c r="Q160" s="233"/>
      <c r="R160" s="133"/>
      <c r="T160" s="163" t="s">
        <v>5</v>
      </c>
      <c r="U160" s="42" t="s">
        <v>44</v>
      </c>
      <c r="V160" s="34"/>
      <c r="W160" s="164">
        <f t="shared" si="6"/>
        <v>0</v>
      </c>
      <c r="X160" s="164">
        <v>0</v>
      </c>
      <c r="Y160" s="164">
        <f t="shared" si="7"/>
        <v>0</v>
      </c>
      <c r="Z160" s="164">
        <v>0</v>
      </c>
      <c r="AA160" s="165">
        <f t="shared" si="8"/>
        <v>0</v>
      </c>
      <c r="AR160" s="18" t="s">
        <v>151</v>
      </c>
      <c r="AT160" s="18" t="s">
        <v>148</v>
      </c>
      <c r="AU160" s="18" t="s">
        <v>126</v>
      </c>
      <c r="AY160" s="18" t="s">
        <v>147</v>
      </c>
      <c r="BE160" s="104">
        <f t="shared" si="9"/>
        <v>0</v>
      </c>
      <c r="BF160" s="104">
        <f t="shared" si="10"/>
        <v>0</v>
      </c>
      <c r="BG160" s="104">
        <f t="shared" si="11"/>
        <v>0</v>
      </c>
      <c r="BH160" s="104">
        <f t="shared" si="12"/>
        <v>0</v>
      </c>
      <c r="BI160" s="104">
        <f t="shared" si="13"/>
        <v>0</v>
      </c>
      <c r="BJ160" s="18" t="s">
        <v>126</v>
      </c>
      <c r="BK160" s="166">
        <f t="shared" si="14"/>
        <v>0</v>
      </c>
      <c r="BL160" s="18" t="s">
        <v>151</v>
      </c>
      <c r="BM160" s="18" t="s">
        <v>246</v>
      </c>
    </row>
    <row r="161" spans="2:65" s="1" customFormat="1" ht="25.5" customHeight="1" x14ac:dyDescent="0.15">
      <c r="B161" s="130"/>
      <c r="C161" s="159" t="s">
        <v>77</v>
      </c>
      <c r="D161" s="159" t="s">
        <v>148</v>
      </c>
      <c r="E161" s="160" t="s">
        <v>247</v>
      </c>
      <c r="F161" s="231" t="s">
        <v>248</v>
      </c>
      <c r="G161" s="231"/>
      <c r="H161" s="231"/>
      <c r="I161" s="231"/>
      <c r="J161" s="177" t="s">
        <v>595</v>
      </c>
      <c r="K161" s="162">
        <v>348.05</v>
      </c>
      <c r="L161" s="232">
        <v>0</v>
      </c>
      <c r="M161" s="232"/>
      <c r="N161" s="233">
        <f t="shared" si="5"/>
        <v>0</v>
      </c>
      <c r="O161" s="233"/>
      <c r="P161" s="233"/>
      <c r="Q161" s="233"/>
      <c r="R161" s="133"/>
      <c r="T161" s="163" t="s">
        <v>5</v>
      </c>
      <c r="U161" s="42" t="s">
        <v>44</v>
      </c>
      <c r="V161" s="34"/>
      <c r="W161" s="164">
        <f t="shared" si="6"/>
        <v>0</v>
      </c>
      <c r="X161" s="164">
        <v>0</v>
      </c>
      <c r="Y161" s="164">
        <f t="shared" si="7"/>
        <v>0</v>
      </c>
      <c r="Z161" s="164">
        <v>0</v>
      </c>
      <c r="AA161" s="165">
        <f t="shared" si="8"/>
        <v>0</v>
      </c>
      <c r="AR161" s="18" t="s">
        <v>151</v>
      </c>
      <c r="AT161" s="18" t="s">
        <v>148</v>
      </c>
      <c r="AU161" s="18" t="s">
        <v>126</v>
      </c>
      <c r="AY161" s="18" t="s">
        <v>147</v>
      </c>
      <c r="BE161" s="104">
        <f t="shared" si="9"/>
        <v>0</v>
      </c>
      <c r="BF161" s="104">
        <f t="shared" si="10"/>
        <v>0</v>
      </c>
      <c r="BG161" s="104">
        <f t="shared" si="11"/>
        <v>0</v>
      </c>
      <c r="BH161" s="104">
        <f t="shared" si="12"/>
        <v>0</v>
      </c>
      <c r="BI161" s="104">
        <f t="shared" si="13"/>
        <v>0</v>
      </c>
      <c r="BJ161" s="18" t="s">
        <v>126</v>
      </c>
      <c r="BK161" s="166">
        <f t="shared" si="14"/>
        <v>0</v>
      </c>
      <c r="BL161" s="18" t="s">
        <v>151</v>
      </c>
      <c r="BM161" s="18" t="s">
        <v>249</v>
      </c>
    </row>
    <row r="162" spans="2:65" s="1" customFormat="1" ht="25.5" customHeight="1" x14ac:dyDescent="0.15">
      <c r="B162" s="130"/>
      <c r="C162" s="159" t="s">
        <v>77</v>
      </c>
      <c r="D162" s="159" t="s">
        <v>148</v>
      </c>
      <c r="E162" s="160" t="s">
        <v>250</v>
      </c>
      <c r="F162" s="231" t="s">
        <v>251</v>
      </c>
      <c r="G162" s="231"/>
      <c r="H162" s="231"/>
      <c r="I162" s="231"/>
      <c r="J162" s="177" t="s">
        <v>595</v>
      </c>
      <c r="K162" s="162">
        <v>348.05</v>
      </c>
      <c r="L162" s="232">
        <v>0</v>
      </c>
      <c r="M162" s="232"/>
      <c r="N162" s="233">
        <f t="shared" si="5"/>
        <v>0</v>
      </c>
      <c r="O162" s="233"/>
      <c r="P162" s="233"/>
      <c r="Q162" s="233"/>
      <c r="R162" s="133"/>
      <c r="T162" s="163" t="s">
        <v>5</v>
      </c>
      <c r="U162" s="42" t="s">
        <v>44</v>
      </c>
      <c r="V162" s="34"/>
      <c r="W162" s="164">
        <f t="shared" si="6"/>
        <v>0</v>
      </c>
      <c r="X162" s="164">
        <v>0</v>
      </c>
      <c r="Y162" s="164">
        <f t="shared" si="7"/>
        <v>0</v>
      </c>
      <c r="Z162" s="164">
        <v>0</v>
      </c>
      <c r="AA162" s="165">
        <f t="shared" si="8"/>
        <v>0</v>
      </c>
      <c r="AR162" s="18" t="s">
        <v>151</v>
      </c>
      <c r="AT162" s="18" t="s">
        <v>148</v>
      </c>
      <c r="AU162" s="18" t="s">
        <v>126</v>
      </c>
      <c r="AY162" s="18" t="s">
        <v>147</v>
      </c>
      <c r="BE162" s="104">
        <f t="shared" si="9"/>
        <v>0</v>
      </c>
      <c r="BF162" s="104">
        <f t="shared" si="10"/>
        <v>0</v>
      </c>
      <c r="BG162" s="104">
        <f t="shared" si="11"/>
        <v>0</v>
      </c>
      <c r="BH162" s="104">
        <f t="shared" si="12"/>
        <v>0</v>
      </c>
      <c r="BI162" s="104">
        <f t="shared" si="13"/>
        <v>0</v>
      </c>
      <c r="BJ162" s="18" t="s">
        <v>126</v>
      </c>
      <c r="BK162" s="166">
        <f t="shared" si="14"/>
        <v>0</v>
      </c>
      <c r="BL162" s="18" t="s">
        <v>151</v>
      </c>
      <c r="BM162" s="18" t="s">
        <v>252</v>
      </c>
    </row>
    <row r="163" spans="2:65" s="1" customFormat="1" ht="16.5" customHeight="1" x14ac:dyDescent="0.15">
      <c r="B163" s="130"/>
      <c r="C163" s="159" t="s">
        <v>77</v>
      </c>
      <c r="D163" s="159" t="s">
        <v>148</v>
      </c>
      <c r="E163" s="160" t="s">
        <v>253</v>
      </c>
      <c r="F163" s="231" t="s">
        <v>254</v>
      </c>
      <c r="G163" s="231"/>
      <c r="H163" s="231"/>
      <c r="I163" s="231"/>
      <c r="J163" s="177" t="s">
        <v>503</v>
      </c>
      <c r="K163" s="162">
        <v>17.402999999999999</v>
      </c>
      <c r="L163" s="232">
        <v>0</v>
      </c>
      <c r="M163" s="232"/>
      <c r="N163" s="233">
        <f t="shared" si="5"/>
        <v>0</v>
      </c>
      <c r="O163" s="233"/>
      <c r="P163" s="233"/>
      <c r="Q163" s="233"/>
      <c r="R163" s="133"/>
      <c r="T163" s="163" t="s">
        <v>5</v>
      </c>
      <c r="U163" s="42" t="s">
        <v>44</v>
      </c>
      <c r="V163" s="34"/>
      <c r="W163" s="164">
        <f t="shared" si="6"/>
        <v>0</v>
      </c>
      <c r="X163" s="164">
        <v>0</v>
      </c>
      <c r="Y163" s="164">
        <f t="shared" si="7"/>
        <v>0</v>
      </c>
      <c r="Z163" s="164">
        <v>0</v>
      </c>
      <c r="AA163" s="165">
        <f t="shared" si="8"/>
        <v>0</v>
      </c>
      <c r="AR163" s="18" t="s">
        <v>151</v>
      </c>
      <c r="AT163" s="18" t="s">
        <v>148</v>
      </c>
      <c r="AU163" s="18" t="s">
        <v>126</v>
      </c>
      <c r="AY163" s="18" t="s">
        <v>147</v>
      </c>
      <c r="BE163" s="104">
        <f t="shared" si="9"/>
        <v>0</v>
      </c>
      <c r="BF163" s="104">
        <f t="shared" si="10"/>
        <v>0</v>
      </c>
      <c r="BG163" s="104">
        <f t="shared" si="11"/>
        <v>0</v>
      </c>
      <c r="BH163" s="104">
        <f t="shared" si="12"/>
        <v>0</v>
      </c>
      <c r="BI163" s="104">
        <f t="shared" si="13"/>
        <v>0</v>
      </c>
      <c r="BJ163" s="18" t="s">
        <v>126</v>
      </c>
      <c r="BK163" s="166">
        <f t="shared" si="14"/>
        <v>0</v>
      </c>
      <c r="BL163" s="18" t="s">
        <v>151</v>
      </c>
      <c r="BM163" s="18" t="s">
        <v>255</v>
      </c>
    </row>
    <row r="164" spans="2:65" s="1" customFormat="1" ht="16.5" customHeight="1" x14ac:dyDescent="0.15">
      <c r="B164" s="130"/>
      <c r="C164" s="159" t="s">
        <v>77</v>
      </c>
      <c r="D164" s="159" t="s">
        <v>148</v>
      </c>
      <c r="E164" s="160" t="s">
        <v>256</v>
      </c>
      <c r="F164" s="231" t="s">
        <v>257</v>
      </c>
      <c r="G164" s="231"/>
      <c r="H164" s="231"/>
      <c r="I164" s="231"/>
      <c r="J164" s="177" t="s">
        <v>495</v>
      </c>
      <c r="K164" s="162">
        <v>3.48</v>
      </c>
      <c r="L164" s="232">
        <v>0</v>
      </c>
      <c r="M164" s="232"/>
      <c r="N164" s="233">
        <f t="shared" si="5"/>
        <v>0</v>
      </c>
      <c r="O164" s="233"/>
      <c r="P164" s="233"/>
      <c r="Q164" s="233"/>
      <c r="R164" s="133"/>
      <c r="T164" s="163" t="s">
        <v>5</v>
      </c>
      <c r="U164" s="42" t="s">
        <v>44</v>
      </c>
      <c r="V164" s="34"/>
      <c r="W164" s="164">
        <f t="shared" si="6"/>
        <v>0</v>
      </c>
      <c r="X164" s="164">
        <v>0</v>
      </c>
      <c r="Y164" s="164">
        <f t="shared" si="7"/>
        <v>0</v>
      </c>
      <c r="Z164" s="164">
        <v>0</v>
      </c>
      <c r="AA164" s="165">
        <f t="shared" si="8"/>
        <v>0</v>
      </c>
      <c r="AR164" s="18" t="s">
        <v>151</v>
      </c>
      <c r="AT164" s="18" t="s">
        <v>148</v>
      </c>
      <c r="AU164" s="18" t="s">
        <v>126</v>
      </c>
      <c r="AY164" s="18" t="s">
        <v>147</v>
      </c>
      <c r="BE164" s="104">
        <f t="shared" si="9"/>
        <v>0</v>
      </c>
      <c r="BF164" s="104">
        <f t="shared" si="10"/>
        <v>0</v>
      </c>
      <c r="BG164" s="104">
        <f t="shared" si="11"/>
        <v>0</v>
      </c>
      <c r="BH164" s="104">
        <f t="shared" si="12"/>
        <v>0</v>
      </c>
      <c r="BI164" s="104">
        <f t="shared" si="13"/>
        <v>0</v>
      </c>
      <c r="BJ164" s="18" t="s">
        <v>126</v>
      </c>
      <c r="BK164" s="166">
        <f t="shared" si="14"/>
        <v>0</v>
      </c>
      <c r="BL164" s="18" t="s">
        <v>151</v>
      </c>
      <c r="BM164" s="18" t="s">
        <v>258</v>
      </c>
    </row>
    <row r="165" spans="2:65" s="1" customFormat="1" ht="16.5" customHeight="1" x14ac:dyDescent="0.15">
      <c r="B165" s="130"/>
      <c r="C165" s="159" t="s">
        <v>77</v>
      </c>
      <c r="D165" s="159" t="s">
        <v>148</v>
      </c>
      <c r="E165" s="160" t="s">
        <v>259</v>
      </c>
      <c r="F165" s="231" t="s">
        <v>260</v>
      </c>
      <c r="G165" s="231"/>
      <c r="H165" s="231"/>
      <c r="I165" s="231"/>
      <c r="J165" s="177" t="s">
        <v>595</v>
      </c>
      <c r="K165" s="162">
        <v>348.05500000000001</v>
      </c>
      <c r="L165" s="232">
        <v>0</v>
      </c>
      <c r="M165" s="232"/>
      <c r="N165" s="233">
        <f t="shared" si="5"/>
        <v>0</v>
      </c>
      <c r="O165" s="233"/>
      <c r="P165" s="233"/>
      <c r="Q165" s="233"/>
      <c r="R165" s="133"/>
      <c r="T165" s="163" t="s">
        <v>5</v>
      </c>
      <c r="U165" s="42" t="s">
        <v>44</v>
      </c>
      <c r="V165" s="34"/>
      <c r="W165" s="164">
        <f t="shared" si="6"/>
        <v>0</v>
      </c>
      <c r="X165" s="164">
        <v>0</v>
      </c>
      <c r="Y165" s="164">
        <f t="shared" si="7"/>
        <v>0</v>
      </c>
      <c r="Z165" s="164">
        <v>0</v>
      </c>
      <c r="AA165" s="165">
        <f t="shared" si="8"/>
        <v>0</v>
      </c>
      <c r="AR165" s="18" t="s">
        <v>151</v>
      </c>
      <c r="AT165" s="18" t="s">
        <v>148</v>
      </c>
      <c r="AU165" s="18" t="s">
        <v>126</v>
      </c>
      <c r="AY165" s="18" t="s">
        <v>147</v>
      </c>
      <c r="BE165" s="104">
        <f t="shared" si="9"/>
        <v>0</v>
      </c>
      <c r="BF165" s="104">
        <f t="shared" si="10"/>
        <v>0</v>
      </c>
      <c r="BG165" s="104">
        <f t="shared" si="11"/>
        <v>0</v>
      </c>
      <c r="BH165" s="104">
        <f t="shared" si="12"/>
        <v>0</v>
      </c>
      <c r="BI165" s="104">
        <f t="shared" si="13"/>
        <v>0</v>
      </c>
      <c r="BJ165" s="18" t="s">
        <v>126</v>
      </c>
      <c r="BK165" s="166">
        <f t="shared" si="14"/>
        <v>0</v>
      </c>
      <c r="BL165" s="18" t="s">
        <v>151</v>
      </c>
      <c r="BM165" s="18" t="s">
        <v>261</v>
      </c>
    </row>
    <row r="166" spans="2:65" s="1" customFormat="1" ht="16.5" customHeight="1" x14ac:dyDescent="0.15">
      <c r="B166" s="130"/>
      <c r="C166" s="159" t="s">
        <v>77</v>
      </c>
      <c r="D166" s="159" t="s">
        <v>148</v>
      </c>
      <c r="E166" s="160" t="s">
        <v>262</v>
      </c>
      <c r="F166" s="231" t="s">
        <v>263</v>
      </c>
      <c r="G166" s="231"/>
      <c r="H166" s="231"/>
      <c r="I166" s="231"/>
      <c r="J166" s="177" t="s">
        <v>595</v>
      </c>
      <c r="K166" s="162">
        <v>348.05</v>
      </c>
      <c r="L166" s="232">
        <v>0</v>
      </c>
      <c r="M166" s="232"/>
      <c r="N166" s="233">
        <f t="shared" si="5"/>
        <v>0</v>
      </c>
      <c r="O166" s="233"/>
      <c r="P166" s="233"/>
      <c r="Q166" s="233"/>
      <c r="R166" s="133"/>
      <c r="T166" s="163" t="s">
        <v>5</v>
      </c>
      <c r="U166" s="42" t="s">
        <v>44</v>
      </c>
      <c r="V166" s="34"/>
      <c r="W166" s="164">
        <f t="shared" si="6"/>
        <v>0</v>
      </c>
      <c r="X166" s="164">
        <v>0</v>
      </c>
      <c r="Y166" s="164">
        <f t="shared" si="7"/>
        <v>0</v>
      </c>
      <c r="Z166" s="164">
        <v>0</v>
      </c>
      <c r="AA166" s="165">
        <f t="shared" si="8"/>
        <v>0</v>
      </c>
      <c r="AR166" s="18" t="s">
        <v>151</v>
      </c>
      <c r="AT166" s="18" t="s">
        <v>148</v>
      </c>
      <c r="AU166" s="18" t="s">
        <v>126</v>
      </c>
      <c r="AY166" s="18" t="s">
        <v>147</v>
      </c>
      <c r="BE166" s="104">
        <f t="shared" si="9"/>
        <v>0</v>
      </c>
      <c r="BF166" s="104">
        <f t="shared" si="10"/>
        <v>0</v>
      </c>
      <c r="BG166" s="104">
        <f t="shared" si="11"/>
        <v>0</v>
      </c>
      <c r="BH166" s="104">
        <f t="shared" si="12"/>
        <v>0</v>
      </c>
      <c r="BI166" s="104">
        <f t="shared" si="13"/>
        <v>0</v>
      </c>
      <c r="BJ166" s="18" t="s">
        <v>126</v>
      </c>
      <c r="BK166" s="166">
        <f t="shared" si="14"/>
        <v>0</v>
      </c>
      <c r="BL166" s="18" t="s">
        <v>151</v>
      </c>
      <c r="BM166" s="18" t="s">
        <v>264</v>
      </c>
    </row>
    <row r="167" spans="2:65" s="1" customFormat="1" ht="16.5" customHeight="1" x14ac:dyDescent="0.15">
      <c r="B167" s="130"/>
      <c r="C167" s="159" t="s">
        <v>77</v>
      </c>
      <c r="D167" s="159" t="s">
        <v>148</v>
      </c>
      <c r="E167" s="160" t="s">
        <v>265</v>
      </c>
      <c r="F167" s="231" t="s">
        <v>266</v>
      </c>
      <c r="G167" s="231"/>
      <c r="H167" s="231"/>
      <c r="I167" s="231"/>
      <c r="J167" s="177" t="s">
        <v>595</v>
      </c>
      <c r="K167" s="162">
        <v>348.05</v>
      </c>
      <c r="L167" s="232">
        <v>0</v>
      </c>
      <c r="M167" s="232"/>
      <c r="N167" s="233">
        <f t="shared" si="5"/>
        <v>0</v>
      </c>
      <c r="O167" s="233"/>
      <c r="P167" s="233"/>
      <c r="Q167" s="233"/>
      <c r="R167" s="133"/>
      <c r="T167" s="163" t="s">
        <v>5</v>
      </c>
      <c r="U167" s="42" t="s">
        <v>44</v>
      </c>
      <c r="V167" s="34"/>
      <c r="W167" s="164">
        <f t="shared" si="6"/>
        <v>0</v>
      </c>
      <c r="X167" s="164">
        <v>0</v>
      </c>
      <c r="Y167" s="164">
        <f t="shared" si="7"/>
        <v>0</v>
      </c>
      <c r="Z167" s="164">
        <v>0</v>
      </c>
      <c r="AA167" s="165">
        <f t="shared" si="8"/>
        <v>0</v>
      </c>
      <c r="AR167" s="18" t="s">
        <v>151</v>
      </c>
      <c r="AT167" s="18" t="s">
        <v>148</v>
      </c>
      <c r="AU167" s="18" t="s">
        <v>126</v>
      </c>
      <c r="AY167" s="18" t="s">
        <v>147</v>
      </c>
      <c r="BE167" s="104">
        <f t="shared" si="9"/>
        <v>0</v>
      </c>
      <c r="BF167" s="104">
        <f t="shared" si="10"/>
        <v>0</v>
      </c>
      <c r="BG167" s="104">
        <f t="shared" si="11"/>
        <v>0</v>
      </c>
      <c r="BH167" s="104">
        <f t="shared" si="12"/>
        <v>0</v>
      </c>
      <c r="BI167" s="104">
        <f t="shared" si="13"/>
        <v>0</v>
      </c>
      <c r="BJ167" s="18" t="s">
        <v>126</v>
      </c>
      <c r="BK167" s="166">
        <f t="shared" si="14"/>
        <v>0</v>
      </c>
      <c r="BL167" s="18" t="s">
        <v>151</v>
      </c>
      <c r="BM167" s="18" t="s">
        <v>267</v>
      </c>
    </row>
    <row r="168" spans="2:65" s="9" customFormat="1" ht="29.75" customHeight="1" x14ac:dyDescent="0.15">
      <c r="B168" s="148"/>
      <c r="C168" s="149"/>
      <c r="D168" s="158" t="s">
        <v>115</v>
      </c>
      <c r="E168" s="158"/>
      <c r="F168" s="158"/>
      <c r="G168" s="158"/>
      <c r="H168" s="158"/>
      <c r="I168" s="158"/>
      <c r="J168" s="178"/>
      <c r="K168" s="158"/>
      <c r="L168" s="158"/>
      <c r="M168" s="158"/>
      <c r="N168" s="224">
        <f>BK168</f>
        <v>0</v>
      </c>
      <c r="O168" s="225"/>
      <c r="P168" s="225"/>
      <c r="Q168" s="225"/>
      <c r="R168" s="151"/>
      <c r="T168" s="152"/>
      <c r="U168" s="149"/>
      <c r="V168" s="149"/>
      <c r="W168" s="153">
        <f>W169</f>
        <v>0</v>
      </c>
      <c r="X168" s="149"/>
      <c r="Y168" s="153">
        <f>Y169</f>
        <v>0</v>
      </c>
      <c r="Z168" s="149"/>
      <c r="AA168" s="154">
        <f>AA169</f>
        <v>0</v>
      </c>
      <c r="AR168" s="155" t="s">
        <v>85</v>
      </c>
      <c r="AT168" s="156" t="s">
        <v>76</v>
      </c>
      <c r="AU168" s="156" t="s">
        <v>85</v>
      </c>
      <c r="AY168" s="155" t="s">
        <v>147</v>
      </c>
      <c r="BK168" s="157">
        <f>BK169</f>
        <v>0</v>
      </c>
    </row>
    <row r="169" spans="2:65" s="9" customFormat="1" ht="14.75" customHeight="1" x14ac:dyDescent="0.15">
      <c r="B169" s="148"/>
      <c r="C169" s="149"/>
      <c r="D169" s="158" t="s">
        <v>116</v>
      </c>
      <c r="E169" s="158"/>
      <c r="F169" s="158"/>
      <c r="G169" s="158"/>
      <c r="H169" s="158"/>
      <c r="I169" s="158"/>
      <c r="J169" s="178"/>
      <c r="K169" s="158"/>
      <c r="L169" s="158"/>
      <c r="M169" s="158"/>
      <c r="N169" s="226">
        <f>BK169</f>
        <v>0</v>
      </c>
      <c r="O169" s="227"/>
      <c r="P169" s="227"/>
      <c r="Q169" s="227"/>
      <c r="R169" s="151"/>
      <c r="T169" s="152"/>
      <c r="U169" s="149"/>
      <c r="V169" s="149"/>
      <c r="W169" s="153">
        <f>SUM(W170:W171)</f>
        <v>0</v>
      </c>
      <c r="X169" s="149"/>
      <c r="Y169" s="153">
        <f>SUM(Y170:Y171)</f>
        <v>0</v>
      </c>
      <c r="Z169" s="149"/>
      <c r="AA169" s="154">
        <f>SUM(AA170:AA171)</f>
        <v>0</v>
      </c>
      <c r="AR169" s="155" t="s">
        <v>85</v>
      </c>
      <c r="AT169" s="156" t="s">
        <v>76</v>
      </c>
      <c r="AU169" s="156" t="s">
        <v>126</v>
      </c>
      <c r="AY169" s="155" t="s">
        <v>147</v>
      </c>
      <c r="BK169" s="157">
        <f>SUM(BK170:BK171)</f>
        <v>0</v>
      </c>
    </row>
    <row r="170" spans="2:65" s="1" customFormat="1" ht="25.5" customHeight="1" x14ac:dyDescent="0.15">
      <c r="B170" s="130"/>
      <c r="C170" s="159" t="s">
        <v>77</v>
      </c>
      <c r="D170" s="159" t="s">
        <v>148</v>
      </c>
      <c r="E170" s="160" t="s">
        <v>268</v>
      </c>
      <c r="F170" s="231" t="s">
        <v>269</v>
      </c>
      <c r="G170" s="231"/>
      <c r="H170" s="231"/>
      <c r="I170" s="231"/>
      <c r="J170" s="177" t="s">
        <v>596</v>
      </c>
      <c r="K170" s="162">
        <v>237.53</v>
      </c>
      <c r="L170" s="232">
        <v>0</v>
      </c>
      <c r="M170" s="232"/>
      <c r="N170" s="233">
        <f>ROUND(L170*K170,3)</f>
        <v>0</v>
      </c>
      <c r="O170" s="233"/>
      <c r="P170" s="233"/>
      <c r="Q170" s="233"/>
      <c r="R170" s="133"/>
      <c r="T170" s="163" t="s">
        <v>5</v>
      </c>
      <c r="U170" s="42" t="s">
        <v>44</v>
      </c>
      <c r="V170" s="34"/>
      <c r="W170" s="164">
        <f>V170*K170</f>
        <v>0</v>
      </c>
      <c r="X170" s="164">
        <v>0</v>
      </c>
      <c r="Y170" s="164">
        <f>X170*K170</f>
        <v>0</v>
      </c>
      <c r="Z170" s="164">
        <v>0</v>
      </c>
      <c r="AA170" s="165">
        <f>Z170*K170</f>
        <v>0</v>
      </c>
      <c r="AR170" s="18" t="s">
        <v>151</v>
      </c>
      <c r="AT170" s="18" t="s">
        <v>148</v>
      </c>
      <c r="AU170" s="18" t="s">
        <v>270</v>
      </c>
      <c r="AY170" s="18" t="s">
        <v>147</v>
      </c>
      <c r="BE170" s="104">
        <f>IF(U170="základná",N170,0)</f>
        <v>0</v>
      </c>
      <c r="BF170" s="104">
        <f>IF(U170="znížená",N170,0)</f>
        <v>0</v>
      </c>
      <c r="BG170" s="104">
        <f>IF(U170="zákl. prenesená",N170,0)</f>
        <v>0</v>
      </c>
      <c r="BH170" s="104">
        <f>IF(U170="zníž. prenesená",N170,0)</f>
        <v>0</v>
      </c>
      <c r="BI170" s="104">
        <f>IF(U170="nulová",N170,0)</f>
        <v>0</v>
      </c>
      <c r="BJ170" s="18" t="s">
        <v>126</v>
      </c>
      <c r="BK170" s="166">
        <f>ROUND(L170*K170,3)</f>
        <v>0</v>
      </c>
      <c r="BL170" s="18" t="s">
        <v>151</v>
      </c>
      <c r="BM170" s="18" t="s">
        <v>271</v>
      </c>
    </row>
    <row r="171" spans="2:65" s="1" customFormat="1" ht="38.25" customHeight="1" x14ac:dyDescent="0.15">
      <c r="B171" s="130"/>
      <c r="C171" s="159" t="s">
        <v>77</v>
      </c>
      <c r="D171" s="159" t="s">
        <v>148</v>
      </c>
      <c r="E171" s="160" t="s">
        <v>272</v>
      </c>
      <c r="F171" s="231" t="s">
        <v>273</v>
      </c>
      <c r="G171" s="231"/>
      <c r="H171" s="231"/>
      <c r="I171" s="231"/>
      <c r="J171" s="177" t="s">
        <v>596</v>
      </c>
      <c r="K171" s="162">
        <v>7.4359999999999999</v>
      </c>
      <c r="L171" s="232">
        <v>0</v>
      </c>
      <c r="M171" s="232"/>
      <c r="N171" s="233">
        <f>ROUND(L171*K171,3)</f>
        <v>0</v>
      </c>
      <c r="O171" s="233"/>
      <c r="P171" s="233"/>
      <c r="Q171" s="233"/>
      <c r="R171" s="133"/>
      <c r="T171" s="163" t="s">
        <v>5</v>
      </c>
      <c r="U171" s="42" t="s">
        <v>44</v>
      </c>
      <c r="V171" s="34"/>
      <c r="W171" s="164">
        <f>V171*K171</f>
        <v>0</v>
      </c>
      <c r="X171" s="164">
        <v>0</v>
      </c>
      <c r="Y171" s="164">
        <f>X171*K171</f>
        <v>0</v>
      </c>
      <c r="Z171" s="164">
        <v>0</v>
      </c>
      <c r="AA171" s="165">
        <f>Z171*K171</f>
        <v>0</v>
      </c>
      <c r="AR171" s="18" t="s">
        <v>151</v>
      </c>
      <c r="AT171" s="18" t="s">
        <v>148</v>
      </c>
      <c r="AU171" s="18" t="s">
        <v>270</v>
      </c>
      <c r="AY171" s="18" t="s">
        <v>147</v>
      </c>
      <c r="BE171" s="104">
        <f>IF(U171="základná",N171,0)</f>
        <v>0</v>
      </c>
      <c r="BF171" s="104">
        <f>IF(U171="znížená",N171,0)</f>
        <v>0</v>
      </c>
      <c r="BG171" s="104">
        <f>IF(U171="zákl. prenesená",N171,0)</f>
        <v>0</v>
      </c>
      <c r="BH171" s="104">
        <f>IF(U171="zníž. prenesená",N171,0)</f>
        <v>0</v>
      </c>
      <c r="BI171" s="104">
        <f>IF(U171="nulová",N171,0)</f>
        <v>0</v>
      </c>
      <c r="BJ171" s="18" t="s">
        <v>126</v>
      </c>
      <c r="BK171" s="166">
        <f>ROUND(L171*K171,3)</f>
        <v>0</v>
      </c>
      <c r="BL171" s="18" t="s">
        <v>151</v>
      </c>
      <c r="BM171" s="18" t="s">
        <v>274</v>
      </c>
    </row>
    <row r="172" spans="2:65" s="9" customFormat="1" ht="29.75" customHeight="1" x14ac:dyDescent="0.15">
      <c r="B172" s="148"/>
      <c r="C172" s="149"/>
      <c r="D172" s="158" t="s">
        <v>117</v>
      </c>
      <c r="E172" s="158"/>
      <c r="F172" s="158"/>
      <c r="G172" s="158"/>
      <c r="H172" s="158"/>
      <c r="I172" s="158"/>
      <c r="J172" s="178"/>
      <c r="K172" s="158"/>
      <c r="L172" s="158"/>
      <c r="M172" s="158"/>
      <c r="N172" s="224">
        <f>BK172</f>
        <v>0</v>
      </c>
      <c r="O172" s="225"/>
      <c r="P172" s="225"/>
      <c r="Q172" s="225"/>
      <c r="R172" s="151"/>
      <c r="T172" s="152"/>
      <c r="U172" s="149"/>
      <c r="V172" s="149"/>
      <c r="W172" s="153">
        <f>W173</f>
        <v>0</v>
      </c>
      <c r="X172" s="149"/>
      <c r="Y172" s="153">
        <f>Y173</f>
        <v>0</v>
      </c>
      <c r="Z172" s="149"/>
      <c r="AA172" s="154">
        <f>AA173</f>
        <v>0</v>
      </c>
      <c r="AR172" s="155" t="s">
        <v>85</v>
      </c>
      <c r="AT172" s="156" t="s">
        <v>76</v>
      </c>
      <c r="AU172" s="156" t="s">
        <v>85</v>
      </c>
      <c r="AY172" s="155" t="s">
        <v>147</v>
      </c>
      <c r="BK172" s="157">
        <f>BK173</f>
        <v>0</v>
      </c>
    </row>
    <row r="173" spans="2:65" s="9" customFormat="1" ht="14.75" customHeight="1" x14ac:dyDescent="0.15">
      <c r="B173" s="148"/>
      <c r="C173" s="149"/>
      <c r="D173" s="158" t="s">
        <v>118</v>
      </c>
      <c r="E173" s="158"/>
      <c r="F173" s="158"/>
      <c r="G173" s="158"/>
      <c r="H173" s="158"/>
      <c r="I173" s="158"/>
      <c r="J173" s="178"/>
      <c r="K173" s="158"/>
      <c r="L173" s="158"/>
      <c r="M173" s="158"/>
      <c r="N173" s="226">
        <f>BK173</f>
        <v>0</v>
      </c>
      <c r="O173" s="227"/>
      <c r="P173" s="227"/>
      <c r="Q173" s="227"/>
      <c r="R173" s="151"/>
      <c r="T173" s="152"/>
      <c r="U173" s="149"/>
      <c r="V173" s="149"/>
      <c r="W173" s="153">
        <f>SUM(W174:W183)</f>
        <v>0</v>
      </c>
      <c r="X173" s="149"/>
      <c r="Y173" s="153">
        <f>SUM(Y174:Y183)</f>
        <v>0</v>
      </c>
      <c r="Z173" s="149"/>
      <c r="AA173" s="154">
        <f>SUM(AA174:AA183)</f>
        <v>0</v>
      </c>
      <c r="AR173" s="155" t="s">
        <v>85</v>
      </c>
      <c r="AT173" s="156" t="s">
        <v>76</v>
      </c>
      <c r="AU173" s="156" t="s">
        <v>126</v>
      </c>
      <c r="AY173" s="155" t="s">
        <v>147</v>
      </c>
      <c r="BK173" s="157">
        <f>SUM(BK174:BK183)</f>
        <v>0</v>
      </c>
    </row>
    <row r="174" spans="2:65" s="1" customFormat="1" ht="16.5" customHeight="1" x14ac:dyDescent="0.15">
      <c r="B174" s="130"/>
      <c r="C174" s="159" t="s">
        <v>77</v>
      </c>
      <c r="D174" s="159" t="s">
        <v>148</v>
      </c>
      <c r="E174" s="160" t="s">
        <v>275</v>
      </c>
      <c r="F174" s="231" t="s">
        <v>276</v>
      </c>
      <c r="G174" s="231"/>
      <c r="H174" s="231"/>
      <c r="I174" s="231"/>
      <c r="J174" s="177" t="s">
        <v>595</v>
      </c>
      <c r="K174" s="162">
        <v>23.51</v>
      </c>
      <c r="L174" s="232">
        <v>0</v>
      </c>
      <c r="M174" s="232"/>
      <c r="N174" s="233">
        <f t="shared" ref="N174:N183" si="15">ROUND(L174*K174,3)</f>
        <v>0</v>
      </c>
      <c r="O174" s="233"/>
      <c r="P174" s="233"/>
      <c r="Q174" s="233"/>
      <c r="R174" s="133"/>
      <c r="T174" s="163" t="s">
        <v>5</v>
      </c>
      <c r="U174" s="42" t="s">
        <v>44</v>
      </c>
      <c r="V174" s="34"/>
      <c r="W174" s="164">
        <f t="shared" ref="W174:W183" si="16">V174*K174</f>
        <v>0</v>
      </c>
      <c r="X174" s="164">
        <v>0</v>
      </c>
      <c r="Y174" s="164">
        <f t="shared" ref="Y174:Y183" si="17">X174*K174</f>
        <v>0</v>
      </c>
      <c r="Z174" s="164">
        <v>0</v>
      </c>
      <c r="AA174" s="165">
        <f t="shared" ref="AA174:AA183" si="18">Z174*K174</f>
        <v>0</v>
      </c>
      <c r="AR174" s="18" t="s">
        <v>151</v>
      </c>
      <c r="AT174" s="18" t="s">
        <v>148</v>
      </c>
      <c r="AU174" s="18" t="s">
        <v>270</v>
      </c>
      <c r="AY174" s="18" t="s">
        <v>147</v>
      </c>
      <c r="BE174" s="104">
        <f t="shared" ref="BE174:BE183" si="19">IF(U174="základná",N174,0)</f>
        <v>0</v>
      </c>
      <c r="BF174" s="104">
        <f t="shared" ref="BF174:BF183" si="20">IF(U174="znížená",N174,0)</f>
        <v>0</v>
      </c>
      <c r="BG174" s="104">
        <f t="shared" ref="BG174:BG183" si="21">IF(U174="zákl. prenesená",N174,0)</f>
        <v>0</v>
      </c>
      <c r="BH174" s="104">
        <f t="shared" ref="BH174:BH183" si="22">IF(U174="zníž. prenesená",N174,0)</f>
        <v>0</v>
      </c>
      <c r="BI174" s="104">
        <f t="shared" ref="BI174:BI183" si="23">IF(U174="nulová",N174,0)</f>
        <v>0</v>
      </c>
      <c r="BJ174" s="18" t="s">
        <v>126</v>
      </c>
      <c r="BK174" s="166">
        <f t="shared" ref="BK174:BK183" si="24">ROUND(L174*K174,3)</f>
        <v>0</v>
      </c>
      <c r="BL174" s="18" t="s">
        <v>151</v>
      </c>
      <c r="BM174" s="18" t="s">
        <v>277</v>
      </c>
    </row>
    <row r="175" spans="2:65" s="1" customFormat="1" ht="25.5" customHeight="1" x14ac:dyDescent="0.15">
      <c r="B175" s="130"/>
      <c r="C175" s="159" t="s">
        <v>77</v>
      </c>
      <c r="D175" s="159" t="s">
        <v>148</v>
      </c>
      <c r="E175" s="160" t="s">
        <v>278</v>
      </c>
      <c r="F175" s="231" t="s">
        <v>279</v>
      </c>
      <c r="G175" s="231"/>
      <c r="H175" s="231"/>
      <c r="I175" s="231"/>
      <c r="J175" s="177" t="s">
        <v>595</v>
      </c>
      <c r="K175" s="162">
        <v>1185.54</v>
      </c>
      <c r="L175" s="232">
        <v>0</v>
      </c>
      <c r="M175" s="232"/>
      <c r="N175" s="233">
        <f t="shared" si="15"/>
        <v>0</v>
      </c>
      <c r="O175" s="233"/>
      <c r="P175" s="233"/>
      <c r="Q175" s="233"/>
      <c r="R175" s="133"/>
      <c r="T175" s="163" t="s">
        <v>5</v>
      </c>
      <c r="U175" s="42" t="s">
        <v>44</v>
      </c>
      <c r="V175" s="34"/>
      <c r="W175" s="164">
        <f t="shared" si="16"/>
        <v>0</v>
      </c>
      <c r="X175" s="164">
        <v>0</v>
      </c>
      <c r="Y175" s="164">
        <f t="shared" si="17"/>
        <v>0</v>
      </c>
      <c r="Z175" s="164">
        <v>0</v>
      </c>
      <c r="AA175" s="165">
        <f t="shared" si="18"/>
        <v>0</v>
      </c>
      <c r="AR175" s="18" t="s">
        <v>151</v>
      </c>
      <c r="AT175" s="18" t="s">
        <v>148</v>
      </c>
      <c r="AU175" s="18" t="s">
        <v>270</v>
      </c>
      <c r="AY175" s="18" t="s">
        <v>147</v>
      </c>
      <c r="BE175" s="104">
        <f t="shared" si="19"/>
        <v>0</v>
      </c>
      <c r="BF175" s="104">
        <f t="shared" si="20"/>
        <v>0</v>
      </c>
      <c r="BG175" s="104">
        <f t="shared" si="21"/>
        <v>0</v>
      </c>
      <c r="BH175" s="104">
        <f t="shared" si="22"/>
        <v>0</v>
      </c>
      <c r="BI175" s="104">
        <f t="shared" si="23"/>
        <v>0</v>
      </c>
      <c r="BJ175" s="18" t="s">
        <v>126</v>
      </c>
      <c r="BK175" s="166">
        <f t="shared" si="24"/>
        <v>0</v>
      </c>
      <c r="BL175" s="18" t="s">
        <v>151</v>
      </c>
      <c r="BM175" s="18" t="s">
        <v>280</v>
      </c>
    </row>
    <row r="176" spans="2:65" s="1" customFormat="1" ht="25.5" customHeight="1" x14ac:dyDescent="0.15">
      <c r="B176" s="130"/>
      <c r="C176" s="159" t="s">
        <v>77</v>
      </c>
      <c r="D176" s="159" t="s">
        <v>148</v>
      </c>
      <c r="E176" s="160" t="s">
        <v>281</v>
      </c>
      <c r="F176" s="231" t="s">
        <v>282</v>
      </c>
      <c r="G176" s="231"/>
      <c r="H176" s="231"/>
      <c r="I176" s="231"/>
      <c r="J176" s="177" t="s">
        <v>595</v>
      </c>
      <c r="K176" s="162">
        <v>376.62</v>
      </c>
      <c r="L176" s="232">
        <v>0</v>
      </c>
      <c r="M176" s="232"/>
      <c r="N176" s="233">
        <f t="shared" si="15"/>
        <v>0</v>
      </c>
      <c r="O176" s="233"/>
      <c r="P176" s="233"/>
      <c r="Q176" s="233"/>
      <c r="R176" s="133"/>
      <c r="T176" s="163" t="s">
        <v>5</v>
      </c>
      <c r="U176" s="42" t="s">
        <v>44</v>
      </c>
      <c r="V176" s="34"/>
      <c r="W176" s="164">
        <f t="shared" si="16"/>
        <v>0</v>
      </c>
      <c r="X176" s="164">
        <v>0</v>
      </c>
      <c r="Y176" s="164">
        <f t="shared" si="17"/>
        <v>0</v>
      </c>
      <c r="Z176" s="164">
        <v>0</v>
      </c>
      <c r="AA176" s="165">
        <f t="shared" si="18"/>
        <v>0</v>
      </c>
      <c r="AR176" s="18" t="s">
        <v>151</v>
      </c>
      <c r="AT176" s="18" t="s">
        <v>148</v>
      </c>
      <c r="AU176" s="18" t="s">
        <v>270</v>
      </c>
      <c r="AY176" s="18" t="s">
        <v>147</v>
      </c>
      <c r="BE176" s="104">
        <f t="shared" si="19"/>
        <v>0</v>
      </c>
      <c r="BF176" s="104">
        <f t="shared" si="20"/>
        <v>0</v>
      </c>
      <c r="BG176" s="104">
        <f t="shared" si="21"/>
        <v>0</v>
      </c>
      <c r="BH176" s="104">
        <f t="shared" si="22"/>
        <v>0</v>
      </c>
      <c r="BI176" s="104">
        <f t="shared" si="23"/>
        <v>0</v>
      </c>
      <c r="BJ176" s="18" t="s">
        <v>126</v>
      </c>
      <c r="BK176" s="166">
        <f t="shared" si="24"/>
        <v>0</v>
      </c>
      <c r="BL176" s="18" t="s">
        <v>151</v>
      </c>
      <c r="BM176" s="18" t="s">
        <v>283</v>
      </c>
    </row>
    <row r="177" spans="2:65" s="1" customFormat="1" ht="25.5" customHeight="1" x14ac:dyDescent="0.15">
      <c r="B177" s="130"/>
      <c r="C177" s="159" t="s">
        <v>77</v>
      </c>
      <c r="D177" s="159" t="s">
        <v>148</v>
      </c>
      <c r="E177" s="160" t="s">
        <v>284</v>
      </c>
      <c r="F177" s="231" t="s">
        <v>285</v>
      </c>
      <c r="G177" s="231"/>
      <c r="H177" s="231"/>
      <c r="I177" s="231"/>
      <c r="J177" s="177" t="s">
        <v>595</v>
      </c>
      <c r="K177" s="162">
        <v>2.88</v>
      </c>
      <c r="L177" s="232">
        <v>0</v>
      </c>
      <c r="M177" s="232"/>
      <c r="N177" s="233">
        <f t="shared" si="15"/>
        <v>0</v>
      </c>
      <c r="O177" s="233"/>
      <c r="P177" s="233"/>
      <c r="Q177" s="233"/>
      <c r="R177" s="133"/>
      <c r="T177" s="163" t="s">
        <v>5</v>
      </c>
      <c r="U177" s="42" t="s">
        <v>44</v>
      </c>
      <c r="V177" s="34"/>
      <c r="W177" s="164">
        <f t="shared" si="16"/>
        <v>0</v>
      </c>
      <c r="X177" s="164">
        <v>0</v>
      </c>
      <c r="Y177" s="164">
        <f t="shared" si="17"/>
        <v>0</v>
      </c>
      <c r="Z177" s="164">
        <v>0</v>
      </c>
      <c r="AA177" s="165">
        <f t="shared" si="18"/>
        <v>0</v>
      </c>
      <c r="AR177" s="18" t="s">
        <v>151</v>
      </c>
      <c r="AT177" s="18" t="s">
        <v>148</v>
      </c>
      <c r="AU177" s="18" t="s">
        <v>270</v>
      </c>
      <c r="AY177" s="18" t="s">
        <v>147</v>
      </c>
      <c r="BE177" s="104">
        <f t="shared" si="19"/>
        <v>0</v>
      </c>
      <c r="BF177" s="104">
        <f t="shared" si="20"/>
        <v>0</v>
      </c>
      <c r="BG177" s="104">
        <f t="shared" si="21"/>
        <v>0</v>
      </c>
      <c r="BH177" s="104">
        <f t="shared" si="22"/>
        <v>0</v>
      </c>
      <c r="BI177" s="104">
        <f t="shared" si="23"/>
        <v>0</v>
      </c>
      <c r="BJ177" s="18" t="s">
        <v>126</v>
      </c>
      <c r="BK177" s="166">
        <f t="shared" si="24"/>
        <v>0</v>
      </c>
      <c r="BL177" s="18" t="s">
        <v>151</v>
      </c>
      <c r="BM177" s="18" t="s">
        <v>286</v>
      </c>
    </row>
    <row r="178" spans="2:65" s="1" customFormat="1" ht="25.5" customHeight="1" x14ac:dyDescent="0.15">
      <c r="B178" s="130"/>
      <c r="C178" s="159" t="s">
        <v>77</v>
      </c>
      <c r="D178" s="159" t="s">
        <v>148</v>
      </c>
      <c r="E178" s="160" t="s">
        <v>287</v>
      </c>
      <c r="F178" s="231" t="s">
        <v>288</v>
      </c>
      <c r="G178" s="231"/>
      <c r="H178" s="231"/>
      <c r="I178" s="231"/>
      <c r="J178" s="177" t="s">
        <v>595</v>
      </c>
      <c r="K178" s="162">
        <v>1217.21</v>
      </c>
      <c r="L178" s="232">
        <v>0</v>
      </c>
      <c r="M178" s="232"/>
      <c r="N178" s="233">
        <f t="shared" si="15"/>
        <v>0</v>
      </c>
      <c r="O178" s="233"/>
      <c r="P178" s="233"/>
      <c r="Q178" s="233"/>
      <c r="R178" s="133"/>
      <c r="T178" s="163" t="s">
        <v>5</v>
      </c>
      <c r="U178" s="42" t="s">
        <v>44</v>
      </c>
      <c r="V178" s="34"/>
      <c r="W178" s="164">
        <f t="shared" si="16"/>
        <v>0</v>
      </c>
      <c r="X178" s="164">
        <v>0</v>
      </c>
      <c r="Y178" s="164">
        <f t="shared" si="17"/>
        <v>0</v>
      </c>
      <c r="Z178" s="164">
        <v>0</v>
      </c>
      <c r="AA178" s="165">
        <f t="shared" si="18"/>
        <v>0</v>
      </c>
      <c r="AR178" s="18" t="s">
        <v>151</v>
      </c>
      <c r="AT178" s="18" t="s">
        <v>148</v>
      </c>
      <c r="AU178" s="18" t="s">
        <v>270</v>
      </c>
      <c r="AY178" s="18" t="s">
        <v>147</v>
      </c>
      <c r="BE178" s="104">
        <f t="shared" si="19"/>
        <v>0</v>
      </c>
      <c r="BF178" s="104">
        <f t="shared" si="20"/>
        <v>0</v>
      </c>
      <c r="BG178" s="104">
        <f t="shared" si="21"/>
        <v>0</v>
      </c>
      <c r="BH178" s="104">
        <f t="shared" si="22"/>
        <v>0</v>
      </c>
      <c r="BI178" s="104">
        <f t="shared" si="23"/>
        <v>0</v>
      </c>
      <c r="BJ178" s="18" t="s">
        <v>126</v>
      </c>
      <c r="BK178" s="166">
        <f t="shared" si="24"/>
        <v>0</v>
      </c>
      <c r="BL178" s="18" t="s">
        <v>151</v>
      </c>
      <c r="BM178" s="18" t="s">
        <v>289</v>
      </c>
    </row>
    <row r="179" spans="2:65" s="1" customFormat="1" ht="38.25" customHeight="1" x14ac:dyDescent="0.15">
      <c r="B179" s="130"/>
      <c r="C179" s="159" t="s">
        <v>77</v>
      </c>
      <c r="D179" s="159" t="s">
        <v>148</v>
      </c>
      <c r="E179" s="160" t="s">
        <v>290</v>
      </c>
      <c r="F179" s="231" t="s">
        <v>291</v>
      </c>
      <c r="G179" s="231"/>
      <c r="H179" s="231"/>
      <c r="I179" s="231"/>
      <c r="J179" s="177" t="s">
        <v>595</v>
      </c>
      <c r="K179" s="162">
        <v>1217.21</v>
      </c>
      <c r="L179" s="232">
        <v>0</v>
      </c>
      <c r="M179" s="232"/>
      <c r="N179" s="233">
        <f t="shared" si="15"/>
        <v>0</v>
      </c>
      <c r="O179" s="233"/>
      <c r="P179" s="233"/>
      <c r="Q179" s="233"/>
      <c r="R179" s="133"/>
      <c r="T179" s="163" t="s">
        <v>5</v>
      </c>
      <c r="U179" s="42" t="s">
        <v>44</v>
      </c>
      <c r="V179" s="34"/>
      <c r="W179" s="164">
        <f t="shared" si="16"/>
        <v>0</v>
      </c>
      <c r="X179" s="164">
        <v>0</v>
      </c>
      <c r="Y179" s="164">
        <f t="shared" si="17"/>
        <v>0</v>
      </c>
      <c r="Z179" s="164">
        <v>0</v>
      </c>
      <c r="AA179" s="165">
        <f t="shared" si="18"/>
        <v>0</v>
      </c>
      <c r="AR179" s="18" t="s">
        <v>151</v>
      </c>
      <c r="AT179" s="18" t="s">
        <v>148</v>
      </c>
      <c r="AU179" s="18" t="s">
        <v>270</v>
      </c>
      <c r="AY179" s="18" t="s">
        <v>147</v>
      </c>
      <c r="BE179" s="104">
        <f t="shared" si="19"/>
        <v>0</v>
      </c>
      <c r="BF179" s="104">
        <f t="shared" si="20"/>
        <v>0</v>
      </c>
      <c r="BG179" s="104">
        <f t="shared" si="21"/>
        <v>0</v>
      </c>
      <c r="BH179" s="104">
        <f t="shared" si="22"/>
        <v>0</v>
      </c>
      <c r="BI179" s="104">
        <f t="shared" si="23"/>
        <v>0</v>
      </c>
      <c r="BJ179" s="18" t="s">
        <v>126</v>
      </c>
      <c r="BK179" s="166">
        <f t="shared" si="24"/>
        <v>0</v>
      </c>
      <c r="BL179" s="18" t="s">
        <v>151</v>
      </c>
      <c r="BM179" s="18" t="s">
        <v>292</v>
      </c>
    </row>
    <row r="180" spans="2:65" s="1" customFormat="1" ht="25.5" customHeight="1" x14ac:dyDescent="0.15">
      <c r="B180" s="130"/>
      <c r="C180" s="159" t="s">
        <v>77</v>
      </c>
      <c r="D180" s="159" t="s">
        <v>148</v>
      </c>
      <c r="E180" s="160" t="s">
        <v>293</v>
      </c>
      <c r="F180" s="231" t="s">
        <v>294</v>
      </c>
      <c r="G180" s="231"/>
      <c r="H180" s="231"/>
      <c r="I180" s="231"/>
      <c r="J180" s="177" t="s">
        <v>595</v>
      </c>
      <c r="K180" s="162">
        <v>3579.15</v>
      </c>
      <c r="L180" s="232">
        <v>0</v>
      </c>
      <c r="M180" s="232"/>
      <c r="N180" s="233">
        <f t="shared" si="15"/>
        <v>0</v>
      </c>
      <c r="O180" s="233"/>
      <c r="P180" s="233"/>
      <c r="Q180" s="233"/>
      <c r="R180" s="133"/>
      <c r="T180" s="163" t="s">
        <v>5</v>
      </c>
      <c r="U180" s="42" t="s">
        <v>44</v>
      </c>
      <c r="V180" s="34"/>
      <c r="W180" s="164">
        <f t="shared" si="16"/>
        <v>0</v>
      </c>
      <c r="X180" s="164">
        <v>0</v>
      </c>
      <c r="Y180" s="164">
        <f t="shared" si="17"/>
        <v>0</v>
      </c>
      <c r="Z180" s="164">
        <v>0</v>
      </c>
      <c r="AA180" s="165">
        <f t="shared" si="18"/>
        <v>0</v>
      </c>
      <c r="AR180" s="18" t="s">
        <v>151</v>
      </c>
      <c r="AT180" s="18" t="s">
        <v>148</v>
      </c>
      <c r="AU180" s="18" t="s">
        <v>270</v>
      </c>
      <c r="AY180" s="18" t="s">
        <v>147</v>
      </c>
      <c r="BE180" s="104">
        <f t="shared" si="19"/>
        <v>0</v>
      </c>
      <c r="BF180" s="104">
        <f t="shared" si="20"/>
        <v>0</v>
      </c>
      <c r="BG180" s="104">
        <f t="shared" si="21"/>
        <v>0</v>
      </c>
      <c r="BH180" s="104">
        <f t="shared" si="22"/>
        <v>0</v>
      </c>
      <c r="BI180" s="104">
        <f t="shared" si="23"/>
        <v>0</v>
      </c>
      <c r="BJ180" s="18" t="s">
        <v>126</v>
      </c>
      <c r="BK180" s="166">
        <f t="shared" si="24"/>
        <v>0</v>
      </c>
      <c r="BL180" s="18" t="s">
        <v>151</v>
      </c>
      <c r="BM180" s="18" t="s">
        <v>295</v>
      </c>
    </row>
    <row r="181" spans="2:65" s="1" customFormat="1" ht="25.5" customHeight="1" x14ac:dyDescent="0.15">
      <c r="B181" s="130"/>
      <c r="C181" s="159" t="s">
        <v>77</v>
      </c>
      <c r="D181" s="159" t="s">
        <v>148</v>
      </c>
      <c r="E181" s="160" t="s">
        <v>296</v>
      </c>
      <c r="F181" s="231" t="s">
        <v>297</v>
      </c>
      <c r="G181" s="231"/>
      <c r="H181" s="231"/>
      <c r="I181" s="231"/>
      <c r="J181" s="177" t="s">
        <v>595</v>
      </c>
      <c r="K181" s="162">
        <v>2.88</v>
      </c>
      <c r="L181" s="232">
        <v>0</v>
      </c>
      <c r="M181" s="232"/>
      <c r="N181" s="233">
        <f t="shared" si="15"/>
        <v>0</v>
      </c>
      <c r="O181" s="233"/>
      <c r="P181" s="233"/>
      <c r="Q181" s="233"/>
      <c r="R181" s="133"/>
      <c r="T181" s="163" t="s">
        <v>5</v>
      </c>
      <c r="U181" s="42" t="s">
        <v>44</v>
      </c>
      <c r="V181" s="34"/>
      <c r="W181" s="164">
        <f t="shared" si="16"/>
        <v>0</v>
      </c>
      <c r="X181" s="164">
        <v>0</v>
      </c>
      <c r="Y181" s="164">
        <f t="shared" si="17"/>
        <v>0</v>
      </c>
      <c r="Z181" s="164">
        <v>0</v>
      </c>
      <c r="AA181" s="165">
        <f t="shared" si="18"/>
        <v>0</v>
      </c>
      <c r="AR181" s="18" t="s">
        <v>151</v>
      </c>
      <c r="AT181" s="18" t="s">
        <v>148</v>
      </c>
      <c r="AU181" s="18" t="s">
        <v>270</v>
      </c>
      <c r="AY181" s="18" t="s">
        <v>147</v>
      </c>
      <c r="BE181" s="104">
        <f t="shared" si="19"/>
        <v>0</v>
      </c>
      <c r="BF181" s="104">
        <f t="shared" si="20"/>
        <v>0</v>
      </c>
      <c r="BG181" s="104">
        <f t="shared" si="21"/>
        <v>0</v>
      </c>
      <c r="BH181" s="104">
        <f t="shared" si="22"/>
        <v>0</v>
      </c>
      <c r="BI181" s="104">
        <f t="shared" si="23"/>
        <v>0</v>
      </c>
      <c r="BJ181" s="18" t="s">
        <v>126</v>
      </c>
      <c r="BK181" s="166">
        <f t="shared" si="24"/>
        <v>0</v>
      </c>
      <c r="BL181" s="18" t="s">
        <v>151</v>
      </c>
      <c r="BM181" s="18" t="s">
        <v>298</v>
      </c>
    </row>
    <row r="182" spans="2:65" s="1" customFormat="1" ht="25.5" customHeight="1" x14ac:dyDescent="0.15">
      <c r="B182" s="130"/>
      <c r="C182" s="159" t="s">
        <v>77</v>
      </c>
      <c r="D182" s="159" t="s">
        <v>148</v>
      </c>
      <c r="E182" s="160" t="s">
        <v>299</v>
      </c>
      <c r="F182" s="231" t="s">
        <v>300</v>
      </c>
      <c r="G182" s="231"/>
      <c r="H182" s="231"/>
      <c r="I182" s="231"/>
      <c r="J182" s="177" t="s">
        <v>595</v>
      </c>
      <c r="K182" s="162">
        <v>23.51</v>
      </c>
      <c r="L182" s="232">
        <v>0</v>
      </c>
      <c r="M182" s="232"/>
      <c r="N182" s="233">
        <f t="shared" si="15"/>
        <v>0</v>
      </c>
      <c r="O182" s="233"/>
      <c r="P182" s="233"/>
      <c r="Q182" s="233"/>
      <c r="R182" s="133"/>
      <c r="T182" s="163" t="s">
        <v>5</v>
      </c>
      <c r="U182" s="42" t="s">
        <v>44</v>
      </c>
      <c r="V182" s="34"/>
      <c r="W182" s="164">
        <f t="shared" si="16"/>
        <v>0</v>
      </c>
      <c r="X182" s="164">
        <v>0</v>
      </c>
      <c r="Y182" s="164">
        <f t="shared" si="17"/>
        <v>0</v>
      </c>
      <c r="Z182" s="164">
        <v>0</v>
      </c>
      <c r="AA182" s="165">
        <f t="shared" si="18"/>
        <v>0</v>
      </c>
      <c r="AR182" s="18" t="s">
        <v>151</v>
      </c>
      <c r="AT182" s="18" t="s">
        <v>148</v>
      </c>
      <c r="AU182" s="18" t="s">
        <v>270</v>
      </c>
      <c r="AY182" s="18" t="s">
        <v>147</v>
      </c>
      <c r="BE182" s="104">
        <f t="shared" si="19"/>
        <v>0</v>
      </c>
      <c r="BF182" s="104">
        <f t="shared" si="20"/>
        <v>0</v>
      </c>
      <c r="BG182" s="104">
        <f t="shared" si="21"/>
        <v>0</v>
      </c>
      <c r="BH182" s="104">
        <f t="shared" si="22"/>
        <v>0</v>
      </c>
      <c r="BI182" s="104">
        <f t="shared" si="23"/>
        <v>0</v>
      </c>
      <c r="BJ182" s="18" t="s">
        <v>126</v>
      </c>
      <c r="BK182" s="166">
        <f t="shared" si="24"/>
        <v>0</v>
      </c>
      <c r="BL182" s="18" t="s">
        <v>151</v>
      </c>
      <c r="BM182" s="18" t="s">
        <v>301</v>
      </c>
    </row>
    <row r="183" spans="2:65" s="1" customFormat="1" ht="16.5" customHeight="1" x14ac:dyDescent="0.15">
      <c r="B183" s="130"/>
      <c r="C183" s="159" t="s">
        <v>77</v>
      </c>
      <c r="D183" s="159" t="s">
        <v>148</v>
      </c>
      <c r="E183" s="160" t="s">
        <v>302</v>
      </c>
      <c r="F183" s="231" t="s">
        <v>303</v>
      </c>
      <c r="G183" s="231"/>
      <c r="H183" s="231"/>
      <c r="I183" s="231"/>
      <c r="J183" s="177" t="s">
        <v>595</v>
      </c>
      <c r="K183" s="162">
        <v>3</v>
      </c>
      <c r="L183" s="232">
        <v>0</v>
      </c>
      <c r="M183" s="232"/>
      <c r="N183" s="233">
        <f t="shared" si="15"/>
        <v>0</v>
      </c>
      <c r="O183" s="233"/>
      <c r="P183" s="233"/>
      <c r="Q183" s="233"/>
      <c r="R183" s="133"/>
      <c r="T183" s="163" t="s">
        <v>5</v>
      </c>
      <c r="U183" s="42" t="s">
        <v>44</v>
      </c>
      <c r="V183" s="34"/>
      <c r="W183" s="164">
        <f t="shared" si="16"/>
        <v>0</v>
      </c>
      <c r="X183" s="164">
        <v>0</v>
      </c>
      <c r="Y183" s="164">
        <f t="shared" si="17"/>
        <v>0</v>
      </c>
      <c r="Z183" s="164">
        <v>0</v>
      </c>
      <c r="AA183" s="165">
        <f t="shared" si="18"/>
        <v>0</v>
      </c>
      <c r="AR183" s="18" t="s">
        <v>151</v>
      </c>
      <c r="AT183" s="18" t="s">
        <v>148</v>
      </c>
      <c r="AU183" s="18" t="s">
        <v>270</v>
      </c>
      <c r="AY183" s="18" t="s">
        <v>147</v>
      </c>
      <c r="BE183" s="104">
        <f t="shared" si="19"/>
        <v>0</v>
      </c>
      <c r="BF183" s="104">
        <f t="shared" si="20"/>
        <v>0</v>
      </c>
      <c r="BG183" s="104">
        <f t="shared" si="21"/>
        <v>0</v>
      </c>
      <c r="BH183" s="104">
        <f t="shared" si="22"/>
        <v>0</v>
      </c>
      <c r="BI183" s="104">
        <f t="shared" si="23"/>
        <v>0</v>
      </c>
      <c r="BJ183" s="18" t="s">
        <v>126</v>
      </c>
      <c r="BK183" s="166">
        <f t="shared" si="24"/>
        <v>0</v>
      </c>
      <c r="BL183" s="18" t="s">
        <v>151</v>
      </c>
      <c r="BM183" s="18" t="s">
        <v>304</v>
      </c>
    </row>
    <row r="184" spans="2:65" s="9" customFormat="1" ht="29.75" customHeight="1" x14ac:dyDescent="0.15">
      <c r="B184" s="148"/>
      <c r="C184" s="149"/>
      <c r="D184" s="158" t="s">
        <v>119</v>
      </c>
      <c r="E184" s="158"/>
      <c r="F184" s="158"/>
      <c r="G184" s="158"/>
      <c r="H184" s="158"/>
      <c r="I184" s="158"/>
      <c r="J184" s="178"/>
      <c r="K184" s="158"/>
      <c r="L184" s="158"/>
      <c r="M184" s="158"/>
      <c r="N184" s="224">
        <f>BK184</f>
        <v>0</v>
      </c>
      <c r="O184" s="225"/>
      <c r="P184" s="225"/>
      <c r="Q184" s="225"/>
      <c r="R184" s="151"/>
      <c r="T184" s="152"/>
      <c r="U184" s="149"/>
      <c r="V184" s="149"/>
      <c r="W184" s="153">
        <f>W185</f>
        <v>0</v>
      </c>
      <c r="X184" s="149"/>
      <c r="Y184" s="153">
        <f>Y185</f>
        <v>0</v>
      </c>
      <c r="Z184" s="149"/>
      <c r="AA184" s="154">
        <f>AA185</f>
        <v>0</v>
      </c>
      <c r="AR184" s="155" t="s">
        <v>85</v>
      </c>
      <c r="AT184" s="156" t="s">
        <v>76</v>
      </c>
      <c r="AU184" s="156" t="s">
        <v>85</v>
      </c>
      <c r="AY184" s="155" t="s">
        <v>147</v>
      </c>
      <c r="BK184" s="157">
        <f>BK185</f>
        <v>0</v>
      </c>
    </row>
    <row r="185" spans="2:65" s="9" customFormat="1" ht="14.75" customHeight="1" x14ac:dyDescent="0.15">
      <c r="B185" s="148"/>
      <c r="C185" s="149"/>
      <c r="D185" s="158" t="s">
        <v>120</v>
      </c>
      <c r="E185" s="158"/>
      <c r="F185" s="158"/>
      <c r="G185" s="158"/>
      <c r="H185" s="158"/>
      <c r="I185" s="158"/>
      <c r="J185" s="178"/>
      <c r="K185" s="158"/>
      <c r="L185" s="158"/>
      <c r="M185" s="158"/>
      <c r="N185" s="226">
        <f>BK185</f>
        <v>0</v>
      </c>
      <c r="O185" s="227"/>
      <c r="P185" s="227"/>
      <c r="Q185" s="227"/>
      <c r="R185" s="151"/>
      <c r="T185" s="152"/>
      <c r="U185" s="149"/>
      <c r="V185" s="149"/>
      <c r="W185" s="153">
        <f>SUM(W186:W216)</f>
        <v>0</v>
      </c>
      <c r="X185" s="149"/>
      <c r="Y185" s="153">
        <f>SUM(Y186:Y216)</f>
        <v>0</v>
      </c>
      <c r="Z185" s="149"/>
      <c r="AA185" s="154">
        <f>SUM(AA186:AA216)</f>
        <v>0</v>
      </c>
      <c r="AR185" s="155" t="s">
        <v>85</v>
      </c>
      <c r="AT185" s="156" t="s">
        <v>76</v>
      </c>
      <c r="AU185" s="156" t="s">
        <v>126</v>
      </c>
      <c r="AY185" s="155" t="s">
        <v>147</v>
      </c>
      <c r="BK185" s="157">
        <f>SUM(BK186:BK216)</f>
        <v>0</v>
      </c>
    </row>
    <row r="186" spans="2:65" s="1" customFormat="1" ht="38.25" customHeight="1" x14ac:dyDescent="0.15">
      <c r="B186" s="130"/>
      <c r="C186" s="159" t="s">
        <v>77</v>
      </c>
      <c r="D186" s="159" t="s">
        <v>148</v>
      </c>
      <c r="E186" s="160" t="s">
        <v>305</v>
      </c>
      <c r="F186" s="231" t="s">
        <v>306</v>
      </c>
      <c r="G186" s="231"/>
      <c r="H186" s="231"/>
      <c r="I186" s="231"/>
      <c r="J186" s="177" t="s">
        <v>465</v>
      </c>
      <c r="K186" s="162">
        <v>22</v>
      </c>
      <c r="L186" s="232">
        <v>0</v>
      </c>
      <c r="M186" s="232"/>
      <c r="N186" s="233">
        <f t="shared" ref="N186:N216" si="25">ROUND(L186*K186,3)</f>
        <v>0</v>
      </c>
      <c r="O186" s="233"/>
      <c r="P186" s="233"/>
      <c r="Q186" s="233"/>
      <c r="R186" s="133"/>
      <c r="T186" s="163" t="s">
        <v>5</v>
      </c>
      <c r="U186" s="42" t="s">
        <v>44</v>
      </c>
      <c r="V186" s="34"/>
      <c r="W186" s="164">
        <f t="shared" ref="W186:W216" si="26">V186*K186</f>
        <v>0</v>
      </c>
      <c r="X186" s="164">
        <v>0</v>
      </c>
      <c r="Y186" s="164">
        <f t="shared" ref="Y186:Y216" si="27">X186*K186</f>
        <v>0</v>
      </c>
      <c r="Z186" s="164">
        <v>0</v>
      </c>
      <c r="AA186" s="165">
        <f t="shared" ref="AA186:AA216" si="28">Z186*K186</f>
        <v>0</v>
      </c>
      <c r="AR186" s="18" t="s">
        <v>151</v>
      </c>
      <c r="AT186" s="18" t="s">
        <v>148</v>
      </c>
      <c r="AU186" s="18" t="s">
        <v>270</v>
      </c>
      <c r="AY186" s="18" t="s">
        <v>147</v>
      </c>
      <c r="BE186" s="104">
        <f t="shared" ref="BE186:BE216" si="29">IF(U186="základná",N186,0)</f>
        <v>0</v>
      </c>
      <c r="BF186" s="104">
        <f t="shared" ref="BF186:BF216" si="30">IF(U186="znížená",N186,0)</f>
        <v>0</v>
      </c>
      <c r="BG186" s="104">
        <f t="shared" ref="BG186:BG216" si="31">IF(U186="zákl. prenesená",N186,0)</f>
        <v>0</v>
      </c>
      <c r="BH186" s="104">
        <f t="shared" ref="BH186:BH216" si="32">IF(U186="zníž. prenesená",N186,0)</f>
        <v>0</v>
      </c>
      <c r="BI186" s="104">
        <f t="shared" ref="BI186:BI216" si="33">IF(U186="nulová",N186,0)</f>
        <v>0</v>
      </c>
      <c r="BJ186" s="18" t="s">
        <v>126</v>
      </c>
      <c r="BK186" s="166">
        <f t="shared" ref="BK186:BK216" si="34">ROUND(L186*K186,3)</f>
        <v>0</v>
      </c>
      <c r="BL186" s="18" t="s">
        <v>151</v>
      </c>
      <c r="BM186" s="18" t="s">
        <v>307</v>
      </c>
    </row>
    <row r="187" spans="2:65" s="1" customFormat="1" ht="16.5" customHeight="1" x14ac:dyDescent="0.15">
      <c r="B187" s="130"/>
      <c r="C187" s="159" t="s">
        <v>77</v>
      </c>
      <c r="D187" s="159" t="s">
        <v>148</v>
      </c>
      <c r="E187" s="160" t="s">
        <v>308</v>
      </c>
      <c r="F187" s="231" t="s">
        <v>309</v>
      </c>
      <c r="G187" s="231"/>
      <c r="H187" s="231"/>
      <c r="I187" s="231"/>
      <c r="J187" s="177" t="s">
        <v>465</v>
      </c>
      <c r="K187" s="162">
        <v>22</v>
      </c>
      <c r="L187" s="232">
        <v>0</v>
      </c>
      <c r="M187" s="232"/>
      <c r="N187" s="233">
        <f t="shared" si="25"/>
        <v>0</v>
      </c>
      <c r="O187" s="233"/>
      <c r="P187" s="233"/>
      <c r="Q187" s="233"/>
      <c r="R187" s="133"/>
      <c r="T187" s="163" t="s">
        <v>5</v>
      </c>
      <c r="U187" s="42" t="s">
        <v>44</v>
      </c>
      <c r="V187" s="34"/>
      <c r="W187" s="164">
        <f t="shared" si="26"/>
        <v>0</v>
      </c>
      <c r="X187" s="164">
        <v>0</v>
      </c>
      <c r="Y187" s="164">
        <f t="shared" si="27"/>
        <v>0</v>
      </c>
      <c r="Z187" s="164">
        <v>0</v>
      </c>
      <c r="AA187" s="165">
        <f t="shared" si="28"/>
        <v>0</v>
      </c>
      <c r="AR187" s="18" t="s">
        <v>151</v>
      </c>
      <c r="AT187" s="18" t="s">
        <v>148</v>
      </c>
      <c r="AU187" s="18" t="s">
        <v>270</v>
      </c>
      <c r="AY187" s="18" t="s">
        <v>147</v>
      </c>
      <c r="BE187" s="104">
        <f t="shared" si="29"/>
        <v>0</v>
      </c>
      <c r="BF187" s="104">
        <f t="shared" si="30"/>
        <v>0</v>
      </c>
      <c r="BG187" s="104">
        <f t="shared" si="31"/>
        <v>0</v>
      </c>
      <c r="BH187" s="104">
        <f t="shared" si="32"/>
        <v>0</v>
      </c>
      <c r="BI187" s="104">
        <f t="shared" si="33"/>
        <v>0</v>
      </c>
      <c r="BJ187" s="18" t="s">
        <v>126</v>
      </c>
      <c r="BK187" s="166">
        <f t="shared" si="34"/>
        <v>0</v>
      </c>
      <c r="BL187" s="18" t="s">
        <v>151</v>
      </c>
      <c r="BM187" s="18" t="s">
        <v>310</v>
      </c>
    </row>
    <row r="188" spans="2:65" s="1" customFormat="1" ht="38.25" customHeight="1" x14ac:dyDescent="0.15">
      <c r="B188" s="130"/>
      <c r="C188" s="159" t="s">
        <v>77</v>
      </c>
      <c r="D188" s="159" t="s">
        <v>148</v>
      </c>
      <c r="E188" s="160" t="s">
        <v>311</v>
      </c>
      <c r="F188" s="231" t="s">
        <v>312</v>
      </c>
      <c r="G188" s="231"/>
      <c r="H188" s="231"/>
      <c r="I188" s="231"/>
      <c r="J188" s="177" t="s">
        <v>465</v>
      </c>
      <c r="K188" s="162">
        <v>1362</v>
      </c>
      <c r="L188" s="232">
        <v>0</v>
      </c>
      <c r="M188" s="232"/>
      <c r="N188" s="233">
        <f t="shared" si="25"/>
        <v>0</v>
      </c>
      <c r="O188" s="233"/>
      <c r="P188" s="233"/>
      <c r="Q188" s="233"/>
      <c r="R188" s="133"/>
      <c r="T188" s="163" t="s">
        <v>5</v>
      </c>
      <c r="U188" s="42" t="s">
        <v>44</v>
      </c>
      <c r="V188" s="34"/>
      <c r="W188" s="164">
        <f t="shared" si="26"/>
        <v>0</v>
      </c>
      <c r="X188" s="164">
        <v>0</v>
      </c>
      <c r="Y188" s="164">
        <f t="shared" si="27"/>
        <v>0</v>
      </c>
      <c r="Z188" s="164">
        <v>0</v>
      </c>
      <c r="AA188" s="165">
        <f t="shared" si="28"/>
        <v>0</v>
      </c>
      <c r="AR188" s="18" t="s">
        <v>151</v>
      </c>
      <c r="AT188" s="18" t="s">
        <v>148</v>
      </c>
      <c r="AU188" s="18" t="s">
        <v>270</v>
      </c>
      <c r="AY188" s="18" t="s">
        <v>147</v>
      </c>
      <c r="BE188" s="104">
        <f t="shared" si="29"/>
        <v>0</v>
      </c>
      <c r="BF188" s="104">
        <f t="shared" si="30"/>
        <v>0</v>
      </c>
      <c r="BG188" s="104">
        <f t="shared" si="31"/>
        <v>0</v>
      </c>
      <c r="BH188" s="104">
        <f t="shared" si="32"/>
        <v>0</v>
      </c>
      <c r="BI188" s="104">
        <f t="shared" si="33"/>
        <v>0</v>
      </c>
      <c r="BJ188" s="18" t="s">
        <v>126</v>
      </c>
      <c r="BK188" s="166">
        <f t="shared" si="34"/>
        <v>0</v>
      </c>
      <c r="BL188" s="18" t="s">
        <v>151</v>
      </c>
      <c r="BM188" s="18" t="s">
        <v>313</v>
      </c>
    </row>
    <row r="189" spans="2:65" s="1" customFormat="1" ht="25.5" customHeight="1" x14ac:dyDescent="0.15">
      <c r="B189" s="130"/>
      <c r="C189" s="159" t="s">
        <v>77</v>
      </c>
      <c r="D189" s="159" t="s">
        <v>148</v>
      </c>
      <c r="E189" s="160" t="s">
        <v>314</v>
      </c>
      <c r="F189" s="231" t="s">
        <v>315</v>
      </c>
      <c r="G189" s="231"/>
      <c r="H189" s="231"/>
      <c r="I189" s="231"/>
      <c r="J189" s="177" t="s">
        <v>540</v>
      </c>
      <c r="K189" s="162">
        <v>1</v>
      </c>
      <c r="L189" s="232">
        <v>0</v>
      </c>
      <c r="M189" s="232"/>
      <c r="N189" s="233">
        <f t="shared" si="25"/>
        <v>0</v>
      </c>
      <c r="O189" s="233"/>
      <c r="P189" s="233"/>
      <c r="Q189" s="233"/>
      <c r="R189" s="133"/>
      <c r="T189" s="163" t="s">
        <v>5</v>
      </c>
      <c r="U189" s="42" t="s">
        <v>44</v>
      </c>
      <c r="V189" s="34"/>
      <c r="W189" s="164">
        <f t="shared" si="26"/>
        <v>0</v>
      </c>
      <c r="X189" s="164">
        <v>0</v>
      </c>
      <c r="Y189" s="164">
        <f t="shared" si="27"/>
        <v>0</v>
      </c>
      <c r="Z189" s="164">
        <v>0</v>
      </c>
      <c r="AA189" s="165">
        <f t="shared" si="28"/>
        <v>0</v>
      </c>
      <c r="AR189" s="18" t="s">
        <v>151</v>
      </c>
      <c r="AT189" s="18" t="s">
        <v>148</v>
      </c>
      <c r="AU189" s="18" t="s">
        <v>270</v>
      </c>
      <c r="AY189" s="18" t="s">
        <v>147</v>
      </c>
      <c r="BE189" s="104">
        <f t="shared" si="29"/>
        <v>0</v>
      </c>
      <c r="BF189" s="104">
        <f t="shared" si="30"/>
        <v>0</v>
      </c>
      <c r="BG189" s="104">
        <f t="shared" si="31"/>
        <v>0</v>
      </c>
      <c r="BH189" s="104">
        <f t="shared" si="32"/>
        <v>0</v>
      </c>
      <c r="BI189" s="104">
        <f t="shared" si="33"/>
        <v>0</v>
      </c>
      <c r="BJ189" s="18" t="s">
        <v>126</v>
      </c>
      <c r="BK189" s="166">
        <f t="shared" si="34"/>
        <v>0</v>
      </c>
      <c r="BL189" s="18" t="s">
        <v>151</v>
      </c>
      <c r="BM189" s="18" t="s">
        <v>316</v>
      </c>
    </row>
    <row r="190" spans="2:65" s="1" customFormat="1" ht="38.25" customHeight="1" x14ac:dyDescent="0.15">
      <c r="B190" s="130"/>
      <c r="C190" s="159" t="s">
        <v>77</v>
      </c>
      <c r="D190" s="159" t="s">
        <v>148</v>
      </c>
      <c r="E190" s="160" t="s">
        <v>317</v>
      </c>
      <c r="F190" s="231" t="s">
        <v>318</v>
      </c>
      <c r="G190" s="231"/>
      <c r="H190" s="231"/>
      <c r="I190" s="231"/>
      <c r="J190" s="177" t="s">
        <v>540</v>
      </c>
      <c r="K190" s="162">
        <v>26</v>
      </c>
      <c r="L190" s="232">
        <v>0</v>
      </c>
      <c r="M190" s="232"/>
      <c r="N190" s="233">
        <f t="shared" si="25"/>
        <v>0</v>
      </c>
      <c r="O190" s="233"/>
      <c r="P190" s="233"/>
      <c r="Q190" s="233"/>
      <c r="R190" s="133"/>
      <c r="T190" s="163" t="s">
        <v>5</v>
      </c>
      <c r="U190" s="42" t="s">
        <v>44</v>
      </c>
      <c r="V190" s="34"/>
      <c r="W190" s="164">
        <f t="shared" si="26"/>
        <v>0</v>
      </c>
      <c r="X190" s="164">
        <v>0</v>
      </c>
      <c r="Y190" s="164">
        <f t="shared" si="27"/>
        <v>0</v>
      </c>
      <c r="Z190" s="164">
        <v>0</v>
      </c>
      <c r="AA190" s="165">
        <f t="shared" si="28"/>
        <v>0</v>
      </c>
      <c r="AR190" s="18" t="s">
        <v>151</v>
      </c>
      <c r="AT190" s="18" t="s">
        <v>148</v>
      </c>
      <c r="AU190" s="18" t="s">
        <v>270</v>
      </c>
      <c r="AY190" s="18" t="s">
        <v>147</v>
      </c>
      <c r="BE190" s="104">
        <f t="shared" si="29"/>
        <v>0</v>
      </c>
      <c r="BF190" s="104">
        <f t="shared" si="30"/>
        <v>0</v>
      </c>
      <c r="BG190" s="104">
        <f t="shared" si="31"/>
        <v>0</v>
      </c>
      <c r="BH190" s="104">
        <f t="shared" si="32"/>
        <v>0</v>
      </c>
      <c r="BI190" s="104">
        <f t="shared" si="33"/>
        <v>0</v>
      </c>
      <c r="BJ190" s="18" t="s">
        <v>126</v>
      </c>
      <c r="BK190" s="166">
        <f t="shared" si="34"/>
        <v>0</v>
      </c>
      <c r="BL190" s="18" t="s">
        <v>151</v>
      </c>
      <c r="BM190" s="18" t="s">
        <v>319</v>
      </c>
    </row>
    <row r="191" spans="2:65" s="1" customFormat="1" ht="25.5" customHeight="1" x14ac:dyDescent="0.15">
      <c r="B191" s="130"/>
      <c r="C191" s="159" t="s">
        <v>77</v>
      </c>
      <c r="D191" s="159" t="s">
        <v>148</v>
      </c>
      <c r="E191" s="160" t="s">
        <v>320</v>
      </c>
      <c r="F191" s="231" t="s">
        <v>321</v>
      </c>
      <c r="G191" s="231"/>
      <c r="H191" s="231"/>
      <c r="I191" s="231"/>
      <c r="J191" s="177" t="s">
        <v>540</v>
      </c>
      <c r="K191" s="162">
        <v>98</v>
      </c>
      <c r="L191" s="232">
        <v>0</v>
      </c>
      <c r="M191" s="232"/>
      <c r="N191" s="233">
        <f t="shared" si="25"/>
        <v>0</v>
      </c>
      <c r="O191" s="233"/>
      <c r="P191" s="233"/>
      <c r="Q191" s="233"/>
      <c r="R191" s="133"/>
      <c r="T191" s="163" t="s">
        <v>5</v>
      </c>
      <c r="U191" s="42" t="s">
        <v>44</v>
      </c>
      <c r="V191" s="34"/>
      <c r="W191" s="164">
        <f t="shared" si="26"/>
        <v>0</v>
      </c>
      <c r="X191" s="164">
        <v>0</v>
      </c>
      <c r="Y191" s="164">
        <f t="shared" si="27"/>
        <v>0</v>
      </c>
      <c r="Z191" s="164">
        <v>0</v>
      </c>
      <c r="AA191" s="165">
        <f t="shared" si="28"/>
        <v>0</v>
      </c>
      <c r="AR191" s="18" t="s">
        <v>151</v>
      </c>
      <c r="AT191" s="18" t="s">
        <v>148</v>
      </c>
      <c r="AU191" s="18" t="s">
        <v>270</v>
      </c>
      <c r="AY191" s="18" t="s">
        <v>147</v>
      </c>
      <c r="BE191" s="104">
        <f t="shared" si="29"/>
        <v>0</v>
      </c>
      <c r="BF191" s="104">
        <f t="shared" si="30"/>
        <v>0</v>
      </c>
      <c r="BG191" s="104">
        <f t="shared" si="31"/>
        <v>0</v>
      </c>
      <c r="BH191" s="104">
        <f t="shared" si="32"/>
        <v>0</v>
      </c>
      <c r="BI191" s="104">
        <f t="shared" si="33"/>
        <v>0</v>
      </c>
      <c r="BJ191" s="18" t="s">
        <v>126</v>
      </c>
      <c r="BK191" s="166">
        <f t="shared" si="34"/>
        <v>0</v>
      </c>
      <c r="BL191" s="18" t="s">
        <v>151</v>
      </c>
      <c r="BM191" s="18" t="s">
        <v>322</v>
      </c>
    </row>
    <row r="192" spans="2:65" s="1" customFormat="1" ht="25.5" customHeight="1" x14ac:dyDescent="0.15">
      <c r="B192" s="130"/>
      <c r="C192" s="159" t="s">
        <v>77</v>
      </c>
      <c r="D192" s="159" t="s">
        <v>148</v>
      </c>
      <c r="E192" s="160" t="s">
        <v>323</v>
      </c>
      <c r="F192" s="231" t="s">
        <v>324</v>
      </c>
      <c r="G192" s="231"/>
      <c r="H192" s="231"/>
      <c r="I192" s="231"/>
      <c r="J192" s="177" t="s">
        <v>465</v>
      </c>
      <c r="K192" s="162">
        <v>22</v>
      </c>
      <c r="L192" s="232">
        <v>0</v>
      </c>
      <c r="M192" s="232"/>
      <c r="N192" s="233">
        <f t="shared" si="25"/>
        <v>0</v>
      </c>
      <c r="O192" s="233"/>
      <c r="P192" s="233"/>
      <c r="Q192" s="233"/>
      <c r="R192" s="133"/>
      <c r="T192" s="163" t="s">
        <v>5</v>
      </c>
      <c r="U192" s="42" t="s">
        <v>44</v>
      </c>
      <c r="V192" s="34"/>
      <c r="W192" s="164">
        <f t="shared" si="26"/>
        <v>0</v>
      </c>
      <c r="X192" s="164">
        <v>0</v>
      </c>
      <c r="Y192" s="164">
        <f t="shared" si="27"/>
        <v>0</v>
      </c>
      <c r="Z192" s="164">
        <v>0</v>
      </c>
      <c r="AA192" s="165">
        <f t="shared" si="28"/>
        <v>0</v>
      </c>
      <c r="AR192" s="18" t="s">
        <v>151</v>
      </c>
      <c r="AT192" s="18" t="s">
        <v>148</v>
      </c>
      <c r="AU192" s="18" t="s">
        <v>270</v>
      </c>
      <c r="AY192" s="18" t="s">
        <v>147</v>
      </c>
      <c r="BE192" s="104">
        <f t="shared" si="29"/>
        <v>0</v>
      </c>
      <c r="BF192" s="104">
        <f t="shared" si="30"/>
        <v>0</v>
      </c>
      <c r="BG192" s="104">
        <f t="shared" si="31"/>
        <v>0</v>
      </c>
      <c r="BH192" s="104">
        <f t="shared" si="32"/>
        <v>0</v>
      </c>
      <c r="BI192" s="104">
        <f t="shared" si="33"/>
        <v>0</v>
      </c>
      <c r="BJ192" s="18" t="s">
        <v>126</v>
      </c>
      <c r="BK192" s="166">
        <f t="shared" si="34"/>
        <v>0</v>
      </c>
      <c r="BL192" s="18" t="s">
        <v>151</v>
      </c>
      <c r="BM192" s="18" t="s">
        <v>325</v>
      </c>
    </row>
    <row r="193" spans="2:65" s="1" customFormat="1" ht="25.5" customHeight="1" x14ac:dyDescent="0.15">
      <c r="B193" s="130"/>
      <c r="C193" s="159" t="s">
        <v>77</v>
      </c>
      <c r="D193" s="159" t="s">
        <v>148</v>
      </c>
      <c r="E193" s="160" t="s">
        <v>326</v>
      </c>
      <c r="F193" s="231" t="s">
        <v>327</v>
      </c>
      <c r="G193" s="231"/>
      <c r="H193" s="231"/>
      <c r="I193" s="231"/>
      <c r="J193" s="177" t="s">
        <v>465</v>
      </c>
      <c r="K193" s="162">
        <v>1362</v>
      </c>
      <c r="L193" s="232">
        <v>0</v>
      </c>
      <c r="M193" s="232"/>
      <c r="N193" s="233">
        <f t="shared" si="25"/>
        <v>0</v>
      </c>
      <c r="O193" s="233"/>
      <c r="P193" s="233"/>
      <c r="Q193" s="233"/>
      <c r="R193" s="133"/>
      <c r="T193" s="163" t="s">
        <v>5</v>
      </c>
      <c r="U193" s="42" t="s">
        <v>44</v>
      </c>
      <c r="V193" s="34"/>
      <c r="W193" s="164">
        <f t="shared" si="26"/>
        <v>0</v>
      </c>
      <c r="X193" s="164">
        <v>0</v>
      </c>
      <c r="Y193" s="164">
        <f t="shared" si="27"/>
        <v>0</v>
      </c>
      <c r="Z193" s="164">
        <v>0</v>
      </c>
      <c r="AA193" s="165">
        <f t="shared" si="28"/>
        <v>0</v>
      </c>
      <c r="AR193" s="18" t="s">
        <v>151</v>
      </c>
      <c r="AT193" s="18" t="s">
        <v>148</v>
      </c>
      <c r="AU193" s="18" t="s">
        <v>270</v>
      </c>
      <c r="AY193" s="18" t="s">
        <v>147</v>
      </c>
      <c r="BE193" s="104">
        <f t="shared" si="29"/>
        <v>0</v>
      </c>
      <c r="BF193" s="104">
        <f t="shared" si="30"/>
        <v>0</v>
      </c>
      <c r="BG193" s="104">
        <f t="shared" si="31"/>
        <v>0</v>
      </c>
      <c r="BH193" s="104">
        <f t="shared" si="32"/>
        <v>0</v>
      </c>
      <c r="BI193" s="104">
        <f t="shared" si="33"/>
        <v>0</v>
      </c>
      <c r="BJ193" s="18" t="s">
        <v>126</v>
      </c>
      <c r="BK193" s="166">
        <f t="shared" si="34"/>
        <v>0</v>
      </c>
      <c r="BL193" s="18" t="s">
        <v>151</v>
      </c>
      <c r="BM193" s="18" t="s">
        <v>328</v>
      </c>
    </row>
    <row r="194" spans="2:65" s="1" customFormat="1" ht="25.5" customHeight="1" x14ac:dyDescent="0.15">
      <c r="B194" s="130"/>
      <c r="C194" s="159" t="s">
        <v>77</v>
      </c>
      <c r="D194" s="159" t="s">
        <v>148</v>
      </c>
      <c r="E194" s="160" t="s">
        <v>329</v>
      </c>
      <c r="F194" s="231" t="s">
        <v>330</v>
      </c>
      <c r="G194" s="231"/>
      <c r="H194" s="231"/>
      <c r="I194" s="231"/>
      <c r="J194" s="177" t="s">
        <v>540</v>
      </c>
      <c r="K194" s="162">
        <v>274</v>
      </c>
      <c r="L194" s="232">
        <v>0</v>
      </c>
      <c r="M194" s="232"/>
      <c r="N194" s="233">
        <f t="shared" si="25"/>
        <v>0</v>
      </c>
      <c r="O194" s="233"/>
      <c r="P194" s="233"/>
      <c r="Q194" s="233"/>
      <c r="R194" s="133"/>
      <c r="T194" s="163" t="s">
        <v>5</v>
      </c>
      <c r="U194" s="42" t="s">
        <v>44</v>
      </c>
      <c r="V194" s="34"/>
      <c r="W194" s="164">
        <f t="shared" si="26"/>
        <v>0</v>
      </c>
      <c r="X194" s="164">
        <v>0</v>
      </c>
      <c r="Y194" s="164">
        <f t="shared" si="27"/>
        <v>0</v>
      </c>
      <c r="Z194" s="164">
        <v>0</v>
      </c>
      <c r="AA194" s="165">
        <f t="shared" si="28"/>
        <v>0</v>
      </c>
      <c r="AR194" s="18" t="s">
        <v>151</v>
      </c>
      <c r="AT194" s="18" t="s">
        <v>148</v>
      </c>
      <c r="AU194" s="18" t="s">
        <v>270</v>
      </c>
      <c r="AY194" s="18" t="s">
        <v>147</v>
      </c>
      <c r="BE194" s="104">
        <f t="shared" si="29"/>
        <v>0</v>
      </c>
      <c r="BF194" s="104">
        <f t="shared" si="30"/>
        <v>0</v>
      </c>
      <c r="BG194" s="104">
        <f t="shared" si="31"/>
        <v>0</v>
      </c>
      <c r="BH194" s="104">
        <f t="shared" si="32"/>
        <v>0</v>
      </c>
      <c r="BI194" s="104">
        <f t="shared" si="33"/>
        <v>0</v>
      </c>
      <c r="BJ194" s="18" t="s">
        <v>126</v>
      </c>
      <c r="BK194" s="166">
        <f t="shared" si="34"/>
        <v>0</v>
      </c>
      <c r="BL194" s="18" t="s">
        <v>151</v>
      </c>
      <c r="BM194" s="18" t="s">
        <v>331</v>
      </c>
    </row>
    <row r="195" spans="2:65" s="1" customFormat="1" ht="16.5" customHeight="1" x14ac:dyDescent="0.15">
      <c r="B195" s="130"/>
      <c r="C195" s="159" t="s">
        <v>77</v>
      </c>
      <c r="D195" s="159" t="s">
        <v>148</v>
      </c>
      <c r="E195" s="160" t="s">
        <v>332</v>
      </c>
      <c r="F195" s="231" t="s">
        <v>333</v>
      </c>
      <c r="G195" s="231"/>
      <c r="H195" s="231"/>
      <c r="I195" s="231"/>
      <c r="J195" s="177" t="s">
        <v>540</v>
      </c>
      <c r="K195" s="162">
        <v>1</v>
      </c>
      <c r="L195" s="232">
        <v>0</v>
      </c>
      <c r="M195" s="232"/>
      <c r="N195" s="233">
        <f t="shared" si="25"/>
        <v>0</v>
      </c>
      <c r="O195" s="233"/>
      <c r="P195" s="233"/>
      <c r="Q195" s="233"/>
      <c r="R195" s="133"/>
      <c r="T195" s="163" t="s">
        <v>5</v>
      </c>
      <c r="U195" s="42" t="s">
        <v>44</v>
      </c>
      <c r="V195" s="34"/>
      <c r="W195" s="164">
        <f t="shared" si="26"/>
        <v>0</v>
      </c>
      <c r="X195" s="164">
        <v>0</v>
      </c>
      <c r="Y195" s="164">
        <f t="shared" si="27"/>
        <v>0</v>
      </c>
      <c r="Z195" s="164">
        <v>0</v>
      </c>
      <c r="AA195" s="165">
        <f t="shared" si="28"/>
        <v>0</v>
      </c>
      <c r="AR195" s="18" t="s">
        <v>151</v>
      </c>
      <c r="AT195" s="18" t="s">
        <v>148</v>
      </c>
      <c r="AU195" s="18" t="s">
        <v>270</v>
      </c>
      <c r="AY195" s="18" t="s">
        <v>147</v>
      </c>
      <c r="BE195" s="104">
        <f t="shared" si="29"/>
        <v>0</v>
      </c>
      <c r="BF195" s="104">
        <f t="shared" si="30"/>
        <v>0</v>
      </c>
      <c r="BG195" s="104">
        <f t="shared" si="31"/>
        <v>0</v>
      </c>
      <c r="BH195" s="104">
        <f t="shared" si="32"/>
        <v>0</v>
      </c>
      <c r="BI195" s="104">
        <f t="shared" si="33"/>
        <v>0</v>
      </c>
      <c r="BJ195" s="18" t="s">
        <v>126</v>
      </c>
      <c r="BK195" s="166">
        <f t="shared" si="34"/>
        <v>0</v>
      </c>
      <c r="BL195" s="18" t="s">
        <v>151</v>
      </c>
      <c r="BM195" s="18" t="s">
        <v>334</v>
      </c>
    </row>
    <row r="196" spans="2:65" s="1" customFormat="1" ht="16.5" customHeight="1" x14ac:dyDescent="0.15">
      <c r="B196" s="130"/>
      <c r="C196" s="159" t="s">
        <v>77</v>
      </c>
      <c r="D196" s="159" t="s">
        <v>148</v>
      </c>
      <c r="E196" s="160" t="s">
        <v>335</v>
      </c>
      <c r="F196" s="231" t="s">
        <v>336</v>
      </c>
      <c r="G196" s="231"/>
      <c r="H196" s="231"/>
      <c r="I196" s="231"/>
      <c r="J196" s="177" t="s">
        <v>540</v>
      </c>
      <c r="K196" s="162">
        <v>16</v>
      </c>
      <c r="L196" s="232">
        <v>0</v>
      </c>
      <c r="M196" s="232"/>
      <c r="N196" s="233">
        <f t="shared" si="25"/>
        <v>0</v>
      </c>
      <c r="O196" s="233"/>
      <c r="P196" s="233"/>
      <c r="Q196" s="233"/>
      <c r="R196" s="133"/>
      <c r="T196" s="163" t="s">
        <v>5</v>
      </c>
      <c r="U196" s="42" t="s">
        <v>44</v>
      </c>
      <c r="V196" s="34"/>
      <c r="W196" s="164">
        <f t="shared" si="26"/>
        <v>0</v>
      </c>
      <c r="X196" s="164">
        <v>0</v>
      </c>
      <c r="Y196" s="164">
        <f t="shared" si="27"/>
        <v>0</v>
      </c>
      <c r="Z196" s="164">
        <v>0</v>
      </c>
      <c r="AA196" s="165">
        <f t="shared" si="28"/>
        <v>0</v>
      </c>
      <c r="AR196" s="18" t="s">
        <v>151</v>
      </c>
      <c r="AT196" s="18" t="s">
        <v>148</v>
      </c>
      <c r="AU196" s="18" t="s">
        <v>270</v>
      </c>
      <c r="AY196" s="18" t="s">
        <v>147</v>
      </c>
      <c r="BE196" s="104">
        <f t="shared" si="29"/>
        <v>0</v>
      </c>
      <c r="BF196" s="104">
        <f t="shared" si="30"/>
        <v>0</v>
      </c>
      <c r="BG196" s="104">
        <f t="shared" si="31"/>
        <v>0</v>
      </c>
      <c r="BH196" s="104">
        <f t="shared" si="32"/>
        <v>0</v>
      </c>
      <c r="BI196" s="104">
        <f t="shared" si="33"/>
        <v>0</v>
      </c>
      <c r="BJ196" s="18" t="s">
        <v>126</v>
      </c>
      <c r="BK196" s="166">
        <f t="shared" si="34"/>
        <v>0</v>
      </c>
      <c r="BL196" s="18" t="s">
        <v>151</v>
      </c>
      <c r="BM196" s="18" t="s">
        <v>337</v>
      </c>
    </row>
    <row r="197" spans="2:65" s="1" customFormat="1" ht="16.5" customHeight="1" x14ac:dyDescent="0.15">
      <c r="B197" s="130"/>
      <c r="C197" s="159" t="s">
        <v>77</v>
      </c>
      <c r="D197" s="159" t="s">
        <v>148</v>
      </c>
      <c r="E197" s="160" t="s">
        <v>338</v>
      </c>
      <c r="F197" s="231" t="s">
        <v>339</v>
      </c>
      <c r="G197" s="231"/>
      <c r="H197" s="231"/>
      <c r="I197" s="231"/>
      <c r="J197" s="177" t="s">
        <v>540</v>
      </c>
      <c r="K197" s="162">
        <v>82</v>
      </c>
      <c r="L197" s="232">
        <v>0</v>
      </c>
      <c r="M197" s="232"/>
      <c r="N197" s="233">
        <f t="shared" si="25"/>
        <v>0</v>
      </c>
      <c r="O197" s="233"/>
      <c r="P197" s="233"/>
      <c r="Q197" s="233"/>
      <c r="R197" s="133"/>
      <c r="T197" s="163" t="s">
        <v>5</v>
      </c>
      <c r="U197" s="42" t="s">
        <v>44</v>
      </c>
      <c r="V197" s="34"/>
      <c r="W197" s="164">
        <f t="shared" si="26"/>
        <v>0</v>
      </c>
      <c r="X197" s="164">
        <v>0</v>
      </c>
      <c r="Y197" s="164">
        <f t="shared" si="27"/>
        <v>0</v>
      </c>
      <c r="Z197" s="164">
        <v>0</v>
      </c>
      <c r="AA197" s="165">
        <f t="shared" si="28"/>
        <v>0</v>
      </c>
      <c r="AR197" s="18" t="s">
        <v>151</v>
      </c>
      <c r="AT197" s="18" t="s">
        <v>148</v>
      </c>
      <c r="AU197" s="18" t="s">
        <v>270</v>
      </c>
      <c r="AY197" s="18" t="s">
        <v>147</v>
      </c>
      <c r="BE197" s="104">
        <f t="shared" si="29"/>
        <v>0</v>
      </c>
      <c r="BF197" s="104">
        <f t="shared" si="30"/>
        <v>0</v>
      </c>
      <c r="BG197" s="104">
        <f t="shared" si="31"/>
        <v>0</v>
      </c>
      <c r="BH197" s="104">
        <f t="shared" si="32"/>
        <v>0</v>
      </c>
      <c r="BI197" s="104">
        <f t="shared" si="33"/>
        <v>0</v>
      </c>
      <c r="BJ197" s="18" t="s">
        <v>126</v>
      </c>
      <c r="BK197" s="166">
        <f t="shared" si="34"/>
        <v>0</v>
      </c>
      <c r="BL197" s="18" t="s">
        <v>151</v>
      </c>
      <c r="BM197" s="18" t="s">
        <v>340</v>
      </c>
    </row>
    <row r="198" spans="2:65" s="1" customFormat="1" ht="16.5" customHeight="1" x14ac:dyDescent="0.15">
      <c r="B198" s="130"/>
      <c r="C198" s="159" t="s">
        <v>77</v>
      </c>
      <c r="D198" s="159" t="s">
        <v>148</v>
      </c>
      <c r="E198" s="160" t="s">
        <v>341</v>
      </c>
      <c r="F198" s="231" t="s">
        <v>342</v>
      </c>
      <c r="G198" s="231"/>
      <c r="H198" s="231"/>
      <c r="I198" s="231"/>
      <c r="J198" s="177" t="s">
        <v>540</v>
      </c>
      <c r="K198" s="162">
        <v>1</v>
      </c>
      <c r="L198" s="232">
        <v>0</v>
      </c>
      <c r="M198" s="232"/>
      <c r="N198" s="233">
        <f t="shared" si="25"/>
        <v>0</v>
      </c>
      <c r="O198" s="233"/>
      <c r="P198" s="233"/>
      <c r="Q198" s="233"/>
      <c r="R198" s="133"/>
      <c r="T198" s="163" t="s">
        <v>5</v>
      </c>
      <c r="U198" s="42" t="s">
        <v>44</v>
      </c>
      <c r="V198" s="34"/>
      <c r="W198" s="164">
        <f t="shared" si="26"/>
        <v>0</v>
      </c>
      <c r="X198" s="164">
        <v>0</v>
      </c>
      <c r="Y198" s="164">
        <f t="shared" si="27"/>
        <v>0</v>
      </c>
      <c r="Z198" s="164">
        <v>0</v>
      </c>
      <c r="AA198" s="165">
        <f t="shared" si="28"/>
        <v>0</v>
      </c>
      <c r="AR198" s="18" t="s">
        <v>151</v>
      </c>
      <c r="AT198" s="18" t="s">
        <v>148</v>
      </c>
      <c r="AU198" s="18" t="s">
        <v>270</v>
      </c>
      <c r="AY198" s="18" t="s">
        <v>147</v>
      </c>
      <c r="BE198" s="104">
        <f t="shared" si="29"/>
        <v>0</v>
      </c>
      <c r="BF198" s="104">
        <f t="shared" si="30"/>
        <v>0</v>
      </c>
      <c r="BG198" s="104">
        <f t="shared" si="31"/>
        <v>0</v>
      </c>
      <c r="BH198" s="104">
        <f t="shared" si="32"/>
        <v>0</v>
      </c>
      <c r="BI198" s="104">
        <f t="shared" si="33"/>
        <v>0</v>
      </c>
      <c r="BJ198" s="18" t="s">
        <v>126</v>
      </c>
      <c r="BK198" s="166">
        <f t="shared" si="34"/>
        <v>0</v>
      </c>
      <c r="BL198" s="18" t="s">
        <v>151</v>
      </c>
      <c r="BM198" s="18" t="s">
        <v>343</v>
      </c>
    </row>
    <row r="199" spans="2:65" s="1" customFormat="1" ht="25.5" customHeight="1" x14ac:dyDescent="0.15">
      <c r="B199" s="130"/>
      <c r="C199" s="159" t="s">
        <v>77</v>
      </c>
      <c r="D199" s="159" t="s">
        <v>148</v>
      </c>
      <c r="E199" s="160" t="s">
        <v>344</v>
      </c>
      <c r="F199" s="231" t="s">
        <v>345</v>
      </c>
      <c r="G199" s="231"/>
      <c r="H199" s="231"/>
      <c r="I199" s="231"/>
      <c r="J199" s="177" t="s">
        <v>540</v>
      </c>
      <c r="K199" s="162">
        <v>37</v>
      </c>
      <c r="L199" s="232">
        <v>0</v>
      </c>
      <c r="M199" s="232"/>
      <c r="N199" s="233">
        <f t="shared" si="25"/>
        <v>0</v>
      </c>
      <c r="O199" s="233"/>
      <c r="P199" s="233"/>
      <c r="Q199" s="233"/>
      <c r="R199" s="133"/>
      <c r="T199" s="163" t="s">
        <v>5</v>
      </c>
      <c r="U199" s="42" t="s">
        <v>44</v>
      </c>
      <c r="V199" s="34"/>
      <c r="W199" s="164">
        <f t="shared" si="26"/>
        <v>0</v>
      </c>
      <c r="X199" s="164">
        <v>0</v>
      </c>
      <c r="Y199" s="164">
        <f t="shared" si="27"/>
        <v>0</v>
      </c>
      <c r="Z199" s="164">
        <v>0</v>
      </c>
      <c r="AA199" s="165">
        <f t="shared" si="28"/>
        <v>0</v>
      </c>
      <c r="AR199" s="18" t="s">
        <v>151</v>
      </c>
      <c r="AT199" s="18" t="s">
        <v>148</v>
      </c>
      <c r="AU199" s="18" t="s">
        <v>270</v>
      </c>
      <c r="AY199" s="18" t="s">
        <v>147</v>
      </c>
      <c r="BE199" s="104">
        <f t="shared" si="29"/>
        <v>0</v>
      </c>
      <c r="BF199" s="104">
        <f t="shared" si="30"/>
        <v>0</v>
      </c>
      <c r="BG199" s="104">
        <f t="shared" si="31"/>
        <v>0</v>
      </c>
      <c r="BH199" s="104">
        <f t="shared" si="32"/>
        <v>0</v>
      </c>
      <c r="BI199" s="104">
        <f t="shared" si="33"/>
        <v>0</v>
      </c>
      <c r="BJ199" s="18" t="s">
        <v>126</v>
      </c>
      <c r="BK199" s="166">
        <f t="shared" si="34"/>
        <v>0</v>
      </c>
      <c r="BL199" s="18" t="s">
        <v>151</v>
      </c>
      <c r="BM199" s="18" t="s">
        <v>346</v>
      </c>
    </row>
    <row r="200" spans="2:65" s="1" customFormat="1" ht="25.5" customHeight="1" x14ac:dyDescent="0.15">
      <c r="B200" s="130"/>
      <c r="C200" s="159" t="s">
        <v>77</v>
      </c>
      <c r="D200" s="159" t="s">
        <v>148</v>
      </c>
      <c r="E200" s="160" t="s">
        <v>347</v>
      </c>
      <c r="F200" s="231" t="s">
        <v>348</v>
      </c>
      <c r="G200" s="231"/>
      <c r="H200" s="231"/>
      <c r="I200" s="231"/>
      <c r="J200" s="177" t="s">
        <v>540</v>
      </c>
      <c r="K200" s="162">
        <v>1</v>
      </c>
      <c r="L200" s="232">
        <v>0</v>
      </c>
      <c r="M200" s="232"/>
      <c r="N200" s="233">
        <f t="shared" si="25"/>
        <v>0</v>
      </c>
      <c r="O200" s="233"/>
      <c r="P200" s="233"/>
      <c r="Q200" s="233"/>
      <c r="R200" s="133"/>
      <c r="T200" s="163" t="s">
        <v>5</v>
      </c>
      <c r="U200" s="42" t="s">
        <v>44</v>
      </c>
      <c r="V200" s="34"/>
      <c r="W200" s="164">
        <f t="shared" si="26"/>
        <v>0</v>
      </c>
      <c r="X200" s="164">
        <v>0</v>
      </c>
      <c r="Y200" s="164">
        <f t="shared" si="27"/>
        <v>0</v>
      </c>
      <c r="Z200" s="164">
        <v>0</v>
      </c>
      <c r="AA200" s="165">
        <f t="shared" si="28"/>
        <v>0</v>
      </c>
      <c r="AR200" s="18" t="s">
        <v>151</v>
      </c>
      <c r="AT200" s="18" t="s">
        <v>148</v>
      </c>
      <c r="AU200" s="18" t="s">
        <v>270</v>
      </c>
      <c r="AY200" s="18" t="s">
        <v>147</v>
      </c>
      <c r="BE200" s="104">
        <f t="shared" si="29"/>
        <v>0</v>
      </c>
      <c r="BF200" s="104">
        <f t="shared" si="30"/>
        <v>0</v>
      </c>
      <c r="BG200" s="104">
        <f t="shared" si="31"/>
        <v>0</v>
      </c>
      <c r="BH200" s="104">
        <f t="shared" si="32"/>
        <v>0</v>
      </c>
      <c r="BI200" s="104">
        <f t="shared" si="33"/>
        <v>0</v>
      </c>
      <c r="BJ200" s="18" t="s">
        <v>126</v>
      </c>
      <c r="BK200" s="166">
        <f t="shared" si="34"/>
        <v>0</v>
      </c>
      <c r="BL200" s="18" t="s">
        <v>151</v>
      </c>
      <c r="BM200" s="18" t="s">
        <v>349</v>
      </c>
    </row>
    <row r="201" spans="2:65" s="1" customFormat="1" ht="25.5" customHeight="1" x14ac:dyDescent="0.15">
      <c r="B201" s="130"/>
      <c r="C201" s="159" t="s">
        <v>77</v>
      </c>
      <c r="D201" s="159" t="s">
        <v>148</v>
      </c>
      <c r="E201" s="160" t="s">
        <v>350</v>
      </c>
      <c r="F201" s="231" t="s">
        <v>351</v>
      </c>
      <c r="G201" s="231"/>
      <c r="H201" s="231"/>
      <c r="I201" s="231"/>
      <c r="J201" s="177" t="s">
        <v>540</v>
      </c>
      <c r="K201" s="162">
        <v>1</v>
      </c>
      <c r="L201" s="232">
        <v>0</v>
      </c>
      <c r="M201" s="232"/>
      <c r="N201" s="233">
        <f t="shared" si="25"/>
        <v>0</v>
      </c>
      <c r="O201" s="233"/>
      <c r="P201" s="233"/>
      <c r="Q201" s="233"/>
      <c r="R201" s="133"/>
      <c r="T201" s="163" t="s">
        <v>5</v>
      </c>
      <c r="U201" s="42" t="s">
        <v>44</v>
      </c>
      <c r="V201" s="34"/>
      <c r="W201" s="164">
        <f t="shared" si="26"/>
        <v>0</v>
      </c>
      <c r="X201" s="164">
        <v>0</v>
      </c>
      <c r="Y201" s="164">
        <f t="shared" si="27"/>
        <v>0</v>
      </c>
      <c r="Z201" s="164">
        <v>0</v>
      </c>
      <c r="AA201" s="165">
        <f t="shared" si="28"/>
        <v>0</v>
      </c>
      <c r="AR201" s="18" t="s">
        <v>151</v>
      </c>
      <c r="AT201" s="18" t="s">
        <v>148</v>
      </c>
      <c r="AU201" s="18" t="s">
        <v>270</v>
      </c>
      <c r="AY201" s="18" t="s">
        <v>147</v>
      </c>
      <c r="BE201" s="104">
        <f t="shared" si="29"/>
        <v>0</v>
      </c>
      <c r="BF201" s="104">
        <f t="shared" si="30"/>
        <v>0</v>
      </c>
      <c r="BG201" s="104">
        <f t="shared" si="31"/>
        <v>0</v>
      </c>
      <c r="BH201" s="104">
        <f t="shared" si="32"/>
        <v>0</v>
      </c>
      <c r="BI201" s="104">
        <f t="shared" si="33"/>
        <v>0</v>
      </c>
      <c r="BJ201" s="18" t="s">
        <v>126</v>
      </c>
      <c r="BK201" s="166">
        <f t="shared" si="34"/>
        <v>0</v>
      </c>
      <c r="BL201" s="18" t="s">
        <v>151</v>
      </c>
      <c r="BM201" s="18" t="s">
        <v>352</v>
      </c>
    </row>
    <row r="202" spans="2:65" s="1" customFormat="1" ht="25.5" customHeight="1" x14ac:dyDescent="0.15">
      <c r="B202" s="130"/>
      <c r="C202" s="159" t="s">
        <v>77</v>
      </c>
      <c r="D202" s="159" t="s">
        <v>148</v>
      </c>
      <c r="E202" s="160" t="s">
        <v>353</v>
      </c>
      <c r="F202" s="231" t="s">
        <v>354</v>
      </c>
      <c r="G202" s="231"/>
      <c r="H202" s="231"/>
      <c r="I202" s="231"/>
      <c r="J202" s="177" t="s">
        <v>540</v>
      </c>
      <c r="K202" s="162">
        <v>33</v>
      </c>
      <c r="L202" s="232">
        <v>0</v>
      </c>
      <c r="M202" s="232"/>
      <c r="N202" s="233">
        <f t="shared" si="25"/>
        <v>0</v>
      </c>
      <c r="O202" s="233"/>
      <c r="P202" s="233"/>
      <c r="Q202" s="233"/>
      <c r="R202" s="133"/>
      <c r="T202" s="163" t="s">
        <v>5</v>
      </c>
      <c r="U202" s="42" t="s">
        <v>44</v>
      </c>
      <c r="V202" s="34"/>
      <c r="W202" s="164">
        <f t="shared" si="26"/>
        <v>0</v>
      </c>
      <c r="X202" s="164">
        <v>0</v>
      </c>
      <c r="Y202" s="164">
        <f t="shared" si="27"/>
        <v>0</v>
      </c>
      <c r="Z202" s="164">
        <v>0</v>
      </c>
      <c r="AA202" s="165">
        <f t="shared" si="28"/>
        <v>0</v>
      </c>
      <c r="AR202" s="18" t="s">
        <v>151</v>
      </c>
      <c r="AT202" s="18" t="s">
        <v>148</v>
      </c>
      <c r="AU202" s="18" t="s">
        <v>270</v>
      </c>
      <c r="AY202" s="18" t="s">
        <v>147</v>
      </c>
      <c r="BE202" s="104">
        <f t="shared" si="29"/>
        <v>0</v>
      </c>
      <c r="BF202" s="104">
        <f t="shared" si="30"/>
        <v>0</v>
      </c>
      <c r="BG202" s="104">
        <f t="shared" si="31"/>
        <v>0</v>
      </c>
      <c r="BH202" s="104">
        <f t="shared" si="32"/>
        <v>0</v>
      </c>
      <c r="BI202" s="104">
        <f t="shared" si="33"/>
        <v>0</v>
      </c>
      <c r="BJ202" s="18" t="s">
        <v>126</v>
      </c>
      <c r="BK202" s="166">
        <f t="shared" si="34"/>
        <v>0</v>
      </c>
      <c r="BL202" s="18" t="s">
        <v>151</v>
      </c>
      <c r="BM202" s="18" t="s">
        <v>355</v>
      </c>
    </row>
    <row r="203" spans="2:65" s="1" customFormat="1" ht="25.5" customHeight="1" x14ac:dyDescent="0.15">
      <c r="B203" s="130"/>
      <c r="C203" s="159" t="s">
        <v>77</v>
      </c>
      <c r="D203" s="159" t="s">
        <v>148</v>
      </c>
      <c r="E203" s="160" t="s">
        <v>356</v>
      </c>
      <c r="F203" s="231" t="s">
        <v>357</v>
      </c>
      <c r="G203" s="231"/>
      <c r="H203" s="231"/>
      <c r="I203" s="231"/>
      <c r="J203" s="177" t="s">
        <v>540</v>
      </c>
      <c r="K203" s="162">
        <v>2</v>
      </c>
      <c r="L203" s="232">
        <v>0</v>
      </c>
      <c r="M203" s="232"/>
      <c r="N203" s="233">
        <f t="shared" si="25"/>
        <v>0</v>
      </c>
      <c r="O203" s="233"/>
      <c r="P203" s="233"/>
      <c r="Q203" s="233"/>
      <c r="R203" s="133"/>
      <c r="T203" s="163" t="s">
        <v>5</v>
      </c>
      <c r="U203" s="42" t="s">
        <v>44</v>
      </c>
      <c r="V203" s="34"/>
      <c r="W203" s="164">
        <f t="shared" si="26"/>
        <v>0</v>
      </c>
      <c r="X203" s="164">
        <v>0</v>
      </c>
      <c r="Y203" s="164">
        <f t="shared" si="27"/>
        <v>0</v>
      </c>
      <c r="Z203" s="164">
        <v>0</v>
      </c>
      <c r="AA203" s="165">
        <f t="shared" si="28"/>
        <v>0</v>
      </c>
      <c r="AR203" s="18" t="s">
        <v>151</v>
      </c>
      <c r="AT203" s="18" t="s">
        <v>148</v>
      </c>
      <c r="AU203" s="18" t="s">
        <v>270</v>
      </c>
      <c r="AY203" s="18" t="s">
        <v>147</v>
      </c>
      <c r="BE203" s="104">
        <f t="shared" si="29"/>
        <v>0</v>
      </c>
      <c r="BF203" s="104">
        <f t="shared" si="30"/>
        <v>0</v>
      </c>
      <c r="BG203" s="104">
        <f t="shared" si="31"/>
        <v>0</v>
      </c>
      <c r="BH203" s="104">
        <f t="shared" si="32"/>
        <v>0</v>
      </c>
      <c r="BI203" s="104">
        <f t="shared" si="33"/>
        <v>0</v>
      </c>
      <c r="BJ203" s="18" t="s">
        <v>126</v>
      </c>
      <c r="BK203" s="166">
        <f t="shared" si="34"/>
        <v>0</v>
      </c>
      <c r="BL203" s="18" t="s">
        <v>151</v>
      </c>
      <c r="BM203" s="18" t="s">
        <v>358</v>
      </c>
    </row>
    <row r="204" spans="2:65" s="1" customFormat="1" ht="16.5" customHeight="1" x14ac:dyDescent="0.15">
      <c r="B204" s="130"/>
      <c r="C204" s="159" t="s">
        <v>77</v>
      </c>
      <c r="D204" s="159" t="s">
        <v>148</v>
      </c>
      <c r="E204" s="160" t="s">
        <v>359</v>
      </c>
      <c r="F204" s="231" t="s">
        <v>360</v>
      </c>
      <c r="G204" s="231"/>
      <c r="H204" s="231"/>
      <c r="I204" s="231"/>
      <c r="J204" s="177" t="s">
        <v>540</v>
      </c>
      <c r="K204" s="162">
        <v>17</v>
      </c>
      <c r="L204" s="232">
        <v>0</v>
      </c>
      <c r="M204" s="232"/>
      <c r="N204" s="233">
        <f t="shared" si="25"/>
        <v>0</v>
      </c>
      <c r="O204" s="233"/>
      <c r="P204" s="233"/>
      <c r="Q204" s="233"/>
      <c r="R204" s="133"/>
      <c r="T204" s="163" t="s">
        <v>5</v>
      </c>
      <c r="U204" s="42" t="s">
        <v>44</v>
      </c>
      <c r="V204" s="34"/>
      <c r="W204" s="164">
        <f t="shared" si="26"/>
        <v>0</v>
      </c>
      <c r="X204" s="164">
        <v>0</v>
      </c>
      <c r="Y204" s="164">
        <f t="shared" si="27"/>
        <v>0</v>
      </c>
      <c r="Z204" s="164">
        <v>0</v>
      </c>
      <c r="AA204" s="165">
        <f t="shared" si="28"/>
        <v>0</v>
      </c>
      <c r="AR204" s="18" t="s">
        <v>151</v>
      </c>
      <c r="AT204" s="18" t="s">
        <v>148</v>
      </c>
      <c r="AU204" s="18" t="s">
        <v>270</v>
      </c>
      <c r="AY204" s="18" t="s">
        <v>147</v>
      </c>
      <c r="BE204" s="104">
        <f t="shared" si="29"/>
        <v>0</v>
      </c>
      <c r="BF204" s="104">
        <f t="shared" si="30"/>
        <v>0</v>
      </c>
      <c r="BG204" s="104">
        <f t="shared" si="31"/>
        <v>0</v>
      </c>
      <c r="BH204" s="104">
        <f t="shared" si="32"/>
        <v>0</v>
      </c>
      <c r="BI204" s="104">
        <f t="shared" si="33"/>
        <v>0</v>
      </c>
      <c r="BJ204" s="18" t="s">
        <v>126</v>
      </c>
      <c r="BK204" s="166">
        <f t="shared" si="34"/>
        <v>0</v>
      </c>
      <c r="BL204" s="18" t="s">
        <v>151</v>
      </c>
      <c r="BM204" s="18" t="s">
        <v>361</v>
      </c>
    </row>
    <row r="205" spans="2:65" s="1" customFormat="1" ht="16.5" customHeight="1" x14ac:dyDescent="0.15">
      <c r="B205" s="130"/>
      <c r="C205" s="159" t="s">
        <v>77</v>
      </c>
      <c r="D205" s="159" t="s">
        <v>148</v>
      </c>
      <c r="E205" s="160" t="s">
        <v>362</v>
      </c>
      <c r="F205" s="231" t="s">
        <v>363</v>
      </c>
      <c r="G205" s="231"/>
      <c r="H205" s="231"/>
      <c r="I205" s="231"/>
      <c r="J205" s="177" t="s">
        <v>540</v>
      </c>
      <c r="K205" s="162">
        <v>23</v>
      </c>
      <c r="L205" s="232">
        <v>0</v>
      </c>
      <c r="M205" s="232"/>
      <c r="N205" s="233">
        <f t="shared" si="25"/>
        <v>0</v>
      </c>
      <c r="O205" s="233"/>
      <c r="P205" s="233"/>
      <c r="Q205" s="233"/>
      <c r="R205" s="133"/>
      <c r="T205" s="163" t="s">
        <v>5</v>
      </c>
      <c r="U205" s="42" t="s">
        <v>44</v>
      </c>
      <c r="V205" s="34"/>
      <c r="W205" s="164">
        <f t="shared" si="26"/>
        <v>0</v>
      </c>
      <c r="X205" s="164">
        <v>0</v>
      </c>
      <c r="Y205" s="164">
        <f t="shared" si="27"/>
        <v>0</v>
      </c>
      <c r="Z205" s="164">
        <v>0</v>
      </c>
      <c r="AA205" s="165">
        <f t="shared" si="28"/>
        <v>0</v>
      </c>
      <c r="AR205" s="18" t="s">
        <v>151</v>
      </c>
      <c r="AT205" s="18" t="s">
        <v>148</v>
      </c>
      <c r="AU205" s="18" t="s">
        <v>270</v>
      </c>
      <c r="AY205" s="18" t="s">
        <v>147</v>
      </c>
      <c r="BE205" s="104">
        <f t="shared" si="29"/>
        <v>0</v>
      </c>
      <c r="BF205" s="104">
        <f t="shared" si="30"/>
        <v>0</v>
      </c>
      <c r="BG205" s="104">
        <f t="shared" si="31"/>
        <v>0</v>
      </c>
      <c r="BH205" s="104">
        <f t="shared" si="32"/>
        <v>0</v>
      </c>
      <c r="BI205" s="104">
        <f t="shared" si="33"/>
        <v>0</v>
      </c>
      <c r="BJ205" s="18" t="s">
        <v>126</v>
      </c>
      <c r="BK205" s="166">
        <f t="shared" si="34"/>
        <v>0</v>
      </c>
      <c r="BL205" s="18" t="s">
        <v>151</v>
      </c>
      <c r="BM205" s="18" t="s">
        <v>364</v>
      </c>
    </row>
    <row r="206" spans="2:65" s="1" customFormat="1" ht="16.5" customHeight="1" x14ac:dyDescent="0.15">
      <c r="B206" s="130"/>
      <c r="C206" s="159" t="s">
        <v>77</v>
      </c>
      <c r="D206" s="159" t="s">
        <v>148</v>
      </c>
      <c r="E206" s="160" t="s">
        <v>365</v>
      </c>
      <c r="F206" s="231" t="s">
        <v>366</v>
      </c>
      <c r="G206" s="231"/>
      <c r="H206" s="231"/>
      <c r="I206" s="231"/>
      <c r="J206" s="177" t="s">
        <v>540</v>
      </c>
      <c r="K206" s="162">
        <v>10</v>
      </c>
      <c r="L206" s="232">
        <v>0</v>
      </c>
      <c r="M206" s="232"/>
      <c r="N206" s="233">
        <f t="shared" si="25"/>
        <v>0</v>
      </c>
      <c r="O206" s="233"/>
      <c r="P206" s="233"/>
      <c r="Q206" s="233"/>
      <c r="R206" s="133"/>
      <c r="T206" s="163" t="s">
        <v>5</v>
      </c>
      <c r="U206" s="42" t="s">
        <v>44</v>
      </c>
      <c r="V206" s="34"/>
      <c r="W206" s="164">
        <f t="shared" si="26"/>
        <v>0</v>
      </c>
      <c r="X206" s="164">
        <v>0</v>
      </c>
      <c r="Y206" s="164">
        <f t="shared" si="27"/>
        <v>0</v>
      </c>
      <c r="Z206" s="164">
        <v>0</v>
      </c>
      <c r="AA206" s="165">
        <f t="shared" si="28"/>
        <v>0</v>
      </c>
      <c r="AR206" s="18" t="s">
        <v>151</v>
      </c>
      <c r="AT206" s="18" t="s">
        <v>148</v>
      </c>
      <c r="AU206" s="18" t="s">
        <v>270</v>
      </c>
      <c r="AY206" s="18" t="s">
        <v>147</v>
      </c>
      <c r="BE206" s="104">
        <f t="shared" si="29"/>
        <v>0</v>
      </c>
      <c r="BF206" s="104">
        <f t="shared" si="30"/>
        <v>0</v>
      </c>
      <c r="BG206" s="104">
        <f t="shared" si="31"/>
        <v>0</v>
      </c>
      <c r="BH206" s="104">
        <f t="shared" si="32"/>
        <v>0</v>
      </c>
      <c r="BI206" s="104">
        <f t="shared" si="33"/>
        <v>0</v>
      </c>
      <c r="BJ206" s="18" t="s">
        <v>126</v>
      </c>
      <c r="BK206" s="166">
        <f t="shared" si="34"/>
        <v>0</v>
      </c>
      <c r="BL206" s="18" t="s">
        <v>151</v>
      </c>
      <c r="BM206" s="18" t="s">
        <v>367</v>
      </c>
    </row>
    <row r="207" spans="2:65" s="1" customFormat="1" ht="16.5" customHeight="1" x14ac:dyDescent="0.15">
      <c r="B207" s="130"/>
      <c r="C207" s="159" t="s">
        <v>77</v>
      </c>
      <c r="D207" s="159" t="s">
        <v>148</v>
      </c>
      <c r="E207" s="160" t="s">
        <v>368</v>
      </c>
      <c r="F207" s="231" t="s">
        <v>369</v>
      </c>
      <c r="G207" s="231"/>
      <c r="H207" s="231"/>
      <c r="I207" s="231"/>
      <c r="J207" s="177" t="s">
        <v>540</v>
      </c>
      <c r="K207" s="162">
        <v>37</v>
      </c>
      <c r="L207" s="232">
        <v>0</v>
      </c>
      <c r="M207" s="232"/>
      <c r="N207" s="233">
        <f t="shared" si="25"/>
        <v>0</v>
      </c>
      <c r="O207" s="233"/>
      <c r="P207" s="233"/>
      <c r="Q207" s="233"/>
      <c r="R207" s="133"/>
      <c r="T207" s="163" t="s">
        <v>5</v>
      </c>
      <c r="U207" s="42" t="s">
        <v>44</v>
      </c>
      <c r="V207" s="34"/>
      <c r="W207" s="164">
        <f t="shared" si="26"/>
        <v>0</v>
      </c>
      <c r="X207" s="164">
        <v>0</v>
      </c>
      <c r="Y207" s="164">
        <f t="shared" si="27"/>
        <v>0</v>
      </c>
      <c r="Z207" s="164">
        <v>0</v>
      </c>
      <c r="AA207" s="165">
        <f t="shared" si="28"/>
        <v>0</v>
      </c>
      <c r="AR207" s="18" t="s">
        <v>151</v>
      </c>
      <c r="AT207" s="18" t="s">
        <v>148</v>
      </c>
      <c r="AU207" s="18" t="s">
        <v>270</v>
      </c>
      <c r="AY207" s="18" t="s">
        <v>147</v>
      </c>
      <c r="BE207" s="104">
        <f t="shared" si="29"/>
        <v>0</v>
      </c>
      <c r="BF207" s="104">
        <f t="shared" si="30"/>
        <v>0</v>
      </c>
      <c r="BG207" s="104">
        <f t="shared" si="31"/>
        <v>0</v>
      </c>
      <c r="BH207" s="104">
        <f t="shared" si="32"/>
        <v>0</v>
      </c>
      <c r="BI207" s="104">
        <f t="shared" si="33"/>
        <v>0</v>
      </c>
      <c r="BJ207" s="18" t="s">
        <v>126</v>
      </c>
      <c r="BK207" s="166">
        <f t="shared" si="34"/>
        <v>0</v>
      </c>
      <c r="BL207" s="18" t="s">
        <v>151</v>
      </c>
      <c r="BM207" s="18" t="s">
        <v>370</v>
      </c>
    </row>
    <row r="208" spans="2:65" s="1" customFormat="1" ht="25.5" customHeight="1" x14ac:dyDescent="0.15">
      <c r="B208" s="130"/>
      <c r="C208" s="159" t="s">
        <v>77</v>
      </c>
      <c r="D208" s="159" t="s">
        <v>148</v>
      </c>
      <c r="E208" s="160" t="s">
        <v>371</v>
      </c>
      <c r="F208" s="231" t="s">
        <v>372</v>
      </c>
      <c r="G208" s="231"/>
      <c r="H208" s="231"/>
      <c r="I208" s="231"/>
      <c r="J208" s="177" t="s">
        <v>540</v>
      </c>
      <c r="K208" s="162">
        <v>2</v>
      </c>
      <c r="L208" s="232">
        <v>0</v>
      </c>
      <c r="M208" s="232"/>
      <c r="N208" s="233">
        <f t="shared" si="25"/>
        <v>0</v>
      </c>
      <c r="O208" s="233"/>
      <c r="P208" s="233"/>
      <c r="Q208" s="233"/>
      <c r="R208" s="133"/>
      <c r="T208" s="163" t="s">
        <v>5</v>
      </c>
      <c r="U208" s="42" t="s">
        <v>44</v>
      </c>
      <c r="V208" s="34"/>
      <c r="W208" s="164">
        <f t="shared" si="26"/>
        <v>0</v>
      </c>
      <c r="X208" s="164">
        <v>0</v>
      </c>
      <c r="Y208" s="164">
        <f t="shared" si="27"/>
        <v>0</v>
      </c>
      <c r="Z208" s="164">
        <v>0</v>
      </c>
      <c r="AA208" s="165">
        <f t="shared" si="28"/>
        <v>0</v>
      </c>
      <c r="AR208" s="18" t="s">
        <v>151</v>
      </c>
      <c r="AT208" s="18" t="s">
        <v>148</v>
      </c>
      <c r="AU208" s="18" t="s">
        <v>270</v>
      </c>
      <c r="AY208" s="18" t="s">
        <v>147</v>
      </c>
      <c r="BE208" s="104">
        <f t="shared" si="29"/>
        <v>0</v>
      </c>
      <c r="BF208" s="104">
        <f t="shared" si="30"/>
        <v>0</v>
      </c>
      <c r="BG208" s="104">
        <f t="shared" si="31"/>
        <v>0</v>
      </c>
      <c r="BH208" s="104">
        <f t="shared" si="32"/>
        <v>0</v>
      </c>
      <c r="BI208" s="104">
        <f t="shared" si="33"/>
        <v>0</v>
      </c>
      <c r="BJ208" s="18" t="s">
        <v>126</v>
      </c>
      <c r="BK208" s="166">
        <f t="shared" si="34"/>
        <v>0</v>
      </c>
      <c r="BL208" s="18" t="s">
        <v>151</v>
      </c>
      <c r="BM208" s="18" t="s">
        <v>373</v>
      </c>
    </row>
    <row r="209" spans="2:65" s="1" customFormat="1" ht="25.5" customHeight="1" x14ac:dyDescent="0.15">
      <c r="B209" s="130"/>
      <c r="C209" s="159" t="s">
        <v>77</v>
      </c>
      <c r="D209" s="159" t="s">
        <v>148</v>
      </c>
      <c r="E209" s="160" t="s">
        <v>374</v>
      </c>
      <c r="F209" s="231" t="s">
        <v>375</v>
      </c>
      <c r="G209" s="231"/>
      <c r="H209" s="231"/>
      <c r="I209" s="231"/>
      <c r="J209" s="177" t="s">
        <v>540</v>
      </c>
      <c r="K209" s="162">
        <v>2</v>
      </c>
      <c r="L209" s="232">
        <v>0</v>
      </c>
      <c r="M209" s="232"/>
      <c r="N209" s="233">
        <f t="shared" si="25"/>
        <v>0</v>
      </c>
      <c r="O209" s="233"/>
      <c r="P209" s="233"/>
      <c r="Q209" s="233"/>
      <c r="R209" s="133"/>
      <c r="T209" s="163" t="s">
        <v>5</v>
      </c>
      <c r="U209" s="42" t="s">
        <v>44</v>
      </c>
      <c r="V209" s="34"/>
      <c r="W209" s="164">
        <f t="shared" si="26"/>
        <v>0</v>
      </c>
      <c r="X209" s="164">
        <v>0</v>
      </c>
      <c r="Y209" s="164">
        <f t="shared" si="27"/>
        <v>0</v>
      </c>
      <c r="Z209" s="164">
        <v>0</v>
      </c>
      <c r="AA209" s="165">
        <f t="shared" si="28"/>
        <v>0</v>
      </c>
      <c r="AR209" s="18" t="s">
        <v>151</v>
      </c>
      <c r="AT209" s="18" t="s">
        <v>148</v>
      </c>
      <c r="AU209" s="18" t="s">
        <v>270</v>
      </c>
      <c r="AY209" s="18" t="s">
        <v>147</v>
      </c>
      <c r="BE209" s="104">
        <f t="shared" si="29"/>
        <v>0</v>
      </c>
      <c r="BF209" s="104">
        <f t="shared" si="30"/>
        <v>0</v>
      </c>
      <c r="BG209" s="104">
        <f t="shared" si="31"/>
        <v>0</v>
      </c>
      <c r="BH209" s="104">
        <f t="shared" si="32"/>
        <v>0</v>
      </c>
      <c r="BI209" s="104">
        <f t="shared" si="33"/>
        <v>0</v>
      </c>
      <c r="BJ209" s="18" t="s">
        <v>126</v>
      </c>
      <c r="BK209" s="166">
        <f t="shared" si="34"/>
        <v>0</v>
      </c>
      <c r="BL209" s="18" t="s">
        <v>151</v>
      </c>
      <c r="BM209" s="18" t="s">
        <v>376</v>
      </c>
    </row>
    <row r="210" spans="2:65" s="1" customFormat="1" ht="25.5" customHeight="1" x14ac:dyDescent="0.15">
      <c r="B210" s="130"/>
      <c r="C210" s="159" t="s">
        <v>77</v>
      </c>
      <c r="D210" s="159" t="s">
        <v>148</v>
      </c>
      <c r="E210" s="160" t="s">
        <v>377</v>
      </c>
      <c r="F210" s="231" t="s">
        <v>378</v>
      </c>
      <c r="G210" s="231"/>
      <c r="H210" s="231"/>
      <c r="I210" s="231"/>
      <c r="J210" s="177" t="s">
        <v>465</v>
      </c>
      <c r="K210" s="162">
        <v>3</v>
      </c>
      <c r="L210" s="232">
        <v>0</v>
      </c>
      <c r="M210" s="232"/>
      <c r="N210" s="233">
        <f t="shared" si="25"/>
        <v>0</v>
      </c>
      <c r="O210" s="233"/>
      <c r="P210" s="233"/>
      <c r="Q210" s="233"/>
      <c r="R210" s="133"/>
      <c r="T210" s="163" t="s">
        <v>5</v>
      </c>
      <c r="U210" s="42" t="s">
        <v>44</v>
      </c>
      <c r="V210" s="34"/>
      <c r="W210" s="164">
        <f t="shared" si="26"/>
        <v>0</v>
      </c>
      <c r="X210" s="164">
        <v>0</v>
      </c>
      <c r="Y210" s="164">
        <f t="shared" si="27"/>
        <v>0</v>
      </c>
      <c r="Z210" s="164">
        <v>0</v>
      </c>
      <c r="AA210" s="165">
        <f t="shared" si="28"/>
        <v>0</v>
      </c>
      <c r="AR210" s="18" t="s">
        <v>151</v>
      </c>
      <c r="AT210" s="18" t="s">
        <v>148</v>
      </c>
      <c r="AU210" s="18" t="s">
        <v>270</v>
      </c>
      <c r="AY210" s="18" t="s">
        <v>147</v>
      </c>
      <c r="BE210" s="104">
        <f t="shared" si="29"/>
        <v>0</v>
      </c>
      <c r="BF210" s="104">
        <f t="shared" si="30"/>
        <v>0</v>
      </c>
      <c r="BG210" s="104">
        <f t="shared" si="31"/>
        <v>0</v>
      </c>
      <c r="BH210" s="104">
        <f t="shared" si="32"/>
        <v>0</v>
      </c>
      <c r="BI210" s="104">
        <f t="shared" si="33"/>
        <v>0</v>
      </c>
      <c r="BJ210" s="18" t="s">
        <v>126</v>
      </c>
      <c r="BK210" s="166">
        <f t="shared" si="34"/>
        <v>0</v>
      </c>
      <c r="BL210" s="18" t="s">
        <v>151</v>
      </c>
      <c r="BM210" s="18" t="s">
        <v>379</v>
      </c>
    </row>
    <row r="211" spans="2:65" s="1" customFormat="1" ht="25.5" customHeight="1" x14ac:dyDescent="0.15">
      <c r="B211" s="130"/>
      <c r="C211" s="159" t="s">
        <v>77</v>
      </c>
      <c r="D211" s="159" t="s">
        <v>148</v>
      </c>
      <c r="E211" s="160" t="s">
        <v>380</v>
      </c>
      <c r="F211" s="231" t="s">
        <v>381</v>
      </c>
      <c r="G211" s="231"/>
      <c r="H211" s="231"/>
      <c r="I211" s="231"/>
      <c r="J211" s="177" t="s">
        <v>540</v>
      </c>
      <c r="K211" s="162">
        <v>2</v>
      </c>
      <c r="L211" s="232">
        <v>0</v>
      </c>
      <c r="M211" s="232"/>
      <c r="N211" s="233">
        <f t="shared" si="25"/>
        <v>0</v>
      </c>
      <c r="O211" s="233"/>
      <c r="P211" s="233"/>
      <c r="Q211" s="233"/>
      <c r="R211" s="133"/>
      <c r="T211" s="163" t="s">
        <v>5</v>
      </c>
      <c r="U211" s="42" t="s">
        <v>44</v>
      </c>
      <c r="V211" s="34"/>
      <c r="W211" s="164">
        <f t="shared" si="26"/>
        <v>0</v>
      </c>
      <c r="X211" s="164">
        <v>0</v>
      </c>
      <c r="Y211" s="164">
        <f t="shared" si="27"/>
        <v>0</v>
      </c>
      <c r="Z211" s="164">
        <v>0</v>
      </c>
      <c r="AA211" s="165">
        <f t="shared" si="28"/>
        <v>0</v>
      </c>
      <c r="AR211" s="18" t="s">
        <v>151</v>
      </c>
      <c r="AT211" s="18" t="s">
        <v>148</v>
      </c>
      <c r="AU211" s="18" t="s">
        <v>270</v>
      </c>
      <c r="AY211" s="18" t="s">
        <v>147</v>
      </c>
      <c r="BE211" s="104">
        <f t="shared" si="29"/>
        <v>0</v>
      </c>
      <c r="BF211" s="104">
        <f t="shared" si="30"/>
        <v>0</v>
      </c>
      <c r="BG211" s="104">
        <f t="shared" si="31"/>
        <v>0</v>
      </c>
      <c r="BH211" s="104">
        <f t="shared" si="32"/>
        <v>0</v>
      </c>
      <c r="BI211" s="104">
        <f t="shared" si="33"/>
        <v>0</v>
      </c>
      <c r="BJ211" s="18" t="s">
        <v>126</v>
      </c>
      <c r="BK211" s="166">
        <f t="shared" si="34"/>
        <v>0</v>
      </c>
      <c r="BL211" s="18" t="s">
        <v>151</v>
      </c>
      <c r="BM211" s="18" t="s">
        <v>382</v>
      </c>
    </row>
    <row r="212" spans="2:65" s="1" customFormat="1" ht="25.5" customHeight="1" x14ac:dyDescent="0.15">
      <c r="B212" s="130"/>
      <c r="C212" s="159" t="s">
        <v>77</v>
      </c>
      <c r="D212" s="159" t="s">
        <v>148</v>
      </c>
      <c r="E212" s="160" t="s">
        <v>383</v>
      </c>
      <c r="F212" s="231" t="s">
        <v>384</v>
      </c>
      <c r="G212" s="231"/>
      <c r="H212" s="231"/>
      <c r="I212" s="231"/>
      <c r="J212" s="177" t="s">
        <v>540</v>
      </c>
      <c r="K212" s="162">
        <v>2</v>
      </c>
      <c r="L212" s="232">
        <v>0</v>
      </c>
      <c r="M212" s="232"/>
      <c r="N212" s="233">
        <f t="shared" si="25"/>
        <v>0</v>
      </c>
      <c r="O212" s="233"/>
      <c r="P212" s="233"/>
      <c r="Q212" s="233"/>
      <c r="R212" s="133"/>
      <c r="T212" s="163" t="s">
        <v>5</v>
      </c>
      <c r="U212" s="42" t="s">
        <v>44</v>
      </c>
      <c r="V212" s="34"/>
      <c r="W212" s="164">
        <f t="shared" si="26"/>
        <v>0</v>
      </c>
      <c r="X212" s="164">
        <v>0</v>
      </c>
      <c r="Y212" s="164">
        <f t="shared" si="27"/>
        <v>0</v>
      </c>
      <c r="Z212" s="164">
        <v>0</v>
      </c>
      <c r="AA212" s="165">
        <f t="shared" si="28"/>
        <v>0</v>
      </c>
      <c r="AR212" s="18" t="s">
        <v>151</v>
      </c>
      <c r="AT212" s="18" t="s">
        <v>148</v>
      </c>
      <c r="AU212" s="18" t="s">
        <v>270</v>
      </c>
      <c r="AY212" s="18" t="s">
        <v>147</v>
      </c>
      <c r="BE212" s="104">
        <f t="shared" si="29"/>
        <v>0</v>
      </c>
      <c r="BF212" s="104">
        <f t="shared" si="30"/>
        <v>0</v>
      </c>
      <c r="BG212" s="104">
        <f t="shared" si="31"/>
        <v>0</v>
      </c>
      <c r="BH212" s="104">
        <f t="shared" si="32"/>
        <v>0</v>
      </c>
      <c r="BI212" s="104">
        <f t="shared" si="33"/>
        <v>0</v>
      </c>
      <c r="BJ212" s="18" t="s">
        <v>126</v>
      </c>
      <c r="BK212" s="166">
        <f t="shared" si="34"/>
        <v>0</v>
      </c>
      <c r="BL212" s="18" t="s">
        <v>151</v>
      </c>
      <c r="BM212" s="18" t="s">
        <v>385</v>
      </c>
    </row>
    <row r="213" spans="2:65" s="1" customFormat="1" ht="16.5" customHeight="1" x14ac:dyDescent="0.15">
      <c r="B213" s="130"/>
      <c r="C213" s="159" t="s">
        <v>77</v>
      </c>
      <c r="D213" s="159" t="s">
        <v>148</v>
      </c>
      <c r="E213" s="160" t="s">
        <v>386</v>
      </c>
      <c r="F213" s="231" t="s">
        <v>387</v>
      </c>
      <c r="G213" s="231"/>
      <c r="H213" s="231"/>
      <c r="I213" s="231"/>
      <c r="J213" s="177" t="s">
        <v>540</v>
      </c>
      <c r="K213" s="162">
        <v>2</v>
      </c>
      <c r="L213" s="232">
        <v>0</v>
      </c>
      <c r="M213" s="232"/>
      <c r="N213" s="233">
        <f t="shared" si="25"/>
        <v>0</v>
      </c>
      <c r="O213" s="233"/>
      <c r="P213" s="233"/>
      <c r="Q213" s="233"/>
      <c r="R213" s="133"/>
      <c r="T213" s="163" t="s">
        <v>5</v>
      </c>
      <c r="U213" s="42" t="s">
        <v>44</v>
      </c>
      <c r="V213" s="34"/>
      <c r="W213" s="164">
        <f t="shared" si="26"/>
        <v>0</v>
      </c>
      <c r="X213" s="164">
        <v>0</v>
      </c>
      <c r="Y213" s="164">
        <f t="shared" si="27"/>
        <v>0</v>
      </c>
      <c r="Z213" s="164">
        <v>0</v>
      </c>
      <c r="AA213" s="165">
        <f t="shared" si="28"/>
        <v>0</v>
      </c>
      <c r="AR213" s="18" t="s">
        <v>151</v>
      </c>
      <c r="AT213" s="18" t="s">
        <v>148</v>
      </c>
      <c r="AU213" s="18" t="s">
        <v>270</v>
      </c>
      <c r="AY213" s="18" t="s">
        <v>147</v>
      </c>
      <c r="BE213" s="104">
        <f t="shared" si="29"/>
        <v>0</v>
      </c>
      <c r="BF213" s="104">
        <f t="shared" si="30"/>
        <v>0</v>
      </c>
      <c r="BG213" s="104">
        <f t="shared" si="31"/>
        <v>0</v>
      </c>
      <c r="BH213" s="104">
        <f t="shared" si="32"/>
        <v>0</v>
      </c>
      <c r="BI213" s="104">
        <f t="shared" si="33"/>
        <v>0</v>
      </c>
      <c r="BJ213" s="18" t="s">
        <v>126</v>
      </c>
      <c r="BK213" s="166">
        <f t="shared" si="34"/>
        <v>0</v>
      </c>
      <c r="BL213" s="18" t="s">
        <v>151</v>
      </c>
      <c r="BM213" s="18" t="s">
        <v>388</v>
      </c>
    </row>
    <row r="214" spans="2:65" s="1" customFormat="1" ht="25.5" customHeight="1" x14ac:dyDescent="0.15">
      <c r="B214" s="130"/>
      <c r="C214" s="159" t="s">
        <v>77</v>
      </c>
      <c r="D214" s="159" t="s">
        <v>148</v>
      </c>
      <c r="E214" s="160" t="s">
        <v>389</v>
      </c>
      <c r="F214" s="231" t="s">
        <v>390</v>
      </c>
      <c r="G214" s="231"/>
      <c r="H214" s="231"/>
      <c r="I214" s="231"/>
      <c r="J214" s="177" t="s">
        <v>540</v>
      </c>
      <c r="K214" s="162">
        <v>39</v>
      </c>
      <c r="L214" s="232">
        <v>0</v>
      </c>
      <c r="M214" s="232"/>
      <c r="N214" s="233">
        <f t="shared" si="25"/>
        <v>0</v>
      </c>
      <c r="O214" s="233"/>
      <c r="P214" s="233"/>
      <c r="Q214" s="233"/>
      <c r="R214" s="133"/>
      <c r="T214" s="163" t="s">
        <v>5</v>
      </c>
      <c r="U214" s="42" t="s">
        <v>44</v>
      </c>
      <c r="V214" s="34"/>
      <c r="W214" s="164">
        <f t="shared" si="26"/>
        <v>0</v>
      </c>
      <c r="X214" s="164">
        <v>0</v>
      </c>
      <c r="Y214" s="164">
        <f t="shared" si="27"/>
        <v>0</v>
      </c>
      <c r="Z214" s="164">
        <v>0</v>
      </c>
      <c r="AA214" s="165">
        <f t="shared" si="28"/>
        <v>0</v>
      </c>
      <c r="AR214" s="18" t="s">
        <v>151</v>
      </c>
      <c r="AT214" s="18" t="s">
        <v>148</v>
      </c>
      <c r="AU214" s="18" t="s">
        <v>270</v>
      </c>
      <c r="AY214" s="18" t="s">
        <v>147</v>
      </c>
      <c r="BE214" s="104">
        <f t="shared" si="29"/>
        <v>0</v>
      </c>
      <c r="BF214" s="104">
        <f t="shared" si="30"/>
        <v>0</v>
      </c>
      <c r="BG214" s="104">
        <f t="shared" si="31"/>
        <v>0</v>
      </c>
      <c r="BH214" s="104">
        <f t="shared" si="32"/>
        <v>0</v>
      </c>
      <c r="BI214" s="104">
        <f t="shared" si="33"/>
        <v>0</v>
      </c>
      <c r="BJ214" s="18" t="s">
        <v>126</v>
      </c>
      <c r="BK214" s="166">
        <f t="shared" si="34"/>
        <v>0</v>
      </c>
      <c r="BL214" s="18" t="s">
        <v>151</v>
      </c>
      <c r="BM214" s="18" t="s">
        <v>391</v>
      </c>
    </row>
    <row r="215" spans="2:65" s="1" customFormat="1" ht="25.5" customHeight="1" x14ac:dyDescent="0.15">
      <c r="B215" s="130"/>
      <c r="C215" s="159" t="s">
        <v>77</v>
      </c>
      <c r="D215" s="159" t="s">
        <v>148</v>
      </c>
      <c r="E215" s="160" t="s">
        <v>392</v>
      </c>
      <c r="F215" s="231" t="s">
        <v>393</v>
      </c>
      <c r="G215" s="231"/>
      <c r="H215" s="231"/>
      <c r="I215" s="231"/>
      <c r="J215" s="177" t="s">
        <v>540</v>
      </c>
      <c r="K215" s="162">
        <v>37</v>
      </c>
      <c r="L215" s="232">
        <v>0</v>
      </c>
      <c r="M215" s="232"/>
      <c r="N215" s="233">
        <f t="shared" si="25"/>
        <v>0</v>
      </c>
      <c r="O215" s="233"/>
      <c r="P215" s="233"/>
      <c r="Q215" s="233"/>
      <c r="R215" s="133"/>
      <c r="T215" s="163" t="s">
        <v>5</v>
      </c>
      <c r="U215" s="42" t="s">
        <v>44</v>
      </c>
      <c r="V215" s="34"/>
      <c r="W215" s="164">
        <f t="shared" si="26"/>
        <v>0</v>
      </c>
      <c r="X215" s="164">
        <v>0</v>
      </c>
      <c r="Y215" s="164">
        <f t="shared" si="27"/>
        <v>0</v>
      </c>
      <c r="Z215" s="164">
        <v>0</v>
      </c>
      <c r="AA215" s="165">
        <f t="shared" si="28"/>
        <v>0</v>
      </c>
      <c r="AR215" s="18" t="s">
        <v>151</v>
      </c>
      <c r="AT215" s="18" t="s">
        <v>148</v>
      </c>
      <c r="AU215" s="18" t="s">
        <v>270</v>
      </c>
      <c r="AY215" s="18" t="s">
        <v>147</v>
      </c>
      <c r="BE215" s="104">
        <f t="shared" si="29"/>
        <v>0</v>
      </c>
      <c r="BF215" s="104">
        <f t="shared" si="30"/>
        <v>0</v>
      </c>
      <c r="BG215" s="104">
        <f t="shared" si="31"/>
        <v>0</v>
      </c>
      <c r="BH215" s="104">
        <f t="shared" si="32"/>
        <v>0</v>
      </c>
      <c r="BI215" s="104">
        <f t="shared" si="33"/>
        <v>0</v>
      </c>
      <c r="BJ215" s="18" t="s">
        <v>126</v>
      </c>
      <c r="BK215" s="166">
        <f t="shared" si="34"/>
        <v>0</v>
      </c>
      <c r="BL215" s="18" t="s">
        <v>151</v>
      </c>
      <c r="BM215" s="18" t="s">
        <v>394</v>
      </c>
    </row>
    <row r="216" spans="2:65" s="1" customFormat="1" ht="25.5" customHeight="1" x14ac:dyDescent="0.15">
      <c r="B216" s="130"/>
      <c r="C216" s="159" t="s">
        <v>77</v>
      </c>
      <c r="D216" s="159" t="s">
        <v>148</v>
      </c>
      <c r="E216" s="160" t="s">
        <v>395</v>
      </c>
      <c r="F216" s="231" t="s">
        <v>396</v>
      </c>
      <c r="G216" s="231"/>
      <c r="H216" s="231"/>
      <c r="I216" s="231"/>
      <c r="J216" s="177" t="s">
        <v>540</v>
      </c>
      <c r="K216" s="162">
        <v>2</v>
      </c>
      <c r="L216" s="232">
        <v>0</v>
      </c>
      <c r="M216" s="232"/>
      <c r="N216" s="233">
        <f t="shared" si="25"/>
        <v>0</v>
      </c>
      <c r="O216" s="233"/>
      <c r="P216" s="233"/>
      <c r="Q216" s="233"/>
      <c r="R216" s="133"/>
      <c r="T216" s="163" t="s">
        <v>5</v>
      </c>
      <c r="U216" s="42" t="s">
        <v>44</v>
      </c>
      <c r="V216" s="34"/>
      <c r="W216" s="164">
        <f t="shared" si="26"/>
        <v>0</v>
      </c>
      <c r="X216" s="164">
        <v>0</v>
      </c>
      <c r="Y216" s="164">
        <f t="shared" si="27"/>
        <v>0</v>
      </c>
      <c r="Z216" s="164">
        <v>0</v>
      </c>
      <c r="AA216" s="165">
        <f t="shared" si="28"/>
        <v>0</v>
      </c>
      <c r="AR216" s="18" t="s">
        <v>151</v>
      </c>
      <c r="AT216" s="18" t="s">
        <v>148</v>
      </c>
      <c r="AU216" s="18" t="s">
        <v>270</v>
      </c>
      <c r="AY216" s="18" t="s">
        <v>147</v>
      </c>
      <c r="BE216" s="104">
        <f t="shared" si="29"/>
        <v>0</v>
      </c>
      <c r="BF216" s="104">
        <f t="shared" si="30"/>
        <v>0</v>
      </c>
      <c r="BG216" s="104">
        <f t="shared" si="31"/>
        <v>0</v>
      </c>
      <c r="BH216" s="104">
        <f t="shared" si="32"/>
        <v>0</v>
      </c>
      <c r="BI216" s="104">
        <f t="shared" si="33"/>
        <v>0</v>
      </c>
      <c r="BJ216" s="18" t="s">
        <v>126</v>
      </c>
      <c r="BK216" s="166">
        <f t="shared" si="34"/>
        <v>0</v>
      </c>
      <c r="BL216" s="18" t="s">
        <v>151</v>
      </c>
      <c r="BM216" s="18" t="s">
        <v>397</v>
      </c>
    </row>
    <row r="217" spans="2:65" s="9" customFormat="1" ht="29.75" customHeight="1" x14ac:dyDescent="0.15">
      <c r="B217" s="148"/>
      <c r="C217" s="149"/>
      <c r="D217" s="158" t="s">
        <v>121</v>
      </c>
      <c r="E217" s="158"/>
      <c r="F217" s="158"/>
      <c r="G217" s="158"/>
      <c r="H217" s="158"/>
      <c r="I217" s="158"/>
      <c r="J217" s="178"/>
      <c r="K217" s="158"/>
      <c r="L217" s="158"/>
      <c r="M217" s="158"/>
      <c r="N217" s="224">
        <f>BK217</f>
        <v>0</v>
      </c>
      <c r="O217" s="225"/>
      <c r="P217" s="225"/>
      <c r="Q217" s="225"/>
      <c r="R217" s="151"/>
      <c r="T217" s="152"/>
      <c r="U217" s="149"/>
      <c r="V217" s="149"/>
      <c r="W217" s="153">
        <f>W218</f>
        <v>0</v>
      </c>
      <c r="X217" s="149"/>
      <c r="Y217" s="153">
        <f>Y218</f>
        <v>0</v>
      </c>
      <c r="Z217" s="149"/>
      <c r="AA217" s="154">
        <f>AA218</f>
        <v>0</v>
      </c>
      <c r="AR217" s="155" t="s">
        <v>85</v>
      </c>
      <c r="AT217" s="156" t="s">
        <v>76</v>
      </c>
      <c r="AU217" s="156" t="s">
        <v>85</v>
      </c>
      <c r="AY217" s="155" t="s">
        <v>147</v>
      </c>
      <c r="BK217" s="157">
        <f>BK218</f>
        <v>0</v>
      </c>
    </row>
    <row r="218" spans="2:65" s="9" customFormat="1" ht="14.75" customHeight="1" x14ac:dyDescent="0.15">
      <c r="B218" s="148"/>
      <c r="C218" s="149"/>
      <c r="D218" s="158" t="s">
        <v>122</v>
      </c>
      <c r="E218" s="158"/>
      <c r="F218" s="158"/>
      <c r="G218" s="158"/>
      <c r="H218" s="158"/>
      <c r="I218" s="158"/>
      <c r="J218" s="178"/>
      <c r="K218" s="158"/>
      <c r="L218" s="158"/>
      <c r="M218" s="158"/>
      <c r="N218" s="226">
        <f>BK218</f>
        <v>0</v>
      </c>
      <c r="O218" s="227"/>
      <c r="P218" s="227"/>
      <c r="Q218" s="227"/>
      <c r="R218" s="151"/>
      <c r="T218" s="152"/>
      <c r="U218" s="149"/>
      <c r="V218" s="149"/>
      <c r="W218" s="153">
        <f>SUM(W219:W233)</f>
        <v>0</v>
      </c>
      <c r="X218" s="149"/>
      <c r="Y218" s="153">
        <f>SUM(Y219:Y233)</f>
        <v>0</v>
      </c>
      <c r="Z218" s="149"/>
      <c r="AA218" s="154">
        <f>SUM(AA219:AA233)</f>
        <v>0</v>
      </c>
      <c r="AR218" s="155" t="s">
        <v>85</v>
      </c>
      <c r="AT218" s="156" t="s">
        <v>76</v>
      </c>
      <c r="AU218" s="156" t="s">
        <v>126</v>
      </c>
      <c r="AY218" s="155" t="s">
        <v>147</v>
      </c>
      <c r="BK218" s="157">
        <f>SUM(BK219:BK233)</f>
        <v>0</v>
      </c>
    </row>
    <row r="219" spans="2:65" s="1" customFormat="1" ht="25.5" customHeight="1" x14ac:dyDescent="0.15">
      <c r="B219" s="130"/>
      <c r="C219" s="159" t="s">
        <v>77</v>
      </c>
      <c r="D219" s="159" t="s">
        <v>148</v>
      </c>
      <c r="E219" s="160" t="s">
        <v>398</v>
      </c>
      <c r="F219" s="231" t="s">
        <v>399</v>
      </c>
      <c r="G219" s="231"/>
      <c r="H219" s="231"/>
      <c r="I219" s="231"/>
      <c r="J219" s="177" t="s">
        <v>465</v>
      </c>
      <c r="K219" s="162">
        <v>5</v>
      </c>
      <c r="L219" s="232">
        <v>0</v>
      </c>
      <c r="M219" s="232"/>
      <c r="N219" s="233">
        <f t="shared" ref="N219:N233" si="35">ROUND(L219*K219,3)</f>
        <v>0</v>
      </c>
      <c r="O219" s="233"/>
      <c r="P219" s="233"/>
      <c r="Q219" s="233"/>
      <c r="R219" s="133"/>
      <c r="T219" s="163" t="s">
        <v>5</v>
      </c>
      <c r="U219" s="42" t="s">
        <v>44</v>
      </c>
      <c r="V219" s="34"/>
      <c r="W219" s="164">
        <f t="shared" ref="W219:W233" si="36">V219*K219</f>
        <v>0</v>
      </c>
      <c r="X219" s="164">
        <v>0</v>
      </c>
      <c r="Y219" s="164">
        <f t="shared" ref="Y219:Y233" si="37">X219*K219</f>
        <v>0</v>
      </c>
      <c r="Z219" s="164">
        <v>0</v>
      </c>
      <c r="AA219" s="165">
        <f t="shared" ref="AA219:AA233" si="38">Z219*K219</f>
        <v>0</v>
      </c>
      <c r="AR219" s="18" t="s">
        <v>151</v>
      </c>
      <c r="AT219" s="18" t="s">
        <v>148</v>
      </c>
      <c r="AU219" s="18" t="s">
        <v>270</v>
      </c>
      <c r="AY219" s="18" t="s">
        <v>147</v>
      </c>
      <c r="BE219" s="104">
        <f t="shared" ref="BE219:BE233" si="39">IF(U219="základná",N219,0)</f>
        <v>0</v>
      </c>
      <c r="BF219" s="104">
        <f t="shared" ref="BF219:BF233" si="40">IF(U219="znížená",N219,0)</f>
        <v>0</v>
      </c>
      <c r="BG219" s="104">
        <f t="shared" ref="BG219:BG233" si="41">IF(U219="zákl. prenesená",N219,0)</f>
        <v>0</v>
      </c>
      <c r="BH219" s="104">
        <f t="shared" ref="BH219:BH233" si="42">IF(U219="zníž. prenesená",N219,0)</f>
        <v>0</v>
      </c>
      <c r="BI219" s="104">
        <f t="shared" ref="BI219:BI233" si="43">IF(U219="nulová",N219,0)</f>
        <v>0</v>
      </c>
      <c r="BJ219" s="18" t="s">
        <v>126</v>
      </c>
      <c r="BK219" s="166">
        <f t="shared" ref="BK219:BK233" si="44">ROUND(L219*K219,3)</f>
        <v>0</v>
      </c>
      <c r="BL219" s="18" t="s">
        <v>151</v>
      </c>
      <c r="BM219" s="18" t="s">
        <v>400</v>
      </c>
    </row>
    <row r="220" spans="2:65" s="1" customFormat="1" ht="25.5" customHeight="1" x14ac:dyDescent="0.15">
      <c r="B220" s="130"/>
      <c r="C220" s="159" t="s">
        <v>77</v>
      </c>
      <c r="D220" s="159" t="s">
        <v>148</v>
      </c>
      <c r="E220" s="160" t="s">
        <v>401</v>
      </c>
      <c r="F220" s="231" t="s">
        <v>402</v>
      </c>
      <c r="G220" s="231"/>
      <c r="H220" s="231"/>
      <c r="I220" s="231"/>
      <c r="J220" s="177" t="s">
        <v>465</v>
      </c>
      <c r="K220" s="162">
        <v>1891.95</v>
      </c>
      <c r="L220" s="232">
        <v>0</v>
      </c>
      <c r="M220" s="232"/>
      <c r="N220" s="233">
        <f t="shared" si="35"/>
        <v>0</v>
      </c>
      <c r="O220" s="233"/>
      <c r="P220" s="233"/>
      <c r="Q220" s="233"/>
      <c r="R220" s="133"/>
      <c r="T220" s="163" t="s">
        <v>5</v>
      </c>
      <c r="U220" s="42" t="s">
        <v>44</v>
      </c>
      <c r="V220" s="34"/>
      <c r="W220" s="164">
        <f t="shared" si="36"/>
        <v>0</v>
      </c>
      <c r="X220" s="164">
        <v>0</v>
      </c>
      <c r="Y220" s="164">
        <f t="shared" si="37"/>
        <v>0</v>
      </c>
      <c r="Z220" s="164">
        <v>0</v>
      </c>
      <c r="AA220" s="165">
        <f t="shared" si="38"/>
        <v>0</v>
      </c>
      <c r="AR220" s="18" t="s">
        <v>151</v>
      </c>
      <c r="AT220" s="18" t="s">
        <v>148</v>
      </c>
      <c r="AU220" s="18" t="s">
        <v>270</v>
      </c>
      <c r="AY220" s="18" t="s">
        <v>147</v>
      </c>
      <c r="BE220" s="104">
        <f t="shared" si="39"/>
        <v>0</v>
      </c>
      <c r="BF220" s="104">
        <f t="shared" si="40"/>
        <v>0</v>
      </c>
      <c r="BG220" s="104">
        <f t="shared" si="41"/>
        <v>0</v>
      </c>
      <c r="BH220" s="104">
        <f t="shared" si="42"/>
        <v>0</v>
      </c>
      <c r="BI220" s="104">
        <f t="shared" si="43"/>
        <v>0</v>
      </c>
      <c r="BJ220" s="18" t="s">
        <v>126</v>
      </c>
      <c r="BK220" s="166">
        <f t="shared" si="44"/>
        <v>0</v>
      </c>
      <c r="BL220" s="18" t="s">
        <v>151</v>
      </c>
      <c r="BM220" s="18" t="s">
        <v>403</v>
      </c>
    </row>
    <row r="221" spans="2:65" s="1" customFormat="1" ht="25.5" customHeight="1" x14ac:dyDescent="0.15">
      <c r="B221" s="130"/>
      <c r="C221" s="159" t="s">
        <v>77</v>
      </c>
      <c r="D221" s="159" t="s">
        <v>148</v>
      </c>
      <c r="E221" s="160" t="s">
        <v>404</v>
      </c>
      <c r="F221" s="231" t="s">
        <v>405</v>
      </c>
      <c r="G221" s="231"/>
      <c r="H221" s="231"/>
      <c r="I221" s="231"/>
      <c r="J221" s="177" t="s">
        <v>465</v>
      </c>
      <c r="K221" s="162">
        <v>1066.2</v>
      </c>
      <c r="L221" s="232">
        <v>0</v>
      </c>
      <c r="M221" s="232"/>
      <c r="N221" s="233">
        <f t="shared" si="35"/>
        <v>0</v>
      </c>
      <c r="O221" s="233"/>
      <c r="P221" s="233"/>
      <c r="Q221" s="233"/>
      <c r="R221" s="133"/>
      <c r="T221" s="163" t="s">
        <v>5</v>
      </c>
      <c r="U221" s="42" t="s">
        <v>44</v>
      </c>
      <c r="V221" s="34"/>
      <c r="W221" s="164">
        <f t="shared" si="36"/>
        <v>0</v>
      </c>
      <c r="X221" s="164">
        <v>0</v>
      </c>
      <c r="Y221" s="164">
        <f t="shared" si="37"/>
        <v>0</v>
      </c>
      <c r="Z221" s="164">
        <v>0</v>
      </c>
      <c r="AA221" s="165">
        <f t="shared" si="38"/>
        <v>0</v>
      </c>
      <c r="AR221" s="18" t="s">
        <v>151</v>
      </c>
      <c r="AT221" s="18" t="s">
        <v>148</v>
      </c>
      <c r="AU221" s="18" t="s">
        <v>270</v>
      </c>
      <c r="AY221" s="18" t="s">
        <v>147</v>
      </c>
      <c r="BE221" s="104">
        <f t="shared" si="39"/>
        <v>0</v>
      </c>
      <c r="BF221" s="104">
        <f t="shared" si="40"/>
        <v>0</v>
      </c>
      <c r="BG221" s="104">
        <f t="shared" si="41"/>
        <v>0</v>
      </c>
      <c r="BH221" s="104">
        <f t="shared" si="42"/>
        <v>0</v>
      </c>
      <c r="BI221" s="104">
        <f t="shared" si="43"/>
        <v>0</v>
      </c>
      <c r="BJ221" s="18" t="s">
        <v>126</v>
      </c>
      <c r="BK221" s="166">
        <f t="shared" si="44"/>
        <v>0</v>
      </c>
      <c r="BL221" s="18" t="s">
        <v>151</v>
      </c>
      <c r="BM221" s="18" t="s">
        <v>406</v>
      </c>
    </row>
    <row r="222" spans="2:65" s="1" customFormat="1" ht="16.5" customHeight="1" x14ac:dyDescent="0.15">
      <c r="B222" s="130"/>
      <c r="C222" s="159" t="s">
        <v>77</v>
      </c>
      <c r="D222" s="159" t="s">
        <v>148</v>
      </c>
      <c r="E222" s="160" t="s">
        <v>407</v>
      </c>
      <c r="F222" s="231" t="s">
        <v>408</v>
      </c>
      <c r="G222" s="231"/>
      <c r="H222" s="231"/>
      <c r="I222" s="231"/>
      <c r="J222" s="177" t="s">
        <v>540</v>
      </c>
      <c r="K222" s="162">
        <v>14</v>
      </c>
      <c r="L222" s="232">
        <v>0</v>
      </c>
      <c r="M222" s="232"/>
      <c r="N222" s="233">
        <f t="shared" si="35"/>
        <v>0</v>
      </c>
      <c r="O222" s="233"/>
      <c r="P222" s="233"/>
      <c r="Q222" s="233"/>
      <c r="R222" s="133"/>
      <c r="T222" s="163" t="s">
        <v>5</v>
      </c>
      <c r="U222" s="42" t="s">
        <v>44</v>
      </c>
      <c r="V222" s="34"/>
      <c r="W222" s="164">
        <f t="shared" si="36"/>
        <v>0</v>
      </c>
      <c r="X222" s="164">
        <v>0</v>
      </c>
      <c r="Y222" s="164">
        <f t="shared" si="37"/>
        <v>0</v>
      </c>
      <c r="Z222" s="164">
        <v>0</v>
      </c>
      <c r="AA222" s="165">
        <f t="shared" si="38"/>
        <v>0</v>
      </c>
      <c r="AR222" s="18" t="s">
        <v>151</v>
      </c>
      <c r="AT222" s="18" t="s">
        <v>148</v>
      </c>
      <c r="AU222" s="18" t="s">
        <v>270</v>
      </c>
      <c r="AY222" s="18" t="s">
        <v>147</v>
      </c>
      <c r="BE222" s="104">
        <f t="shared" si="39"/>
        <v>0</v>
      </c>
      <c r="BF222" s="104">
        <f t="shared" si="40"/>
        <v>0</v>
      </c>
      <c r="BG222" s="104">
        <f t="shared" si="41"/>
        <v>0</v>
      </c>
      <c r="BH222" s="104">
        <f t="shared" si="42"/>
        <v>0</v>
      </c>
      <c r="BI222" s="104">
        <f t="shared" si="43"/>
        <v>0</v>
      </c>
      <c r="BJ222" s="18" t="s">
        <v>126</v>
      </c>
      <c r="BK222" s="166">
        <f t="shared" si="44"/>
        <v>0</v>
      </c>
      <c r="BL222" s="18" t="s">
        <v>151</v>
      </c>
      <c r="BM222" s="18" t="s">
        <v>409</v>
      </c>
    </row>
    <row r="223" spans="2:65" s="1" customFormat="1" ht="16.5" customHeight="1" x14ac:dyDescent="0.15">
      <c r="B223" s="130"/>
      <c r="C223" s="159" t="s">
        <v>77</v>
      </c>
      <c r="D223" s="159" t="s">
        <v>148</v>
      </c>
      <c r="E223" s="160" t="s">
        <v>410</v>
      </c>
      <c r="F223" s="231" t="s">
        <v>411</v>
      </c>
      <c r="G223" s="231"/>
      <c r="H223" s="231"/>
      <c r="I223" s="231"/>
      <c r="J223" s="177" t="s">
        <v>540</v>
      </c>
      <c r="K223" s="162">
        <v>12</v>
      </c>
      <c r="L223" s="232">
        <v>0</v>
      </c>
      <c r="M223" s="232"/>
      <c r="N223" s="233">
        <f t="shared" si="35"/>
        <v>0</v>
      </c>
      <c r="O223" s="233"/>
      <c r="P223" s="233"/>
      <c r="Q223" s="233"/>
      <c r="R223" s="133"/>
      <c r="T223" s="163" t="s">
        <v>5</v>
      </c>
      <c r="U223" s="42" t="s">
        <v>44</v>
      </c>
      <c r="V223" s="34"/>
      <c r="W223" s="164">
        <f t="shared" si="36"/>
        <v>0</v>
      </c>
      <c r="X223" s="164">
        <v>0</v>
      </c>
      <c r="Y223" s="164">
        <f t="shared" si="37"/>
        <v>0</v>
      </c>
      <c r="Z223" s="164">
        <v>0</v>
      </c>
      <c r="AA223" s="165">
        <f t="shared" si="38"/>
        <v>0</v>
      </c>
      <c r="AR223" s="18" t="s">
        <v>151</v>
      </c>
      <c r="AT223" s="18" t="s">
        <v>148</v>
      </c>
      <c r="AU223" s="18" t="s">
        <v>270</v>
      </c>
      <c r="AY223" s="18" t="s">
        <v>147</v>
      </c>
      <c r="BE223" s="104">
        <f t="shared" si="39"/>
        <v>0</v>
      </c>
      <c r="BF223" s="104">
        <f t="shared" si="40"/>
        <v>0</v>
      </c>
      <c r="BG223" s="104">
        <f t="shared" si="41"/>
        <v>0</v>
      </c>
      <c r="BH223" s="104">
        <f t="shared" si="42"/>
        <v>0</v>
      </c>
      <c r="BI223" s="104">
        <f t="shared" si="43"/>
        <v>0</v>
      </c>
      <c r="BJ223" s="18" t="s">
        <v>126</v>
      </c>
      <c r="BK223" s="166">
        <f t="shared" si="44"/>
        <v>0</v>
      </c>
      <c r="BL223" s="18" t="s">
        <v>151</v>
      </c>
      <c r="BM223" s="18" t="s">
        <v>412</v>
      </c>
    </row>
    <row r="224" spans="2:65" s="1" customFormat="1" ht="16.5" customHeight="1" x14ac:dyDescent="0.15">
      <c r="B224" s="130"/>
      <c r="C224" s="159" t="s">
        <v>77</v>
      </c>
      <c r="D224" s="159" t="s">
        <v>148</v>
      </c>
      <c r="E224" s="160" t="s">
        <v>413</v>
      </c>
      <c r="F224" s="231" t="s">
        <v>414</v>
      </c>
      <c r="G224" s="231"/>
      <c r="H224" s="231"/>
      <c r="I224" s="231"/>
      <c r="J224" s="177" t="s">
        <v>540</v>
      </c>
      <c r="K224" s="162">
        <v>17</v>
      </c>
      <c r="L224" s="232">
        <v>0</v>
      </c>
      <c r="M224" s="232"/>
      <c r="N224" s="233">
        <f t="shared" si="35"/>
        <v>0</v>
      </c>
      <c r="O224" s="233"/>
      <c r="P224" s="233"/>
      <c r="Q224" s="233"/>
      <c r="R224" s="133"/>
      <c r="T224" s="163" t="s">
        <v>5</v>
      </c>
      <c r="U224" s="42" t="s">
        <v>44</v>
      </c>
      <c r="V224" s="34"/>
      <c r="W224" s="164">
        <f t="shared" si="36"/>
        <v>0</v>
      </c>
      <c r="X224" s="164">
        <v>0</v>
      </c>
      <c r="Y224" s="164">
        <f t="shared" si="37"/>
        <v>0</v>
      </c>
      <c r="Z224" s="164">
        <v>0</v>
      </c>
      <c r="AA224" s="165">
        <f t="shared" si="38"/>
        <v>0</v>
      </c>
      <c r="AR224" s="18" t="s">
        <v>151</v>
      </c>
      <c r="AT224" s="18" t="s">
        <v>148</v>
      </c>
      <c r="AU224" s="18" t="s">
        <v>270</v>
      </c>
      <c r="AY224" s="18" t="s">
        <v>147</v>
      </c>
      <c r="BE224" s="104">
        <f t="shared" si="39"/>
        <v>0</v>
      </c>
      <c r="BF224" s="104">
        <f t="shared" si="40"/>
        <v>0</v>
      </c>
      <c r="BG224" s="104">
        <f t="shared" si="41"/>
        <v>0</v>
      </c>
      <c r="BH224" s="104">
        <f t="shared" si="42"/>
        <v>0</v>
      </c>
      <c r="BI224" s="104">
        <f t="shared" si="43"/>
        <v>0</v>
      </c>
      <c r="BJ224" s="18" t="s">
        <v>126</v>
      </c>
      <c r="BK224" s="166">
        <f t="shared" si="44"/>
        <v>0</v>
      </c>
      <c r="BL224" s="18" t="s">
        <v>151</v>
      </c>
      <c r="BM224" s="18" t="s">
        <v>415</v>
      </c>
    </row>
    <row r="225" spans="2:65" s="1" customFormat="1" ht="25.5" customHeight="1" x14ac:dyDescent="0.15">
      <c r="B225" s="130"/>
      <c r="C225" s="159" t="s">
        <v>77</v>
      </c>
      <c r="D225" s="159" t="s">
        <v>148</v>
      </c>
      <c r="E225" s="160" t="s">
        <v>416</v>
      </c>
      <c r="F225" s="231" t="s">
        <v>417</v>
      </c>
      <c r="G225" s="231"/>
      <c r="H225" s="231"/>
      <c r="I225" s="231"/>
      <c r="J225" s="177" t="s">
        <v>495</v>
      </c>
      <c r="K225" s="162">
        <v>1427.8689999999999</v>
      </c>
      <c r="L225" s="232">
        <v>0</v>
      </c>
      <c r="M225" s="232"/>
      <c r="N225" s="233">
        <f t="shared" si="35"/>
        <v>0</v>
      </c>
      <c r="O225" s="233"/>
      <c r="P225" s="233"/>
      <c r="Q225" s="233"/>
      <c r="R225" s="133"/>
      <c r="T225" s="163" t="s">
        <v>5</v>
      </c>
      <c r="U225" s="42" t="s">
        <v>44</v>
      </c>
      <c r="V225" s="34"/>
      <c r="W225" s="164">
        <f t="shared" si="36"/>
        <v>0</v>
      </c>
      <c r="X225" s="164">
        <v>0</v>
      </c>
      <c r="Y225" s="164">
        <f t="shared" si="37"/>
        <v>0</v>
      </c>
      <c r="Z225" s="164">
        <v>0</v>
      </c>
      <c r="AA225" s="165">
        <f t="shared" si="38"/>
        <v>0</v>
      </c>
      <c r="AR225" s="18" t="s">
        <v>151</v>
      </c>
      <c r="AT225" s="18" t="s">
        <v>148</v>
      </c>
      <c r="AU225" s="18" t="s">
        <v>270</v>
      </c>
      <c r="AY225" s="18" t="s">
        <v>147</v>
      </c>
      <c r="BE225" s="104">
        <f t="shared" si="39"/>
        <v>0</v>
      </c>
      <c r="BF225" s="104">
        <f t="shared" si="40"/>
        <v>0</v>
      </c>
      <c r="BG225" s="104">
        <f t="shared" si="41"/>
        <v>0</v>
      </c>
      <c r="BH225" s="104">
        <f t="shared" si="42"/>
        <v>0</v>
      </c>
      <c r="BI225" s="104">
        <f t="shared" si="43"/>
        <v>0</v>
      </c>
      <c r="BJ225" s="18" t="s">
        <v>126</v>
      </c>
      <c r="BK225" s="166">
        <f t="shared" si="44"/>
        <v>0</v>
      </c>
      <c r="BL225" s="18" t="s">
        <v>151</v>
      </c>
      <c r="BM225" s="18" t="s">
        <v>418</v>
      </c>
    </row>
    <row r="226" spans="2:65" s="1" customFormat="1" ht="16.5" customHeight="1" x14ac:dyDescent="0.15">
      <c r="B226" s="130"/>
      <c r="C226" s="159" t="s">
        <v>77</v>
      </c>
      <c r="D226" s="159" t="s">
        <v>148</v>
      </c>
      <c r="E226" s="160" t="s">
        <v>419</v>
      </c>
      <c r="F226" s="231" t="s">
        <v>420</v>
      </c>
      <c r="G226" s="231"/>
      <c r="H226" s="231"/>
      <c r="I226" s="231"/>
      <c r="J226" s="177" t="s">
        <v>495</v>
      </c>
      <c r="K226" s="162">
        <v>18562.296999999999</v>
      </c>
      <c r="L226" s="232">
        <v>0</v>
      </c>
      <c r="M226" s="232"/>
      <c r="N226" s="233">
        <f t="shared" si="35"/>
        <v>0</v>
      </c>
      <c r="O226" s="233"/>
      <c r="P226" s="233"/>
      <c r="Q226" s="233"/>
      <c r="R226" s="133"/>
      <c r="T226" s="163" t="s">
        <v>5</v>
      </c>
      <c r="U226" s="42" t="s">
        <v>44</v>
      </c>
      <c r="V226" s="34"/>
      <c r="W226" s="164">
        <f t="shared" si="36"/>
        <v>0</v>
      </c>
      <c r="X226" s="164">
        <v>0</v>
      </c>
      <c r="Y226" s="164">
        <f t="shared" si="37"/>
        <v>0</v>
      </c>
      <c r="Z226" s="164">
        <v>0</v>
      </c>
      <c r="AA226" s="165">
        <f t="shared" si="38"/>
        <v>0</v>
      </c>
      <c r="AR226" s="18" t="s">
        <v>151</v>
      </c>
      <c r="AT226" s="18" t="s">
        <v>148</v>
      </c>
      <c r="AU226" s="18" t="s">
        <v>270</v>
      </c>
      <c r="AY226" s="18" t="s">
        <v>147</v>
      </c>
      <c r="BE226" s="104">
        <f t="shared" si="39"/>
        <v>0</v>
      </c>
      <c r="BF226" s="104">
        <f t="shared" si="40"/>
        <v>0</v>
      </c>
      <c r="BG226" s="104">
        <f t="shared" si="41"/>
        <v>0</v>
      </c>
      <c r="BH226" s="104">
        <f t="shared" si="42"/>
        <v>0</v>
      </c>
      <c r="BI226" s="104">
        <f t="shared" si="43"/>
        <v>0</v>
      </c>
      <c r="BJ226" s="18" t="s">
        <v>126</v>
      </c>
      <c r="BK226" s="166">
        <f t="shared" si="44"/>
        <v>0</v>
      </c>
      <c r="BL226" s="18" t="s">
        <v>151</v>
      </c>
      <c r="BM226" s="18" t="s">
        <v>421</v>
      </c>
    </row>
    <row r="227" spans="2:65" s="1" customFormat="1" ht="25.5" customHeight="1" x14ac:dyDescent="0.15">
      <c r="B227" s="130"/>
      <c r="C227" s="159" t="s">
        <v>77</v>
      </c>
      <c r="D227" s="159" t="s">
        <v>148</v>
      </c>
      <c r="E227" s="160" t="s">
        <v>422</v>
      </c>
      <c r="F227" s="231" t="s">
        <v>423</v>
      </c>
      <c r="G227" s="231"/>
      <c r="H227" s="231"/>
      <c r="I227" s="231"/>
      <c r="J227" s="177" t="s">
        <v>495</v>
      </c>
      <c r="K227" s="162">
        <v>1427.8689999999999</v>
      </c>
      <c r="L227" s="232">
        <v>0</v>
      </c>
      <c r="M227" s="232"/>
      <c r="N227" s="233">
        <f t="shared" si="35"/>
        <v>0</v>
      </c>
      <c r="O227" s="233"/>
      <c r="P227" s="233"/>
      <c r="Q227" s="233"/>
      <c r="R227" s="133"/>
      <c r="T227" s="163" t="s">
        <v>5</v>
      </c>
      <c r="U227" s="42" t="s">
        <v>44</v>
      </c>
      <c r="V227" s="34"/>
      <c r="W227" s="164">
        <f t="shared" si="36"/>
        <v>0</v>
      </c>
      <c r="X227" s="164">
        <v>0</v>
      </c>
      <c r="Y227" s="164">
        <f t="shared" si="37"/>
        <v>0</v>
      </c>
      <c r="Z227" s="164">
        <v>0</v>
      </c>
      <c r="AA227" s="165">
        <f t="shared" si="38"/>
        <v>0</v>
      </c>
      <c r="AR227" s="18" t="s">
        <v>151</v>
      </c>
      <c r="AT227" s="18" t="s">
        <v>148</v>
      </c>
      <c r="AU227" s="18" t="s">
        <v>270</v>
      </c>
      <c r="AY227" s="18" t="s">
        <v>147</v>
      </c>
      <c r="BE227" s="104">
        <f t="shared" si="39"/>
        <v>0</v>
      </c>
      <c r="BF227" s="104">
        <f t="shared" si="40"/>
        <v>0</v>
      </c>
      <c r="BG227" s="104">
        <f t="shared" si="41"/>
        <v>0</v>
      </c>
      <c r="BH227" s="104">
        <f t="shared" si="42"/>
        <v>0</v>
      </c>
      <c r="BI227" s="104">
        <f t="shared" si="43"/>
        <v>0</v>
      </c>
      <c r="BJ227" s="18" t="s">
        <v>126</v>
      </c>
      <c r="BK227" s="166">
        <f t="shared" si="44"/>
        <v>0</v>
      </c>
      <c r="BL227" s="18" t="s">
        <v>151</v>
      </c>
      <c r="BM227" s="18" t="s">
        <v>424</v>
      </c>
    </row>
    <row r="228" spans="2:65" s="1" customFormat="1" ht="16.5" customHeight="1" x14ac:dyDescent="0.15">
      <c r="B228" s="130"/>
      <c r="C228" s="159" t="s">
        <v>77</v>
      </c>
      <c r="D228" s="159" t="s">
        <v>148</v>
      </c>
      <c r="E228" s="160" t="s">
        <v>425</v>
      </c>
      <c r="F228" s="231" t="s">
        <v>426</v>
      </c>
      <c r="G228" s="231"/>
      <c r="H228" s="231"/>
      <c r="I228" s="231"/>
      <c r="J228" s="177" t="s">
        <v>495</v>
      </c>
      <c r="K228" s="162">
        <v>1426.4280000000001</v>
      </c>
      <c r="L228" s="232">
        <v>0</v>
      </c>
      <c r="M228" s="232"/>
      <c r="N228" s="233">
        <f t="shared" si="35"/>
        <v>0</v>
      </c>
      <c r="O228" s="233"/>
      <c r="P228" s="233"/>
      <c r="Q228" s="233"/>
      <c r="R228" s="133"/>
      <c r="T228" s="163" t="s">
        <v>5</v>
      </c>
      <c r="U228" s="42" t="s">
        <v>44</v>
      </c>
      <c r="V228" s="34"/>
      <c r="W228" s="164">
        <f t="shared" si="36"/>
        <v>0</v>
      </c>
      <c r="X228" s="164">
        <v>0</v>
      </c>
      <c r="Y228" s="164">
        <f t="shared" si="37"/>
        <v>0</v>
      </c>
      <c r="Z228" s="164">
        <v>0</v>
      </c>
      <c r="AA228" s="165">
        <f t="shared" si="38"/>
        <v>0</v>
      </c>
      <c r="AR228" s="18" t="s">
        <v>151</v>
      </c>
      <c r="AT228" s="18" t="s">
        <v>148</v>
      </c>
      <c r="AU228" s="18" t="s">
        <v>270</v>
      </c>
      <c r="AY228" s="18" t="s">
        <v>147</v>
      </c>
      <c r="BE228" s="104">
        <f t="shared" si="39"/>
        <v>0</v>
      </c>
      <c r="BF228" s="104">
        <f t="shared" si="40"/>
        <v>0</v>
      </c>
      <c r="BG228" s="104">
        <f t="shared" si="41"/>
        <v>0</v>
      </c>
      <c r="BH228" s="104">
        <f t="shared" si="42"/>
        <v>0</v>
      </c>
      <c r="BI228" s="104">
        <f t="shared" si="43"/>
        <v>0</v>
      </c>
      <c r="BJ228" s="18" t="s">
        <v>126</v>
      </c>
      <c r="BK228" s="166">
        <f t="shared" si="44"/>
        <v>0</v>
      </c>
      <c r="BL228" s="18" t="s">
        <v>151</v>
      </c>
      <c r="BM228" s="18" t="s">
        <v>427</v>
      </c>
    </row>
    <row r="229" spans="2:65" s="1" customFormat="1" ht="16.5" customHeight="1" x14ac:dyDescent="0.15">
      <c r="B229" s="130"/>
      <c r="C229" s="159" t="s">
        <v>77</v>
      </c>
      <c r="D229" s="159" t="s">
        <v>148</v>
      </c>
      <c r="E229" s="160" t="s">
        <v>428</v>
      </c>
      <c r="F229" s="231" t="s">
        <v>429</v>
      </c>
      <c r="G229" s="231"/>
      <c r="H229" s="231"/>
      <c r="I229" s="231"/>
      <c r="J229" s="177" t="s">
        <v>495</v>
      </c>
      <c r="K229" s="162">
        <v>1.44</v>
      </c>
      <c r="L229" s="232">
        <v>0</v>
      </c>
      <c r="M229" s="232"/>
      <c r="N229" s="233">
        <f t="shared" si="35"/>
        <v>0</v>
      </c>
      <c r="O229" s="233"/>
      <c r="P229" s="233"/>
      <c r="Q229" s="233"/>
      <c r="R229" s="133"/>
      <c r="T229" s="163" t="s">
        <v>5</v>
      </c>
      <c r="U229" s="42" t="s">
        <v>44</v>
      </c>
      <c r="V229" s="34"/>
      <c r="W229" s="164">
        <f t="shared" si="36"/>
        <v>0</v>
      </c>
      <c r="X229" s="164">
        <v>0</v>
      </c>
      <c r="Y229" s="164">
        <f t="shared" si="37"/>
        <v>0</v>
      </c>
      <c r="Z229" s="164">
        <v>0</v>
      </c>
      <c r="AA229" s="165">
        <f t="shared" si="38"/>
        <v>0</v>
      </c>
      <c r="AR229" s="18" t="s">
        <v>151</v>
      </c>
      <c r="AT229" s="18" t="s">
        <v>148</v>
      </c>
      <c r="AU229" s="18" t="s">
        <v>270</v>
      </c>
      <c r="AY229" s="18" t="s">
        <v>147</v>
      </c>
      <c r="BE229" s="104">
        <f t="shared" si="39"/>
        <v>0</v>
      </c>
      <c r="BF229" s="104">
        <f t="shared" si="40"/>
        <v>0</v>
      </c>
      <c r="BG229" s="104">
        <f t="shared" si="41"/>
        <v>0</v>
      </c>
      <c r="BH229" s="104">
        <f t="shared" si="42"/>
        <v>0</v>
      </c>
      <c r="BI229" s="104">
        <f t="shared" si="43"/>
        <v>0</v>
      </c>
      <c r="BJ229" s="18" t="s">
        <v>126</v>
      </c>
      <c r="BK229" s="166">
        <f t="shared" si="44"/>
        <v>0</v>
      </c>
      <c r="BL229" s="18" t="s">
        <v>151</v>
      </c>
      <c r="BM229" s="18" t="s">
        <v>430</v>
      </c>
    </row>
    <row r="230" spans="2:65" s="1" customFormat="1" ht="38.25" customHeight="1" x14ac:dyDescent="0.15">
      <c r="B230" s="130"/>
      <c r="C230" s="159" t="s">
        <v>77</v>
      </c>
      <c r="D230" s="159" t="s">
        <v>148</v>
      </c>
      <c r="E230" s="160" t="s">
        <v>431</v>
      </c>
      <c r="F230" s="231" t="s">
        <v>432</v>
      </c>
      <c r="G230" s="231"/>
      <c r="H230" s="231"/>
      <c r="I230" s="231"/>
      <c r="J230" s="177" t="s">
        <v>587</v>
      </c>
      <c r="K230" s="162">
        <v>1</v>
      </c>
      <c r="L230" s="232">
        <v>0</v>
      </c>
      <c r="M230" s="232"/>
      <c r="N230" s="233">
        <f t="shared" si="35"/>
        <v>0</v>
      </c>
      <c r="O230" s="233"/>
      <c r="P230" s="233"/>
      <c r="Q230" s="233"/>
      <c r="R230" s="133"/>
      <c r="T230" s="163" t="s">
        <v>5</v>
      </c>
      <c r="U230" s="42" t="s">
        <v>44</v>
      </c>
      <c r="V230" s="34"/>
      <c r="W230" s="164">
        <f t="shared" si="36"/>
        <v>0</v>
      </c>
      <c r="X230" s="164">
        <v>0</v>
      </c>
      <c r="Y230" s="164">
        <f t="shared" si="37"/>
        <v>0</v>
      </c>
      <c r="Z230" s="164">
        <v>0</v>
      </c>
      <c r="AA230" s="165">
        <f t="shared" si="38"/>
        <v>0</v>
      </c>
      <c r="AR230" s="18" t="s">
        <v>151</v>
      </c>
      <c r="AT230" s="18" t="s">
        <v>148</v>
      </c>
      <c r="AU230" s="18" t="s">
        <v>270</v>
      </c>
      <c r="AY230" s="18" t="s">
        <v>147</v>
      </c>
      <c r="BE230" s="104">
        <f t="shared" si="39"/>
        <v>0</v>
      </c>
      <c r="BF230" s="104">
        <f t="shared" si="40"/>
        <v>0</v>
      </c>
      <c r="BG230" s="104">
        <f t="shared" si="41"/>
        <v>0</v>
      </c>
      <c r="BH230" s="104">
        <f t="shared" si="42"/>
        <v>0</v>
      </c>
      <c r="BI230" s="104">
        <f t="shared" si="43"/>
        <v>0</v>
      </c>
      <c r="BJ230" s="18" t="s">
        <v>126</v>
      </c>
      <c r="BK230" s="166">
        <f t="shared" si="44"/>
        <v>0</v>
      </c>
      <c r="BL230" s="18" t="s">
        <v>151</v>
      </c>
      <c r="BM230" s="18" t="s">
        <v>433</v>
      </c>
    </row>
    <row r="231" spans="2:65" s="1" customFormat="1" ht="25.5" customHeight="1" x14ac:dyDescent="0.15">
      <c r="B231" s="130"/>
      <c r="C231" s="159" t="s">
        <v>77</v>
      </c>
      <c r="D231" s="159" t="s">
        <v>148</v>
      </c>
      <c r="E231" s="160" t="s">
        <v>434</v>
      </c>
      <c r="F231" s="231" t="s">
        <v>435</v>
      </c>
      <c r="G231" s="231"/>
      <c r="H231" s="231"/>
      <c r="I231" s="231"/>
      <c r="J231" s="177" t="s">
        <v>587</v>
      </c>
      <c r="K231" s="162">
        <v>1</v>
      </c>
      <c r="L231" s="232">
        <v>0</v>
      </c>
      <c r="M231" s="232"/>
      <c r="N231" s="233">
        <f t="shared" si="35"/>
        <v>0</v>
      </c>
      <c r="O231" s="233"/>
      <c r="P231" s="233"/>
      <c r="Q231" s="233"/>
      <c r="R231" s="133"/>
      <c r="T231" s="163" t="s">
        <v>5</v>
      </c>
      <c r="U231" s="42" t="s">
        <v>44</v>
      </c>
      <c r="V231" s="34"/>
      <c r="W231" s="164">
        <f t="shared" si="36"/>
        <v>0</v>
      </c>
      <c r="X231" s="164">
        <v>0</v>
      </c>
      <c r="Y231" s="164">
        <f t="shared" si="37"/>
        <v>0</v>
      </c>
      <c r="Z231" s="164">
        <v>0</v>
      </c>
      <c r="AA231" s="165">
        <f t="shared" si="38"/>
        <v>0</v>
      </c>
      <c r="AR231" s="18" t="s">
        <v>151</v>
      </c>
      <c r="AT231" s="18" t="s">
        <v>148</v>
      </c>
      <c r="AU231" s="18" t="s">
        <v>270</v>
      </c>
      <c r="AY231" s="18" t="s">
        <v>147</v>
      </c>
      <c r="BE231" s="104">
        <f t="shared" si="39"/>
        <v>0</v>
      </c>
      <c r="BF231" s="104">
        <f t="shared" si="40"/>
        <v>0</v>
      </c>
      <c r="BG231" s="104">
        <f t="shared" si="41"/>
        <v>0</v>
      </c>
      <c r="BH231" s="104">
        <f t="shared" si="42"/>
        <v>0</v>
      </c>
      <c r="BI231" s="104">
        <f t="shared" si="43"/>
        <v>0</v>
      </c>
      <c r="BJ231" s="18" t="s">
        <v>126</v>
      </c>
      <c r="BK231" s="166">
        <f t="shared" si="44"/>
        <v>0</v>
      </c>
      <c r="BL231" s="18" t="s">
        <v>151</v>
      </c>
      <c r="BM231" s="18" t="s">
        <v>436</v>
      </c>
    </row>
    <row r="232" spans="2:65" s="1" customFormat="1" ht="38.25" customHeight="1" x14ac:dyDescent="0.15">
      <c r="B232" s="130"/>
      <c r="C232" s="159" t="s">
        <v>77</v>
      </c>
      <c r="D232" s="159" t="s">
        <v>148</v>
      </c>
      <c r="E232" s="160" t="s">
        <v>437</v>
      </c>
      <c r="F232" s="231" t="s">
        <v>438</v>
      </c>
      <c r="G232" s="231"/>
      <c r="H232" s="231"/>
      <c r="I232" s="231"/>
      <c r="J232" s="177" t="s">
        <v>495</v>
      </c>
      <c r="K232" s="162">
        <v>5920.1220000000003</v>
      </c>
      <c r="L232" s="232">
        <v>0</v>
      </c>
      <c r="M232" s="232"/>
      <c r="N232" s="233">
        <f t="shared" si="35"/>
        <v>0</v>
      </c>
      <c r="O232" s="233"/>
      <c r="P232" s="233"/>
      <c r="Q232" s="233"/>
      <c r="R232" s="133"/>
      <c r="T232" s="163" t="s">
        <v>5</v>
      </c>
      <c r="U232" s="42" t="s">
        <v>44</v>
      </c>
      <c r="V232" s="34"/>
      <c r="W232" s="164">
        <f t="shared" si="36"/>
        <v>0</v>
      </c>
      <c r="X232" s="164">
        <v>0</v>
      </c>
      <c r="Y232" s="164">
        <f t="shared" si="37"/>
        <v>0</v>
      </c>
      <c r="Z232" s="164">
        <v>0</v>
      </c>
      <c r="AA232" s="165">
        <f t="shared" si="38"/>
        <v>0</v>
      </c>
      <c r="AR232" s="18" t="s">
        <v>151</v>
      </c>
      <c r="AT232" s="18" t="s">
        <v>148</v>
      </c>
      <c r="AU232" s="18" t="s">
        <v>270</v>
      </c>
      <c r="AY232" s="18" t="s">
        <v>147</v>
      </c>
      <c r="BE232" s="104">
        <f t="shared" si="39"/>
        <v>0</v>
      </c>
      <c r="BF232" s="104">
        <f t="shared" si="40"/>
        <v>0</v>
      </c>
      <c r="BG232" s="104">
        <f t="shared" si="41"/>
        <v>0</v>
      </c>
      <c r="BH232" s="104">
        <f t="shared" si="42"/>
        <v>0</v>
      </c>
      <c r="BI232" s="104">
        <f t="shared" si="43"/>
        <v>0</v>
      </c>
      <c r="BJ232" s="18" t="s">
        <v>126</v>
      </c>
      <c r="BK232" s="166">
        <f t="shared" si="44"/>
        <v>0</v>
      </c>
      <c r="BL232" s="18" t="s">
        <v>151</v>
      </c>
      <c r="BM232" s="18" t="s">
        <v>439</v>
      </c>
    </row>
    <row r="233" spans="2:65" s="1" customFormat="1" ht="38.25" customHeight="1" x14ac:dyDescent="0.15">
      <c r="B233" s="130"/>
      <c r="C233" s="159" t="s">
        <v>77</v>
      </c>
      <c r="D233" s="159" t="s">
        <v>148</v>
      </c>
      <c r="E233" s="160" t="s">
        <v>440</v>
      </c>
      <c r="F233" s="231" t="s">
        <v>441</v>
      </c>
      <c r="G233" s="231"/>
      <c r="H233" s="231"/>
      <c r="I233" s="231"/>
      <c r="J233" s="177" t="s">
        <v>495</v>
      </c>
      <c r="K233" s="162">
        <v>5920.1220000000003</v>
      </c>
      <c r="L233" s="232">
        <v>0</v>
      </c>
      <c r="M233" s="232"/>
      <c r="N233" s="233">
        <f t="shared" si="35"/>
        <v>0</v>
      </c>
      <c r="O233" s="233"/>
      <c r="P233" s="233"/>
      <c r="Q233" s="233"/>
      <c r="R233" s="133"/>
      <c r="T233" s="163" t="s">
        <v>5</v>
      </c>
      <c r="U233" s="42" t="s">
        <v>44</v>
      </c>
      <c r="V233" s="34"/>
      <c r="W233" s="164">
        <f t="shared" si="36"/>
        <v>0</v>
      </c>
      <c r="X233" s="164">
        <v>0</v>
      </c>
      <c r="Y233" s="164">
        <f t="shared" si="37"/>
        <v>0</v>
      </c>
      <c r="Z233" s="164">
        <v>0</v>
      </c>
      <c r="AA233" s="165">
        <f t="shared" si="38"/>
        <v>0</v>
      </c>
      <c r="AR233" s="18" t="s">
        <v>151</v>
      </c>
      <c r="AT233" s="18" t="s">
        <v>148</v>
      </c>
      <c r="AU233" s="18" t="s">
        <v>270</v>
      </c>
      <c r="AY233" s="18" t="s">
        <v>147</v>
      </c>
      <c r="BE233" s="104">
        <f t="shared" si="39"/>
        <v>0</v>
      </c>
      <c r="BF233" s="104">
        <f t="shared" si="40"/>
        <v>0</v>
      </c>
      <c r="BG233" s="104">
        <f t="shared" si="41"/>
        <v>0</v>
      </c>
      <c r="BH233" s="104">
        <f t="shared" si="42"/>
        <v>0</v>
      </c>
      <c r="BI233" s="104">
        <f t="shared" si="43"/>
        <v>0</v>
      </c>
      <c r="BJ233" s="18" t="s">
        <v>126</v>
      </c>
      <c r="BK233" s="166">
        <f t="shared" si="44"/>
        <v>0</v>
      </c>
      <c r="BL233" s="18" t="s">
        <v>151</v>
      </c>
      <c r="BM233" s="18" t="s">
        <v>442</v>
      </c>
    </row>
    <row r="234" spans="2:65" s="1" customFormat="1" ht="50" customHeight="1" x14ac:dyDescent="0.2">
      <c r="B234" s="33"/>
      <c r="C234" s="34"/>
      <c r="D234" s="150" t="s">
        <v>443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228">
        <f>BK234</f>
        <v>0</v>
      </c>
      <c r="O234" s="229"/>
      <c r="P234" s="229"/>
      <c r="Q234" s="229"/>
      <c r="R234" s="35"/>
      <c r="T234" s="167"/>
      <c r="U234" s="54"/>
      <c r="V234" s="54"/>
      <c r="W234" s="54"/>
      <c r="X234" s="54"/>
      <c r="Y234" s="54"/>
      <c r="Z234" s="54"/>
      <c r="AA234" s="56"/>
      <c r="AT234" s="18" t="s">
        <v>76</v>
      </c>
      <c r="AU234" s="18" t="s">
        <v>77</v>
      </c>
      <c r="AY234" s="18" t="s">
        <v>444</v>
      </c>
      <c r="BK234" s="166">
        <v>0</v>
      </c>
    </row>
    <row r="235" spans="2:65" s="1" customFormat="1" ht="7" customHeight="1" x14ac:dyDescent="0.15">
      <c r="B235" s="57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9"/>
    </row>
  </sheetData>
  <mergeCells count="378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L129:M129"/>
    <mergeCell ref="N129:Q129"/>
    <mergeCell ref="N125:Q125"/>
    <mergeCell ref="N126:Q126"/>
    <mergeCell ref="N127:Q127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70:I170"/>
    <mergeCell ref="L170:M170"/>
    <mergeCell ref="N170:Q170"/>
    <mergeCell ref="N168:Q168"/>
    <mergeCell ref="N169:Q169"/>
    <mergeCell ref="F171:I171"/>
    <mergeCell ref="L171:M171"/>
    <mergeCell ref="N171:Q171"/>
    <mergeCell ref="F174:I174"/>
    <mergeCell ref="L174:M174"/>
    <mergeCell ref="N174:Q174"/>
    <mergeCell ref="F175:I175"/>
    <mergeCell ref="L175:M175"/>
    <mergeCell ref="N175:Q175"/>
    <mergeCell ref="N172:Q172"/>
    <mergeCell ref="N173:Q173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6:I186"/>
    <mergeCell ref="L186:M186"/>
    <mergeCell ref="N186:Q186"/>
    <mergeCell ref="N184:Q184"/>
    <mergeCell ref="N185:Q185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N217:Q217"/>
    <mergeCell ref="N218:Q218"/>
    <mergeCell ref="N234:Q234"/>
    <mergeCell ref="H1:K1"/>
    <mergeCell ref="S2:AC2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5:I225"/>
  </mergeCells>
  <hyperlinks>
    <hyperlink ref="F1:G1" location="C2" display="1) Krycí list rozpočtu" xr:uid="{00000000-0004-0000-0100-000000000000}"/>
    <hyperlink ref="H1:K1" location="C86" display="2) Rekapitulácia rozpočtu" xr:uid="{00000000-0004-0000-0100-000001000000}"/>
    <hyperlink ref="L1" location="C124" display="3) Rozpočet" xr:uid="{00000000-0004-0000-0100-000002000000}"/>
    <hyperlink ref="S1:T1" location="'Rekapitulácia stavby'!C2" display="Rekapitulácia stavby" xr:uid="{00000000-0004-0000-0100-000003000000}"/>
  </hyperlinks>
  <pageMargins left="0.58333330000000005" right="0.58333330000000005" top="0.5" bottom="0.4666666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203"/>
  <sheetViews>
    <sheetView showGridLines="0" tabSelected="1" workbookViewId="0">
      <pane ySplit="1" topLeftCell="A112" activePane="bottomLeft" state="frozen"/>
      <selection pane="bottomLeft" activeCell="F117" sqref="F117"/>
    </sheetView>
  </sheetViews>
  <sheetFormatPr baseColWidth="10" defaultColWidth="8.75" defaultRowHeight="11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7" width="11.25" customWidth="1"/>
    <col min="8" max="8" width="12.5" customWidth="1"/>
    <col min="9" max="9" width="7" customWidth="1"/>
    <col min="10" max="10" width="5.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25" customWidth="1"/>
    <col min="18" max="18" width="1.75" customWidth="1"/>
    <col min="19" max="19" width="8.25" customWidth="1"/>
    <col min="20" max="20" width="29.75" hidden="1" customWidth="1"/>
    <col min="21" max="21" width="16.25" hidden="1" customWidth="1"/>
    <col min="22" max="22" width="12.25" hidden="1" customWidth="1"/>
    <col min="23" max="23" width="16.25" hidden="1" customWidth="1"/>
    <col min="24" max="24" width="12.25" hidden="1" customWidth="1"/>
    <col min="25" max="25" width="15" hidden="1" customWidth="1"/>
    <col min="26" max="26" width="11" hidden="1" customWidth="1"/>
    <col min="27" max="27" width="15" hidden="1" customWidth="1"/>
    <col min="28" max="28" width="16.25" hidden="1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1:66" ht="21.75" customHeight="1" x14ac:dyDescent="0.15">
      <c r="A1" s="113"/>
      <c r="B1" s="11"/>
      <c r="C1" s="11"/>
      <c r="D1" s="12" t="s">
        <v>1</v>
      </c>
      <c r="E1" s="11"/>
      <c r="F1" s="13" t="s">
        <v>99</v>
      </c>
      <c r="G1" s="13"/>
      <c r="H1" s="230" t="s">
        <v>100</v>
      </c>
      <c r="I1" s="230"/>
      <c r="J1" s="230"/>
      <c r="K1" s="230"/>
      <c r="L1" s="13" t="s">
        <v>101</v>
      </c>
      <c r="M1" s="11"/>
      <c r="N1" s="11"/>
      <c r="O1" s="12" t="s">
        <v>102</v>
      </c>
      <c r="P1" s="11"/>
      <c r="Q1" s="11"/>
      <c r="R1" s="11"/>
      <c r="S1" s="13" t="s">
        <v>103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7" customHeight="1" x14ac:dyDescent="0.15">
      <c r="C2" s="211" t="s">
        <v>7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S2" s="180" t="s">
        <v>8</v>
      </c>
      <c r="T2" s="181"/>
      <c r="U2" s="181"/>
      <c r="V2" s="181"/>
      <c r="W2" s="181"/>
      <c r="X2" s="181"/>
      <c r="Y2" s="181"/>
      <c r="Z2" s="181"/>
      <c r="AA2" s="181"/>
      <c r="AB2" s="181"/>
      <c r="AC2" s="181"/>
      <c r="AT2" s="18" t="s">
        <v>89</v>
      </c>
    </row>
    <row r="3" spans="1:66" ht="7" customHeight="1" x14ac:dyDescent="0.1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7" customHeight="1" x14ac:dyDescent="0.15">
      <c r="B4" s="22"/>
      <c r="C4" s="195" t="s">
        <v>104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3"/>
      <c r="T4" s="17" t="s">
        <v>12</v>
      </c>
      <c r="AT4" s="18" t="s">
        <v>6</v>
      </c>
    </row>
    <row r="5" spans="1:66" ht="7" customHeight="1" x14ac:dyDescent="0.15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25" customHeight="1" x14ac:dyDescent="0.15">
      <c r="B6" s="22"/>
      <c r="C6" s="25"/>
      <c r="D6" s="29" t="s">
        <v>17</v>
      </c>
      <c r="E6" s="25"/>
      <c r="F6" s="243" t="str">
        <f>'Rekapitulácia stavby'!K6</f>
        <v>Kanalizácia Trakovice dostavba 4. a 5. etapa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5"/>
      <c r="R6" s="23"/>
    </row>
    <row r="7" spans="1:66" s="1" customFormat="1" ht="32.75" customHeight="1" x14ac:dyDescent="0.15">
      <c r="B7" s="33"/>
      <c r="C7" s="34"/>
      <c r="D7" s="28" t="s">
        <v>105</v>
      </c>
      <c r="E7" s="34"/>
      <c r="F7" s="217" t="s">
        <v>445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34"/>
      <c r="R7" s="35"/>
    </row>
    <row r="8" spans="1:66" s="1" customFormat="1" ht="14.5" customHeight="1" x14ac:dyDescent="0.15">
      <c r="B8" s="33"/>
      <c r="C8" s="34"/>
      <c r="D8" s="29" t="s">
        <v>19</v>
      </c>
      <c r="E8" s="34"/>
      <c r="F8" s="27" t="s">
        <v>5</v>
      </c>
      <c r="G8" s="34"/>
      <c r="H8" s="34"/>
      <c r="I8" s="34"/>
      <c r="J8" s="34"/>
      <c r="K8" s="34"/>
      <c r="L8" s="34"/>
      <c r="M8" s="29" t="s">
        <v>20</v>
      </c>
      <c r="N8" s="34"/>
      <c r="O8" s="27" t="s">
        <v>5</v>
      </c>
      <c r="P8" s="34"/>
      <c r="Q8" s="34"/>
      <c r="R8" s="35"/>
    </row>
    <row r="9" spans="1:66" s="1" customFormat="1" ht="14.5" customHeight="1" x14ac:dyDescent="0.15">
      <c r="B9" s="33"/>
      <c r="C9" s="34"/>
      <c r="D9" s="29" t="s">
        <v>21</v>
      </c>
      <c r="E9" s="34"/>
      <c r="F9" s="176" t="s">
        <v>22</v>
      </c>
      <c r="G9" s="34"/>
      <c r="H9" s="34"/>
      <c r="I9" s="34"/>
      <c r="J9" s="34"/>
      <c r="K9" s="34"/>
      <c r="L9" s="34"/>
      <c r="M9" s="29" t="s">
        <v>23</v>
      </c>
      <c r="N9" s="34"/>
      <c r="O9" s="258" t="str">
        <f>'Rekapitulácia stavby'!AN8</f>
        <v>24. 1. 2018</v>
      </c>
      <c r="P9" s="245"/>
      <c r="Q9" s="34"/>
      <c r="R9" s="35"/>
    </row>
    <row r="10" spans="1:66" s="1" customFormat="1" ht="11" customHeight="1" x14ac:dyDescent="0.15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5" customHeight="1" x14ac:dyDescent="0.15">
      <c r="B11" s="33"/>
      <c r="C11" s="34"/>
      <c r="D11" s="29" t="s">
        <v>25</v>
      </c>
      <c r="E11" s="34"/>
      <c r="F11" s="175" t="s">
        <v>593</v>
      </c>
      <c r="G11" s="34"/>
      <c r="H11" s="34"/>
      <c r="I11" s="34"/>
      <c r="J11" s="34"/>
      <c r="K11" s="34"/>
      <c r="L11" s="34"/>
      <c r="M11" s="29" t="s">
        <v>26</v>
      </c>
      <c r="N11" s="34"/>
      <c r="O11" s="259">
        <f>IF('Rekapitulácia stavby'!AN10="","",'Rekapitulácia stavby'!AN10)</f>
        <v>313092</v>
      </c>
      <c r="P11" s="259"/>
      <c r="Q11" s="34"/>
      <c r="R11" s="35"/>
    </row>
    <row r="12" spans="1:66" s="1" customFormat="1" ht="18" customHeight="1" x14ac:dyDescent="0.15">
      <c r="B12" s="33"/>
      <c r="C12" s="34"/>
      <c r="D12" s="34"/>
      <c r="E12" s="27" t="str">
        <f>IF('Rekapitulácia stavby'!E11="","",'Rekapitulácia stavby'!E11)</f>
        <v xml:space="preserve"> </v>
      </c>
      <c r="F12" s="34"/>
      <c r="G12" s="34"/>
      <c r="H12" s="34"/>
      <c r="I12" s="34"/>
      <c r="J12" s="34"/>
      <c r="K12" s="34"/>
      <c r="L12" s="34"/>
      <c r="M12" s="29" t="s">
        <v>28</v>
      </c>
      <c r="N12" s="34"/>
      <c r="O12" s="215" t="str">
        <f>IF('Rekapitulácia stavby'!AN11="","",'Rekapitulácia stavby'!AN11)</f>
        <v/>
      </c>
      <c r="P12" s="215"/>
      <c r="Q12" s="34"/>
      <c r="R12" s="35"/>
    </row>
    <row r="13" spans="1:66" s="1" customFormat="1" ht="7" customHeight="1" x14ac:dyDescent="0.15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5" customHeight="1" x14ac:dyDescent="0.15">
      <c r="B14" s="33"/>
      <c r="C14" s="34"/>
      <c r="D14" s="29" t="s">
        <v>29</v>
      </c>
      <c r="E14" s="34"/>
      <c r="F14" s="34"/>
      <c r="G14" s="34"/>
      <c r="H14" s="34"/>
      <c r="I14" s="34"/>
      <c r="J14" s="34"/>
      <c r="K14" s="34"/>
      <c r="L14" s="34"/>
      <c r="M14" s="29" t="s">
        <v>26</v>
      </c>
      <c r="N14" s="34"/>
      <c r="O14" s="260" t="str">
        <f>IF('Rekapitulácia stavby'!AN13="","",'Rekapitulácia stavby'!AN13)</f>
        <v>Vyplň údaj</v>
      </c>
      <c r="P14" s="215"/>
      <c r="Q14" s="34"/>
      <c r="R14" s="35"/>
    </row>
    <row r="15" spans="1:66" s="1" customFormat="1" ht="18" customHeight="1" x14ac:dyDescent="0.15">
      <c r="B15" s="33"/>
      <c r="C15" s="34"/>
      <c r="D15" s="34"/>
      <c r="E15" s="260" t="str">
        <f>IF('Rekapitulácia stavby'!E14="","",'Rekapitulácia stavby'!E14)</f>
        <v>Vyplň údaj</v>
      </c>
      <c r="F15" s="261"/>
      <c r="G15" s="261"/>
      <c r="H15" s="261"/>
      <c r="I15" s="261"/>
      <c r="J15" s="261"/>
      <c r="K15" s="261"/>
      <c r="L15" s="261"/>
      <c r="M15" s="29" t="s">
        <v>28</v>
      </c>
      <c r="N15" s="34"/>
      <c r="O15" s="260" t="str">
        <f>IF('Rekapitulácia stavby'!AN14="","",'Rekapitulácia stavby'!AN14)</f>
        <v>Vyplň údaj</v>
      </c>
      <c r="P15" s="215"/>
      <c r="Q15" s="34"/>
      <c r="R15" s="35"/>
    </row>
    <row r="16" spans="1:66" s="1" customFormat="1" ht="7" customHeight="1" x14ac:dyDescent="0.15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5" customHeight="1" x14ac:dyDescent="0.15">
      <c r="B17" s="33"/>
      <c r="C17" s="34"/>
      <c r="D17" s="29" t="s">
        <v>31</v>
      </c>
      <c r="E17" s="34"/>
      <c r="F17" s="34"/>
      <c r="G17" s="34"/>
      <c r="H17" s="34"/>
      <c r="I17" s="34"/>
      <c r="J17" s="34"/>
      <c r="K17" s="34"/>
      <c r="L17" s="34"/>
      <c r="M17" s="29" t="s">
        <v>26</v>
      </c>
      <c r="N17" s="34"/>
      <c r="O17" s="215" t="str">
        <f>IF('Rekapitulácia stavby'!AN16="","",'Rekapitulácia stavby'!AN16)</f>
        <v/>
      </c>
      <c r="P17" s="215"/>
      <c r="Q17" s="34"/>
      <c r="R17" s="35"/>
    </row>
    <row r="18" spans="2:18" s="1" customFormat="1" ht="18" customHeight="1" x14ac:dyDescent="0.15">
      <c r="B18" s="33"/>
      <c r="C18" s="34"/>
      <c r="D18" s="34"/>
      <c r="E18" s="27" t="str">
        <f>IF('Rekapitulácia stavby'!E17="","",'Rekapitulácia stavby'!E17)</f>
        <v xml:space="preserve"> </v>
      </c>
      <c r="F18" s="34"/>
      <c r="G18" s="34"/>
      <c r="H18" s="34"/>
      <c r="I18" s="34"/>
      <c r="J18" s="34"/>
      <c r="K18" s="34"/>
      <c r="L18" s="34"/>
      <c r="M18" s="29" t="s">
        <v>28</v>
      </c>
      <c r="N18" s="34"/>
      <c r="O18" s="215" t="str">
        <f>IF('Rekapitulácia stavby'!AN17="","",'Rekapitulácia stavby'!AN17)</f>
        <v/>
      </c>
      <c r="P18" s="215"/>
      <c r="Q18" s="34"/>
      <c r="R18" s="35"/>
    </row>
    <row r="19" spans="2:18" s="1" customFormat="1" ht="7" customHeight="1" x14ac:dyDescent="0.15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5" customHeight="1" x14ac:dyDescent="0.15">
      <c r="B20" s="33"/>
      <c r="C20" s="34"/>
      <c r="D20" s="29" t="s">
        <v>34</v>
      </c>
      <c r="E20" s="34"/>
      <c r="F20" s="34"/>
      <c r="G20" s="34"/>
      <c r="H20" s="34"/>
      <c r="I20" s="34"/>
      <c r="J20" s="34"/>
      <c r="K20" s="34"/>
      <c r="L20" s="34"/>
      <c r="M20" s="29" t="s">
        <v>26</v>
      </c>
      <c r="N20" s="34"/>
      <c r="O20" s="215" t="str">
        <f>IF('Rekapitulácia stavby'!AN19="","",'Rekapitulácia stavby'!AN19)</f>
        <v/>
      </c>
      <c r="P20" s="215"/>
      <c r="Q20" s="34"/>
      <c r="R20" s="35"/>
    </row>
    <row r="21" spans="2:18" s="1" customFormat="1" ht="18" customHeight="1" x14ac:dyDescent="0.15">
      <c r="B21" s="33"/>
      <c r="C21" s="34"/>
      <c r="D21" s="34"/>
      <c r="E21" s="27" t="str">
        <f>IF('Rekapitulácia stavby'!E20="","",'Rekapitulácia stavby'!E20)</f>
        <v xml:space="preserve">Ján Tóth </v>
      </c>
      <c r="F21" s="34"/>
      <c r="G21" s="34"/>
      <c r="H21" s="34"/>
      <c r="I21" s="34"/>
      <c r="J21" s="34"/>
      <c r="K21" s="34"/>
      <c r="L21" s="34"/>
      <c r="M21" s="29" t="s">
        <v>28</v>
      </c>
      <c r="N21" s="34"/>
      <c r="O21" s="215" t="str">
        <f>IF('Rekapitulácia stavby'!AN20="","",'Rekapitulácia stavby'!AN20)</f>
        <v/>
      </c>
      <c r="P21" s="215"/>
      <c r="Q21" s="34"/>
      <c r="R21" s="35"/>
    </row>
    <row r="22" spans="2:18" s="1" customFormat="1" ht="7" customHeight="1" x14ac:dyDescent="0.1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5" customHeight="1" x14ac:dyDescent="0.15">
      <c r="B23" s="33"/>
      <c r="C23" s="34"/>
      <c r="D23" s="29" t="s">
        <v>36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99.5" customHeight="1" x14ac:dyDescent="0.15">
      <c r="B24" s="33"/>
      <c r="C24" s="34"/>
      <c r="D24" s="34"/>
      <c r="E24" s="220" t="s">
        <v>37</v>
      </c>
      <c r="F24" s="220"/>
      <c r="G24" s="220"/>
      <c r="H24" s="220"/>
      <c r="I24" s="220"/>
      <c r="J24" s="220"/>
      <c r="K24" s="220"/>
      <c r="L24" s="220"/>
      <c r="M24" s="34"/>
      <c r="N24" s="34"/>
      <c r="O24" s="34"/>
      <c r="P24" s="34"/>
      <c r="Q24" s="34"/>
      <c r="R24" s="35"/>
    </row>
    <row r="25" spans="2:18" s="1" customFormat="1" ht="7" customHeight="1" x14ac:dyDescent="0.15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7" customHeight="1" x14ac:dyDescent="0.15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5" customHeight="1" x14ac:dyDescent="0.15">
      <c r="B27" s="33"/>
      <c r="C27" s="34"/>
      <c r="D27" s="114" t="s">
        <v>107</v>
      </c>
      <c r="E27" s="34"/>
      <c r="F27" s="34"/>
      <c r="G27" s="34"/>
      <c r="H27" s="34"/>
      <c r="I27" s="34"/>
      <c r="J27" s="34"/>
      <c r="K27" s="34"/>
      <c r="L27" s="34"/>
      <c r="M27" s="221">
        <f>N88</f>
        <v>0</v>
      </c>
      <c r="N27" s="221"/>
      <c r="O27" s="221"/>
      <c r="P27" s="221"/>
      <c r="Q27" s="34"/>
      <c r="R27" s="35"/>
    </row>
    <row r="28" spans="2:18" s="1" customFormat="1" ht="14.5" customHeight="1" x14ac:dyDescent="0.15">
      <c r="B28" s="33"/>
      <c r="C28" s="34"/>
      <c r="D28" s="32" t="s">
        <v>93</v>
      </c>
      <c r="E28" s="34"/>
      <c r="F28" s="34"/>
      <c r="G28" s="34"/>
      <c r="H28" s="34"/>
      <c r="I28" s="34"/>
      <c r="J28" s="34"/>
      <c r="K28" s="34"/>
      <c r="L28" s="34"/>
      <c r="M28" s="221">
        <f>N96</f>
        <v>0</v>
      </c>
      <c r="N28" s="221"/>
      <c r="O28" s="221"/>
      <c r="P28" s="221"/>
      <c r="Q28" s="34"/>
      <c r="R28" s="35"/>
    </row>
    <row r="29" spans="2:18" s="1" customFormat="1" ht="7" customHeight="1" x14ac:dyDescent="0.1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25" customHeight="1" x14ac:dyDescent="0.15">
      <c r="B30" s="33"/>
      <c r="C30" s="34"/>
      <c r="D30" s="115" t="s">
        <v>40</v>
      </c>
      <c r="E30" s="34"/>
      <c r="F30" s="34"/>
      <c r="G30" s="34"/>
      <c r="H30" s="34"/>
      <c r="I30" s="34"/>
      <c r="J30" s="34"/>
      <c r="K30" s="34"/>
      <c r="L30" s="34"/>
      <c r="M30" s="257">
        <f>ROUND(M27+M28,2)</f>
        <v>0</v>
      </c>
      <c r="N30" s="242"/>
      <c r="O30" s="242"/>
      <c r="P30" s="242"/>
      <c r="Q30" s="34"/>
      <c r="R30" s="35"/>
    </row>
    <row r="31" spans="2:18" s="1" customFormat="1" ht="7" customHeight="1" x14ac:dyDescent="0.15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5" customHeight="1" x14ac:dyDescent="0.15">
      <c r="B32" s="33"/>
      <c r="C32" s="34"/>
      <c r="D32" s="40" t="s">
        <v>41</v>
      </c>
      <c r="E32" s="40" t="s">
        <v>42</v>
      </c>
      <c r="F32" s="41">
        <v>0.2</v>
      </c>
      <c r="G32" s="116" t="s">
        <v>43</v>
      </c>
      <c r="H32" s="254">
        <f>(SUM(BE96:BE103)+SUM(BE121:BE201))</f>
        <v>0</v>
      </c>
      <c r="I32" s="242"/>
      <c r="J32" s="242"/>
      <c r="K32" s="34"/>
      <c r="L32" s="34"/>
      <c r="M32" s="254">
        <f>ROUND((SUM(BE96:BE103)+SUM(BE121:BE201)), 2)*F32</f>
        <v>0</v>
      </c>
      <c r="N32" s="242"/>
      <c r="O32" s="242"/>
      <c r="P32" s="242"/>
      <c r="Q32" s="34"/>
      <c r="R32" s="35"/>
    </row>
    <row r="33" spans="2:18" s="1" customFormat="1" ht="14.5" customHeight="1" x14ac:dyDescent="0.15">
      <c r="B33" s="33"/>
      <c r="C33" s="34"/>
      <c r="D33" s="34"/>
      <c r="E33" s="40" t="s">
        <v>44</v>
      </c>
      <c r="F33" s="41">
        <v>0.2</v>
      </c>
      <c r="G33" s="116" t="s">
        <v>43</v>
      </c>
      <c r="H33" s="254">
        <f>(SUM(BF96:BF103)+SUM(BF121:BF201))</f>
        <v>0</v>
      </c>
      <c r="I33" s="242"/>
      <c r="J33" s="242"/>
      <c r="K33" s="34"/>
      <c r="L33" s="34"/>
      <c r="M33" s="254">
        <f>ROUND((SUM(BF96:BF103)+SUM(BF121:BF201)), 2)*F33</f>
        <v>0</v>
      </c>
      <c r="N33" s="242"/>
      <c r="O33" s="242"/>
      <c r="P33" s="242"/>
      <c r="Q33" s="34"/>
      <c r="R33" s="35"/>
    </row>
    <row r="34" spans="2:18" s="1" customFormat="1" ht="14.5" hidden="1" customHeight="1" x14ac:dyDescent="0.15">
      <c r="B34" s="33"/>
      <c r="C34" s="34"/>
      <c r="D34" s="34"/>
      <c r="E34" s="40" t="s">
        <v>45</v>
      </c>
      <c r="F34" s="41">
        <v>0.2</v>
      </c>
      <c r="G34" s="116" t="s">
        <v>43</v>
      </c>
      <c r="H34" s="254">
        <f>(SUM(BG96:BG103)+SUM(BG121:BG201))</f>
        <v>0</v>
      </c>
      <c r="I34" s="242"/>
      <c r="J34" s="242"/>
      <c r="K34" s="34"/>
      <c r="L34" s="34"/>
      <c r="M34" s="254">
        <v>0</v>
      </c>
      <c r="N34" s="242"/>
      <c r="O34" s="242"/>
      <c r="P34" s="242"/>
      <c r="Q34" s="34"/>
      <c r="R34" s="35"/>
    </row>
    <row r="35" spans="2:18" s="1" customFormat="1" ht="14.5" hidden="1" customHeight="1" x14ac:dyDescent="0.15">
      <c r="B35" s="33"/>
      <c r="C35" s="34"/>
      <c r="D35" s="34"/>
      <c r="E35" s="40" t="s">
        <v>46</v>
      </c>
      <c r="F35" s="41">
        <v>0.2</v>
      </c>
      <c r="G35" s="116" t="s">
        <v>43</v>
      </c>
      <c r="H35" s="254">
        <f>(SUM(BH96:BH103)+SUM(BH121:BH201))</f>
        <v>0</v>
      </c>
      <c r="I35" s="242"/>
      <c r="J35" s="242"/>
      <c r="K35" s="34"/>
      <c r="L35" s="34"/>
      <c r="M35" s="254">
        <v>0</v>
      </c>
      <c r="N35" s="242"/>
      <c r="O35" s="242"/>
      <c r="P35" s="242"/>
      <c r="Q35" s="34"/>
      <c r="R35" s="35"/>
    </row>
    <row r="36" spans="2:18" s="1" customFormat="1" ht="14.5" hidden="1" customHeight="1" x14ac:dyDescent="0.15">
      <c r="B36" s="33"/>
      <c r="C36" s="34"/>
      <c r="D36" s="34"/>
      <c r="E36" s="40" t="s">
        <v>47</v>
      </c>
      <c r="F36" s="41">
        <v>0</v>
      </c>
      <c r="G36" s="116" t="s">
        <v>43</v>
      </c>
      <c r="H36" s="254">
        <f>(SUM(BI96:BI103)+SUM(BI121:BI201))</f>
        <v>0</v>
      </c>
      <c r="I36" s="242"/>
      <c r="J36" s="242"/>
      <c r="K36" s="34"/>
      <c r="L36" s="34"/>
      <c r="M36" s="254">
        <v>0</v>
      </c>
      <c r="N36" s="242"/>
      <c r="O36" s="242"/>
      <c r="P36" s="242"/>
      <c r="Q36" s="34"/>
      <c r="R36" s="35"/>
    </row>
    <row r="37" spans="2:18" s="1" customFormat="1" ht="7" customHeight="1" x14ac:dyDescent="0.15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25" customHeight="1" x14ac:dyDescent="0.15">
      <c r="B38" s="33"/>
      <c r="C38" s="112"/>
      <c r="D38" s="117" t="s">
        <v>48</v>
      </c>
      <c r="E38" s="73"/>
      <c r="F38" s="73"/>
      <c r="G38" s="118" t="s">
        <v>49</v>
      </c>
      <c r="H38" s="119" t="s">
        <v>50</v>
      </c>
      <c r="I38" s="73"/>
      <c r="J38" s="73"/>
      <c r="K38" s="73"/>
      <c r="L38" s="255">
        <f>SUM(M30:M36)</f>
        <v>0</v>
      </c>
      <c r="M38" s="255"/>
      <c r="N38" s="255"/>
      <c r="O38" s="255"/>
      <c r="P38" s="256"/>
      <c r="Q38" s="112"/>
      <c r="R38" s="35"/>
    </row>
    <row r="39" spans="2:18" s="1" customFormat="1" ht="14.5" customHeight="1" x14ac:dyDescent="0.1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5" customHeight="1" x14ac:dyDescent="0.1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1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1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1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1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1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1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1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1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1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3" x14ac:dyDescent="0.15">
      <c r="B50" s="33"/>
      <c r="C50" s="34"/>
      <c r="D50" s="48" t="s">
        <v>51</v>
      </c>
      <c r="E50" s="49"/>
      <c r="F50" s="49"/>
      <c r="G50" s="49"/>
      <c r="H50" s="50"/>
      <c r="I50" s="34"/>
      <c r="J50" s="48" t="s">
        <v>52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15">
      <c r="B51" s="22"/>
      <c r="C51" s="25"/>
      <c r="D51" s="51"/>
      <c r="E51" s="25"/>
      <c r="F51" s="25"/>
      <c r="G51" s="25"/>
      <c r="H51" s="52"/>
      <c r="I51" s="25"/>
      <c r="J51" s="51"/>
      <c r="K51" s="25"/>
      <c r="L51" s="25"/>
      <c r="M51" s="25"/>
      <c r="N51" s="25"/>
      <c r="O51" s="25"/>
      <c r="P51" s="52"/>
      <c r="Q51" s="25"/>
      <c r="R51" s="23"/>
    </row>
    <row r="52" spans="2:18" x14ac:dyDescent="0.15">
      <c r="B52" s="22"/>
      <c r="C52" s="25"/>
      <c r="D52" s="51"/>
      <c r="E52" s="25"/>
      <c r="F52" s="25"/>
      <c r="G52" s="25"/>
      <c r="H52" s="52"/>
      <c r="I52" s="25"/>
      <c r="J52" s="51"/>
      <c r="K52" s="25"/>
      <c r="L52" s="25"/>
      <c r="M52" s="25"/>
      <c r="N52" s="25"/>
      <c r="O52" s="25"/>
      <c r="P52" s="52"/>
      <c r="Q52" s="25"/>
      <c r="R52" s="23"/>
    </row>
    <row r="53" spans="2:18" x14ac:dyDescent="0.15">
      <c r="B53" s="22"/>
      <c r="C53" s="25"/>
      <c r="D53" s="51"/>
      <c r="E53" s="25"/>
      <c r="F53" s="25"/>
      <c r="G53" s="25"/>
      <c r="H53" s="52"/>
      <c r="I53" s="25"/>
      <c r="J53" s="51"/>
      <c r="K53" s="25"/>
      <c r="L53" s="25"/>
      <c r="M53" s="25"/>
      <c r="N53" s="25"/>
      <c r="O53" s="25"/>
      <c r="P53" s="52"/>
      <c r="Q53" s="25"/>
      <c r="R53" s="23"/>
    </row>
    <row r="54" spans="2:18" x14ac:dyDescent="0.15">
      <c r="B54" s="22"/>
      <c r="C54" s="25"/>
      <c r="D54" s="51"/>
      <c r="E54" s="25"/>
      <c r="F54" s="25"/>
      <c r="G54" s="25"/>
      <c r="H54" s="52"/>
      <c r="I54" s="25"/>
      <c r="J54" s="51"/>
      <c r="K54" s="25"/>
      <c r="L54" s="25"/>
      <c r="M54" s="25"/>
      <c r="N54" s="25"/>
      <c r="O54" s="25"/>
      <c r="P54" s="52"/>
      <c r="Q54" s="25"/>
      <c r="R54" s="23"/>
    </row>
    <row r="55" spans="2:18" x14ac:dyDescent="0.15">
      <c r="B55" s="22"/>
      <c r="C55" s="25"/>
      <c r="D55" s="51"/>
      <c r="E55" s="25"/>
      <c r="F55" s="25"/>
      <c r="G55" s="25"/>
      <c r="H55" s="52"/>
      <c r="I55" s="25"/>
      <c r="J55" s="51"/>
      <c r="K55" s="25"/>
      <c r="L55" s="25"/>
      <c r="M55" s="25"/>
      <c r="N55" s="25"/>
      <c r="O55" s="25"/>
      <c r="P55" s="52"/>
      <c r="Q55" s="25"/>
      <c r="R55" s="23"/>
    </row>
    <row r="56" spans="2:18" x14ac:dyDescent="0.15">
      <c r="B56" s="22"/>
      <c r="C56" s="25"/>
      <c r="D56" s="51"/>
      <c r="E56" s="25"/>
      <c r="F56" s="25"/>
      <c r="G56" s="25"/>
      <c r="H56" s="52"/>
      <c r="I56" s="25"/>
      <c r="J56" s="51"/>
      <c r="K56" s="25"/>
      <c r="L56" s="25"/>
      <c r="M56" s="25"/>
      <c r="N56" s="25"/>
      <c r="O56" s="25"/>
      <c r="P56" s="52"/>
      <c r="Q56" s="25"/>
      <c r="R56" s="23"/>
    </row>
    <row r="57" spans="2:18" x14ac:dyDescent="0.15">
      <c r="B57" s="22"/>
      <c r="C57" s="25"/>
      <c r="D57" s="51"/>
      <c r="E57" s="25"/>
      <c r="F57" s="25"/>
      <c r="G57" s="25"/>
      <c r="H57" s="52"/>
      <c r="I57" s="25"/>
      <c r="J57" s="51"/>
      <c r="K57" s="25"/>
      <c r="L57" s="25"/>
      <c r="M57" s="25"/>
      <c r="N57" s="25"/>
      <c r="O57" s="25"/>
      <c r="P57" s="52"/>
      <c r="Q57" s="25"/>
      <c r="R57" s="23"/>
    </row>
    <row r="58" spans="2:18" x14ac:dyDescent="0.15">
      <c r="B58" s="22"/>
      <c r="C58" s="25"/>
      <c r="D58" s="51"/>
      <c r="E58" s="25"/>
      <c r="F58" s="25"/>
      <c r="G58" s="25"/>
      <c r="H58" s="52"/>
      <c r="I58" s="25"/>
      <c r="J58" s="51"/>
      <c r="K58" s="25"/>
      <c r="L58" s="25"/>
      <c r="M58" s="25"/>
      <c r="N58" s="25"/>
      <c r="O58" s="25"/>
      <c r="P58" s="52"/>
      <c r="Q58" s="25"/>
      <c r="R58" s="23"/>
    </row>
    <row r="59" spans="2:18" s="1" customFormat="1" ht="13" x14ac:dyDescent="0.15">
      <c r="B59" s="33"/>
      <c r="C59" s="34"/>
      <c r="D59" s="53" t="s">
        <v>53</v>
      </c>
      <c r="E59" s="54"/>
      <c r="F59" s="54"/>
      <c r="G59" s="55" t="s">
        <v>54</v>
      </c>
      <c r="H59" s="56"/>
      <c r="I59" s="34"/>
      <c r="J59" s="53" t="s">
        <v>53</v>
      </c>
      <c r="K59" s="54"/>
      <c r="L59" s="54"/>
      <c r="M59" s="54"/>
      <c r="N59" s="55" t="s">
        <v>54</v>
      </c>
      <c r="O59" s="54"/>
      <c r="P59" s="56"/>
      <c r="Q59" s="34"/>
      <c r="R59" s="35"/>
    </row>
    <row r="60" spans="2:18" x14ac:dyDescent="0.1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3" x14ac:dyDescent="0.15">
      <c r="B61" s="33"/>
      <c r="C61" s="34"/>
      <c r="D61" s="48" t="s">
        <v>55</v>
      </c>
      <c r="E61" s="49"/>
      <c r="F61" s="49"/>
      <c r="G61" s="49"/>
      <c r="H61" s="50"/>
      <c r="I61" s="34"/>
      <c r="J61" s="48" t="s">
        <v>56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15">
      <c r="B62" s="22"/>
      <c r="C62" s="25"/>
      <c r="D62" s="51"/>
      <c r="E62" s="25"/>
      <c r="F62" s="25"/>
      <c r="G62" s="25"/>
      <c r="H62" s="52"/>
      <c r="I62" s="25"/>
      <c r="J62" s="51"/>
      <c r="K62" s="25"/>
      <c r="L62" s="25"/>
      <c r="M62" s="25"/>
      <c r="N62" s="25"/>
      <c r="O62" s="25"/>
      <c r="P62" s="52"/>
      <c r="Q62" s="25"/>
      <c r="R62" s="23"/>
    </row>
    <row r="63" spans="2:18" x14ac:dyDescent="0.15">
      <c r="B63" s="22"/>
      <c r="C63" s="25"/>
      <c r="D63" s="51"/>
      <c r="E63" s="25"/>
      <c r="F63" s="25"/>
      <c r="G63" s="25"/>
      <c r="H63" s="52"/>
      <c r="I63" s="25"/>
      <c r="J63" s="51"/>
      <c r="K63" s="25"/>
      <c r="L63" s="25"/>
      <c r="M63" s="25"/>
      <c r="N63" s="25"/>
      <c r="O63" s="25"/>
      <c r="P63" s="52"/>
      <c r="Q63" s="25"/>
      <c r="R63" s="23"/>
    </row>
    <row r="64" spans="2:18" x14ac:dyDescent="0.15">
      <c r="B64" s="22"/>
      <c r="C64" s="25"/>
      <c r="D64" s="51"/>
      <c r="E64" s="25"/>
      <c r="F64" s="25"/>
      <c r="G64" s="25"/>
      <c r="H64" s="52"/>
      <c r="I64" s="25"/>
      <c r="J64" s="51"/>
      <c r="K64" s="25"/>
      <c r="L64" s="25"/>
      <c r="M64" s="25"/>
      <c r="N64" s="25"/>
      <c r="O64" s="25"/>
      <c r="P64" s="52"/>
      <c r="Q64" s="25"/>
      <c r="R64" s="23"/>
    </row>
    <row r="65" spans="2:18" x14ac:dyDescent="0.15">
      <c r="B65" s="22"/>
      <c r="C65" s="25"/>
      <c r="D65" s="51"/>
      <c r="E65" s="25"/>
      <c r="F65" s="25"/>
      <c r="G65" s="25"/>
      <c r="H65" s="52"/>
      <c r="I65" s="25"/>
      <c r="J65" s="51"/>
      <c r="K65" s="25"/>
      <c r="L65" s="25"/>
      <c r="M65" s="25"/>
      <c r="N65" s="25"/>
      <c r="O65" s="25"/>
      <c r="P65" s="52"/>
      <c r="Q65" s="25"/>
      <c r="R65" s="23"/>
    </row>
    <row r="66" spans="2:18" x14ac:dyDescent="0.15">
      <c r="B66" s="22"/>
      <c r="C66" s="25"/>
      <c r="D66" s="51"/>
      <c r="E66" s="25"/>
      <c r="F66" s="25"/>
      <c r="G66" s="25"/>
      <c r="H66" s="52"/>
      <c r="I66" s="25"/>
      <c r="J66" s="51"/>
      <c r="K66" s="25"/>
      <c r="L66" s="25"/>
      <c r="M66" s="25"/>
      <c r="N66" s="25"/>
      <c r="O66" s="25"/>
      <c r="P66" s="52"/>
      <c r="Q66" s="25"/>
      <c r="R66" s="23"/>
    </row>
    <row r="67" spans="2:18" x14ac:dyDescent="0.15">
      <c r="B67" s="22"/>
      <c r="C67" s="25"/>
      <c r="D67" s="51"/>
      <c r="E67" s="25"/>
      <c r="F67" s="25"/>
      <c r="G67" s="25"/>
      <c r="H67" s="52"/>
      <c r="I67" s="25"/>
      <c r="J67" s="51"/>
      <c r="K67" s="25"/>
      <c r="L67" s="25"/>
      <c r="M67" s="25"/>
      <c r="N67" s="25"/>
      <c r="O67" s="25"/>
      <c r="P67" s="52"/>
      <c r="Q67" s="25"/>
      <c r="R67" s="23"/>
    </row>
    <row r="68" spans="2:18" x14ac:dyDescent="0.15">
      <c r="B68" s="22"/>
      <c r="C68" s="25"/>
      <c r="D68" s="51"/>
      <c r="E68" s="25"/>
      <c r="F68" s="25"/>
      <c r="G68" s="25"/>
      <c r="H68" s="52"/>
      <c r="I68" s="25"/>
      <c r="J68" s="51"/>
      <c r="K68" s="25"/>
      <c r="L68" s="25"/>
      <c r="M68" s="25"/>
      <c r="N68" s="25"/>
      <c r="O68" s="25"/>
      <c r="P68" s="52"/>
      <c r="Q68" s="25"/>
      <c r="R68" s="23"/>
    </row>
    <row r="69" spans="2:18" x14ac:dyDescent="0.15">
      <c r="B69" s="22"/>
      <c r="C69" s="25"/>
      <c r="D69" s="51"/>
      <c r="E69" s="25"/>
      <c r="F69" s="25"/>
      <c r="G69" s="25"/>
      <c r="H69" s="52"/>
      <c r="I69" s="25"/>
      <c r="J69" s="51"/>
      <c r="K69" s="25"/>
      <c r="L69" s="25"/>
      <c r="M69" s="25"/>
      <c r="N69" s="25"/>
      <c r="O69" s="25"/>
      <c r="P69" s="52"/>
      <c r="Q69" s="25"/>
      <c r="R69" s="23"/>
    </row>
    <row r="70" spans="2:18" s="1" customFormat="1" ht="13" x14ac:dyDescent="0.15">
      <c r="B70" s="33"/>
      <c r="C70" s="34"/>
      <c r="D70" s="53" t="s">
        <v>53</v>
      </c>
      <c r="E70" s="54"/>
      <c r="F70" s="54"/>
      <c r="G70" s="55" t="s">
        <v>54</v>
      </c>
      <c r="H70" s="56"/>
      <c r="I70" s="34"/>
      <c r="J70" s="53" t="s">
        <v>53</v>
      </c>
      <c r="K70" s="54"/>
      <c r="L70" s="54"/>
      <c r="M70" s="54"/>
      <c r="N70" s="55" t="s">
        <v>54</v>
      </c>
      <c r="O70" s="54"/>
      <c r="P70" s="56"/>
      <c r="Q70" s="34"/>
      <c r="R70" s="35"/>
    </row>
    <row r="71" spans="2:18" s="1" customFormat="1" ht="14.5" customHeight="1" x14ac:dyDescent="0.15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7" customHeight="1" x14ac:dyDescent="0.15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7" customHeight="1" x14ac:dyDescent="0.15">
      <c r="B76" s="33"/>
      <c r="C76" s="195" t="s">
        <v>108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5"/>
    </row>
    <row r="77" spans="2:18" s="1" customFormat="1" ht="7" customHeight="1" x14ac:dyDescent="0.15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0" customHeight="1" x14ac:dyDescent="0.15">
      <c r="B78" s="33"/>
      <c r="C78" s="29" t="s">
        <v>17</v>
      </c>
      <c r="D78" s="34"/>
      <c r="E78" s="34"/>
      <c r="F78" s="243" t="str">
        <f>F6</f>
        <v>Kanalizácia Trakovice dostavba 4. a 5. etapa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4"/>
      <c r="R78" s="35"/>
    </row>
    <row r="79" spans="2:18" s="1" customFormat="1" ht="37" customHeight="1" x14ac:dyDescent="0.15">
      <c r="B79" s="33"/>
      <c r="C79" s="67" t="s">
        <v>105</v>
      </c>
      <c r="D79" s="34"/>
      <c r="E79" s="34"/>
      <c r="F79" s="197" t="str">
        <f>F7</f>
        <v>SO 04 - Kanalizačné odbočenie 4. a 5. etapa</v>
      </c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34"/>
      <c r="R79" s="35"/>
    </row>
    <row r="80" spans="2:18" s="1" customFormat="1" ht="7" customHeight="1" x14ac:dyDescent="0.15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spans="2:47" s="1" customFormat="1" ht="18" customHeight="1" x14ac:dyDescent="0.15">
      <c r="B81" s="33"/>
      <c r="C81" s="29" t="s">
        <v>21</v>
      </c>
      <c r="D81" s="34"/>
      <c r="E81" s="34"/>
      <c r="F81" s="176" t="str">
        <f>F9</f>
        <v>Trakovice</v>
      </c>
      <c r="G81" s="34"/>
      <c r="H81" s="34"/>
      <c r="I81" s="34"/>
      <c r="J81" s="34"/>
      <c r="K81" s="29" t="s">
        <v>23</v>
      </c>
      <c r="L81" s="34"/>
      <c r="M81" s="245" t="str">
        <f>IF(O9="","",O9)</f>
        <v>24. 1. 2018</v>
      </c>
      <c r="N81" s="245"/>
      <c r="O81" s="245"/>
      <c r="P81" s="245"/>
      <c r="Q81" s="34"/>
      <c r="R81" s="35"/>
    </row>
    <row r="82" spans="2:47" s="1" customFormat="1" ht="7" customHeight="1" x14ac:dyDescent="0.15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2:47" s="1" customFormat="1" ht="12" x14ac:dyDescent="0.15">
      <c r="B83" s="33"/>
      <c r="C83" s="29" t="s">
        <v>25</v>
      </c>
      <c r="D83" s="34"/>
      <c r="E83" s="34"/>
      <c r="F83" s="176" t="s">
        <v>597</v>
      </c>
      <c r="G83" s="34"/>
      <c r="H83" s="34"/>
      <c r="I83" s="34"/>
      <c r="J83" s="34"/>
      <c r="K83" s="29" t="s">
        <v>31</v>
      </c>
      <c r="L83" s="34"/>
      <c r="M83" s="215" t="str">
        <f>E18</f>
        <v xml:space="preserve"> </v>
      </c>
      <c r="N83" s="215"/>
      <c r="O83" s="215"/>
      <c r="P83" s="215"/>
      <c r="Q83" s="215"/>
      <c r="R83" s="35"/>
    </row>
    <row r="84" spans="2:47" s="1" customFormat="1" ht="14.5" customHeight="1" x14ac:dyDescent="0.15">
      <c r="B84" s="33"/>
      <c r="C84" s="29" t="s">
        <v>29</v>
      </c>
      <c r="D84" s="34"/>
      <c r="E84" s="34"/>
      <c r="F84" s="27" t="str">
        <f>IF(E15="","",E15)</f>
        <v>Vyplň údaj</v>
      </c>
      <c r="G84" s="34"/>
      <c r="H84" s="34"/>
      <c r="I84" s="34"/>
      <c r="J84" s="34"/>
      <c r="K84" s="29" t="s">
        <v>34</v>
      </c>
      <c r="L84" s="34"/>
      <c r="M84" s="215" t="str">
        <f>E21</f>
        <v xml:space="preserve">Ján Tóth </v>
      </c>
      <c r="N84" s="215"/>
      <c r="O84" s="215"/>
      <c r="P84" s="215"/>
      <c r="Q84" s="215"/>
      <c r="R84" s="35"/>
    </row>
    <row r="85" spans="2:47" s="1" customFormat="1" ht="10.25" customHeight="1" x14ac:dyDescent="0.15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spans="2:47" s="1" customFormat="1" ht="29.25" customHeight="1" x14ac:dyDescent="0.15">
      <c r="B86" s="33"/>
      <c r="C86" s="252" t="s">
        <v>109</v>
      </c>
      <c r="D86" s="253"/>
      <c r="E86" s="253"/>
      <c r="F86" s="253"/>
      <c r="G86" s="253"/>
      <c r="H86" s="112"/>
      <c r="I86" s="112"/>
      <c r="J86" s="112"/>
      <c r="K86" s="112"/>
      <c r="L86" s="112"/>
      <c r="M86" s="112"/>
      <c r="N86" s="252" t="s">
        <v>110</v>
      </c>
      <c r="O86" s="253"/>
      <c r="P86" s="253"/>
      <c r="Q86" s="253"/>
      <c r="R86" s="35"/>
    </row>
    <row r="87" spans="2:47" s="1" customFormat="1" ht="10.25" customHeight="1" x14ac:dyDescent="0.15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spans="2:47" s="1" customFormat="1" ht="29.25" customHeight="1" x14ac:dyDescent="0.15">
      <c r="B88" s="33"/>
      <c r="C88" s="120" t="s">
        <v>111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187">
        <f>N121</f>
        <v>0</v>
      </c>
      <c r="O88" s="247"/>
      <c r="P88" s="247"/>
      <c r="Q88" s="247"/>
      <c r="R88" s="35"/>
      <c r="AU88" s="18" t="s">
        <v>112</v>
      </c>
    </row>
    <row r="89" spans="2:47" s="6" customFormat="1" ht="25" customHeight="1" x14ac:dyDescent="0.15">
      <c r="B89" s="121"/>
      <c r="C89" s="122"/>
      <c r="D89" s="123" t="s">
        <v>446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49">
        <f>N122</f>
        <v>0</v>
      </c>
      <c r="O89" s="250"/>
      <c r="P89" s="250"/>
      <c r="Q89" s="250"/>
      <c r="R89" s="124"/>
    </row>
    <row r="90" spans="2:47" s="7" customFormat="1" ht="20" customHeight="1" x14ac:dyDescent="0.15">
      <c r="B90" s="125"/>
      <c r="C90" s="126"/>
      <c r="D90" s="100" t="s">
        <v>447</v>
      </c>
      <c r="E90" s="126"/>
      <c r="F90" s="126"/>
      <c r="G90" s="126"/>
      <c r="H90" s="126"/>
      <c r="I90" s="126"/>
      <c r="J90" s="126"/>
      <c r="K90" s="126"/>
      <c r="L90" s="126"/>
      <c r="M90" s="126"/>
      <c r="N90" s="185">
        <f>N123</f>
        <v>0</v>
      </c>
      <c r="O90" s="246"/>
      <c r="P90" s="246"/>
      <c r="Q90" s="246"/>
      <c r="R90" s="127"/>
    </row>
    <row r="91" spans="2:47" s="7" customFormat="1" ht="20" customHeight="1" x14ac:dyDescent="0.15">
      <c r="B91" s="125"/>
      <c r="C91" s="126"/>
      <c r="D91" s="100" t="s">
        <v>448</v>
      </c>
      <c r="E91" s="126"/>
      <c r="F91" s="126"/>
      <c r="G91" s="126"/>
      <c r="H91" s="126"/>
      <c r="I91" s="126"/>
      <c r="J91" s="126"/>
      <c r="K91" s="126"/>
      <c r="L91" s="126"/>
      <c r="M91" s="126"/>
      <c r="N91" s="185">
        <f>N158</f>
        <v>0</v>
      </c>
      <c r="O91" s="246"/>
      <c r="P91" s="246"/>
      <c r="Q91" s="246"/>
      <c r="R91" s="127"/>
    </row>
    <row r="92" spans="2:47" s="7" customFormat="1" ht="20" customHeight="1" x14ac:dyDescent="0.15">
      <c r="B92" s="125"/>
      <c r="C92" s="126"/>
      <c r="D92" s="100" t="s">
        <v>449</v>
      </c>
      <c r="E92" s="126"/>
      <c r="F92" s="126"/>
      <c r="G92" s="126"/>
      <c r="H92" s="126"/>
      <c r="I92" s="126"/>
      <c r="J92" s="126"/>
      <c r="K92" s="126"/>
      <c r="L92" s="126"/>
      <c r="M92" s="126"/>
      <c r="N92" s="185">
        <f>N160</f>
        <v>0</v>
      </c>
      <c r="O92" s="246"/>
      <c r="P92" s="246"/>
      <c r="Q92" s="246"/>
      <c r="R92" s="127"/>
    </row>
    <row r="93" spans="2:47" s="7" customFormat="1" ht="20" customHeight="1" x14ac:dyDescent="0.15">
      <c r="B93" s="125"/>
      <c r="C93" s="126"/>
      <c r="D93" s="100" t="s">
        <v>450</v>
      </c>
      <c r="E93" s="126"/>
      <c r="F93" s="126"/>
      <c r="G93" s="126"/>
      <c r="H93" s="126"/>
      <c r="I93" s="126"/>
      <c r="J93" s="126"/>
      <c r="K93" s="126"/>
      <c r="L93" s="126"/>
      <c r="M93" s="126"/>
      <c r="N93" s="185">
        <f>N172</f>
        <v>0</v>
      </c>
      <c r="O93" s="246"/>
      <c r="P93" s="246"/>
      <c r="Q93" s="246"/>
      <c r="R93" s="127"/>
    </row>
    <row r="94" spans="2:47" s="7" customFormat="1" ht="20" customHeight="1" x14ac:dyDescent="0.15">
      <c r="B94" s="125"/>
      <c r="C94" s="126"/>
      <c r="D94" s="100" t="s">
        <v>451</v>
      </c>
      <c r="E94" s="126"/>
      <c r="F94" s="126"/>
      <c r="G94" s="126"/>
      <c r="H94" s="126"/>
      <c r="I94" s="126"/>
      <c r="J94" s="126"/>
      <c r="K94" s="126"/>
      <c r="L94" s="126"/>
      <c r="M94" s="126"/>
      <c r="N94" s="185">
        <f>N188</f>
        <v>0</v>
      </c>
      <c r="O94" s="246"/>
      <c r="P94" s="246"/>
      <c r="Q94" s="246"/>
      <c r="R94" s="127"/>
    </row>
    <row r="95" spans="2:47" s="1" customFormat="1" ht="21.75" customHeight="1" x14ac:dyDescent="0.15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5"/>
    </row>
    <row r="96" spans="2:47" s="1" customFormat="1" ht="29.25" customHeight="1" x14ac:dyDescent="0.15">
      <c r="B96" s="33"/>
      <c r="C96" s="120" t="s">
        <v>123</v>
      </c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247">
        <f>ROUND(N97+N98+N99+N100+N101+N102,2)</f>
        <v>0</v>
      </c>
      <c r="O96" s="248"/>
      <c r="P96" s="248"/>
      <c r="Q96" s="248"/>
      <c r="R96" s="35"/>
      <c r="T96" s="128"/>
      <c r="U96" s="129" t="s">
        <v>41</v>
      </c>
    </row>
    <row r="97" spans="2:65" s="1" customFormat="1" ht="18" customHeight="1" x14ac:dyDescent="0.15">
      <c r="B97" s="130"/>
      <c r="C97" s="131"/>
      <c r="D97" s="182" t="s">
        <v>124</v>
      </c>
      <c r="E97" s="240"/>
      <c r="F97" s="240"/>
      <c r="G97" s="240"/>
      <c r="H97" s="240"/>
      <c r="I97" s="131"/>
      <c r="J97" s="131"/>
      <c r="K97" s="131"/>
      <c r="L97" s="131"/>
      <c r="M97" s="131"/>
      <c r="N97" s="184">
        <f>ROUND(N88*T97,2)</f>
        <v>0</v>
      </c>
      <c r="O97" s="241"/>
      <c r="P97" s="241"/>
      <c r="Q97" s="241"/>
      <c r="R97" s="133"/>
      <c r="S97" s="134"/>
      <c r="T97" s="135"/>
      <c r="U97" s="136" t="s">
        <v>44</v>
      </c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7" t="s">
        <v>125</v>
      </c>
      <c r="AZ97" s="134"/>
      <c r="BA97" s="134"/>
      <c r="BB97" s="134"/>
      <c r="BC97" s="134"/>
      <c r="BD97" s="134"/>
      <c r="BE97" s="138">
        <f t="shared" ref="BE97:BE102" si="0">IF(U97="základná",N97,0)</f>
        <v>0</v>
      </c>
      <c r="BF97" s="138">
        <f t="shared" ref="BF97:BF102" si="1">IF(U97="znížená",N97,0)</f>
        <v>0</v>
      </c>
      <c r="BG97" s="138">
        <f t="shared" ref="BG97:BG102" si="2">IF(U97="zákl. prenesená",N97,0)</f>
        <v>0</v>
      </c>
      <c r="BH97" s="138">
        <f t="shared" ref="BH97:BH102" si="3">IF(U97="zníž. prenesená",N97,0)</f>
        <v>0</v>
      </c>
      <c r="BI97" s="138">
        <f t="shared" ref="BI97:BI102" si="4">IF(U97="nulová",N97,0)</f>
        <v>0</v>
      </c>
      <c r="BJ97" s="137" t="s">
        <v>126</v>
      </c>
      <c r="BK97" s="134"/>
      <c r="BL97" s="134"/>
      <c r="BM97" s="134"/>
    </row>
    <row r="98" spans="2:65" s="1" customFormat="1" ht="18" customHeight="1" x14ac:dyDescent="0.15">
      <c r="B98" s="130"/>
      <c r="C98" s="131"/>
      <c r="D98" s="182" t="s">
        <v>127</v>
      </c>
      <c r="E98" s="240"/>
      <c r="F98" s="240"/>
      <c r="G98" s="240"/>
      <c r="H98" s="240"/>
      <c r="I98" s="131"/>
      <c r="J98" s="131"/>
      <c r="K98" s="131"/>
      <c r="L98" s="131"/>
      <c r="M98" s="131"/>
      <c r="N98" s="184">
        <f>ROUND(N88*T98,2)</f>
        <v>0</v>
      </c>
      <c r="O98" s="241"/>
      <c r="P98" s="241"/>
      <c r="Q98" s="241"/>
      <c r="R98" s="133"/>
      <c r="S98" s="134"/>
      <c r="T98" s="135"/>
      <c r="U98" s="136" t="s">
        <v>44</v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7" t="s">
        <v>125</v>
      </c>
      <c r="AZ98" s="134"/>
      <c r="BA98" s="134"/>
      <c r="BB98" s="134"/>
      <c r="BC98" s="134"/>
      <c r="BD98" s="134"/>
      <c r="BE98" s="138">
        <f t="shared" si="0"/>
        <v>0</v>
      </c>
      <c r="BF98" s="138">
        <f t="shared" si="1"/>
        <v>0</v>
      </c>
      <c r="BG98" s="138">
        <f t="shared" si="2"/>
        <v>0</v>
      </c>
      <c r="BH98" s="138">
        <f t="shared" si="3"/>
        <v>0</v>
      </c>
      <c r="BI98" s="138">
        <f t="shared" si="4"/>
        <v>0</v>
      </c>
      <c r="BJ98" s="137" t="s">
        <v>126</v>
      </c>
      <c r="BK98" s="134"/>
      <c r="BL98" s="134"/>
      <c r="BM98" s="134"/>
    </row>
    <row r="99" spans="2:65" s="1" customFormat="1" ht="18" customHeight="1" x14ac:dyDescent="0.15">
      <c r="B99" s="130"/>
      <c r="C99" s="131"/>
      <c r="D99" s="182" t="s">
        <v>128</v>
      </c>
      <c r="E99" s="240"/>
      <c r="F99" s="240"/>
      <c r="G99" s="240"/>
      <c r="H99" s="240"/>
      <c r="I99" s="131"/>
      <c r="J99" s="131"/>
      <c r="K99" s="131"/>
      <c r="L99" s="131"/>
      <c r="M99" s="131"/>
      <c r="N99" s="184">
        <f>ROUND(N88*T99,2)</f>
        <v>0</v>
      </c>
      <c r="O99" s="241"/>
      <c r="P99" s="241"/>
      <c r="Q99" s="241"/>
      <c r="R99" s="133"/>
      <c r="S99" s="134"/>
      <c r="T99" s="135"/>
      <c r="U99" s="136" t="s">
        <v>44</v>
      </c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7" t="s">
        <v>125</v>
      </c>
      <c r="AZ99" s="134"/>
      <c r="BA99" s="134"/>
      <c r="BB99" s="134"/>
      <c r="BC99" s="134"/>
      <c r="BD99" s="134"/>
      <c r="BE99" s="138">
        <f t="shared" si="0"/>
        <v>0</v>
      </c>
      <c r="BF99" s="138">
        <f t="shared" si="1"/>
        <v>0</v>
      </c>
      <c r="BG99" s="138">
        <f t="shared" si="2"/>
        <v>0</v>
      </c>
      <c r="BH99" s="138">
        <f t="shared" si="3"/>
        <v>0</v>
      </c>
      <c r="BI99" s="138">
        <f t="shared" si="4"/>
        <v>0</v>
      </c>
      <c r="BJ99" s="137" t="s">
        <v>126</v>
      </c>
      <c r="BK99" s="134"/>
      <c r="BL99" s="134"/>
      <c r="BM99" s="134"/>
    </row>
    <row r="100" spans="2:65" s="1" customFormat="1" ht="18" customHeight="1" x14ac:dyDescent="0.15">
      <c r="B100" s="130"/>
      <c r="C100" s="131"/>
      <c r="D100" s="182" t="s">
        <v>129</v>
      </c>
      <c r="E100" s="240"/>
      <c r="F100" s="240"/>
      <c r="G100" s="240"/>
      <c r="H100" s="240"/>
      <c r="I100" s="131"/>
      <c r="J100" s="131"/>
      <c r="K100" s="131"/>
      <c r="L100" s="131"/>
      <c r="M100" s="131"/>
      <c r="N100" s="184">
        <f>ROUND(N88*T100,2)</f>
        <v>0</v>
      </c>
      <c r="O100" s="241"/>
      <c r="P100" s="241"/>
      <c r="Q100" s="241"/>
      <c r="R100" s="133"/>
      <c r="S100" s="134"/>
      <c r="T100" s="135"/>
      <c r="U100" s="136" t="s">
        <v>44</v>
      </c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7" t="s">
        <v>125</v>
      </c>
      <c r="AZ100" s="134"/>
      <c r="BA100" s="134"/>
      <c r="BB100" s="134"/>
      <c r="BC100" s="134"/>
      <c r="BD100" s="134"/>
      <c r="BE100" s="138">
        <f t="shared" si="0"/>
        <v>0</v>
      </c>
      <c r="BF100" s="138">
        <f t="shared" si="1"/>
        <v>0</v>
      </c>
      <c r="BG100" s="138">
        <f t="shared" si="2"/>
        <v>0</v>
      </c>
      <c r="BH100" s="138">
        <f t="shared" si="3"/>
        <v>0</v>
      </c>
      <c r="BI100" s="138">
        <f t="shared" si="4"/>
        <v>0</v>
      </c>
      <c r="BJ100" s="137" t="s">
        <v>126</v>
      </c>
      <c r="BK100" s="134"/>
      <c r="BL100" s="134"/>
      <c r="BM100" s="134"/>
    </row>
    <row r="101" spans="2:65" s="1" customFormat="1" ht="18" customHeight="1" x14ac:dyDescent="0.15">
      <c r="B101" s="130"/>
      <c r="C101" s="131"/>
      <c r="D101" s="182" t="s">
        <v>130</v>
      </c>
      <c r="E101" s="240"/>
      <c r="F101" s="240"/>
      <c r="G101" s="240"/>
      <c r="H101" s="240"/>
      <c r="I101" s="131"/>
      <c r="J101" s="131"/>
      <c r="K101" s="131"/>
      <c r="L101" s="131"/>
      <c r="M101" s="131"/>
      <c r="N101" s="184">
        <f>ROUND(N88*T101,2)</f>
        <v>0</v>
      </c>
      <c r="O101" s="241"/>
      <c r="P101" s="241"/>
      <c r="Q101" s="241"/>
      <c r="R101" s="133"/>
      <c r="S101" s="134"/>
      <c r="T101" s="135"/>
      <c r="U101" s="136" t="s">
        <v>44</v>
      </c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7" t="s">
        <v>125</v>
      </c>
      <c r="AZ101" s="134"/>
      <c r="BA101" s="134"/>
      <c r="BB101" s="134"/>
      <c r="BC101" s="134"/>
      <c r="BD101" s="134"/>
      <c r="BE101" s="138">
        <f t="shared" si="0"/>
        <v>0</v>
      </c>
      <c r="BF101" s="138">
        <f t="shared" si="1"/>
        <v>0</v>
      </c>
      <c r="BG101" s="138">
        <f t="shared" si="2"/>
        <v>0</v>
      </c>
      <c r="BH101" s="138">
        <f t="shared" si="3"/>
        <v>0</v>
      </c>
      <c r="BI101" s="138">
        <f t="shared" si="4"/>
        <v>0</v>
      </c>
      <c r="BJ101" s="137" t="s">
        <v>126</v>
      </c>
      <c r="BK101" s="134"/>
      <c r="BL101" s="134"/>
      <c r="BM101" s="134"/>
    </row>
    <row r="102" spans="2:65" s="1" customFormat="1" ht="18" customHeight="1" x14ac:dyDescent="0.15">
      <c r="B102" s="130"/>
      <c r="C102" s="131"/>
      <c r="D102" s="132" t="s">
        <v>131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84">
        <f>ROUND(N88*T102,2)</f>
        <v>0</v>
      </c>
      <c r="O102" s="241"/>
      <c r="P102" s="241"/>
      <c r="Q102" s="241"/>
      <c r="R102" s="133"/>
      <c r="S102" s="134"/>
      <c r="T102" s="139"/>
      <c r="U102" s="140" t="s">
        <v>44</v>
      </c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7" t="s">
        <v>132</v>
      </c>
      <c r="AZ102" s="134"/>
      <c r="BA102" s="134"/>
      <c r="BB102" s="134"/>
      <c r="BC102" s="134"/>
      <c r="BD102" s="134"/>
      <c r="BE102" s="138">
        <f t="shared" si="0"/>
        <v>0</v>
      </c>
      <c r="BF102" s="138">
        <f t="shared" si="1"/>
        <v>0</v>
      </c>
      <c r="BG102" s="138">
        <f t="shared" si="2"/>
        <v>0</v>
      </c>
      <c r="BH102" s="138">
        <f t="shared" si="3"/>
        <v>0</v>
      </c>
      <c r="BI102" s="138">
        <f t="shared" si="4"/>
        <v>0</v>
      </c>
      <c r="BJ102" s="137" t="s">
        <v>126</v>
      </c>
      <c r="BK102" s="134"/>
      <c r="BL102" s="134"/>
      <c r="BM102" s="134"/>
    </row>
    <row r="103" spans="2:65" s="1" customFormat="1" x14ac:dyDescent="0.15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5"/>
    </row>
    <row r="104" spans="2:65" s="1" customFormat="1" ht="29.25" customHeight="1" x14ac:dyDescent="0.15">
      <c r="B104" s="33"/>
      <c r="C104" s="111" t="s">
        <v>98</v>
      </c>
      <c r="D104" s="112"/>
      <c r="E104" s="112"/>
      <c r="F104" s="112"/>
      <c r="G104" s="112"/>
      <c r="H104" s="112"/>
      <c r="I104" s="112"/>
      <c r="J104" s="112"/>
      <c r="K104" s="112"/>
      <c r="L104" s="179">
        <f>ROUND(SUM(N88+N96),2)</f>
        <v>0</v>
      </c>
      <c r="M104" s="179"/>
      <c r="N104" s="179"/>
      <c r="O104" s="179"/>
      <c r="P104" s="179"/>
      <c r="Q104" s="179"/>
      <c r="R104" s="35"/>
    </row>
    <row r="105" spans="2:65" s="1" customFormat="1" ht="7" customHeight="1" x14ac:dyDescent="0.15"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9"/>
    </row>
    <row r="109" spans="2:65" s="1" customFormat="1" ht="7" customHeight="1" x14ac:dyDescent="0.15"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2"/>
    </row>
    <row r="110" spans="2:65" s="1" customFormat="1" ht="37" customHeight="1" x14ac:dyDescent="0.15">
      <c r="B110" s="33"/>
      <c r="C110" s="195" t="s">
        <v>133</v>
      </c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35"/>
    </row>
    <row r="111" spans="2:65" s="1" customFormat="1" ht="7" customHeight="1" x14ac:dyDescent="0.15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5"/>
    </row>
    <row r="112" spans="2:65" s="1" customFormat="1" ht="30" customHeight="1" x14ac:dyDescent="0.15">
      <c r="B112" s="33"/>
      <c r="C112" s="29" t="s">
        <v>17</v>
      </c>
      <c r="D112" s="34"/>
      <c r="E112" s="34"/>
      <c r="F112" s="243" t="str">
        <f>F6</f>
        <v>Kanalizácia Trakovice dostavba 4. a 5. etapa</v>
      </c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34"/>
      <c r="R112" s="35"/>
    </row>
    <row r="113" spans="2:65" s="1" customFormat="1" ht="37" customHeight="1" x14ac:dyDescent="0.15">
      <c r="B113" s="33"/>
      <c r="C113" s="67" t="s">
        <v>105</v>
      </c>
      <c r="D113" s="34"/>
      <c r="E113" s="34"/>
      <c r="F113" s="197" t="str">
        <f>F7</f>
        <v>SO 04 - Kanalizačné odbočenie 4. a 5. etapa</v>
      </c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34"/>
      <c r="R113" s="35"/>
    </row>
    <row r="114" spans="2:65" s="1" customFormat="1" ht="7" customHeight="1" x14ac:dyDescent="0.15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5"/>
    </row>
    <row r="115" spans="2:65" s="1" customFormat="1" ht="18" customHeight="1" x14ac:dyDescent="0.15">
      <c r="B115" s="33"/>
      <c r="C115" s="29" t="s">
        <v>21</v>
      </c>
      <c r="D115" s="34"/>
      <c r="E115" s="34"/>
      <c r="F115" s="27" t="str">
        <f>F9</f>
        <v>Trakovice</v>
      </c>
      <c r="G115" s="34"/>
      <c r="H115" s="34"/>
      <c r="I115" s="34"/>
      <c r="J115" s="34"/>
      <c r="K115" s="29" t="s">
        <v>23</v>
      </c>
      <c r="L115" s="34"/>
      <c r="M115" s="245" t="str">
        <f>IF(O9="","",O9)</f>
        <v>24. 1. 2018</v>
      </c>
      <c r="N115" s="245"/>
      <c r="O115" s="245"/>
      <c r="P115" s="245"/>
      <c r="Q115" s="34"/>
      <c r="R115" s="35"/>
    </row>
    <row r="116" spans="2:65" s="1" customFormat="1" ht="7" customHeight="1" x14ac:dyDescent="0.15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5"/>
    </row>
    <row r="117" spans="2:65" s="1" customFormat="1" ht="12" x14ac:dyDescent="0.15">
      <c r="B117" s="33"/>
      <c r="C117" s="29" t="s">
        <v>25</v>
      </c>
      <c r="D117" s="34"/>
      <c r="E117" s="34"/>
      <c r="F117" s="176" t="s">
        <v>592</v>
      </c>
      <c r="G117" s="34"/>
      <c r="H117" s="34"/>
      <c r="I117" s="34"/>
      <c r="J117" s="34"/>
      <c r="K117" s="29" t="s">
        <v>31</v>
      </c>
      <c r="L117" s="34"/>
      <c r="M117" s="215" t="str">
        <f>E18</f>
        <v xml:space="preserve"> </v>
      </c>
      <c r="N117" s="215"/>
      <c r="O117" s="215"/>
      <c r="P117" s="215"/>
      <c r="Q117" s="215"/>
      <c r="R117" s="35"/>
    </row>
    <row r="118" spans="2:65" s="1" customFormat="1" ht="14.5" customHeight="1" x14ac:dyDescent="0.15">
      <c r="B118" s="33"/>
      <c r="C118" s="29" t="s">
        <v>29</v>
      </c>
      <c r="D118" s="34"/>
      <c r="E118" s="34"/>
      <c r="F118" s="27" t="str">
        <f>IF(E15="","",E15)</f>
        <v>Vyplň údaj</v>
      </c>
      <c r="G118" s="34"/>
      <c r="H118" s="34"/>
      <c r="I118" s="34"/>
      <c r="J118" s="34"/>
      <c r="K118" s="29" t="s">
        <v>34</v>
      </c>
      <c r="L118" s="34"/>
      <c r="M118" s="215" t="str">
        <f>E21</f>
        <v xml:space="preserve">Ján Tóth </v>
      </c>
      <c r="N118" s="215"/>
      <c r="O118" s="215"/>
      <c r="P118" s="215"/>
      <c r="Q118" s="215"/>
      <c r="R118" s="35"/>
    </row>
    <row r="119" spans="2:65" s="1" customFormat="1" ht="10.25" customHeight="1" x14ac:dyDescent="0.15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5"/>
    </row>
    <row r="120" spans="2:65" s="8" customFormat="1" ht="29.25" customHeight="1" x14ac:dyDescent="0.15">
      <c r="B120" s="141"/>
      <c r="C120" s="142" t="s">
        <v>134</v>
      </c>
      <c r="D120" s="143" t="s">
        <v>135</v>
      </c>
      <c r="E120" s="143" t="s">
        <v>59</v>
      </c>
      <c r="F120" s="234" t="s">
        <v>136</v>
      </c>
      <c r="G120" s="234"/>
      <c r="H120" s="234"/>
      <c r="I120" s="234"/>
      <c r="J120" s="143" t="s">
        <v>137</v>
      </c>
      <c r="K120" s="143" t="s">
        <v>138</v>
      </c>
      <c r="L120" s="234" t="s">
        <v>139</v>
      </c>
      <c r="M120" s="234"/>
      <c r="N120" s="234" t="s">
        <v>110</v>
      </c>
      <c r="O120" s="234"/>
      <c r="P120" s="234"/>
      <c r="Q120" s="235"/>
      <c r="R120" s="144"/>
      <c r="T120" s="74" t="s">
        <v>140</v>
      </c>
      <c r="U120" s="75" t="s">
        <v>41</v>
      </c>
      <c r="V120" s="75" t="s">
        <v>141</v>
      </c>
      <c r="W120" s="75" t="s">
        <v>142</v>
      </c>
      <c r="X120" s="75" t="s">
        <v>143</v>
      </c>
      <c r="Y120" s="75" t="s">
        <v>144</v>
      </c>
      <c r="Z120" s="75" t="s">
        <v>145</v>
      </c>
      <c r="AA120" s="76" t="s">
        <v>146</v>
      </c>
    </row>
    <row r="121" spans="2:65" s="1" customFormat="1" ht="29.25" customHeight="1" x14ac:dyDescent="0.2">
      <c r="B121" s="33"/>
      <c r="C121" s="78" t="s">
        <v>107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236">
        <f>BK121</f>
        <v>0</v>
      </c>
      <c r="O121" s="237"/>
      <c r="P121" s="237"/>
      <c r="Q121" s="237"/>
      <c r="R121" s="35"/>
      <c r="T121" s="77"/>
      <c r="U121" s="49"/>
      <c r="V121" s="49"/>
      <c r="W121" s="145">
        <f>W122+W202</f>
        <v>0</v>
      </c>
      <c r="X121" s="49"/>
      <c r="Y121" s="145">
        <f>Y122+Y202</f>
        <v>0</v>
      </c>
      <c r="Z121" s="49"/>
      <c r="AA121" s="146">
        <f>AA122+AA202</f>
        <v>0</v>
      </c>
      <c r="AT121" s="18" t="s">
        <v>76</v>
      </c>
      <c r="AU121" s="18" t="s">
        <v>112</v>
      </c>
      <c r="BK121" s="147">
        <f>BK122+BK202</f>
        <v>0</v>
      </c>
    </row>
    <row r="122" spans="2:65" s="9" customFormat="1" ht="37.25" customHeight="1" x14ac:dyDescent="0.2">
      <c r="B122" s="148"/>
      <c r="C122" s="149"/>
      <c r="D122" s="150" t="s">
        <v>446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238">
        <f>BK122</f>
        <v>0</v>
      </c>
      <c r="O122" s="239"/>
      <c r="P122" s="239"/>
      <c r="Q122" s="239"/>
      <c r="R122" s="151"/>
      <c r="T122" s="152"/>
      <c r="U122" s="149"/>
      <c r="V122" s="149"/>
      <c r="W122" s="153">
        <f>W123+W158+W160+W172+W188</f>
        <v>0</v>
      </c>
      <c r="X122" s="149"/>
      <c r="Y122" s="153">
        <f>Y123+Y158+Y160+Y172+Y188</f>
        <v>0</v>
      </c>
      <c r="Z122" s="149"/>
      <c r="AA122" s="154">
        <f>AA123+AA158+AA160+AA172+AA188</f>
        <v>0</v>
      </c>
      <c r="AR122" s="155" t="s">
        <v>85</v>
      </c>
      <c r="AT122" s="156" t="s">
        <v>76</v>
      </c>
      <c r="AU122" s="156" t="s">
        <v>77</v>
      </c>
      <c r="AY122" s="155" t="s">
        <v>147</v>
      </c>
      <c r="BK122" s="157">
        <f>BK123+BK158+BK160+BK172+BK188</f>
        <v>0</v>
      </c>
    </row>
    <row r="123" spans="2:65" s="9" customFormat="1" ht="20" customHeight="1" x14ac:dyDescent="0.15">
      <c r="B123" s="148"/>
      <c r="C123" s="149"/>
      <c r="D123" s="158" t="s">
        <v>447</v>
      </c>
      <c r="E123" s="158"/>
      <c r="F123" s="158"/>
      <c r="G123" s="158"/>
      <c r="H123" s="158"/>
      <c r="I123" s="158"/>
      <c r="J123" s="158"/>
      <c r="K123" s="158"/>
      <c r="L123" s="158"/>
      <c r="M123" s="158"/>
      <c r="N123" s="226">
        <f>BK123</f>
        <v>0</v>
      </c>
      <c r="O123" s="227"/>
      <c r="P123" s="227"/>
      <c r="Q123" s="227"/>
      <c r="R123" s="151"/>
      <c r="T123" s="152"/>
      <c r="U123" s="149"/>
      <c r="V123" s="149"/>
      <c r="W123" s="153">
        <f>SUM(W124:W157)</f>
        <v>0</v>
      </c>
      <c r="X123" s="149"/>
      <c r="Y123" s="153">
        <f>SUM(Y124:Y157)</f>
        <v>0</v>
      </c>
      <c r="Z123" s="149"/>
      <c r="AA123" s="154">
        <f>SUM(AA124:AA157)</f>
        <v>0</v>
      </c>
      <c r="AR123" s="155" t="s">
        <v>85</v>
      </c>
      <c r="AT123" s="156" t="s">
        <v>76</v>
      </c>
      <c r="AU123" s="156" t="s">
        <v>85</v>
      </c>
      <c r="AY123" s="155" t="s">
        <v>147</v>
      </c>
      <c r="BK123" s="157">
        <f>SUM(BK124:BK157)</f>
        <v>0</v>
      </c>
    </row>
    <row r="124" spans="2:65" s="1" customFormat="1" ht="25.5" customHeight="1" x14ac:dyDescent="0.15">
      <c r="B124" s="130"/>
      <c r="C124" s="159" t="s">
        <v>85</v>
      </c>
      <c r="D124" s="159" t="s">
        <v>148</v>
      </c>
      <c r="E124" s="160" t="s">
        <v>452</v>
      </c>
      <c r="F124" s="231" t="s">
        <v>453</v>
      </c>
      <c r="G124" s="231"/>
      <c r="H124" s="231"/>
      <c r="I124" s="231"/>
      <c r="J124" s="161" t="s">
        <v>454</v>
      </c>
      <c r="K124" s="162">
        <v>22.5</v>
      </c>
      <c r="L124" s="232">
        <v>0</v>
      </c>
      <c r="M124" s="232"/>
      <c r="N124" s="233">
        <f t="shared" ref="N124:N157" si="5">ROUND(L124*K124,3)</f>
        <v>0</v>
      </c>
      <c r="O124" s="233"/>
      <c r="P124" s="233"/>
      <c r="Q124" s="233"/>
      <c r="R124" s="133"/>
      <c r="T124" s="163" t="s">
        <v>5</v>
      </c>
      <c r="U124" s="42" t="s">
        <v>44</v>
      </c>
      <c r="V124" s="34"/>
      <c r="W124" s="164">
        <f t="shared" ref="W124:W157" si="6">V124*K124</f>
        <v>0</v>
      </c>
      <c r="X124" s="164">
        <v>0</v>
      </c>
      <c r="Y124" s="164">
        <f t="shared" ref="Y124:Y157" si="7">X124*K124</f>
        <v>0</v>
      </c>
      <c r="Z124" s="164">
        <v>0</v>
      </c>
      <c r="AA124" s="165">
        <f t="shared" ref="AA124:AA157" si="8">Z124*K124</f>
        <v>0</v>
      </c>
      <c r="AR124" s="18" t="s">
        <v>151</v>
      </c>
      <c r="AT124" s="18" t="s">
        <v>148</v>
      </c>
      <c r="AU124" s="18" t="s">
        <v>126</v>
      </c>
      <c r="AY124" s="18" t="s">
        <v>147</v>
      </c>
      <c r="BE124" s="104">
        <f t="shared" ref="BE124:BE157" si="9">IF(U124="základná",N124,0)</f>
        <v>0</v>
      </c>
      <c r="BF124" s="104">
        <f t="shared" ref="BF124:BF157" si="10">IF(U124="znížená",N124,0)</f>
        <v>0</v>
      </c>
      <c r="BG124" s="104">
        <f t="shared" ref="BG124:BG157" si="11">IF(U124="zákl. prenesená",N124,0)</f>
        <v>0</v>
      </c>
      <c r="BH124" s="104">
        <f t="shared" ref="BH124:BH157" si="12">IF(U124="zníž. prenesená",N124,0)</f>
        <v>0</v>
      </c>
      <c r="BI124" s="104">
        <f t="shared" ref="BI124:BI157" si="13">IF(U124="nulová",N124,0)</f>
        <v>0</v>
      </c>
      <c r="BJ124" s="18" t="s">
        <v>126</v>
      </c>
      <c r="BK124" s="166">
        <f t="shared" ref="BK124:BK157" si="14">ROUND(L124*K124,3)</f>
        <v>0</v>
      </c>
      <c r="BL124" s="18" t="s">
        <v>151</v>
      </c>
      <c r="BM124" s="18" t="s">
        <v>126</v>
      </c>
    </row>
    <row r="125" spans="2:65" s="1" customFormat="1" ht="25.5" customHeight="1" x14ac:dyDescent="0.15">
      <c r="B125" s="130"/>
      <c r="C125" s="159" t="s">
        <v>126</v>
      </c>
      <c r="D125" s="159" t="s">
        <v>148</v>
      </c>
      <c r="E125" s="160" t="s">
        <v>455</v>
      </c>
      <c r="F125" s="231" t="s">
        <v>456</v>
      </c>
      <c r="G125" s="231"/>
      <c r="H125" s="231"/>
      <c r="I125" s="231"/>
      <c r="J125" s="161" t="s">
        <v>454</v>
      </c>
      <c r="K125" s="162">
        <v>58.8</v>
      </c>
      <c r="L125" s="232">
        <v>0</v>
      </c>
      <c r="M125" s="232"/>
      <c r="N125" s="233">
        <f t="shared" si="5"/>
        <v>0</v>
      </c>
      <c r="O125" s="233"/>
      <c r="P125" s="233"/>
      <c r="Q125" s="233"/>
      <c r="R125" s="133"/>
      <c r="T125" s="163" t="s">
        <v>5</v>
      </c>
      <c r="U125" s="42" t="s">
        <v>44</v>
      </c>
      <c r="V125" s="34"/>
      <c r="W125" s="164">
        <f t="shared" si="6"/>
        <v>0</v>
      </c>
      <c r="X125" s="164">
        <v>0</v>
      </c>
      <c r="Y125" s="164">
        <f t="shared" si="7"/>
        <v>0</v>
      </c>
      <c r="Z125" s="164">
        <v>0</v>
      </c>
      <c r="AA125" s="165">
        <f t="shared" si="8"/>
        <v>0</v>
      </c>
      <c r="AR125" s="18" t="s">
        <v>151</v>
      </c>
      <c r="AT125" s="18" t="s">
        <v>148</v>
      </c>
      <c r="AU125" s="18" t="s">
        <v>126</v>
      </c>
      <c r="AY125" s="18" t="s">
        <v>147</v>
      </c>
      <c r="BE125" s="104">
        <f t="shared" si="9"/>
        <v>0</v>
      </c>
      <c r="BF125" s="104">
        <f t="shared" si="10"/>
        <v>0</v>
      </c>
      <c r="BG125" s="104">
        <f t="shared" si="11"/>
        <v>0</v>
      </c>
      <c r="BH125" s="104">
        <f t="shared" si="12"/>
        <v>0</v>
      </c>
      <c r="BI125" s="104">
        <f t="shared" si="13"/>
        <v>0</v>
      </c>
      <c r="BJ125" s="18" t="s">
        <v>126</v>
      </c>
      <c r="BK125" s="166">
        <f t="shared" si="14"/>
        <v>0</v>
      </c>
      <c r="BL125" s="18" t="s">
        <v>151</v>
      </c>
      <c r="BM125" s="18" t="s">
        <v>151</v>
      </c>
    </row>
    <row r="126" spans="2:65" s="1" customFormat="1" ht="25.5" customHeight="1" x14ac:dyDescent="0.15">
      <c r="B126" s="130"/>
      <c r="C126" s="159" t="s">
        <v>270</v>
      </c>
      <c r="D126" s="159" t="s">
        <v>148</v>
      </c>
      <c r="E126" s="160" t="s">
        <v>457</v>
      </c>
      <c r="F126" s="231" t="s">
        <v>150</v>
      </c>
      <c r="G126" s="231"/>
      <c r="H126" s="231"/>
      <c r="I126" s="231"/>
      <c r="J126" s="161" t="s">
        <v>454</v>
      </c>
      <c r="K126" s="162">
        <v>19.649999999999999</v>
      </c>
      <c r="L126" s="232">
        <v>0</v>
      </c>
      <c r="M126" s="232"/>
      <c r="N126" s="233">
        <f t="shared" si="5"/>
        <v>0</v>
      </c>
      <c r="O126" s="233"/>
      <c r="P126" s="233"/>
      <c r="Q126" s="233"/>
      <c r="R126" s="133"/>
      <c r="T126" s="163" t="s">
        <v>5</v>
      </c>
      <c r="U126" s="42" t="s">
        <v>44</v>
      </c>
      <c r="V126" s="34"/>
      <c r="W126" s="164">
        <f t="shared" si="6"/>
        <v>0</v>
      </c>
      <c r="X126" s="164">
        <v>0</v>
      </c>
      <c r="Y126" s="164">
        <f t="shared" si="7"/>
        <v>0</v>
      </c>
      <c r="Z126" s="164">
        <v>0</v>
      </c>
      <c r="AA126" s="165">
        <f t="shared" si="8"/>
        <v>0</v>
      </c>
      <c r="AR126" s="18" t="s">
        <v>151</v>
      </c>
      <c r="AT126" s="18" t="s">
        <v>148</v>
      </c>
      <c r="AU126" s="18" t="s">
        <v>126</v>
      </c>
      <c r="AY126" s="18" t="s">
        <v>147</v>
      </c>
      <c r="BE126" s="104">
        <f t="shared" si="9"/>
        <v>0</v>
      </c>
      <c r="BF126" s="104">
        <f t="shared" si="10"/>
        <v>0</v>
      </c>
      <c r="BG126" s="104">
        <f t="shared" si="11"/>
        <v>0</v>
      </c>
      <c r="BH126" s="104">
        <f t="shared" si="12"/>
        <v>0</v>
      </c>
      <c r="BI126" s="104">
        <f t="shared" si="13"/>
        <v>0</v>
      </c>
      <c r="BJ126" s="18" t="s">
        <v>126</v>
      </c>
      <c r="BK126" s="166">
        <f t="shared" si="14"/>
        <v>0</v>
      </c>
      <c r="BL126" s="18" t="s">
        <v>151</v>
      </c>
      <c r="BM126" s="18" t="s">
        <v>154</v>
      </c>
    </row>
    <row r="127" spans="2:65" s="1" customFormat="1" ht="38.25" customHeight="1" x14ac:dyDescent="0.15">
      <c r="B127" s="130"/>
      <c r="C127" s="159" t="s">
        <v>151</v>
      </c>
      <c r="D127" s="159" t="s">
        <v>148</v>
      </c>
      <c r="E127" s="160" t="s">
        <v>458</v>
      </c>
      <c r="F127" s="231" t="s">
        <v>153</v>
      </c>
      <c r="G127" s="231"/>
      <c r="H127" s="231"/>
      <c r="I127" s="231"/>
      <c r="J127" s="161" t="s">
        <v>454</v>
      </c>
      <c r="K127" s="162">
        <v>173.4</v>
      </c>
      <c r="L127" s="232">
        <v>0</v>
      </c>
      <c r="M127" s="232"/>
      <c r="N127" s="233">
        <f t="shared" si="5"/>
        <v>0</v>
      </c>
      <c r="O127" s="233"/>
      <c r="P127" s="233"/>
      <c r="Q127" s="233"/>
      <c r="R127" s="133"/>
      <c r="T127" s="163" t="s">
        <v>5</v>
      </c>
      <c r="U127" s="42" t="s">
        <v>44</v>
      </c>
      <c r="V127" s="34"/>
      <c r="W127" s="164">
        <f t="shared" si="6"/>
        <v>0</v>
      </c>
      <c r="X127" s="164">
        <v>0</v>
      </c>
      <c r="Y127" s="164">
        <f t="shared" si="7"/>
        <v>0</v>
      </c>
      <c r="Z127" s="164">
        <v>0</v>
      </c>
      <c r="AA127" s="165">
        <f t="shared" si="8"/>
        <v>0</v>
      </c>
      <c r="AR127" s="18" t="s">
        <v>151</v>
      </c>
      <c r="AT127" s="18" t="s">
        <v>148</v>
      </c>
      <c r="AU127" s="18" t="s">
        <v>126</v>
      </c>
      <c r="AY127" s="18" t="s">
        <v>147</v>
      </c>
      <c r="BE127" s="104">
        <f t="shared" si="9"/>
        <v>0</v>
      </c>
      <c r="BF127" s="104">
        <f t="shared" si="10"/>
        <v>0</v>
      </c>
      <c r="BG127" s="104">
        <f t="shared" si="11"/>
        <v>0</v>
      </c>
      <c r="BH127" s="104">
        <f t="shared" si="12"/>
        <v>0</v>
      </c>
      <c r="BI127" s="104">
        <f t="shared" si="13"/>
        <v>0</v>
      </c>
      <c r="BJ127" s="18" t="s">
        <v>126</v>
      </c>
      <c r="BK127" s="166">
        <f t="shared" si="14"/>
        <v>0</v>
      </c>
      <c r="BL127" s="18" t="s">
        <v>151</v>
      </c>
      <c r="BM127" s="18" t="s">
        <v>157</v>
      </c>
    </row>
    <row r="128" spans="2:65" s="1" customFormat="1" ht="38.25" customHeight="1" x14ac:dyDescent="0.15">
      <c r="B128" s="130"/>
      <c r="C128" s="159" t="s">
        <v>459</v>
      </c>
      <c r="D128" s="159" t="s">
        <v>148</v>
      </c>
      <c r="E128" s="160" t="s">
        <v>460</v>
      </c>
      <c r="F128" s="231" t="s">
        <v>156</v>
      </c>
      <c r="G128" s="231"/>
      <c r="H128" s="231"/>
      <c r="I128" s="231"/>
      <c r="J128" s="161" t="s">
        <v>454</v>
      </c>
      <c r="K128" s="162">
        <v>174.5</v>
      </c>
      <c r="L128" s="232">
        <v>0</v>
      </c>
      <c r="M128" s="232"/>
      <c r="N128" s="233">
        <f t="shared" si="5"/>
        <v>0</v>
      </c>
      <c r="O128" s="233"/>
      <c r="P128" s="233"/>
      <c r="Q128" s="233"/>
      <c r="R128" s="133"/>
      <c r="T128" s="163" t="s">
        <v>5</v>
      </c>
      <c r="U128" s="42" t="s">
        <v>44</v>
      </c>
      <c r="V128" s="34"/>
      <c r="W128" s="164">
        <f t="shared" si="6"/>
        <v>0</v>
      </c>
      <c r="X128" s="164">
        <v>0</v>
      </c>
      <c r="Y128" s="164">
        <f t="shared" si="7"/>
        <v>0</v>
      </c>
      <c r="Z128" s="164">
        <v>0</v>
      </c>
      <c r="AA128" s="165">
        <f t="shared" si="8"/>
        <v>0</v>
      </c>
      <c r="AR128" s="18" t="s">
        <v>151</v>
      </c>
      <c r="AT128" s="18" t="s">
        <v>148</v>
      </c>
      <c r="AU128" s="18" t="s">
        <v>126</v>
      </c>
      <c r="AY128" s="18" t="s">
        <v>147</v>
      </c>
      <c r="BE128" s="104">
        <f t="shared" si="9"/>
        <v>0</v>
      </c>
      <c r="BF128" s="104">
        <f t="shared" si="10"/>
        <v>0</v>
      </c>
      <c r="BG128" s="104">
        <f t="shared" si="11"/>
        <v>0</v>
      </c>
      <c r="BH128" s="104">
        <f t="shared" si="12"/>
        <v>0</v>
      </c>
      <c r="BI128" s="104">
        <f t="shared" si="13"/>
        <v>0</v>
      </c>
      <c r="BJ128" s="18" t="s">
        <v>126</v>
      </c>
      <c r="BK128" s="166">
        <f t="shared" si="14"/>
        <v>0</v>
      </c>
      <c r="BL128" s="18" t="s">
        <v>151</v>
      </c>
      <c r="BM128" s="18" t="s">
        <v>160</v>
      </c>
    </row>
    <row r="129" spans="2:65" s="1" customFormat="1" ht="25.5" customHeight="1" x14ac:dyDescent="0.15">
      <c r="B129" s="130"/>
      <c r="C129" s="159" t="s">
        <v>154</v>
      </c>
      <c r="D129" s="159" t="s">
        <v>148</v>
      </c>
      <c r="E129" s="160" t="s">
        <v>461</v>
      </c>
      <c r="F129" s="231" t="s">
        <v>159</v>
      </c>
      <c r="G129" s="231"/>
      <c r="H129" s="231"/>
      <c r="I129" s="231"/>
      <c r="J129" s="161" t="s">
        <v>454</v>
      </c>
      <c r="K129" s="162">
        <v>217.4</v>
      </c>
      <c r="L129" s="232">
        <v>0</v>
      </c>
      <c r="M129" s="232"/>
      <c r="N129" s="233">
        <f t="shared" si="5"/>
        <v>0</v>
      </c>
      <c r="O129" s="233"/>
      <c r="P129" s="233"/>
      <c r="Q129" s="233"/>
      <c r="R129" s="133"/>
      <c r="T129" s="163" t="s">
        <v>5</v>
      </c>
      <c r="U129" s="42" t="s">
        <v>44</v>
      </c>
      <c r="V129" s="34"/>
      <c r="W129" s="164">
        <f t="shared" si="6"/>
        <v>0</v>
      </c>
      <c r="X129" s="164">
        <v>0</v>
      </c>
      <c r="Y129" s="164">
        <f t="shared" si="7"/>
        <v>0</v>
      </c>
      <c r="Z129" s="164">
        <v>0</v>
      </c>
      <c r="AA129" s="165">
        <f t="shared" si="8"/>
        <v>0</v>
      </c>
      <c r="AR129" s="18" t="s">
        <v>151</v>
      </c>
      <c r="AT129" s="18" t="s">
        <v>148</v>
      </c>
      <c r="AU129" s="18" t="s">
        <v>126</v>
      </c>
      <c r="AY129" s="18" t="s">
        <v>147</v>
      </c>
      <c r="BE129" s="104">
        <f t="shared" si="9"/>
        <v>0</v>
      </c>
      <c r="BF129" s="104">
        <f t="shared" si="10"/>
        <v>0</v>
      </c>
      <c r="BG129" s="104">
        <f t="shared" si="11"/>
        <v>0</v>
      </c>
      <c r="BH129" s="104">
        <f t="shared" si="12"/>
        <v>0</v>
      </c>
      <c r="BI129" s="104">
        <f t="shared" si="13"/>
        <v>0</v>
      </c>
      <c r="BJ129" s="18" t="s">
        <v>126</v>
      </c>
      <c r="BK129" s="166">
        <f t="shared" si="14"/>
        <v>0</v>
      </c>
      <c r="BL129" s="18" t="s">
        <v>151</v>
      </c>
      <c r="BM129" s="18" t="s">
        <v>163</v>
      </c>
    </row>
    <row r="130" spans="2:65" s="1" customFormat="1" ht="25.5" customHeight="1" x14ac:dyDescent="0.15">
      <c r="B130" s="130"/>
      <c r="C130" s="159" t="s">
        <v>462</v>
      </c>
      <c r="D130" s="159" t="s">
        <v>148</v>
      </c>
      <c r="E130" s="160" t="s">
        <v>463</v>
      </c>
      <c r="F130" s="231" t="s">
        <v>165</v>
      </c>
      <c r="G130" s="231"/>
      <c r="H130" s="231"/>
      <c r="I130" s="231"/>
      <c r="J130" s="161" t="s">
        <v>454</v>
      </c>
      <c r="K130" s="162">
        <v>500.7</v>
      </c>
      <c r="L130" s="232">
        <v>0</v>
      </c>
      <c r="M130" s="232"/>
      <c r="N130" s="233">
        <f t="shared" si="5"/>
        <v>0</v>
      </c>
      <c r="O130" s="233"/>
      <c r="P130" s="233"/>
      <c r="Q130" s="233"/>
      <c r="R130" s="133"/>
      <c r="T130" s="163" t="s">
        <v>5</v>
      </c>
      <c r="U130" s="42" t="s">
        <v>44</v>
      </c>
      <c r="V130" s="34"/>
      <c r="W130" s="164">
        <f t="shared" si="6"/>
        <v>0</v>
      </c>
      <c r="X130" s="164">
        <v>0</v>
      </c>
      <c r="Y130" s="164">
        <f t="shared" si="7"/>
        <v>0</v>
      </c>
      <c r="Z130" s="164">
        <v>0</v>
      </c>
      <c r="AA130" s="165">
        <f t="shared" si="8"/>
        <v>0</v>
      </c>
      <c r="AR130" s="18" t="s">
        <v>151</v>
      </c>
      <c r="AT130" s="18" t="s">
        <v>148</v>
      </c>
      <c r="AU130" s="18" t="s">
        <v>126</v>
      </c>
      <c r="AY130" s="18" t="s">
        <v>147</v>
      </c>
      <c r="BE130" s="104">
        <f t="shared" si="9"/>
        <v>0</v>
      </c>
      <c r="BF130" s="104">
        <f t="shared" si="10"/>
        <v>0</v>
      </c>
      <c r="BG130" s="104">
        <f t="shared" si="11"/>
        <v>0</v>
      </c>
      <c r="BH130" s="104">
        <f t="shared" si="12"/>
        <v>0</v>
      </c>
      <c r="BI130" s="104">
        <f t="shared" si="13"/>
        <v>0</v>
      </c>
      <c r="BJ130" s="18" t="s">
        <v>126</v>
      </c>
      <c r="BK130" s="166">
        <f t="shared" si="14"/>
        <v>0</v>
      </c>
      <c r="BL130" s="18" t="s">
        <v>151</v>
      </c>
      <c r="BM130" s="18" t="s">
        <v>166</v>
      </c>
    </row>
    <row r="131" spans="2:65" s="1" customFormat="1" ht="25.5" customHeight="1" x14ac:dyDescent="0.15">
      <c r="B131" s="130"/>
      <c r="C131" s="159" t="s">
        <v>157</v>
      </c>
      <c r="D131" s="159" t="s">
        <v>148</v>
      </c>
      <c r="E131" s="160" t="s">
        <v>464</v>
      </c>
      <c r="F131" s="231" t="s">
        <v>171</v>
      </c>
      <c r="G131" s="231"/>
      <c r="H131" s="231"/>
      <c r="I131" s="231"/>
      <c r="J131" s="161" t="s">
        <v>465</v>
      </c>
      <c r="K131" s="162">
        <v>187</v>
      </c>
      <c r="L131" s="232">
        <v>0</v>
      </c>
      <c r="M131" s="232"/>
      <c r="N131" s="233">
        <f t="shared" si="5"/>
        <v>0</v>
      </c>
      <c r="O131" s="233"/>
      <c r="P131" s="233"/>
      <c r="Q131" s="233"/>
      <c r="R131" s="133"/>
      <c r="T131" s="163" t="s">
        <v>5</v>
      </c>
      <c r="U131" s="42" t="s">
        <v>44</v>
      </c>
      <c r="V131" s="34"/>
      <c r="W131" s="164">
        <f t="shared" si="6"/>
        <v>0</v>
      </c>
      <c r="X131" s="164">
        <v>0</v>
      </c>
      <c r="Y131" s="164">
        <f t="shared" si="7"/>
        <v>0</v>
      </c>
      <c r="Z131" s="164">
        <v>0</v>
      </c>
      <c r="AA131" s="165">
        <f t="shared" si="8"/>
        <v>0</v>
      </c>
      <c r="AR131" s="18" t="s">
        <v>151</v>
      </c>
      <c r="AT131" s="18" t="s">
        <v>148</v>
      </c>
      <c r="AU131" s="18" t="s">
        <v>126</v>
      </c>
      <c r="AY131" s="18" t="s">
        <v>147</v>
      </c>
      <c r="BE131" s="104">
        <f t="shared" si="9"/>
        <v>0</v>
      </c>
      <c r="BF131" s="104">
        <f t="shared" si="10"/>
        <v>0</v>
      </c>
      <c r="BG131" s="104">
        <f t="shared" si="11"/>
        <v>0</v>
      </c>
      <c r="BH131" s="104">
        <f t="shared" si="12"/>
        <v>0</v>
      </c>
      <c r="BI131" s="104">
        <f t="shared" si="13"/>
        <v>0</v>
      </c>
      <c r="BJ131" s="18" t="s">
        <v>126</v>
      </c>
      <c r="BK131" s="166">
        <f t="shared" si="14"/>
        <v>0</v>
      </c>
      <c r="BL131" s="18" t="s">
        <v>151</v>
      </c>
      <c r="BM131" s="18" t="s">
        <v>169</v>
      </c>
    </row>
    <row r="132" spans="2:65" s="1" customFormat="1" ht="25.5" customHeight="1" x14ac:dyDescent="0.15">
      <c r="B132" s="130"/>
      <c r="C132" s="159" t="s">
        <v>466</v>
      </c>
      <c r="D132" s="159" t="s">
        <v>148</v>
      </c>
      <c r="E132" s="160" t="s">
        <v>467</v>
      </c>
      <c r="F132" s="231" t="s">
        <v>468</v>
      </c>
      <c r="G132" s="231"/>
      <c r="H132" s="231"/>
      <c r="I132" s="231"/>
      <c r="J132" s="161" t="s">
        <v>465</v>
      </c>
      <c r="K132" s="162">
        <v>70</v>
      </c>
      <c r="L132" s="232">
        <v>0</v>
      </c>
      <c r="M132" s="232"/>
      <c r="N132" s="233">
        <f t="shared" si="5"/>
        <v>0</v>
      </c>
      <c r="O132" s="233"/>
      <c r="P132" s="233"/>
      <c r="Q132" s="233"/>
      <c r="R132" s="133"/>
      <c r="T132" s="163" t="s">
        <v>5</v>
      </c>
      <c r="U132" s="42" t="s">
        <v>44</v>
      </c>
      <c r="V132" s="34"/>
      <c r="W132" s="164">
        <f t="shared" si="6"/>
        <v>0</v>
      </c>
      <c r="X132" s="164">
        <v>0</v>
      </c>
      <c r="Y132" s="164">
        <f t="shared" si="7"/>
        <v>0</v>
      </c>
      <c r="Z132" s="164">
        <v>0</v>
      </c>
      <c r="AA132" s="165">
        <f t="shared" si="8"/>
        <v>0</v>
      </c>
      <c r="AR132" s="18" t="s">
        <v>151</v>
      </c>
      <c r="AT132" s="18" t="s">
        <v>148</v>
      </c>
      <c r="AU132" s="18" t="s">
        <v>126</v>
      </c>
      <c r="AY132" s="18" t="s">
        <v>147</v>
      </c>
      <c r="BE132" s="104">
        <f t="shared" si="9"/>
        <v>0</v>
      </c>
      <c r="BF132" s="104">
        <f t="shared" si="10"/>
        <v>0</v>
      </c>
      <c r="BG132" s="104">
        <f t="shared" si="11"/>
        <v>0</v>
      </c>
      <c r="BH132" s="104">
        <f t="shared" si="12"/>
        <v>0</v>
      </c>
      <c r="BI132" s="104">
        <f t="shared" si="13"/>
        <v>0</v>
      </c>
      <c r="BJ132" s="18" t="s">
        <v>126</v>
      </c>
      <c r="BK132" s="166">
        <f t="shared" si="14"/>
        <v>0</v>
      </c>
      <c r="BL132" s="18" t="s">
        <v>151</v>
      </c>
      <c r="BM132" s="18" t="s">
        <v>172</v>
      </c>
    </row>
    <row r="133" spans="2:65" s="1" customFormat="1" ht="16.5" customHeight="1" x14ac:dyDescent="0.15">
      <c r="B133" s="130"/>
      <c r="C133" s="159" t="s">
        <v>160</v>
      </c>
      <c r="D133" s="159" t="s">
        <v>148</v>
      </c>
      <c r="E133" s="160" t="s">
        <v>469</v>
      </c>
      <c r="F133" s="231" t="s">
        <v>176</v>
      </c>
      <c r="G133" s="231"/>
      <c r="H133" s="231"/>
      <c r="I133" s="231"/>
      <c r="J133" s="161" t="s">
        <v>465</v>
      </c>
      <c r="K133" s="162">
        <v>87</v>
      </c>
      <c r="L133" s="232">
        <v>0</v>
      </c>
      <c r="M133" s="232"/>
      <c r="N133" s="233">
        <f t="shared" si="5"/>
        <v>0</v>
      </c>
      <c r="O133" s="233"/>
      <c r="P133" s="233"/>
      <c r="Q133" s="233"/>
      <c r="R133" s="133"/>
      <c r="T133" s="163" t="s">
        <v>5</v>
      </c>
      <c r="U133" s="42" t="s">
        <v>44</v>
      </c>
      <c r="V133" s="34"/>
      <c r="W133" s="164">
        <f t="shared" si="6"/>
        <v>0</v>
      </c>
      <c r="X133" s="164">
        <v>0</v>
      </c>
      <c r="Y133" s="164">
        <f t="shared" si="7"/>
        <v>0</v>
      </c>
      <c r="Z133" s="164">
        <v>0</v>
      </c>
      <c r="AA133" s="165">
        <f t="shared" si="8"/>
        <v>0</v>
      </c>
      <c r="AR133" s="18" t="s">
        <v>151</v>
      </c>
      <c r="AT133" s="18" t="s">
        <v>148</v>
      </c>
      <c r="AU133" s="18" t="s">
        <v>126</v>
      </c>
      <c r="AY133" s="18" t="s">
        <v>147</v>
      </c>
      <c r="BE133" s="104">
        <f t="shared" si="9"/>
        <v>0</v>
      </c>
      <c r="BF133" s="104">
        <f t="shared" si="10"/>
        <v>0</v>
      </c>
      <c r="BG133" s="104">
        <f t="shared" si="11"/>
        <v>0</v>
      </c>
      <c r="BH133" s="104">
        <f t="shared" si="12"/>
        <v>0</v>
      </c>
      <c r="BI133" s="104">
        <f t="shared" si="13"/>
        <v>0</v>
      </c>
      <c r="BJ133" s="18" t="s">
        <v>126</v>
      </c>
      <c r="BK133" s="166">
        <f t="shared" si="14"/>
        <v>0</v>
      </c>
      <c r="BL133" s="18" t="s">
        <v>151</v>
      </c>
      <c r="BM133" s="18" t="s">
        <v>10</v>
      </c>
    </row>
    <row r="134" spans="2:65" s="1" customFormat="1" ht="25.5" customHeight="1" x14ac:dyDescent="0.15">
      <c r="B134" s="130"/>
      <c r="C134" s="159" t="s">
        <v>470</v>
      </c>
      <c r="D134" s="159" t="s">
        <v>148</v>
      </c>
      <c r="E134" s="160" t="s">
        <v>471</v>
      </c>
      <c r="F134" s="231" t="s">
        <v>179</v>
      </c>
      <c r="G134" s="231"/>
      <c r="H134" s="231"/>
      <c r="I134" s="231"/>
      <c r="J134" s="161" t="s">
        <v>472</v>
      </c>
      <c r="K134" s="162">
        <v>1500.02</v>
      </c>
      <c r="L134" s="232">
        <v>0</v>
      </c>
      <c r="M134" s="232"/>
      <c r="N134" s="233">
        <f t="shared" si="5"/>
        <v>0</v>
      </c>
      <c r="O134" s="233"/>
      <c r="P134" s="233"/>
      <c r="Q134" s="233"/>
      <c r="R134" s="133"/>
      <c r="T134" s="163" t="s">
        <v>5</v>
      </c>
      <c r="U134" s="42" t="s">
        <v>44</v>
      </c>
      <c r="V134" s="34"/>
      <c r="W134" s="164">
        <f t="shared" si="6"/>
        <v>0</v>
      </c>
      <c r="X134" s="164">
        <v>0</v>
      </c>
      <c r="Y134" s="164">
        <f t="shared" si="7"/>
        <v>0</v>
      </c>
      <c r="Z134" s="164">
        <v>0</v>
      </c>
      <c r="AA134" s="165">
        <f t="shared" si="8"/>
        <v>0</v>
      </c>
      <c r="AR134" s="18" t="s">
        <v>151</v>
      </c>
      <c r="AT134" s="18" t="s">
        <v>148</v>
      </c>
      <c r="AU134" s="18" t="s">
        <v>126</v>
      </c>
      <c r="AY134" s="18" t="s">
        <v>147</v>
      </c>
      <c r="BE134" s="104">
        <f t="shared" si="9"/>
        <v>0</v>
      </c>
      <c r="BF134" s="104">
        <f t="shared" si="10"/>
        <v>0</v>
      </c>
      <c r="BG134" s="104">
        <f t="shared" si="11"/>
        <v>0</v>
      </c>
      <c r="BH134" s="104">
        <f t="shared" si="12"/>
        <v>0</v>
      </c>
      <c r="BI134" s="104">
        <f t="shared" si="13"/>
        <v>0</v>
      </c>
      <c r="BJ134" s="18" t="s">
        <v>126</v>
      </c>
      <c r="BK134" s="166">
        <f t="shared" si="14"/>
        <v>0</v>
      </c>
      <c r="BL134" s="18" t="s">
        <v>151</v>
      </c>
      <c r="BM134" s="18" t="s">
        <v>177</v>
      </c>
    </row>
    <row r="135" spans="2:65" s="1" customFormat="1" ht="25.5" customHeight="1" x14ac:dyDescent="0.15">
      <c r="B135" s="130"/>
      <c r="C135" s="159" t="s">
        <v>163</v>
      </c>
      <c r="D135" s="159" t="s">
        <v>148</v>
      </c>
      <c r="E135" s="160" t="s">
        <v>473</v>
      </c>
      <c r="F135" s="231" t="s">
        <v>185</v>
      </c>
      <c r="G135" s="231"/>
      <c r="H135" s="231"/>
      <c r="I135" s="231"/>
      <c r="J135" s="161" t="s">
        <v>472</v>
      </c>
      <c r="K135" s="162">
        <v>28.035</v>
      </c>
      <c r="L135" s="232">
        <v>0</v>
      </c>
      <c r="M135" s="232"/>
      <c r="N135" s="233">
        <f t="shared" si="5"/>
        <v>0</v>
      </c>
      <c r="O135" s="233"/>
      <c r="P135" s="233"/>
      <c r="Q135" s="233"/>
      <c r="R135" s="133"/>
      <c r="T135" s="163" t="s">
        <v>5</v>
      </c>
      <c r="U135" s="42" t="s">
        <v>44</v>
      </c>
      <c r="V135" s="34"/>
      <c r="W135" s="164">
        <f t="shared" si="6"/>
        <v>0</v>
      </c>
      <c r="X135" s="164">
        <v>0</v>
      </c>
      <c r="Y135" s="164">
        <f t="shared" si="7"/>
        <v>0</v>
      </c>
      <c r="Z135" s="164">
        <v>0</v>
      </c>
      <c r="AA135" s="165">
        <f t="shared" si="8"/>
        <v>0</v>
      </c>
      <c r="AR135" s="18" t="s">
        <v>151</v>
      </c>
      <c r="AT135" s="18" t="s">
        <v>148</v>
      </c>
      <c r="AU135" s="18" t="s">
        <v>126</v>
      </c>
      <c r="AY135" s="18" t="s">
        <v>147</v>
      </c>
      <c r="BE135" s="104">
        <f t="shared" si="9"/>
        <v>0</v>
      </c>
      <c r="BF135" s="104">
        <f t="shared" si="10"/>
        <v>0</v>
      </c>
      <c r="BG135" s="104">
        <f t="shared" si="11"/>
        <v>0</v>
      </c>
      <c r="BH135" s="104">
        <f t="shared" si="12"/>
        <v>0</v>
      </c>
      <c r="BI135" s="104">
        <f t="shared" si="13"/>
        <v>0</v>
      </c>
      <c r="BJ135" s="18" t="s">
        <v>126</v>
      </c>
      <c r="BK135" s="166">
        <f t="shared" si="14"/>
        <v>0</v>
      </c>
      <c r="BL135" s="18" t="s">
        <v>151</v>
      </c>
      <c r="BM135" s="18" t="s">
        <v>180</v>
      </c>
    </row>
    <row r="136" spans="2:65" s="1" customFormat="1" ht="25.5" customHeight="1" x14ac:dyDescent="0.15">
      <c r="B136" s="130"/>
      <c r="C136" s="159" t="s">
        <v>474</v>
      </c>
      <c r="D136" s="159" t="s">
        <v>148</v>
      </c>
      <c r="E136" s="160" t="s">
        <v>475</v>
      </c>
      <c r="F136" s="231" t="s">
        <v>188</v>
      </c>
      <c r="G136" s="231"/>
      <c r="H136" s="231"/>
      <c r="I136" s="231"/>
      <c r="J136" s="161" t="s">
        <v>472</v>
      </c>
      <c r="K136" s="162">
        <v>1500.02</v>
      </c>
      <c r="L136" s="232">
        <v>0</v>
      </c>
      <c r="M136" s="232"/>
      <c r="N136" s="233">
        <f t="shared" si="5"/>
        <v>0</v>
      </c>
      <c r="O136" s="233"/>
      <c r="P136" s="233"/>
      <c r="Q136" s="233"/>
      <c r="R136" s="133"/>
      <c r="T136" s="163" t="s">
        <v>5</v>
      </c>
      <c r="U136" s="42" t="s">
        <v>44</v>
      </c>
      <c r="V136" s="34"/>
      <c r="W136" s="164">
        <f t="shared" si="6"/>
        <v>0</v>
      </c>
      <c r="X136" s="164">
        <v>0</v>
      </c>
      <c r="Y136" s="164">
        <f t="shared" si="7"/>
        <v>0</v>
      </c>
      <c r="Z136" s="164">
        <v>0</v>
      </c>
      <c r="AA136" s="165">
        <f t="shared" si="8"/>
        <v>0</v>
      </c>
      <c r="AR136" s="18" t="s">
        <v>151</v>
      </c>
      <c r="AT136" s="18" t="s">
        <v>148</v>
      </c>
      <c r="AU136" s="18" t="s">
        <v>126</v>
      </c>
      <c r="AY136" s="18" t="s">
        <v>147</v>
      </c>
      <c r="BE136" s="104">
        <f t="shared" si="9"/>
        <v>0</v>
      </c>
      <c r="BF136" s="104">
        <f t="shared" si="10"/>
        <v>0</v>
      </c>
      <c r="BG136" s="104">
        <f t="shared" si="11"/>
        <v>0</v>
      </c>
      <c r="BH136" s="104">
        <f t="shared" si="12"/>
        <v>0</v>
      </c>
      <c r="BI136" s="104">
        <f t="shared" si="13"/>
        <v>0</v>
      </c>
      <c r="BJ136" s="18" t="s">
        <v>126</v>
      </c>
      <c r="BK136" s="166">
        <f t="shared" si="14"/>
        <v>0</v>
      </c>
      <c r="BL136" s="18" t="s">
        <v>151</v>
      </c>
      <c r="BM136" s="18" t="s">
        <v>183</v>
      </c>
    </row>
    <row r="137" spans="2:65" s="1" customFormat="1" ht="25.5" customHeight="1" x14ac:dyDescent="0.15">
      <c r="B137" s="130"/>
      <c r="C137" s="159" t="s">
        <v>166</v>
      </c>
      <c r="D137" s="159" t="s">
        <v>148</v>
      </c>
      <c r="E137" s="160" t="s">
        <v>476</v>
      </c>
      <c r="F137" s="231" t="s">
        <v>191</v>
      </c>
      <c r="G137" s="231"/>
      <c r="H137" s="231"/>
      <c r="I137" s="231"/>
      <c r="J137" s="161" t="s">
        <v>472</v>
      </c>
      <c r="K137" s="162">
        <v>449.976</v>
      </c>
      <c r="L137" s="232">
        <v>0</v>
      </c>
      <c r="M137" s="232"/>
      <c r="N137" s="233">
        <f t="shared" si="5"/>
        <v>0</v>
      </c>
      <c r="O137" s="233"/>
      <c r="P137" s="233"/>
      <c r="Q137" s="233"/>
      <c r="R137" s="133"/>
      <c r="T137" s="163" t="s">
        <v>5</v>
      </c>
      <c r="U137" s="42" t="s">
        <v>44</v>
      </c>
      <c r="V137" s="34"/>
      <c r="W137" s="164">
        <f t="shared" si="6"/>
        <v>0</v>
      </c>
      <c r="X137" s="164">
        <v>0</v>
      </c>
      <c r="Y137" s="164">
        <f t="shared" si="7"/>
        <v>0</v>
      </c>
      <c r="Z137" s="164">
        <v>0</v>
      </c>
      <c r="AA137" s="165">
        <f t="shared" si="8"/>
        <v>0</v>
      </c>
      <c r="AR137" s="18" t="s">
        <v>151</v>
      </c>
      <c r="AT137" s="18" t="s">
        <v>148</v>
      </c>
      <c r="AU137" s="18" t="s">
        <v>126</v>
      </c>
      <c r="AY137" s="18" t="s">
        <v>147</v>
      </c>
      <c r="BE137" s="104">
        <f t="shared" si="9"/>
        <v>0</v>
      </c>
      <c r="BF137" s="104">
        <f t="shared" si="10"/>
        <v>0</v>
      </c>
      <c r="BG137" s="104">
        <f t="shared" si="11"/>
        <v>0</v>
      </c>
      <c r="BH137" s="104">
        <f t="shared" si="12"/>
        <v>0</v>
      </c>
      <c r="BI137" s="104">
        <f t="shared" si="13"/>
        <v>0</v>
      </c>
      <c r="BJ137" s="18" t="s">
        <v>126</v>
      </c>
      <c r="BK137" s="166">
        <f t="shared" si="14"/>
        <v>0</v>
      </c>
      <c r="BL137" s="18" t="s">
        <v>151</v>
      </c>
      <c r="BM137" s="18" t="s">
        <v>186</v>
      </c>
    </row>
    <row r="138" spans="2:65" s="1" customFormat="1" ht="38.25" customHeight="1" x14ac:dyDescent="0.15">
      <c r="B138" s="130"/>
      <c r="C138" s="159" t="s">
        <v>477</v>
      </c>
      <c r="D138" s="159" t="s">
        <v>148</v>
      </c>
      <c r="E138" s="160" t="s">
        <v>478</v>
      </c>
      <c r="F138" s="231" t="s">
        <v>194</v>
      </c>
      <c r="G138" s="231"/>
      <c r="H138" s="231"/>
      <c r="I138" s="231"/>
      <c r="J138" s="161" t="s">
        <v>465</v>
      </c>
      <c r="K138" s="162">
        <v>140</v>
      </c>
      <c r="L138" s="232">
        <v>0</v>
      </c>
      <c r="M138" s="232"/>
      <c r="N138" s="233">
        <f t="shared" si="5"/>
        <v>0</v>
      </c>
      <c r="O138" s="233"/>
      <c r="P138" s="233"/>
      <c r="Q138" s="233"/>
      <c r="R138" s="133"/>
      <c r="T138" s="163" t="s">
        <v>5</v>
      </c>
      <c r="U138" s="42" t="s">
        <v>44</v>
      </c>
      <c r="V138" s="34"/>
      <c r="W138" s="164">
        <f t="shared" si="6"/>
        <v>0</v>
      </c>
      <c r="X138" s="164">
        <v>0</v>
      </c>
      <c r="Y138" s="164">
        <f t="shared" si="7"/>
        <v>0</v>
      </c>
      <c r="Z138" s="164">
        <v>0</v>
      </c>
      <c r="AA138" s="165">
        <f t="shared" si="8"/>
        <v>0</v>
      </c>
      <c r="AR138" s="18" t="s">
        <v>151</v>
      </c>
      <c r="AT138" s="18" t="s">
        <v>148</v>
      </c>
      <c r="AU138" s="18" t="s">
        <v>126</v>
      </c>
      <c r="AY138" s="18" t="s">
        <v>147</v>
      </c>
      <c r="BE138" s="104">
        <f t="shared" si="9"/>
        <v>0</v>
      </c>
      <c r="BF138" s="104">
        <f t="shared" si="10"/>
        <v>0</v>
      </c>
      <c r="BG138" s="104">
        <f t="shared" si="11"/>
        <v>0</v>
      </c>
      <c r="BH138" s="104">
        <f t="shared" si="12"/>
        <v>0</v>
      </c>
      <c r="BI138" s="104">
        <f t="shared" si="13"/>
        <v>0</v>
      </c>
      <c r="BJ138" s="18" t="s">
        <v>126</v>
      </c>
      <c r="BK138" s="166">
        <f t="shared" si="14"/>
        <v>0</v>
      </c>
      <c r="BL138" s="18" t="s">
        <v>151</v>
      </c>
      <c r="BM138" s="18" t="s">
        <v>189</v>
      </c>
    </row>
    <row r="139" spans="2:65" s="1" customFormat="1" ht="25.5" customHeight="1" x14ac:dyDescent="0.15">
      <c r="B139" s="130"/>
      <c r="C139" s="159" t="s">
        <v>169</v>
      </c>
      <c r="D139" s="159" t="s">
        <v>148</v>
      </c>
      <c r="E139" s="160" t="s">
        <v>479</v>
      </c>
      <c r="F139" s="231" t="s">
        <v>206</v>
      </c>
      <c r="G139" s="231"/>
      <c r="H139" s="231"/>
      <c r="I139" s="231"/>
      <c r="J139" s="161" t="s">
        <v>454</v>
      </c>
      <c r="K139" s="162">
        <v>3445.95</v>
      </c>
      <c r="L139" s="232">
        <v>0</v>
      </c>
      <c r="M139" s="232"/>
      <c r="N139" s="233">
        <f t="shared" si="5"/>
        <v>0</v>
      </c>
      <c r="O139" s="233"/>
      <c r="P139" s="233"/>
      <c r="Q139" s="233"/>
      <c r="R139" s="133"/>
      <c r="T139" s="163" t="s">
        <v>5</v>
      </c>
      <c r="U139" s="42" t="s">
        <v>44</v>
      </c>
      <c r="V139" s="34"/>
      <c r="W139" s="164">
        <f t="shared" si="6"/>
        <v>0</v>
      </c>
      <c r="X139" s="164">
        <v>0</v>
      </c>
      <c r="Y139" s="164">
        <f t="shared" si="7"/>
        <v>0</v>
      </c>
      <c r="Z139" s="164">
        <v>0</v>
      </c>
      <c r="AA139" s="165">
        <f t="shared" si="8"/>
        <v>0</v>
      </c>
      <c r="AR139" s="18" t="s">
        <v>151</v>
      </c>
      <c r="AT139" s="18" t="s">
        <v>148</v>
      </c>
      <c r="AU139" s="18" t="s">
        <v>126</v>
      </c>
      <c r="AY139" s="18" t="s">
        <v>147</v>
      </c>
      <c r="BE139" s="104">
        <f t="shared" si="9"/>
        <v>0</v>
      </c>
      <c r="BF139" s="104">
        <f t="shared" si="10"/>
        <v>0</v>
      </c>
      <c r="BG139" s="104">
        <f t="shared" si="11"/>
        <v>0</v>
      </c>
      <c r="BH139" s="104">
        <f t="shared" si="12"/>
        <v>0</v>
      </c>
      <c r="BI139" s="104">
        <f t="shared" si="13"/>
        <v>0</v>
      </c>
      <c r="BJ139" s="18" t="s">
        <v>126</v>
      </c>
      <c r="BK139" s="166">
        <f t="shared" si="14"/>
        <v>0</v>
      </c>
      <c r="BL139" s="18" t="s">
        <v>151</v>
      </c>
      <c r="BM139" s="18" t="s">
        <v>192</v>
      </c>
    </row>
    <row r="140" spans="2:65" s="1" customFormat="1" ht="25.5" customHeight="1" x14ac:dyDescent="0.15">
      <c r="B140" s="130"/>
      <c r="C140" s="159" t="s">
        <v>480</v>
      </c>
      <c r="D140" s="159" t="s">
        <v>148</v>
      </c>
      <c r="E140" s="160" t="s">
        <v>481</v>
      </c>
      <c r="F140" s="231" t="s">
        <v>212</v>
      </c>
      <c r="G140" s="231"/>
      <c r="H140" s="231"/>
      <c r="I140" s="231"/>
      <c r="J140" s="161" t="s">
        <v>454</v>
      </c>
      <c r="K140" s="162">
        <v>3445.95</v>
      </c>
      <c r="L140" s="232">
        <v>0</v>
      </c>
      <c r="M140" s="232"/>
      <c r="N140" s="233">
        <f t="shared" si="5"/>
        <v>0</v>
      </c>
      <c r="O140" s="233"/>
      <c r="P140" s="233"/>
      <c r="Q140" s="233"/>
      <c r="R140" s="133"/>
      <c r="T140" s="163" t="s">
        <v>5</v>
      </c>
      <c r="U140" s="42" t="s">
        <v>44</v>
      </c>
      <c r="V140" s="34"/>
      <c r="W140" s="164">
        <f t="shared" si="6"/>
        <v>0</v>
      </c>
      <c r="X140" s="164">
        <v>0</v>
      </c>
      <c r="Y140" s="164">
        <f t="shared" si="7"/>
        <v>0</v>
      </c>
      <c r="Z140" s="164">
        <v>0</v>
      </c>
      <c r="AA140" s="165">
        <f t="shared" si="8"/>
        <v>0</v>
      </c>
      <c r="AR140" s="18" t="s">
        <v>151</v>
      </c>
      <c r="AT140" s="18" t="s">
        <v>148</v>
      </c>
      <c r="AU140" s="18" t="s">
        <v>126</v>
      </c>
      <c r="AY140" s="18" t="s">
        <v>147</v>
      </c>
      <c r="BE140" s="104">
        <f t="shared" si="9"/>
        <v>0</v>
      </c>
      <c r="BF140" s="104">
        <f t="shared" si="10"/>
        <v>0</v>
      </c>
      <c r="BG140" s="104">
        <f t="shared" si="11"/>
        <v>0</v>
      </c>
      <c r="BH140" s="104">
        <f t="shared" si="12"/>
        <v>0</v>
      </c>
      <c r="BI140" s="104">
        <f t="shared" si="13"/>
        <v>0</v>
      </c>
      <c r="BJ140" s="18" t="s">
        <v>126</v>
      </c>
      <c r="BK140" s="166">
        <f t="shared" si="14"/>
        <v>0</v>
      </c>
      <c r="BL140" s="18" t="s">
        <v>151</v>
      </c>
      <c r="BM140" s="18" t="s">
        <v>195</v>
      </c>
    </row>
    <row r="141" spans="2:65" s="1" customFormat="1" ht="25.5" customHeight="1" x14ac:dyDescent="0.15">
      <c r="B141" s="130"/>
      <c r="C141" s="159" t="s">
        <v>172</v>
      </c>
      <c r="D141" s="159" t="s">
        <v>148</v>
      </c>
      <c r="E141" s="160" t="s">
        <v>482</v>
      </c>
      <c r="F141" s="231" t="s">
        <v>215</v>
      </c>
      <c r="G141" s="231"/>
      <c r="H141" s="231"/>
      <c r="I141" s="231"/>
      <c r="J141" s="161" t="s">
        <v>472</v>
      </c>
      <c r="K141" s="162">
        <v>750.01</v>
      </c>
      <c r="L141" s="232">
        <v>0</v>
      </c>
      <c r="M141" s="232"/>
      <c r="N141" s="233">
        <f t="shared" si="5"/>
        <v>0</v>
      </c>
      <c r="O141" s="233"/>
      <c r="P141" s="233"/>
      <c r="Q141" s="233"/>
      <c r="R141" s="133"/>
      <c r="T141" s="163" t="s">
        <v>5</v>
      </c>
      <c r="U141" s="42" t="s">
        <v>44</v>
      </c>
      <c r="V141" s="34"/>
      <c r="W141" s="164">
        <f t="shared" si="6"/>
        <v>0</v>
      </c>
      <c r="X141" s="164">
        <v>0</v>
      </c>
      <c r="Y141" s="164">
        <f t="shared" si="7"/>
        <v>0</v>
      </c>
      <c r="Z141" s="164">
        <v>0</v>
      </c>
      <c r="AA141" s="165">
        <f t="shared" si="8"/>
        <v>0</v>
      </c>
      <c r="AR141" s="18" t="s">
        <v>151</v>
      </c>
      <c r="AT141" s="18" t="s">
        <v>148</v>
      </c>
      <c r="AU141" s="18" t="s">
        <v>126</v>
      </c>
      <c r="AY141" s="18" t="s">
        <v>147</v>
      </c>
      <c r="BE141" s="104">
        <f t="shared" si="9"/>
        <v>0</v>
      </c>
      <c r="BF141" s="104">
        <f t="shared" si="10"/>
        <v>0</v>
      </c>
      <c r="BG141" s="104">
        <f t="shared" si="11"/>
        <v>0</v>
      </c>
      <c r="BH141" s="104">
        <f t="shared" si="12"/>
        <v>0</v>
      </c>
      <c r="BI141" s="104">
        <f t="shared" si="13"/>
        <v>0</v>
      </c>
      <c r="BJ141" s="18" t="s">
        <v>126</v>
      </c>
      <c r="BK141" s="166">
        <f t="shared" si="14"/>
        <v>0</v>
      </c>
      <c r="BL141" s="18" t="s">
        <v>151</v>
      </c>
      <c r="BM141" s="18" t="s">
        <v>198</v>
      </c>
    </row>
    <row r="142" spans="2:65" s="1" customFormat="1" ht="25.5" customHeight="1" x14ac:dyDescent="0.15">
      <c r="B142" s="130"/>
      <c r="C142" s="159" t="s">
        <v>483</v>
      </c>
      <c r="D142" s="159" t="s">
        <v>148</v>
      </c>
      <c r="E142" s="160" t="s">
        <v>484</v>
      </c>
      <c r="F142" s="231" t="s">
        <v>221</v>
      </c>
      <c r="G142" s="231"/>
      <c r="H142" s="231"/>
      <c r="I142" s="231"/>
      <c r="J142" s="161" t="s">
        <v>472</v>
      </c>
      <c r="K142" s="162">
        <v>69.36</v>
      </c>
      <c r="L142" s="232">
        <v>0</v>
      </c>
      <c r="M142" s="232"/>
      <c r="N142" s="233">
        <f t="shared" si="5"/>
        <v>0</v>
      </c>
      <c r="O142" s="233"/>
      <c r="P142" s="233"/>
      <c r="Q142" s="233"/>
      <c r="R142" s="133"/>
      <c r="T142" s="163" t="s">
        <v>5</v>
      </c>
      <c r="U142" s="42" t="s">
        <v>44</v>
      </c>
      <c r="V142" s="34"/>
      <c r="W142" s="164">
        <f t="shared" si="6"/>
        <v>0</v>
      </c>
      <c r="X142" s="164">
        <v>0</v>
      </c>
      <c r="Y142" s="164">
        <f t="shared" si="7"/>
        <v>0</v>
      </c>
      <c r="Z142" s="164">
        <v>0</v>
      </c>
      <c r="AA142" s="165">
        <f t="shared" si="8"/>
        <v>0</v>
      </c>
      <c r="AR142" s="18" t="s">
        <v>151</v>
      </c>
      <c r="AT142" s="18" t="s">
        <v>148</v>
      </c>
      <c r="AU142" s="18" t="s">
        <v>126</v>
      </c>
      <c r="AY142" s="18" t="s">
        <v>147</v>
      </c>
      <c r="BE142" s="104">
        <f t="shared" si="9"/>
        <v>0</v>
      </c>
      <c r="BF142" s="104">
        <f t="shared" si="10"/>
        <v>0</v>
      </c>
      <c r="BG142" s="104">
        <f t="shared" si="11"/>
        <v>0</v>
      </c>
      <c r="BH142" s="104">
        <f t="shared" si="12"/>
        <v>0</v>
      </c>
      <c r="BI142" s="104">
        <f t="shared" si="13"/>
        <v>0</v>
      </c>
      <c r="BJ142" s="18" t="s">
        <v>126</v>
      </c>
      <c r="BK142" s="166">
        <f t="shared" si="14"/>
        <v>0</v>
      </c>
      <c r="BL142" s="18" t="s">
        <v>151</v>
      </c>
      <c r="BM142" s="18" t="s">
        <v>201</v>
      </c>
    </row>
    <row r="143" spans="2:65" s="1" customFormat="1" ht="25.5" customHeight="1" x14ac:dyDescent="0.15">
      <c r="B143" s="130"/>
      <c r="C143" s="159" t="s">
        <v>10</v>
      </c>
      <c r="D143" s="159" t="s">
        <v>148</v>
      </c>
      <c r="E143" s="160" t="s">
        <v>485</v>
      </c>
      <c r="F143" s="231" t="s">
        <v>224</v>
      </c>
      <c r="G143" s="231"/>
      <c r="H143" s="231"/>
      <c r="I143" s="231"/>
      <c r="J143" s="161" t="s">
        <v>472</v>
      </c>
      <c r="K143" s="162">
        <v>1317</v>
      </c>
      <c r="L143" s="232">
        <v>0</v>
      </c>
      <c r="M143" s="232"/>
      <c r="N143" s="233">
        <f t="shared" si="5"/>
        <v>0</v>
      </c>
      <c r="O143" s="233"/>
      <c r="P143" s="233"/>
      <c r="Q143" s="233"/>
      <c r="R143" s="133"/>
      <c r="T143" s="163" t="s">
        <v>5</v>
      </c>
      <c r="U143" s="42" t="s">
        <v>44</v>
      </c>
      <c r="V143" s="34"/>
      <c r="W143" s="164">
        <f t="shared" si="6"/>
        <v>0</v>
      </c>
      <c r="X143" s="164">
        <v>0</v>
      </c>
      <c r="Y143" s="164">
        <f t="shared" si="7"/>
        <v>0</v>
      </c>
      <c r="Z143" s="164">
        <v>0</v>
      </c>
      <c r="AA143" s="165">
        <f t="shared" si="8"/>
        <v>0</v>
      </c>
      <c r="AR143" s="18" t="s">
        <v>151</v>
      </c>
      <c r="AT143" s="18" t="s">
        <v>148</v>
      </c>
      <c r="AU143" s="18" t="s">
        <v>126</v>
      </c>
      <c r="AY143" s="18" t="s">
        <v>147</v>
      </c>
      <c r="BE143" s="104">
        <f t="shared" si="9"/>
        <v>0</v>
      </c>
      <c r="BF143" s="104">
        <f t="shared" si="10"/>
        <v>0</v>
      </c>
      <c r="BG143" s="104">
        <f t="shared" si="11"/>
        <v>0</v>
      </c>
      <c r="BH143" s="104">
        <f t="shared" si="12"/>
        <v>0</v>
      </c>
      <c r="BI143" s="104">
        <f t="shared" si="13"/>
        <v>0</v>
      </c>
      <c r="BJ143" s="18" t="s">
        <v>126</v>
      </c>
      <c r="BK143" s="166">
        <f t="shared" si="14"/>
        <v>0</v>
      </c>
      <c r="BL143" s="18" t="s">
        <v>151</v>
      </c>
      <c r="BM143" s="18" t="s">
        <v>204</v>
      </c>
    </row>
    <row r="144" spans="2:65" s="1" customFormat="1" ht="25.5" customHeight="1" x14ac:dyDescent="0.15">
      <c r="B144" s="130"/>
      <c r="C144" s="159" t="s">
        <v>486</v>
      </c>
      <c r="D144" s="159" t="s">
        <v>148</v>
      </c>
      <c r="E144" s="160" t="s">
        <v>487</v>
      </c>
      <c r="F144" s="231" t="s">
        <v>227</v>
      </c>
      <c r="G144" s="231"/>
      <c r="H144" s="231"/>
      <c r="I144" s="231"/>
      <c r="J144" s="161" t="s">
        <v>472</v>
      </c>
      <c r="K144" s="162">
        <v>5268</v>
      </c>
      <c r="L144" s="232">
        <v>0</v>
      </c>
      <c r="M144" s="232"/>
      <c r="N144" s="233">
        <f t="shared" si="5"/>
        <v>0</v>
      </c>
      <c r="O144" s="233"/>
      <c r="P144" s="233"/>
      <c r="Q144" s="233"/>
      <c r="R144" s="133"/>
      <c r="T144" s="163" t="s">
        <v>5</v>
      </c>
      <c r="U144" s="42" t="s">
        <v>44</v>
      </c>
      <c r="V144" s="34"/>
      <c r="W144" s="164">
        <f t="shared" si="6"/>
        <v>0</v>
      </c>
      <c r="X144" s="164">
        <v>0</v>
      </c>
      <c r="Y144" s="164">
        <f t="shared" si="7"/>
        <v>0</v>
      </c>
      <c r="Z144" s="164">
        <v>0</v>
      </c>
      <c r="AA144" s="165">
        <f t="shared" si="8"/>
        <v>0</v>
      </c>
      <c r="AR144" s="18" t="s">
        <v>151</v>
      </c>
      <c r="AT144" s="18" t="s">
        <v>148</v>
      </c>
      <c r="AU144" s="18" t="s">
        <v>126</v>
      </c>
      <c r="AY144" s="18" t="s">
        <v>147</v>
      </c>
      <c r="BE144" s="104">
        <f t="shared" si="9"/>
        <v>0</v>
      </c>
      <c r="BF144" s="104">
        <f t="shared" si="10"/>
        <v>0</v>
      </c>
      <c r="BG144" s="104">
        <f t="shared" si="11"/>
        <v>0</v>
      </c>
      <c r="BH144" s="104">
        <f t="shared" si="12"/>
        <v>0</v>
      </c>
      <c r="BI144" s="104">
        <f t="shared" si="13"/>
        <v>0</v>
      </c>
      <c r="BJ144" s="18" t="s">
        <v>126</v>
      </c>
      <c r="BK144" s="166">
        <f t="shared" si="14"/>
        <v>0</v>
      </c>
      <c r="BL144" s="18" t="s">
        <v>151</v>
      </c>
      <c r="BM144" s="18" t="s">
        <v>207</v>
      </c>
    </row>
    <row r="145" spans="2:65" s="1" customFormat="1" ht="25.5" customHeight="1" x14ac:dyDescent="0.15">
      <c r="B145" s="130"/>
      <c r="C145" s="159" t="s">
        <v>177</v>
      </c>
      <c r="D145" s="159" t="s">
        <v>148</v>
      </c>
      <c r="E145" s="160" t="s">
        <v>488</v>
      </c>
      <c r="F145" s="231" t="s">
        <v>230</v>
      </c>
      <c r="G145" s="231"/>
      <c r="H145" s="231"/>
      <c r="I145" s="231"/>
      <c r="J145" s="161" t="s">
        <v>472</v>
      </c>
      <c r="K145" s="162">
        <v>34.68</v>
      </c>
      <c r="L145" s="232">
        <v>0</v>
      </c>
      <c r="M145" s="232"/>
      <c r="N145" s="233">
        <f t="shared" si="5"/>
        <v>0</v>
      </c>
      <c r="O145" s="233"/>
      <c r="P145" s="233"/>
      <c r="Q145" s="233"/>
      <c r="R145" s="133"/>
      <c r="T145" s="163" t="s">
        <v>5</v>
      </c>
      <c r="U145" s="42" t="s">
        <v>44</v>
      </c>
      <c r="V145" s="34"/>
      <c r="W145" s="164">
        <f t="shared" si="6"/>
        <v>0</v>
      </c>
      <c r="X145" s="164">
        <v>0</v>
      </c>
      <c r="Y145" s="164">
        <f t="shared" si="7"/>
        <v>0</v>
      </c>
      <c r="Z145" s="164">
        <v>0</v>
      </c>
      <c r="AA145" s="165">
        <f t="shared" si="8"/>
        <v>0</v>
      </c>
      <c r="AR145" s="18" t="s">
        <v>151</v>
      </c>
      <c r="AT145" s="18" t="s">
        <v>148</v>
      </c>
      <c r="AU145" s="18" t="s">
        <v>126</v>
      </c>
      <c r="AY145" s="18" t="s">
        <v>147</v>
      </c>
      <c r="BE145" s="104">
        <f t="shared" si="9"/>
        <v>0</v>
      </c>
      <c r="BF145" s="104">
        <f t="shared" si="10"/>
        <v>0</v>
      </c>
      <c r="BG145" s="104">
        <f t="shared" si="11"/>
        <v>0</v>
      </c>
      <c r="BH145" s="104">
        <f t="shared" si="12"/>
        <v>0</v>
      </c>
      <c r="BI145" s="104">
        <f t="shared" si="13"/>
        <v>0</v>
      </c>
      <c r="BJ145" s="18" t="s">
        <v>126</v>
      </c>
      <c r="BK145" s="166">
        <f t="shared" si="14"/>
        <v>0</v>
      </c>
      <c r="BL145" s="18" t="s">
        <v>151</v>
      </c>
      <c r="BM145" s="18" t="s">
        <v>210</v>
      </c>
    </row>
    <row r="146" spans="2:65" s="1" customFormat="1" ht="16.5" customHeight="1" x14ac:dyDescent="0.15">
      <c r="B146" s="130"/>
      <c r="C146" s="159" t="s">
        <v>489</v>
      </c>
      <c r="D146" s="159" t="s">
        <v>148</v>
      </c>
      <c r="E146" s="160" t="s">
        <v>490</v>
      </c>
      <c r="F146" s="231" t="s">
        <v>233</v>
      </c>
      <c r="G146" s="231"/>
      <c r="H146" s="231"/>
      <c r="I146" s="231"/>
      <c r="J146" s="161" t="s">
        <v>472</v>
      </c>
      <c r="K146" s="162">
        <v>1317</v>
      </c>
      <c r="L146" s="232">
        <v>0</v>
      </c>
      <c r="M146" s="232"/>
      <c r="N146" s="233">
        <f t="shared" si="5"/>
        <v>0</v>
      </c>
      <c r="O146" s="233"/>
      <c r="P146" s="233"/>
      <c r="Q146" s="233"/>
      <c r="R146" s="133"/>
      <c r="T146" s="163" t="s">
        <v>5</v>
      </c>
      <c r="U146" s="42" t="s">
        <v>44</v>
      </c>
      <c r="V146" s="34"/>
      <c r="W146" s="164">
        <f t="shared" si="6"/>
        <v>0</v>
      </c>
      <c r="X146" s="164">
        <v>0</v>
      </c>
      <c r="Y146" s="164">
        <f t="shared" si="7"/>
        <v>0</v>
      </c>
      <c r="Z146" s="164">
        <v>0</v>
      </c>
      <c r="AA146" s="165">
        <f t="shared" si="8"/>
        <v>0</v>
      </c>
      <c r="AR146" s="18" t="s">
        <v>151</v>
      </c>
      <c r="AT146" s="18" t="s">
        <v>148</v>
      </c>
      <c r="AU146" s="18" t="s">
        <v>126</v>
      </c>
      <c r="AY146" s="18" t="s">
        <v>147</v>
      </c>
      <c r="BE146" s="104">
        <f t="shared" si="9"/>
        <v>0</v>
      </c>
      <c r="BF146" s="104">
        <f t="shared" si="10"/>
        <v>0</v>
      </c>
      <c r="BG146" s="104">
        <f t="shared" si="11"/>
        <v>0</v>
      </c>
      <c r="BH146" s="104">
        <f t="shared" si="12"/>
        <v>0</v>
      </c>
      <c r="BI146" s="104">
        <f t="shared" si="13"/>
        <v>0</v>
      </c>
      <c r="BJ146" s="18" t="s">
        <v>126</v>
      </c>
      <c r="BK146" s="166">
        <f t="shared" si="14"/>
        <v>0</v>
      </c>
      <c r="BL146" s="18" t="s">
        <v>151</v>
      </c>
      <c r="BM146" s="18" t="s">
        <v>213</v>
      </c>
    </row>
    <row r="147" spans="2:65" s="1" customFormat="1" ht="25.5" customHeight="1" x14ac:dyDescent="0.15">
      <c r="B147" s="130"/>
      <c r="C147" s="159" t="s">
        <v>180</v>
      </c>
      <c r="D147" s="159" t="s">
        <v>148</v>
      </c>
      <c r="E147" s="160" t="s">
        <v>491</v>
      </c>
      <c r="F147" s="231" t="s">
        <v>236</v>
      </c>
      <c r="G147" s="231"/>
      <c r="H147" s="231"/>
      <c r="I147" s="231"/>
      <c r="J147" s="161" t="s">
        <v>472</v>
      </c>
      <c r="K147" s="162">
        <v>1029.6199999999999</v>
      </c>
      <c r="L147" s="232">
        <v>0</v>
      </c>
      <c r="M147" s="232"/>
      <c r="N147" s="233">
        <f t="shared" si="5"/>
        <v>0</v>
      </c>
      <c r="O147" s="233"/>
      <c r="P147" s="233"/>
      <c r="Q147" s="233"/>
      <c r="R147" s="133"/>
      <c r="T147" s="163" t="s">
        <v>5</v>
      </c>
      <c r="U147" s="42" t="s">
        <v>44</v>
      </c>
      <c r="V147" s="34"/>
      <c r="W147" s="164">
        <f t="shared" si="6"/>
        <v>0</v>
      </c>
      <c r="X147" s="164">
        <v>0</v>
      </c>
      <c r="Y147" s="164">
        <f t="shared" si="7"/>
        <v>0</v>
      </c>
      <c r="Z147" s="164">
        <v>0</v>
      </c>
      <c r="AA147" s="165">
        <f t="shared" si="8"/>
        <v>0</v>
      </c>
      <c r="AR147" s="18" t="s">
        <v>151</v>
      </c>
      <c r="AT147" s="18" t="s">
        <v>148</v>
      </c>
      <c r="AU147" s="18" t="s">
        <v>126</v>
      </c>
      <c r="AY147" s="18" t="s">
        <v>147</v>
      </c>
      <c r="BE147" s="104">
        <f t="shared" si="9"/>
        <v>0</v>
      </c>
      <c r="BF147" s="104">
        <f t="shared" si="10"/>
        <v>0</v>
      </c>
      <c r="BG147" s="104">
        <f t="shared" si="11"/>
        <v>0</v>
      </c>
      <c r="BH147" s="104">
        <f t="shared" si="12"/>
        <v>0</v>
      </c>
      <c r="BI147" s="104">
        <f t="shared" si="13"/>
        <v>0</v>
      </c>
      <c r="BJ147" s="18" t="s">
        <v>126</v>
      </c>
      <c r="BK147" s="166">
        <f t="shared" si="14"/>
        <v>0</v>
      </c>
      <c r="BL147" s="18" t="s">
        <v>151</v>
      </c>
      <c r="BM147" s="18" t="s">
        <v>216</v>
      </c>
    </row>
    <row r="148" spans="2:65" s="1" customFormat="1" ht="16.5" customHeight="1" x14ac:dyDescent="0.15">
      <c r="B148" s="130"/>
      <c r="C148" s="168" t="s">
        <v>492</v>
      </c>
      <c r="D148" s="168" t="s">
        <v>493</v>
      </c>
      <c r="E148" s="169" t="s">
        <v>494</v>
      </c>
      <c r="F148" s="264" t="s">
        <v>239</v>
      </c>
      <c r="G148" s="264"/>
      <c r="H148" s="264"/>
      <c r="I148" s="264"/>
      <c r="J148" s="170" t="s">
        <v>495</v>
      </c>
      <c r="K148" s="171">
        <v>1502.0519999999999</v>
      </c>
      <c r="L148" s="265">
        <v>0</v>
      </c>
      <c r="M148" s="265"/>
      <c r="N148" s="266">
        <f t="shared" si="5"/>
        <v>0</v>
      </c>
      <c r="O148" s="233"/>
      <c r="P148" s="233"/>
      <c r="Q148" s="233"/>
      <c r="R148" s="133"/>
      <c r="T148" s="163" t="s">
        <v>5</v>
      </c>
      <c r="U148" s="42" t="s">
        <v>44</v>
      </c>
      <c r="V148" s="34"/>
      <c r="W148" s="164">
        <f t="shared" si="6"/>
        <v>0</v>
      </c>
      <c r="X148" s="164">
        <v>0</v>
      </c>
      <c r="Y148" s="164">
        <f t="shared" si="7"/>
        <v>0</v>
      </c>
      <c r="Z148" s="164">
        <v>0</v>
      </c>
      <c r="AA148" s="165">
        <f t="shared" si="8"/>
        <v>0</v>
      </c>
      <c r="AR148" s="18" t="s">
        <v>157</v>
      </c>
      <c r="AT148" s="18" t="s">
        <v>493</v>
      </c>
      <c r="AU148" s="18" t="s">
        <v>126</v>
      </c>
      <c r="AY148" s="18" t="s">
        <v>147</v>
      </c>
      <c r="BE148" s="104">
        <f t="shared" si="9"/>
        <v>0</v>
      </c>
      <c r="BF148" s="104">
        <f t="shared" si="10"/>
        <v>0</v>
      </c>
      <c r="BG148" s="104">
        <f t="shared" si="11"/>
        <v>0</v>
      </c>
      <c r="BH148" s="104">
        <f t="shared" si="12"/>
        <v>0</v>
      </c>
      <c r="BI148" s="104">
        <f t="shared" si="13"/>
        <v>0</v>
      </c>
      <c r="BJ148" s="18" t="s">
        <v>126</v>
      </c>
      <c r="BK148" s="166">
        <f t="shared" si="14"/>
        <v>0</v>
      </c>
      <c r="BL148" s="18" t="s">
        <v>151</v>
      </c>
      <c r="BM148" s="18" t="s">
        <v>219</v>
      </c>
    </row>
    <row r="149" spans="2:65" s="1" customFormat="1" ht="16.5" customHeight="1" x14ac:dyDescent="0.15">
      <c r="B149" s="130"/>
      <c r="C149" s="159" t="s">
        <v>183</v>
      </c>
      <c r="D149" s="159" t="s">
        <v>148</v>
      </c>
      <c r="E149" s="160" t="s">
        <v>496</v>
      </c>
      <c r="F149" s="231" t="s">
        <v>242</v>
      </c>
      <c r="G149" s="231"/>
      <c r="H149" s="231"/>
      <c r="I149" s="231"/>
      <c r="J149" s="161" t="s">
        <v>472</v>
      </c>
      <c r="K149" s="162">
        <v>386.45</v>
      </c>
      <c r="L149" s="232">
        <v>0</v>
      </c>
      <c r="M149" s="232"/>
      <c r="N149" s="233">
        <f t="shared" si="5"/>
        <v>0</v>
      </c>
      <c r="O149" s="233"/>
      <c r="P149" s="233"/>
      <c r="Q149" s="233"/>
      <c r="R149" s="133"/>
      <c r="T149" s="163" t="s">
        <v>5</v>
      </c>
      <c r="U149" s="42" t="s">
        <v>44</v>
      </c>
      <c r="V149" s="34"/>
      <c r="W149" s="164">
        <f t="shared" si="6"/>
        <v>0</v>
      </c>
      <c r="X149" s="164">
        <v>0</v>
      </c>
      <c r="Y149" s="164">
        <f t="shared" si="7"/>
        <v>0</v>
      </c>
      <c r="Z149" s="164">
        <v>0</v>
      </c>
      <c r="AA149" s="165">
        <f t="shared" si="8"/>
        <v>0</v>
      </c>
      <c r="AR149" s="18" t="s">
        <v>151</v>
      </c>
      <c r="AT149" s="18" t="s">
        <v>148</v>
      </c>
      <c r="AU149" s="18" t="s">
        <v>126</v>
      </c>
      <c r="AY149" s="18" t="s">
        <v>147</v>
      </c>
      <c r="BE149" s="104">
        <f t="shared" si="9"/>
        <v>0</v>
      </c>
      <c r="BF149" s="104">
        <f t="shared" si="10"/>
        <v>0</v>
      </c>
      <c r="BG149" s="104">
        <f t="shared" si="11"/>
        <v>0</v>
      </c>
      <c r="BH149" s="104">
        <f t="shared" si="12"/>
        <v>0</v>
      </c>
      <c r="BI149" s="104">
        <f t="shared" si="13"/>
        <v>0</v>
      </c>
      <c r="BJ149" s="18" t="s">
        <v>126</v>
      </c>
      <c r="BK149" s="166">
        <f t="shared" si="14"/>
        <v>0</v>
      </c>
      <c r="BL149" s="18" t="s">
        <v>151</v>
      </c>
      <c r="BM149" s="18" t="s">
        <v>222</v>
      </c>
    </row>
    <row r="150" spans="2:65" s="1" customFormat="1" ht="16.5" customHeight="1" x14ac:dyDescent="0.15">
      <c r="B150" s="130"/>
      <c r="C150" s="168" t="s">
        <v>497</v>
      </c>
      <c r="D150" s="168" t="s">
        <v>493</v>
      </c>
      <c r="E150" s="169" t="s">
        <v>498</v>
      </c>
      <c r="F150" s="264" t="s">
        <v>245</v>
      </c>
      <c r="G150" s="264"/>
      <c r="H150" s="264"/>
      <c r="I150" s="264"/>
      <c r="J150" s="170" t="s">
        <v>472</v>
      </c>
      <c r="K150" s="171">
        <v>386.45</v>
      </c>
      <c r="L150" s="265">
        <v>0</v>
      </c>
      <c r="M150" s="265"/>
      <c r="N150" s="266">
        <f t="shared" si="5"/>
        <v>0</v>
      </c>
      <c r="O150" s="233"/>
      <c r="P150" s="233"/>
      <c r="Q150" s="233"/>
      <c r="R150" s="133"/>
      <c r="T150" s="163" t="s">
        <v>5</v>
      </c>
      <c r="U150" s="42" t="s">
        <v>44</v>
      </c>
      <c r="V150" s="34"/>
      <c r="W150" s="164">
        <f t="shared" si="6"/>
        <v>0</v>
      </c>
      <c r="X150" s="164">
        <v>0</v>
      </c>
      <c r="Y150" s="164">
        <f t="shared" si="7"/>
        <v>0</v>
      </c>
      <c r="Z150" s="164">
        <v>0</v>
      </c>
      <c r="AA150" s="165">
        <f t="shared" si="8"/>
        <v>0</v>
      </c>
      <c r="AR150" s="18" t="s">
        <v>157</v>
      </c>
      <c r="AT150" s="18" t="s">
        <v>493</v>
      </c>
      <c r="AU150" s="18" t="s">
        <v>126</v>
      </c>
      <c r="AY150" s="18" t="s">
        <v>147</v>
      </c>
      <c r="BE150" s="104">
        <f t="shared" si="9"/>
        <v>0</v>
      </c>
      <c r="BF150" s="104">
        <f t="shared" si="10"/>
        <v>0</v>
      </c>
      <c r="BG150" s="104">
        <f t="shared" si="11"/>
        <v>0</v>
      </c>
      <c r="BH150" s="104">
        <f t="shared" si="12"/>
        <v>0</v>
      </c>
      <c r="BI150" s="104">
        <f t="shared" si="13"/>
        <v>0</v>
      </c>
      <c r="BJ150" s="18" t="s">
        <v>126</v>
      </c>
      <c r="BK150" s="166">
        <f t="shared" si="14"/>
        <v>0</v>
      </c>
      <c r="BL150" s="18" t="s">
        <v>151</v>
      </c>
      <c r="BM150" s="18" t="s">
        <v>225</v>
      </c>
    </row>
    <row r="151" spans="2:65" s="1" customFormat="1" ht="25.5" customHeight="1" x14ac:dyDescent="0.15">
      <c r="B151" s="130"/>
      <c r="C151" s="159" t="s">
        <v>186</v>
      </c>
      <c r="D151" s="159" t="s">
        <v>148</v>
      </c>
      <c r="E151" s="160" t="s">
        <v>499</v>
      </c>
      <c r="F151" s="231" t="s">
        <v>248</v>
      </c>
      <c r="G151" s="231"/>
      <c r="H151" s="231"/>
      <c r="I151" s="231"/>
      <c r="J151" s="161" t="s">
        <v>454</v>
      </c>
      <c r="K151" s="162">
        <v>186.9</v>
      </c>
      <c r="L151" s="232">
        <v>0</v>
      </c>
      <c r="M151" s="232"/>
      <c r="N151" s="233">
        <f t="shared" si="5"/>
        <v>0</v>
      </c>
      <c r="O151" s="233"/>
      <c r="P151" s="233"/>
      <c r="Q151" s="233"/>
      <c r="R151" s="133"/>
      <c r="T151" s="163" t="s">
        <v>5</v>
      </c>
      <c r="U151" s="42" t="s">
        <v>44</v>
      </c>
      <c r="V151" s="34"/>
      <c r="W151" s="164">
        <f t="shared" si="6"/>
        <v>0</v>
      </c>
      <c r="X151" s="164">
        <v>0</v>
      </c>
      <c r="Y151" s="164">
        <f t="shared" si="7"/>
        <v>0</v>
      </c>
      <c r="Z151" s="164">
        <v>0</v>
      </c>
      <c r="AA151" s="165">
        <f t="shared" si="8"/>
        <v>0</v>
      </c>
      <c r="AR151" s="18" t="s">
        <v>151</v>
      </c>
      <c r="AT151" s="18" t="s">
        <v>148</v>
      </c>
      <c r="AU151" s="18" t="s">
        <v>126</v>
      </c>
      <c r="AY151" s="18" t="s">
        <v>147</v>
      </c>
      <c r="BE151" s="104">
        <f t="shared" si="9"/>
        <v>0</v>
      </c>
      <c r="BF151" s="104">
        <f t="shared" si="10"/>
        <v>0</v>
      </c>
      <c r="BG151" s="104">
        <f t="shared" si="11"/>
        <v>0</v>
      </c>
      <c r="BH151" s="104">
        <f t="shared" si="12"/>
        <v>0</v>
      </c>
      <c r="BI151" s="104">
        <f t="shared" si="13"/>
        <v>0</v>
      </c>
      <c r="BJ151" s="18" t="s">
        <v>126</v>
      </c>
      <c r="BK151" s="166">
        <f t="shared" si="14"/>
        <v>0</v>
      </c>
      <c r="BL151" s="18" t="s">
        <v>151</v>
      </c>
      <c r="BM151" s="18" t="s">
        <v>228</v>
      </c>
    </row>
    <row r="152" spans="2:65" s="1" customFormat="1" ht="25.5" customHeight="1" x14ac:dyDescent="0.15">
      <c r="B152" s="130"/>
      <c r="C152" s="159" t="s">
        <v>500</v>
      </c>
      <c r="D152" s="159" t="s">
        <v>148</v>
      </c>
      <c r="E152" s="160" t="s">
        <v>501</v>
      </c>
      <c r="F152" s="231" t="s">
        <v>251</v>
      </c>
      <c r="G152" s="231"/>
      <c r="H152" s="231"/>
      <c r="I152" s="231"/>
      <c r="J152" s="161" t="s">
        <v>454</v>
      </c>
      <c r="K152" s="162">
        <v>186.9</v>
      </c>
      <c r="L152" s="232">
        <v>0</v>
      </c>
      <c r="M152" s="232"/>
      <c r="N152" s="233">
        <f t="shared" si="5"/>
        <v>0</v>
      </c>
      <c r="O152" s="233"/>
      <c r="P152" s="233"/>
      <c r="Q152" s="233"/>
      <c r="R152" s="133"/>
      <c r="T152" s="163" t="s">
        <v>5</v>
      </c>
      <c r="U152" s="42" t="s">
        <v>44</v>
      </c>
      <c r="V152" s="34"/>
      <c r="W152" s="164">
        <f t="shared" si="6"/>
        <v>0</v>
      </c>
      <c r="X152" s="164">
        <v>0</v>
      </c>
      <c r="Y152" s="164">
        <f t="shared" si="7"/>
        <v>0</v>
      </c>
      <c r="Z152" s="164">
        <v>0</v>
      </c>
      <c r="AA152" s="165">
        <f t="shared" si="8"/>
        <v>0</v>
      </c>
      <c r="AR152" s="18" t="s">
        <v>151</v>
      </c>
      <c r="AT152" s="18" t="s">
        <v>148</v>
      </c>
      <c r="AU152" s="18" t="s">
        <v>126</v>
      </c>
      <c r="AY152" s="18" t="s">
        <v>147</v>
      </c>
      <c r="BE152" s="104">
        <f t="shared" si="9"/>
        <v>0</v>
      </c>
      <c r="BF152" s="104">
        <f t="shared" si="10"/>
        <v>0</v>
      </c>
      <c r="BG152" s="104">
        <f t="shared" si="11"/>
        <v>0</v>
      </c>
      <c r="BH152" s="104">
        <f t="shared" si="12"/>
        <v>0</v>
      </c>
      <c r="BI152" s="104">
        <f t="shared" si="13"/>
        <v>0</v>
      </c>
      <c r="BJ152" s="18" t="s">
        <v>126</v>
      </c>
      <c r="BK152" s="166">
        <f t="shared" si="14"/>
        <v>0</v>
      </c>
      <c r="BL152" s="18" t="s">
        <v>151</v>
      </c>
      <c r="BM152" s="18" t="s">
        <v>231</v>
      </c>
    </row>
    <row r="153" spans="2:65" s="1" customFormat="1" ht="16.5" customHeight="1" x14ac:dyDescent="0.15">
      <c r="B153" s="130"/>
      <c r="C153" s="168" t="s">
        <v>189</v>
      </c>
      <c r="D153" s="168" t="s">
        <v>493</v>
      </c>
      <c r="E153" s="169" t="s">
        <v>502</v>
      </c>
      <c r="F153" s="264" t="s">
        <v>254</v>
      </c>
      <c r="G153" s="264"/>
      <c r="H153" s="264"/>
      <c r="I153" s="264"/>
      <c r="J153" s="170" t="s">
        <v>503</v>
      </c>
      <c r="K153" s="171">
        <v>9.3450000000000006</v>
      </c>
      <c r="L153" s="265">
        <v>0</v>
      </c>
      <c r="M153" s="265"/>
      <c r="N153" s="266">
        <f t="shared" si="5"/>
        <v>0</v>
      </c>
      <c r="O153" s="233"/>
      <c r="P153" s="233"/>
      <c r="Q153" s="233"/>
      <c r="R153" s="133"/>
      <c r="T153" s="163" t="s">
        <v>5</v>
      </c>
      <c r="U153" s="42" t="s">
        <v>44</v>
      </c>
      <c r="V153" s="34"/>
      <c r="W153" s="164">
        <f t="shared" si="6"/>
        <v>0</v>
      </c>
      <c r="X153" s="164">
        <v>0</v>
      </c>
      <c r="Y153" s="164">
        <f t="shared" si="7"/>
        <v>0</v>
      </c>
      <c r="Z153" s="164">
        <v>0</v>
      </c>
      <c r="AA153" s="165">
        <f t="shared" si="8"/>
        <v>0</v>
      </c>
      <c r="AR153" s="18" t="s">
        <v>157</v>
      </c>
      <c r="AT153" s="18" t="s">
        <v>493</v>
      </c>
      <c r="AU153" s="18" t="s">
        <v>126</v>
      </c>
      <c r="AY153" s="18" t="s">
        <v>147</v>
      </c>
      <c r="BE153" s="104">
        <f t="shared" si="9"/>
        <v>0</v>
      </c>
      <c r="BF153" s="104">
        <f t="shared" si="10"/>
        <v>0</v>
      </c>
      <c r="BG153" s="104">
        <f t="shared" si="11"/>
        <v>0</v>
      </c>
      <c r="BH153" s="104">
        <f t="shared" si="12"/>
        <v>0</v>
      </c>
      <c r="BI153" s="104">
        <f t="shared" si="13"/>
        <v>0</v>
      </c>
      <c r="BJ153" s="18" t="s">
        <v>126</v>
      </c>
      <c r="BK153" s="166">
        <f t="shared" si="14"/>
        <v>0</v>
      </c>
      <c r="BL153" s="18" t="s">
        <v>151</v>
      </c>
      <c r="BM153" s="18" t="s">
        <v>234</v>
      </c>
    </row>
    <row r="154" spans="2:65" s="1" customFormat="1" ht="16.5" customHeight="1" x14ac:dyDescent="0.15">
      <c r="B154" s="130"/>
      <c r="C154" s="168" t="s">
        <v>504</v>
      </c>
      <c r="D154" s="168" t="s">
        <v>493</v>
      </c>
      <c r="E154" s="169" t="s">
        <v>505</v>
      </c>
      <c r="F154" s="264" t="s">
        <v>257</v>
      </c>
      <c r="G154" s="264"/>
      <c r="H154" s="264"/>
      <c r="I154" s="264"/>
      <c r="J154" s="170" t="s">
        <v>495</v>
      </c>
      <c r="K154" s="171">
        <v>1.869</v>
      </c>
      <c r="L154" s="265">
        <v>0</v>
      </c>
      <c r="M154" s="265"/>
      <c r="N154" s="266">
        <f t="shared" si="5"/>
        <v>0</v>
      </c>
      <c r="O154" s="233"/>
      <c r="P154" s="233"/>
      <c r="Q154" s="233"/>
      <c r="R154" s="133"/>
      <c r="T154" s="163" t="s">
        <v>5</v>
      </c>
      <c r="U154" s="42" t="s">
        <v>44</v>
      </c>
      <c r="V154" s="34"/>
      <c r="W154" s="164">
        <f t="shared" si="6"/>
        <v>0</v>
      </c>
      <c r="X154" s="164">
        <v>0</v>
      </c>
      <c r="Y154" s="164">
        <f t="shared" si="7"/>
        <v>0</v>
      </c>
      <c r="Z154" s="164">
        <v>0</v>
      </c>
      <c r="AA154" s="165">
        <f t="shared" si="8"/>
        <v>0</v>
      </c>
      <c r="AR154" s="18" t="s">
        <v>157</v>
      </c>
      <c r="AT154" s="18" t="s">
        <v>493</v>
      </c>
      <c r="AU154" s="18" t="s">
        <v>126</v>
      </c>
      <c r="AY154" s="18" t="s">
        <v>147</v>
      </c>
      <c r="BE154" s="104">
        <f t="shared" si="9"/>
        <v>0</v>
      </c>
      <c r="BF154" s="104">
        <f t="shared" si="10"/>
        <v>0</v>
      </c>
      <c r="BG154" s="104">
        <f t="shared" si="11"/>
        <v>0</v>
      </c>
      <c r="BH154" s="104">
        <f t="shared" si="12"/>
        <v>0</v>
      </c>
      <c r="BI154" s="104">
        <f t="shared" si="13"/>
        <v>0</v>
      </c>
      <c r="BJ154" s="18" t="s">
        <v>126</v>
      </c>
      <c r="BK154" s="166">
        <f t="shared" si="14"/>
        <v>0</v>
      </c>
      <c r="BL154" s="18" t="s">
        <v>151</v>
      </c>
      <c r="BM154" s="18" t="s">
        <v>237</v>
      </c>
    </row>
    <row r="155" spans="2:65" s="1" customFormat="1" ht="16.5" customHeight="1" x14ac:dyDescent="0.15">
      <c r="B155" s="130"/>
      <c r="C155" s="159" t="s">
        <v>192</v>
      </c>
      <c r="D155" s="159" t="s">
        <v>148</v>
      </c>
      <c r="E155" s="160" t="s">
        <v>506</v>
      </c>
      <c r="F155" s="231" t="s">
        <v>260</v>
      </c>
      <c r="G155" s="231"/>
      <c r="H155" s="231"/>
      <c r="I155" s="231"/>
      <c r="J155" s="161" t="s">
        <v>454</v>
      </c>
      <c r="K155" s="162">
        <v>186.9</v>
      </c>
      <c r="L155" s="232">
        <v>0</v>
      </c>
      <c r="M155" s="232"/>
      <c r="N155" s="233">
        <f t="shared" si="5"/>
        <v>0</v>
      </c>
      <c r="O155" s="233"/>
      <c r="P155" s="233"/>
      <c r="Q155" s="233"/>
      <c r="R155" s="133"/>
      <c r="T155" s="163" t="s">
        <v>5</v>
      </c>
      <c r="U155" s="42" t="s">
        <v>44</v>
      </c>
      <c r="V155" s="34"/>
      <c r="W155" s="164">
        <f t="shared" si="6"/>
        <v>0</v>
      </c>
      <c r="X155" s="164">
        <v>0</v>
      </c>
      <c r="Y155" s="164">
        <f t="shared" si="7"/>
        <v>0</v>
      </c>
      <c r="Z155" s="164">
        <v>0</v>
      </c>
      <c r="AA155" s="165">
        <f t="shared" si="8"/>
        <v>0</v>
      </c>
      <c r="AR155" s="18" t="s">
        <v>151</v>
      </c>
      <c r="AT155" s="18" t="s">
        <v>148</v>
      </c>
      <c r="AU155" s="18" t="s">
        <v>126</v>
      </c>
      <c r="AY155" s="18" t="s">
        <v>147</v>
      </c>
      <c r="BE155" s="104">
        <f t="shared" si="9"/>
        <v>0</v>
      </c>
      <c r="BF155" s="104">
        <f t="shared" si="10"/>
        <v>0</v>
      </c>
      <c r="BG155" s="104">
        <f t="shared" si="11"/>
        <v>0</v>
      </c>
      <c r="BH155" s="104">
        <f t="shared" si="12"/>
        <v>0</v>
      </c>
      <c r="BI155" s="104">
        <f t="shared" si="13"/>
        <v>0</v>
      </c>
      <c r="BJ155" s="18" t="s">
        <v>126</v>
      </c>
      <c r="BK155" s="166">
        <f t="shared" si="14"/>
        <v>0</v>
      </c>
      <c r="BL155" s="18" t="s">
        <v>151</v>
      </c>
      <c r="BM155" s="18" t="s">
        <v>240</v>
      </c>
    </row>
    <row r="156" spans="2:65" s="1" customFormat="1" ht="16.5" customHeight="1" x14ac:dyDescent="0.15">
      <c r="B156" s="130"/>
      <c r="C156" s="159" t="s">
        <v>507</v>
      </c>
      <c r="D156" s="159" t="s">
        <v>148</v>
      </c>
      <c r="E156" s="160" t="s">
        <v>508</v>
      </c>
      <c r="F156" s="231" t="s">
        <v>263</v>
      </c>
      <c r="G156" s="231"/>
      <c r="H156" s="231"/>
      <c r="I156" s="231"/>
      <c r="J156" s="161" t="s">
        <v>454</v>
      </c>
      <c r="K156" s="162">
        <v>186.9</v>
      </c>
      <c r="L156" s="232">
        <v>0</v>
      </c>
      <c r="M156" s="232"/>
      <c r="N156" s="233">
        <f t="shared" si="5"/>
        <v>0</v>
      </c>
      <c r="O156" s="233"/>
      <c r="P156" s="233"/>
      <c r="Q156" s="233"/>
      <c r="R156" s="133"/>
      <c r="T156" s="163" t="s">
        <v>5</v>
      </c>
      <c r="U156" s="42" t="s">
        <v>44</v>
      </c>
      <c r="V156" s="34"/>
      <c r="W156" s="164">
        <f t="shared" si="6"/>
        <v>0</v>
      </c>
      <c r="X156" s="164">
        <v>0</v>
      </c>
      <c r="Y156" s="164">
        <f t="shared" si="7"/>
        <v>0</v>
      </c>
      <c r="Z156" s="164">
        <v>0</v>
      </c>
      <c r="AA156" s="165">
        <f t="shared" si="8"/>
        <v>0</v>
      </c>
      <c r="AR156" s="18" t="s">
        <v>151</v>
      </c>
      <c r="AT156" s="18" t="s">
        <v>148</v>
      </c>
      <c r="AU156" s="18" t="s">
        <v>126</v>
      </c>
      <c r="AY156" s="18" t="s">
        <v>147</v>
      </c>
      <c r="BE156" s="104">
        <f t="shared" si="9"/>
        <v>0</v>
      </c>
      <c r="BF156" s="104">
        <f t="shared" si="10"/>
        <v>0</v>
      </c>
      <c r="BG156" s="104">
        <f t="shared" si="11"/>
        <v>0</v>
      </c>
      <c r="BH156" s="104">
        <f t="shared" si="12"/>
        <v>0</v>
      </c>
      <c r="BI156" s="104">
        <f t="shared" si="13"/>
        <v>0</v>
      </c>
      <c r="BJ156" s="18" t="s">
        <v>126</v>
      </c>
      <c r="BK156" s="166">
        <f t="shared" si="14"/>
        <v>0</v>
      </c>
      <c r="BL156" s="18" t="s">
        <v>151</v>
      </c>
      <c r="BM156" s="18" t="s">
        <v>243</v>
      </c>
    </row>
    <row r="157" spans="2:65" s="1" customFormat="1" ht="16.5" customHeight="1" x14ac:dyDescent="0.15">
      <c r="B157" s="130"/>
      <c r="C157" s="159" t="s">
        <v>195</v>
      </c>
      <c r="D157" s="159" t="s">
        <v>148</v>
      </c>
      <c r="E157" s="160" t="s">
        <v>509</v>
      </c>
      <c r="F157" s="231" t="s">
        <v>266</v>
      </c>
      <c r="G157" s="231"/>
      <c r="H157" s="231"/>
      <c r="I157" s="231"/>
      <c r="J157" s="161" t="s">
        <v>454</v>
      </c>
      <c r="K157" s="162">
        <v>186.9</v>
      </c>
      <c r="L157" s="232">
        <v>0</v>
      </c>
      <c r="M157" s="232"/>
      <c r="N157" s="233">
        <f t="shared" si="5"/>
        <v>0</v>
      </c>
      <c r="O157" s="233"/>
      <c r="P157" s="233"/>
      <c r="Q157" s="233"/>
      <c r="R157" s="133"/>
      <c r="T157" s="163" t="s">
        <v>5</v>
      </c>
      <c r="U157" s="42" t="s">
        <v>44</v>
      </c>
      <c r="V157" s="34"/>
      <c r="W157" s="164">
        <f t="shared" si="6"/>
        <v>0</v>
      </c>
      <c r="X157" s="164">
        <v>0</v>
      </c>
      <c r="Y157" s="164">
        <f t="shared" si="7"/>
        <v>0</v>
      </c>
      <c r="Z157" s="164">
        <v>0</v>
      </c>
      <c r="AA157" s="165">
        <f t="shared" si="8"/>
        <v>0</v>
      </c>
      <c r="AR157" s="18" t="s">
        <v>151</v>
      </c>
      <c r="AT157" s="18" t="s">
        <v>148</v>
      </c>
      <c r="AU157" s="18" t="s">
        <v>126</v>
      </c>
      <c r="AY157" s="18" t="s">
        <v>147</v>
      </c>
      <c r="BE157" s="104">
        <f t="shared" si="9"/>
        <v>0</v>
      </c>
      <c r="BF157" s="104">
        <f t="shared" si="10"/>
        <v>0</v>
      </c>
      <c r="BG157" s="104">
        <f t="shared" si="11"/>
        <v>0</v>
      </c>
      <c r="BH157" s="104">
        <f t="shared" si="12"/>
        <v>0</v>
      </c>
      <c r="BI157" s="104">
        <f t="shared" si="13"/>
        <v>0</v>
      </c>
      <c r="BJ157" s="18" t="s">
        <v>126</v>
      </c>
      <c r="BK157" s="166">
        <f t="shared" si="14"/>
        <v>0</v>
      </c>
      <c r="BL157" s="18" t="s">
        <v>151</v>
      </c>
      <c r="BM157" s="18" t="s">
        <v>246</v>
      </c>
    </row>
    <row r="158" spans="2:65" s="9" customFormat="1" ht="29.75" customHeight="1" x14ac:dyDescent="0.15">
      <c r="B158" s="148"/>
      <c r="C158" s="149"/>
      <c r="D158" s="158" t="s">
        <v>448</v>
      </c>
      <c r="E158" s="158"/>
      <c r="F158" s="158"/>
      <c r="G158" s="158"/>
      <c r="H158" s="158"/>
      <c r="I158" s="158"/>
      <c r="J158" s="158"/>
      <c r="K158" s="158"/>
      <c r="L158" s="158"/>
      <c r="M158" s="158"/>
      <c r="N158" s="262">
        <f>BK158</f>
        <v>0</v>
      </c>
      <c r="O158" s="263"/>
      <c r="P158" s="263"/>
      <c r="Q158" s="263"/>
      <c r="R158" s="151"/>
      <c r="T158" s="152"/>
      <c r="U158" s="149"/>
      <c r="V158" s="149"/>
      <c r="W158" s="153">
        <f>W159</f>
        <v>0</v>
      </c>
      <c r="X158" s="149"/>
      <c r="Y158" s="153">
        <f>Y159</f>
        <v>0</v>
      </c>
      <c r="Z158" s="149"/>
      <c r="AA158" s="154">
        <f>AA159</f>
        <v>0</v>
      </c>
      <c r="AR158" s="155" t="s">
        <v>85</v>
      </c>
      <c r="AT158" s="156" t="s">
        <v>76</v>
      </c>
      <c r="AU158" s="156" t="s">
        <v>85</v>
      </c>
      <c r="AY158" s="155" t="s">
        <v>147</v>
      </c>
      <c r="BK158" s="157">
        <f>BK159</f>
        <v>0</v>
      </c>
    </row>
    <row r="159" spans="2:65" s="1" customFormat="1" ht="25.5" customHeight="1" x14ac:dyDescent="0.15">
      <c r="B159" s="130"/>
      <c r="C159" s="159" t="s">
        <v>510</v>
      </c>
      <c r="D159" s="159" t="s">
        <v>148</v>
      </c>
      <c r="E159" s="160" t="s">
        <v>511</v>
      </c>
      <c r="F159" s="231" t="s">
        <v>269</v>
      </c>
      <c r="G159" s="231"/>
      <c r="H159" s="231"/>
      <c r="I159" s="231"/>
      <c r="J159" s="161" t="s">
        <v>472</v>
      </c>
      <c r="K159" s="162">
        <v>84.05</v>
      </c>
      <c r="L159" s="232">
        <v>0</v>
      </c>
      <c r="M159" s="232"/>
      <c r="N159" s="233">
        <f>ROUND(L159*K159,3)</f>
        <v>0</v>
      </c>
      <c r="O159" s="233"/>
      <c r="P159" s="233"/>
      <c r="Q159" s="233"/>
      <c r="R159" s="133"/>
      <c r="T159" s="163" t="s">
        <v>5</v>
      </c>
      <c r="U159" s="42" t="s">
        <v>44</v>
      </c>
      <c r="V159" s="34"/>
      <c r="W159" s="164">
        <f>V159*K159</f>
        <v>0</v>
      </c>
      <c r="X159" s="164">
        <v>0</v>
      </c>
      <c r="Y159" s="164">
        <f>X159*K159</f>
        <v>0</v>
      </c>
      <c r="Z159" s="164">
        <v>0</v>
      </c>
      <c r="AA159" s="165">
        <f>Z159*K159</f>
        <v>0</v>
      </c>
      <c r="AR159" s="18" t="s">
        <v>151</v>
      </c>
      <c r="AT159" s="18" t="s">
        <v>148</v>
      </c>
      <c r="AU159" s="18" t="s">
        <v>126</v>
      </c>
      <c r="AY159" s="18" t="s">
        <v>147</v>
      </c>
      <c r="BE159" s="104">
        <f>IF(U159="základná",N159,0)</f>
        <v>0</v>
      </c>
      <c r="BF159" s="104">
        <f>IF(U159="znížená",N159,0)</f>
        <v>0</v>
      </c>
      <c r="BG159" s="104">
        <f>IF(U159="zákl. prenesená",N159,0)</f>
        <v>0</v>
      </c>
      <c r="BH159" s="104">
        <f>IF(U159="zníž. prenesená",N159,0)</f>
        <v>0</v>
      </c>
      <c r="BI159" s="104">
        <f>IF(U159="nulová",N159,0)</f>
        <v>0</v>
      </c>
      <c r="BJ159" s="18" t="s">
        <v>126</v>
      </c>
      <c r="BK159" s="166">
        <f>ROUND(L159*K159,3)</f>
        <v>0</v>
      </c>
      <c r="BL159" s="18" t="s">
        <v>151</v>
      </c>
      <c r="BM159" s="18" t="s">
        <v>249</v>
      </c>
    </row>
    <row r="160" spans="2:65" s="9" customFormat="1" ht="29.75" customHeight="1" x14ac:dyDescent="0.15">
      <c r="B160" s="148"/>
      <c r="C160" s="149"/>
      <c r="D160" s="158" t="s">
        <v>449</v>
      </c>
      <c r="E160" s="158"/>
      <c r="F160" s="158"/>
      <c r="G160" s="158"/>
      <c r="H160" s="158"/>
      <c r="I160" s="158"/>
      <c r="J160" s="158"/>
      <c r="K160" s="158"/>
      <c r="L160" s="158"/>
      <c r="M160" s="158"/>
      <c r="N160" s="262">
        <f>BK160</f>
        <v>0</v>
      </c>
      <c r="O160" s="263"/>
      <c r="P160" s="263"/>
      <c r="Q160" s="263"/>
      <c r="R160" s="151"/>
      <c r="T160" s="152"/>
      <c r="U160" s="149"/>
      <c r="V160" s="149"/>
      <c r="W160" s="153">
        <f>SUM(W161:W171)</f>
        <v>0</v>
      </c>
      <c r="X160" s="149"/>
      <c r="Y160" s="153">
        <f>SUM(Y161:Y171)</f>
        <v>0</v>
      </c>
      <c r="Z160" s="149"/>
      <c r="AA160" s="154">
        <f>SUM(AA161:AA171)</f>
        <v>0</v>
      </c>
      <c r="AR160" s="155" t="s">
        <v>85</v>
      </c>
      <c r="AT160" s="156" t="s">
        <v>76</v>
      </c>
      <c r="AU160" s="156" t="s">
        <v>85</v>
      </c>
      <c r="AY160" s="155" t="s">
        <v>147</v>
      </c>
      <c r="BK160" s="157">
        <f>SUM(BK161:BK171)</f>
        <v>0</v>
      </c>
    </row>
    <row r="161" spans="2:65" s="1" customFormat="1" ht="25.5" customHeight="1" x14ac:dyDescent="0.15">
      <c r="B161" s="130"/>
      <c r="C161" s="159" t="s">
        <v>198</v>
      </c>
      <c r="D161" s="159" t="s">
        <v>148</v>
      </c>
      <c r="E161" s="160" t="s">
        <v>512</v>
      </c>
      <c r="F161" s="231" t="s">
        <v>279</v>
      </c>
      <c r="G161" s="231"/>
      <c r="H161" s="231"/>
      <c r="I161" s="231"/>
      <c r="J161" s="161" t="s">
        <v>454</v>
      </c>
      <c r="K161" s="162">
        <v>173.4</v>
      </c>
      <c r="L161" s="232">
        <v>0</v>
      </c>
      <c r="M161" s="232"/>
      <c r="N161" s="233">
        <f t="shared" ref="N161:N171" si="15">ROUND(L161*K161,3)</f>
        <v>0</v>
      </c>
      <c r="O161" s="233"/>
      <c r="P161" s="233"/>
      <c r="Q161" s="233"/>
      <c r="R161" s="133"/>
      <c r="T161" s="163" t="s">
        <v>5</v>
      </c>
      <c r="U161" s="42" t="s">
        <v>44</v>
      </c>
      <c r="V161" s="34"/>
      <c r="W161" s="164">
        <f t="shared" ref="W161:W171" si="16">V161*K161</f>
        <v>0</v>
      </c>
      <c r="X161" s="164">
        <v>0</v>
      </c>
      <c r="Y161" s="164">
        <f t="shared" ref="Y161:Y171" si="17">X161*K161</f>
        <v>0</v>
      </c>
      <c r="Z161" s="164">
        <v>0</v>
      </c>
      <c r="AA161" s="165">
        <f t="shared" ref="AA161:AA171" si="18">Z161*K161</f>
        <v>0</v>
      </c>
      <c r="AR161" s="18" t="s">
        <v>151</v>
      </c>
      <c r="AT161" s="18" t="s">
        <v>148</v>
      </c>
      <c r="AU161" s="18" t="s">
        <v>126</v>
      </c>
      <c r="AY161" s="18" t="s">
        <v>147</v>
      </c>
      <c r="BE161" s="104">
        <f t="shared" ref="BE161:BE171" si="19">IF(U161="základná",N161,0)</f>
        <v>0</v>
      </c>
      <c r="BF161" s="104">
        <f t="shared" ref="BF161:BF171" si="20">IF(U161="znížená",N161,0)</f>
        <v>0</v>
      </c>
      <c r="BG161" s="104">
        <f t="shared" ref="BG161:BG171" si="21">IF(U161="zákl. prenesená",N161,0)</f>
        <v>0</v>
      </c>
      <c r="BH161" s="104">
        <f t="shared" ref="BH161:BH171" si="22">IF(U161="zníž. prenesená",N161,0)</f>
        <v>0</v>
      </c>
      <c r="BI161" s="104">
        <f t="shared" ref="BI161:BI171" si="23">IF(U161="nulová",N161,0)</f>
        <v>0</v>
      </c>
      <c r="BJ161" s="18" t="s">
        <v>126</v>
      </c>
      <c r="BK161" s="166">
        <f t="shared" ref="BK161:BK171" si="24">ROUND(L161*K161,3)</f>
        <v>0</v>
      </c>
      <c r="BL161" s="18" t="s">
        <v>151</v>
      </c>
      <c r="BM161" s="18" t="s">
        <v>252</v>
      </c>
    </row>
    <row r="162" spans="2:65" s="1" customFormat="1" ht="16.5" customHeight="1" x14ac:dyDescent="0.15">
      <c r="B162" s="130"/>
      <c r="C162" s="159" t="s">
        <v>513</v>
      </c>
      <c r="D162" s="159" t="s">
        <v>148</v>
      </c>
      <c r="E162" s="160" t="s">
        <v>514</v>
      </c>
      <c r="F162" s="231" t="s">
        <v>515</v>
      </c>
      <c r="G162" s="231"/>
      <c r="H162" s="231"/>
      <c r="I162" s="231"/>
      <c r="J162" s="161" t="s">
        <v>454</v>
      </c>
      <c r="K162" s="162">
        <v>28.1</v>
      </c>
      <c r="L162" s="232">
        <v>0</v>
      </c>
      <c r="M162" s="232"/>
      <c r="N162" s="233">
        <f t="shared" si="15"/>
        <v>0</v>
      </c>
      <c r="O162" s="233"/>
      <c r="P162" s="233"/>
      <c r="Q162" s="233"/>
      <c r="R162" s="133"/>
      <c r="T162" s="163" t="s">
        <v>5</v>
      </c>
      <c r="U162" s="42" t="s">
        <v>44</v>
      </c>
      <c r="V162" s="34"/>
      <c r="W162" s="164">
        <f t="shared" si="16"/>
        <v>0</v>
      </c>
      <c r="X162" s="164">
        <v>0</v>
      </c>
      <c r="Y162" s="164">
        <f t="shared" si="17"/>
        <v>0</v>
      </c>
      <c r="Z162" s="164">
        <v>0</v>
      </c>
      <c r="AA162" s="165">
        <f t="shared" si="18"/>
        <v>0</v>
      </c>
      <c r="AR162" s="18" t="s">
        <v>151</v>
      </c>
      <c r="AT162" s="18" t="s">
        <v>148</v>
      </c>
      <c r="AU162" s="18" t="s">
        <v>126</v>
      </c>
      <c r="AY162" s="18" t="s">
        <v>147</v>
      </c>
      <c r="BE162" s="104">
        <f t="shared" si="19"/>
        <v>0</v>
      </c>
      <c r="BF162" s="104">
        <f t="shared" si="20"/>
        <v>0</v>
      </c>
      <c r="BG162" s="104">
        <f t="shared" si="21"/>
        <v>0</v>
      </c>
      <c r="BH162" s="104">
        <f t="shared" si="22"/>
        <v>0</v>
      </c>
      <c r="BI162" s="104">
        <f t="shared" si="23"/>
        <v>0</v>
      </c>
      <c r="BJ162" s="18" t="s">
        <v>126</v>
      </c>
      <c r="BK162" s="166">
        <f t="shared" si="24"/>
        <v>0</v>
      </c>
      <c r="BL162" s="18" t="s">
        <v>151</v>
      </c>
      <c r="BM162" s="18" t="s">
        <v>255</v>
      </c>
    </row>
    <row r="163" spans="2:65" s="1" customFormat="1" ht="25.5" customHeight="1" x14ac:dyDescent="0.15">
      <c r="B163" s="130"/>
      <c r="C163" s="159" t="s">
        <v>201</v>
      </c>
      <c r="D163" s="159" t="s">
        <v>148</v>
      </c>
      <c r="E163" s="160" t="s">
        <v>516</v>
      </c>
      <c r="F163" s="231" t="s">
        <v>282</v>
      </c>
      <c r="G163" s="231"/>
      <c r="H163" s="231"/>
      <c r="I163" s="231"/>
      <c r="J163" s="161" t="s">
        <v>454</v>
      </c>
      <c r="K163" s="162">
        <v>333</v>
      </c>
      <c r="L163" s="232">
        <v>0</v>
      </c>
      <c r="M163" s="232"/>
      <c r="N163" s="233">
        <f t="shared" si="15"/>
        <v>0</v>
      </c>
      <c r="O163" s="233"/>
      <c r="P163" s="233"/>
      <c r="Q163" s="233"/>
      <c r="R163" s="133"/>
      <c r="T163" s="163" t="s">
        <v>5</v>
      </c>
      <c r="U163" s="42" t="s">
        <v>44</v>
      </c>
      <c r="V163" s="34"/>
      <c r="W163" s="164">
        <f t="shared" si="16"/>
        <v>0</v>
      </c>
      <c r="X163" s="164">
        <v>0</v>
      </c>
      <c r="Y163" s="164">
        <f t="shared" si="17"/>
        <v>0</v>
      </c>
      <c r="Z163" s="164">
        <v>0</v>
      </c>
      <c r="AA163" s="165">
        <f t="shared" si="18"/>
        <v>0</v>
      </c>
      <c r="AR163" s="18" t="s">
        <v>151</v>
      </c>
      <c r="AT163" s="18" t="s">
        <v>148</v>
      </c>
      <c r="AU163" s="18" t="s">
        <v>126</v>
      </c>
      <c r="AY163" s="18" t="s">
        <v>147</v>
      </c>
      <c r="BE163" s="104">
        <f t="shared" si="19"/>
        <v>0</v>
      </c>
      <c r="BF163" s="104">
        <f t="shared" si="20"/>
        <v>0</v>
      </c>
      <c r="BG163" s="104">
        <f t="shared" si="21"/>
        <v>0</v>
      </c>
      <c r="BH163" s="104">
        <f t="shared" si="22"/>
        <v>0</v>
      </c>
      <c r="BI163" s="104">
        <f t="shared" si="23"/>
        <v>0</v>
      </c>
      <c r="BJ163" s="18" t="s">
        <v>126</v>
      </c>
      <c r="BK163" s="166">
        <f t="shared" si="24"/>
        <v>0</v>
      </c>
      <c r="BL163" s="18" t="s">
        <v>151</v>
      </c>
      <c r="BM163" s="18" t="s">
        <v>258</v>
      </c>
    </row>
    <row r="164" spans="2:65" s="1" customFormat="1" ht="25.5" customHeight="1" x14ac:dyDescent="0.15">
      <c r="B164" s="130"/>
      <c r="C164" s="159" t="s">
        <v>517</v>
      </c>
      <c r="D164" s="159" t="s">
        <v>148</v>
      </c>
      <c r="E164" s="160" t="s">
        <v>518</v>
      </c>
      <c r="F164" s="231" t="s">
        <v>285</v>
      </c>
      <c r="G164" s="231"/>
      <c r="H164" s="231"/>
      <c r="I164" s="231"/>
      <c r="J164" s="161" t="s">
        <v>454</v>
      </c>
      <c r="K164" s="162">
        <v>130.69999999999999</v>
      </c>
      <c r="L164" s="232">
        <v>0</v>
      </c>
      <c r="M164" s="232"/>
      <c r="N164" s="233">
        <f t="shared" si="15"/>
        <v>0</v>
      </c>
      <c r="O164" s="233"/>
      <c r="P164" s="233"/>
      <c r="Q164" s="233"/>
      <c r="R164" s="133"/>
      <c r="T164" s="163" t="s">
        <v>5</v>
      </c>
      <c r="U164" s="42" t="s">
        <v>44</v>
      </c>
      <c r="V164" s="34"/>
      <c r="W164" s="164">
        <f t="shared" si="16"/>
        <v>0</v>
      </c>
      <c r="X164" s="164">
        <v>0</v>
      </c>
      <c r="Y164" s="164">
        <f t="shared" si="17"/>
        <v>0</v>
      </c>
      <c r="Z164" s="164">
        <v>0</v>
      </c>
      <c r="AA164" s="165">
        <f t="shared" si="18"/>
        <v>0</v>
      </c>
      <c r="AR164" s="18" t="s">
        <v>151</v>
      </c>
      <c r="AT164" s="18" t="s">
        <v>148</v>
      </c>
      <c r="AU164" s="18" t="s">
        <v>126</v>
      </c>
      <c r="AY164" s="18" t="s">
        <v>147</v>
      </c>
      <c r="BE164" s="104">
        <f t="shared" si="19"/>
        <v>0</v>
      </c>
      <c r="BF164" s="104">
        <f t="shared" si="20"/>
        <v>0</v>
      </c>
      <c r="BG164" s="104">
        <f t="shared" si="21"/>
        <v>0</v>
      </c>
      <c r="BH164" s="104">
        <f t="shared" si="22"/>
        <v>0</v>
      </c>
      <c r="BI164" s="104">
        <f t="shared" si="23"/>
        <v>0</v>
      </c>
      <c r="BJ164" s="18" t="s">
        <v>126</v>
      </c>
      <c r="BK164" s="166">
        <f t="shared" si="24"/>
        <v>0</v>
      </c>
      <c r="BL164" s="18" t="s">
        <v>151</v>
      </c>
      <c r="BM164" s="18" t="s">
        <v>261</v>
      </c>
    </row>
    <row r="165" spans="2:65" s="1" customFormat="1" ht="25.5" customHeight="1" x14ac:dyDescent="0.15">
      <c r="B165" s="130"/>
      <c r="C165" s="159" t="s">
        <v>204</v>
      </c>
      <c r="D165" s="159" t="s">
        <v>148</v>
      </c>
      <c r="E165" s="160" t="s">
        <v>519</v>
      </c>
      <c r="F165" s="231" t="s">
        <v>520</v>
      </c>
      <c r="G165" s="231"/>
      <c r="H165" s="231"/>
      <c r="I165" s="231"/>
      <c r="J165" s="161" t="s">
        <v>454</v>
      </c>
      <c r="K165" s="162">
        <v>177.5</v>
      </c>
      <c r="L165" s="232">
        <v>0</v>
      </c>
      <c r="M165" s="232"/>
      <c r="N165" s="233">
        <f t="shared" si="15"/>
        <v>0</v>
      </c>
      <c r="O165" s="233"/>
      <c r="P165" s="233"/>
      <c r="Q165" s="233"/>
      <c r="R165" s="133"/>
      <c r="T165" s="163" t="s">
        <v>5</v>
      </c>
      <c r="U165" s="42" t="s">
        <v>44</v>
      </c>
      <c r="V165" s="34"/>
      <c r="W165" s="164">
        <f t="shared" si="16"/>
        <v>0</v>
      </c>
      <c r="X165" s="164">
        <v>0</v>
      </c>
      <c r="Y165" s="164">
        <f t="shared" si="17"/>
        <v>0</v>
      </c>
      <c r="Z165" s="164">
        <v>0</v>
      </c>
      <c r="AA165" s="165">
        <f t="shared" si="18"/>
        <v>0</v>
      </c>
      <c r="AR165" s="18" t="s">
        <v>151</v>
      </c>
      <c r="AT165" s="18" t="s">
        <v>148</v>
      </c>
      <c r="AU165" s="18" t="s">
        <v>126</v>
      </c>
      <c r="AY165" s="18" t="s">
        <v>147</v>
      </c>
      <c r="BE165" s="104">
        <f t="shared" si="19"/>
        <v>0</v>
      </c>
      <c r="BF165" s="104">
        <f t="shared" si="20"/>
        <v>0</v>
      </c>
      <c r="BG165" s="104">
        <f t="shared" si="21"/>
        <v>0</v>
      </c>
      <c r="BH165" s="104">
        <f t="shared" si="22"/>
        <v>0</v>
      </c>
      <c r="BI165" s="104">
        <f t="shared" si="23"/>
        <v>0</v>
      </c>
      <c r="BJ165" s="18" t="s">
        <v>126</v>
      </c>
      <c r="BK165" s="166">
        <f t="shared" si="24"/>
        <v>0</v>
      </c>
      <c r="BL165" s="18" t="s">
        <v>151</v>
      </c>
      <c r="BM165" s="18" t="s">
        <v>264</v>
      </c>
    </row>
    <row r="166" spans="2:65" s="1" customFormat="1" ht="38.25" customHeight="1" x14ac:dyDescent="0.15">
      <c r="B166" s="130"/>
      <c r="C166" s="159" t="s">
        <v>521</v>
      </c>
      <c r="D166" s="159" t="s">
        <v>148</v>
      </c>
      <c r="E166" s="160" t="s">
        <v>522</v>
      </c>
      <c r="F166" s="231" t="s">
        <v>291</v>
      </c>
      <c r="G166" s="231"/>
      <c r="H166" s="231"/>
      <c r="I166" s="231"/>
      <c r="J166" s="161" t="s">
        <v>454</v>
      </c>
      <c r="K166" s="162">
        <v>167.7</v>
      </c>
      <c r="L166" s="232">
        <v>0</v>
      </c>
      <c r="M166" s="232"/>
      <c r="N166" s="233">
        <f t="shared" si="15"/>
        <v>0</v>
      </c>
      <c r="O166" s="233"/>
      <c r="P166" s="233"/>
      <c r="Q166" s="233"/>
      <c r="R166" s="133"/>
      <c r="T166" s="163" t="s">
        <v>5</v>
      </c>
      <c r="U166" s="42" t="s">
        <v>44</v>
      </c>
      <c r="V166" s="34"/>
      <c r="W166" s="164">
        <f t="shared" si="16"/>
        <v>0</v>
      </c>
      <c r="X166" s="164">
        <v>0</v>
      </c>
      <c r="Y166" s="164">
        <f t="shared" si="17"/>
        <v>0</v>
      </c>
      <c r="Z166" s="164">
        <v>0</v>
      </c>
      <c r="AA166" s="165">
        <f t="shared" si="18"/>
        <v>0</v>
      </c>
      <c r="AR166" s="18" t="s">
        <v>151</v>
      </c>
      <c r="AT166" s="18" t="s">
        <v>148</v>
      </c>
      <c r="AU166" s="18" t="s">
        <v>126</v>
      </c>
      <c r="AY166" s="18" t="s">
        <v>147</v>
      </c>
      <c r="BE166" s="104">
        <f t="shared" si="19"/>
        <v>0</v>
      </c>
      <c r="BF166" s="104">
        <f t="shared" si="20"/>
        <v>0</v>
      </c>
      <c r="BG166" s="104">
        <f t="shared" si="21"/>
        <v>0</v>
      </c>
      <c r="BH166" s="104">
        <f t="shared" si="22"/>
        <v>0</v>
      </c>
      <c r="BI166" s="104">
        <f t="shared" si="23"/>
        <v>0</v>
      </c>
      <c r="BJ166" s="18" t="s">
        <v>126</v>
      </c>
      <c r="BK166" s="166">
        <f t="shared" si="24"/>
        <v>0</v>
      </c>
      <c r="BL166" s="18" t="s">
        <v>151</v>
      </c>
      <c r="BM166" s="18" t="s">
        <v>267</v>
      </c>
    </row>
    <row r="167" spans="2:65" s="1" customFormat="1" ht="25.5" customHeight="1" x14ac:dyDescent="0.15">
      <c r="B167" s="130"/>
      <c r="C167" s="159" t="s">
        <v>207</v>
      </c>
      <c r="D167" s="159" t="s">
        <v>148</v>
      </c>
      <c r="E167" s="160" t="s">
        <v>523</v>
      </c>
      <c r="F167" s="231" t="s">
        <v>294</v>
      </c>
      <c r="G167" s="231"/>
      <c r="H167" s="231"/>
      <c r="I167" s="231"/>
      <c r="J167" s="161" t="s">
        <v>454</v>
      </c>
      <c r="K167" s="162">
        <v>361.9</v>
      </c>
      <c r="L167" s="232">
        <v>0</v>
      </c>
      <c r="M167" s="232"/>
      <c r="N167" s="233">
        <f t="shared" si="15"/>
        <v>0</v>
      </c>
      <c r="O167" s="233"/>
      <c r="P167" s="233"/>
      <c r="Q167" s="233"/>
      <c r="R167" s="133"/>
      <c r="T167" s="163" t="s">
        <v>5</v>
      </c>
      <c r="U167" s="42" t="s">
        <v>44</v>
      </c>
      <c r="V167" s="34"/>
      <c r="W167" s="164">
        <f t="shared" si="16"/>
        <v>0</v>
      </c>
      <c r="X167" s="164">
        <v>0</v>
      </c>
      <c r="Y167" s="164">
        <f t="shared" si="17"/>
        <v>0</v>
      </c>
      <c r="Z167" s="164">
        <v>0</v>
      </c>
      <c r="AA167" s="165">
        <f t="shared" si="18"/>
        <v>0</v>
      </c>
      <c r="AR167" s="18" t="s">
        <v>151</v>
      </c>
      <c r="AT167" s="18" t="s">
        <v>148</v>
      </c>
      <c r="AU167" s="18" t="s">
        <v>126</v>
      </c>
      <c r="AY167" s="18" t="s">
        <v>147</v>
      </c>
      <c r="BE167" s="104">
        <f t="shared" si="19"/>
        <v>0</v>
      </c>
      <c r="BF167" s="104">
        <f t="shared" si="20"/>
        <v>0</v>
      </c>
      <c r="BG167" s="104">
        <f t="shared" si="21"/>
        <v>0</v>
      </c>
      <c r="BH167" s="104">
        <f t="shared" si="22"/>
        <v>0</v>
      </c>
      <c r="BI167" s="104">
        <f t="shared" si="23"/>
        <v>0</v>
      </c>
      <c r="BJ167" s="18" t="s">
        <v>126</v>
      </c>
      <c r="BK167" s="166">
        <f t="shared" si="24"/>
        <v>0</v>
      </c>
      <c r="BL167" s="18" t="s">
        <v>151</v>
      </c>
      <c r="BM167" s="18" t="s">
        <v>271</v>
      </c>
    </row>
    <row r="168" spans="2:65" s="1" customFormat="1" ht="25.5" customHeight="1" x14ac:dyDescent="0.15">
      <c r="B168" s="130"/>
      <c r="C168" s="159" t="s">
        <v>524</v>
      </c>
      <c r="D168" s="159" t="s">
        <v>148</v>
      </c>
      <c r="E168" s="160" t="s">
        <v>525</v>
      </c>
      <c r="F168" s="231" t="s">
        <v>297</v>
      </c>
      <c r="G168" s="231"/>
      <c r="H168" s="231"/>
      <c r="I168" s="231"/>
      <c r="J168" s="161" t="s">
        <v>454</v>
      </c>
      <c r="K168" s="162">
        <v>130.69999999999999</v>
      </c>
      <c r="L168" s="232">
        <v>0</v>
      </c>
      <c r="M168" s="232"/>
      <c r="N168" s="233">
        <f t="shared" si="15"/>
        <v>0</v>
      </c>
      <c r="O168" s="233"/>
      <c r="P168" s="233"/>
      <c r="Q168" s="233"/>
      <c r="R168" s="133"/>
      <c r="T168" s="163" t="s">
        <v>5</v>
      </c>
      <c r="U168" s="42" t="s">
        <v>44</v>
      </c>
      <c r="V168" s="34"/>
      <c r="W168" s="164">
        <f t="shared" si="16"/>
        <v>0</v>
      </c>
      <c r="X168" s="164">
        <v>0</v>
      </c>
      <c r="Y168" s="164">
        <f t="shared" si="17"/>
        <v>0</v>
      </c>
      <c r="Z168" s="164">
        <v>0</v>
      </c>
      <c r="AA168" s="165">
        <f t="shared" si="18"/>
        <v>0</v>
      </c>
      <c r="AR168" s="18" t="s">
        <v>151</v>
      </c>
      <c r="AT168" s="18" t="s">
        <v>148</v>
      </c>
      <c r="AU168" s="18" t="s">
        <v>126</v>
      </c>
      <c r="AY168" s="18" t="s">
        <v>147</v>
      </c>
      <c r="BE168" s="104">
        <f t="shared" si="19"/>
        <v>0</v>
      </c>
      <c r="BF168" s="104">
        <f t="shared" si="20"/>
        <v>0</v>
      </c>
      <c r="BG168" s="104">
        <f t="shared" si="21"/>
        <v>0</v>
      </c>
      <c r="BH168" s="104">
        <f t="shared" si="22"/>
        <v>0</v>
      </c>
      <c r="BI168" s="104">
        <f t="shared" si="23"/>
        <v>0</v>
      </c>
      <c r="BJ168" s="18" t="s">
        <v>126</v>
      </c>
      <c r="BK168" s="166">
        <f t="shared" si="24"/>
        <v>0</v>
      </c>
      <c r="BL168" s="18" t="s">
        <v>151</v>
      </c>
      <c r="BM168" s="18" t="s">
        <v>274</v>
      </c>
    </row>
    <row r="169" spans="2:65" s="1" customFormat="1" ht="25.5" customHeight="1" x14ac:dyDescent="0.15">
      <c r="B169" s="130"/>
      <c r="C169" s="159" t="s">
        <v>210</v>
      </c>
      <c r="D169" s="159" t="s">
        <v>148</v>
      </c>
      <c r="E169" s="160" t="s">
        <v>526</v>
      </c>
      <c r="F169" s="231" t="s">
        <v>527</v>
      </c>
      <c r="G169" s="231"/>
      <c r="H169" s="231"/>
      <c r="I169" s="231"/>
      <c r="J169" s="161" t="s">
        <v>454</v>
      </c>
      <c r="K169" s="162">
        <v>58.8</v>
      </c>
      <c r="L169" s="232">
        <v>0</v>
      </c>
      <c r="M169" s="232"/>
      <c r="N169" s="233">
        <f t="shared" si="15"/>
        <v>0</v>
      </c>
      <c r="O169" s="233"/>
      <c r="P169" s="233"/>
      <c r="Q169" s="233"/>
      <c r="R169" s="133"/>
      <c r="T169" s="163" t="s">
        <v>5</v>
      </c>
      <c r="U169" s="42" t="s">
        <v>44</v>
      </c>
      <c r="V169" s="34"/>
      <c r="W169" s="164">
        <f t="shared" si="16"/>
        <v>0</v>
      </c>
      <c r="X169" s="164">
        <v>0</v>
      </c>
      <c r="Y169" s="164">
        <f t="shared" si="17"/>
        <v>0</v>
      </c>
      <c r="Z169" s="164">
        <v>0</v>
      </c>
      <c r="AA169" s="165">
        <f t="shared" si="18"/>
        <v>0</v>
      </c>
      <c r="AR169" s="18" t="s">
        <v>151</v>
      </c>
      <c r="AT169" s="18" t="s">
        <v>148</v>
      </c>
      <c r="AU169" s="18" t="s">
        <v>126</v>
      </c>
      <c r="AY169" s="18" t="s">
        <v>147</v>
      </c>
      <c r="BE169" s="104">
        <f t="shared" si="19"/>
        <v>0</v>
      </c>
      <c r="BF169" s="104">
        <f t="shared" si="20"/>
        <v>0</v>
      </c>
      <c r="BG169" s="104">
        <f t="shared" si="21"/>
        <v>0</v>
      </c>
      <c r="BH169" s="104">
        <f t="shared" si="22"/>
        <v>0</v>
      </c>
      <c r="BI169" s="104">
        <f t="shared" si="23"/>
        <v>0</v>
      </c>
      <c r="BJ169" s="18" t="s">
        <v>126</v>
      </c>
      <c r="BK169" s="166">
        <f t="shared" si="24"/>
        <v>0</v>
      </c>
      <c r="BL169" s="18" t="s">
        <v>151</v>
      </c>
      <c r="BM169" s="18" t="s">
        <v>277</v>
      </c>
    </row>
    <row r="170" spans="2:65" s="1" customFormat="1" ht="25.5" customHeight="1" x14ac:dyDescent="0.15">
      <c r="B170" s="130"/>
      <c r="C170" s="159" t="s">
        <v>528</v>
      </c>
      <c r="D170" s="159" t="s">
        <v>148</v>
      </c>
      <c r="E170" s="160" t="s">
        <v>529</v>
      </c>
      <c r="F170" s="231" t="s">
        <v>530</v>
      </c>
      <c r="G170" s="231"/>
      <c r="H170" s="231"/>
      <c r="I170" s="231"/>
      <c r="J170" s="161" t="s">
        <v>454</v>
      </c>
      <c r="K170" s="162">
        <v>19.649999999999999</v>
      </c>
      <c r="L170" s="232">
        <v>0</v>
      </c>
      <c r="M170" s="232"/>
      <c r="N170" s="233">
        <f t="shared" si="15"/>
        <v>0</v>
      </c>
      <c r="O170" s="233"/>
      <c r="P170" s="233"/>
      <c r="Q170" s="233"/>
      <c r="R170" s="133"/>
      <c r="T170" s="163" t="s">
        <v>5</v>
      </c>
      <c r="U170" s="42" t="s">
        <v>44</v>
      </c>
      <c r="V170" s="34"/>
      <c r="W170" s="164">
        <f t="shared" si="16"/>
        <v>0</v>
      </c>
      <c r="X170" s="164">
        <v>0</v>
      </c>
      <c r="Y170" s="164">
        <f t="shared" si="17"/>
        <v>0</v>
      </c>
      <c r="Z170" s="164">
        <v>0</v>
      </c>
      <c r="AA170" s="165">
        <f t="shared" si="18"/>
        <v>0</v>
      </c>
      <c r="AR170" s="18" t="s">
        <v>151</v>
      </c>
      <c r="AT170" s="18" t="s">
        <v>148</v>
      </c>
      <c r="AU170" s="18" t="s">
        <v>126</v>
      </c>
      <c r="AY170" s="18" t="s">
        <v>147</v>
      </c>
      <c r="BE170" s="104">
        <f t="shared" si="19"/>
        <v>0</v>
      </c>
      <c r="BF170" s="104">
        <f t="shared" si="20"/>
        <v>0</v>
      </c>
      <c r="BG170" s="104">
        <f t="shared" si="21"/>
        <v>0</v>
      </c>
      <c r="BH170" s="104">
        <f t="shared" si="22"/>
        <v>0</v>
      </c>
      <c r="BI170" s="104">
        <f t="shared" si="23"/>
        <v>0</v>
      </c>
      <c r="BJ170" s="18" t="s">
        <v>126</v>
      </c>
      <c r="BK170" s="166">
        <f t="shared" si="24"/>
        <v>0</v>
      </c>
      <c r="BL170" s="18" t="s">
        <v>151</v>
      </c>
      <c r="BM170" s="18" t="s">
        <v>280</v>
      </c>
    </row>
    <row r="171" spans="2:65" s="1" customFormat="1" ht="25.5" customHeight="1" x14ac:dyDescent="0.15">
      <c r="B171" s="130"/>
      <c r="C171" s="159" t="s">
        <v>213</v>
      </c>
      <c r="D171" s="159" t="s">
        <v>148</v>
      </c>
      <c r="E171" s="160" t="s">
        <v>531</v>
      </c>
      <c r="F171" s="231" t="s">
        <v>532</v>
      </c>
      <c r="G171" s="231"/>
      <c r="H171" s="231"/>
      <c r="I171" s="231"/>
      <c r="J171" s="161" t="s">
        <v>454</v>
      </c>
      <c r="K171" s="162">
        <v>22.5</v>
      </c>
      <c r="L171" s="232">
        <v>0</v>
      </c>
      <c r="M171" s="232"/>
      <c r="N171" s="233">
        <f t="shared" si="15"/>
        <v>0</v>
      </c>
      <c r="O171" s="233"/>
      <c r="P171" s="233"/>
      <c r="Q171" s="233"/>
      <c r="R171" s="133"/>
      <c r="T171" s="163" t="s">
        <v>5</v>
      </c>
      <c r="U171" s="42" t="s">
        <v>44</v>
      </c>
      <c r="V171" s="34"/>
      <c r="W171" s="164">
        <f t="shared" si="16"/>
        <v>0</v>
      </c>
      <c r="X171" s="164">
        <v>0</v>
      </c>
      <c r="Y171" s="164">
        <f t="shared" si="17"/>
        <v>0</v>
      </c>
      <c r="Z171" s="164">
        <v>0</v>
      </c>
      <c r="AA171" s="165">
        <f t="shared" si="18"/>
        <v>0</v>
      </c>
      <c r="AR171" s="18" t="s">
        <v>151</v>
      </c>
      <c r="AT171" s="18" t="s">
        <v>148</v>
      </c>
      <c r="AU171" s="18" t="s">
        <v>126</v>
      </c>
      <c r="AY171" s="18" t="s">
        <v>147</v>
      </c>
      <c r="BE171" s="104">
        <f t="shared" si="19"/>
        <v>0</v>
      </c>
      <c r="BF171" s="104">
        <f t="shared" si="20"/>
        <v>0</v>
      </c>
      <c r="BG171" s="104">
        <f t="shared" si="21"/>
        <v>0</v>
      </c>
      <c r="BH171" s="104">
        <f t="shared" si="22"/>
        <v>0</v>
      </c>
      <c r="BI171" s="104">
        <f t="shared" si="23"/>
        <v>0</v>
      </c>
      <c r="BJ171" s="18" t="s">
        <v>126</v>
      </c>
      <c r="BK171" s="166">
        <f t="shared" si="24"/>
        <v>0</v>
      </c>
      <c r="BL171" s="18" t="s">
        <v>151</v>
      </c>
      <c r="BM171" s="18" t="s">
        <v>283</v>
      </c>
    </row>
    <row r="172" spans="2:65" s="9" customFormat="1" ht="29.75" customHeight="1" x14ac:dyDescent="0.15">
      <c r="B172" s="148"/>
      <c r="C172" s="149"/>
      <c r="D172" s="158" t="s">
        <v>450</v>
      </c>
      <c r="E172" s="158"/>
      <c r="F172" s="158"/>
      <c r="G172" s="158"/>
      <c r="H172" s="158"/>
      <c r="I172" s="158"/>
      <c r="J172" s="158"/>
      <c r="K172" s="158"/>
      <c r="L172" s="158"/>
      <c r="M172" s="158"/>
      <c r="N172" s="262">
        <f>BK172</f>
        <v>0</v>
      </c>
      <c r="O172" s="263"/>
      <c r="P172" s="263"/>
      <c r="Q172" s="263"/>
      <c r="R172" s="151"/>
      <c r="T172" s="152"/>
      <c r="U172" s="149"/>
      <c r="V172" s="149"/>
      <c r="W172" s="153">
        <f>SUM(W173:W187)</f>
        <v>0</v>
      </c>
      <c r="X172" s="149"/>
      <c r="Y172" s="153">
        <f>SUM(Y173:Y187)</f>
        <v>0</v>
      </c>
      <c r="Z172" s="149"/>
      <c r="AA172" s="154">
        <f>SUM(AA173:AA187)</f>
        <v>0</v>
      </c>
      <c r="AR172" s="155" t="s">
        <v>85</v>
      </c>
      <c r="AT172" s="156" t="s">
        <v>76</v>
      </c>
      <c r="AU172" s="156" t="s">
        <v>85</v>
      </c>
      <c r="AY172" s="155" t="s">
        <v>147</v>
      </c>
      <c r="BK172" s="157">
        <f>SUM(BK173:BK187)</f>
        <v>0</v>
      </c>
    </row>
    <row r="173" spans="2:65" s="1" customFormat="1" ht="25.5" customHeight="1" x14ac:dyDescent="0.15">
      <c r="B173" s="130"/>
      <c r="C173" s="159" t="s">
        <v>533</v>
      </c>
      <c r="D173" s="159" t="s">
        <v>148</v>
      </c>
      <c r="E173" s="160" t="s">
        <v>534</v>
      </c>
      <c r="F173" s="231" t="s">
        <v>535</v>
      </c>
      <c r="G173" s="231"/>
      <c r="H173" s="231"/>
      <c r="I173" s="231"/>
      <c r="J173" s="161" t="s">
        <v>465</v>
      </c>
      <c r="K173" s="162">
        <v>988</v>
      </c>
      <c r="L173" s="232">
        <v>0</v>
      </c>
      <c r="M173" s="232"/>
      <c r="N173" s="233">
        <f t="shared" ref="N173:N187" si="25">ROUND(L173*K173,3)</f>
        <v>0</v>
      </c>
      <c r="O173" s="233"/>
      <c r="P173" s="233"/>
      <c r="Q173" s="233"/>
      <c r="R173" s="133"/>
      <c r="T173" s="163" t="s">
        <v>5</v>
      </c>
      <c r="U173" s="42" t="s">
        <v>44</v>
      </c>
      <c r="V173" s="34"/>
      <c r="W173" s="164">
        <f t="shared" ref="W173:W187" si="26">V173*K173</f>
        <v>0</v>
      </c>
      <c r="X173" s="164">
        <v>0</v>
      </c>
      <c r="Y173" s="164">
        <f t="shared" ref="Y173:Y187" si="27">X173*K173</f>
        <v>0</v>
      </c>
      <c r="Z173" s="164">
        <v>0</v>
      </c>
      <c r="AA173" s="165">
        <f t="shared" ref="AA173:AA187" si="28">Z173*K173</f>
        <v>0</v>
      </c>
      <c r="AR173" s="18" t="s">
        <v>151</v>
      </c>
      <c r="AT173" s="18" t="s">
        <v>148</v>
      </c>
      <c r="AU173" s="18" t="s">
        <v>126</v>
      </c>
      <c r="AY173" s="18" t="s">
        <v>147</v>
      </c>
      <c r="BE173" s="104">
        <f t="shared" ref="BE173:BE187" si="29">IF(U173="základná",N173,0)</f>
        <v>0</v>
      </c>
      <c r="BF173" s="104">
        <f t="shared" ref="BF173:BF187" si="30">IF(U173="znížená",N173,0)</f>
        <v>0</v>
      </c>
      <c r="BG173" s="104">
        <f t="shared" ref="BG173:BG187" si="31">IF(U173="zákl. prenesená",N173,0)</f>
        <v>0</v>
      </c>
      <c r="BH173" s="104">
        <f t="shared" ref="BH173:BH187" si="32">IF(U173="zníž. prenesená",N173,0)</f>
        <v>0</v>
      </c>
      <c r="BI173" s="104">
        <f t="shared" ref="BI173:BI187" si="33">IF(U173="nulová",N173,0)</f>
        <v>0</v>
      </c>
      <c r="BJ173" s="18" t="s">
        <v>126</v>
      </c>
      <c r="BK173" s="166">
        <f t="shared" ref="BK173:BK187" si="34">ROUND(L173*K173,3)</f>
        <v>0</v>
      </c>
      <c r="BL173" s="18" t="s">
        <v>151</v>
      </c>
      <c r="BM173" s="18" t="s">
        <v>286</v>
      </c>
    </row>
    <row r="174" spans="2:65" s="1" customFormat="1" ht="38.25" customHeight="1" x14ac:dyDescent="0.15">
      <c r="B174" s="130"/>
      <c r="C174" s="159" t="s">
        <v>216</v>
      </c>
      <c r="D174" s="159" t="s">
        <v>148</v>
      </c>
      <c r="E174" s="160" t="s">
        <v>536</v>
      </c>
      <c r="F174" s="231" t="s">
        <v>306</v>
      </c>
      <c r="G174" s="231"/>
      <c r="H174" s="231"/>
      <c r="I174" s="231"/>
      <c r="J174" s="161" t="s">
        <v>465</v>
      </c>
      <c r="K174" s="162">
        <v>5.5</v>
      </c>
      <c r="L174" s="232">
        <v>0</v>
      </c>
      <c r="M174" s="232"/>
      <c r="N174" s="233">
        <f t="shared" si="25"/>
        <v>0</v>
      </c>
      <c r="O174" s="233"/>
      <c r="P174" s="233"/>
      <c r="Q174" s="233"/>
      <c r="R174" s="133"/>
      <c r="T174" s="163" t="s">
        <v>5</v>
      </c>
      <c r="U174" s="42" t="s">
        <v>44</v>
      </c>
      <c r="V174" s="34"/>
      <c r="W174" s="164">
        <f t="shared" si="26"/>
        <v>0</v>
      </c>
      <c r="X174" s="164">
        <v>0</v>
      </c>
      <c r="Y174" s="164">
        <f t="shared" si="27"/>
        <v>0</v>
      </c>
      <c r="Z174" s="164">
        <v>0</v>
      </c>
      <c r="AA174" s="165">
        <f t="shared" si="28"/>
        <v>0</v>
      </c>
      <c r="AR174" s="18" t="s">
        <v>151</v>
      </c>
      <c r="AT174" s="18" t="s">
        <v>148</v>
      </c>
      <c r="AU174" s="18" t="s">
        <v>126</v>
      </c>
      <c r="AY174" s="18" t="s">
        <v>147</v>
      </c>
      <c r="BE174" s="104">
        <f t="shared" si="29"/>
        <v>0</v>
      </c>
      <c r="BF174" s="104">
        <f t="shared" si="30"/>
        <v>0</v>
      </c>
      <c r="BG174" s="104">
        <f t="shared" si="31"/>
        <v>0</v>
      </c>
      <c r="BH174" s="104">
        <f t="shared" si="32"/>
        <v>0</v>
      </c>
      <c r="BI174" s="104">
        <f t="shared" si="33"/>
        <v>0</v>
      </c>
      <c r="BJ174" s="18" t="s">
        <v>126</v>
      </c>
      <c r="BK174" s="166">
        <f t="shared" si="34"/>
        <v>0</v>
      </c>
      <c r="BL174" s="18" t="s">
        <v>151</v>
      </c>
      <c r="BM174" s="18" t="s">
        <v>289</v>
      </c>
    </row>
    <row r="175" spans="2:65" s="1" customFormat="1" ht="16.5" customHeight="1" x14ac:dyDescent="0.15">
      <c r="B175" s="130"/>
      <c r="C175" s="168" t="s">
        <v>537</v>
      </c>
      <c r="D175" s="168" t="s">
        <v>493</v>
      </c>
      <c r="E175" s="169" t="s">
        <v>538</v>
      </c>
      <c r="F175" s="264" t="s">
        <v>539</v>
      </c>
      <c r="G175" s="264"/>
      <c r="H175" s="264"/>
      <c r="I175" s="264"/>
      <c r="J175" s="170" t="s">
        <v>540</v>
      </c>
      <c r="K175" s="171">
        <v>63</v>
      </c>
      <c r="L175" s="265">
        <v>0</v>
      </c>
      <c r="M175" s="265"/>
      <c r="N175" s="266">
        <f t="shared" si="25"/>
        <v>0</v>
      </c>
      <c r="O175" s="233"/>
      <c r="P175" s="233"/>
      <c r="Q175" s="233"/>
      <c r="R175" s="133"/>
      <c r="T175" s="163" t="s">
        <v>5</v>
      </c>
      <c r="U175" s="42" t="s">
        <v>44</v>
      </c>
      <c r="V175" s="34"/>
      <c r="W175" s="164">
        <f t="shared" si="26"/>
        <v>0</v>
      </c>
      <c r="X175" s="164">
        <v>0</v>
      </c>
      <c r="Y175" s="164">
        <f t="shared" si="27"/>
        <v>0</v>
      </c>
      <c r="Z175" s="164">
        <v>0</v>
      </c>
      <c r="AA175" s="165">
        <f t="shared" si="28"/>
        <v>0</v>
      </c>
      <c r="AR175" s="18" t="s">
        <v>157</v>
      </c>
      <c r="AT175" s="18" t="s">
        <v>493</v>
      </c>
      <c r="AU175" s="18" t="s">
        <v>126</v>
      </c>
      <c r="AY175" s="18" t="s">
        <v>147</v>
      </c>
      <c r="BE175" s="104">
        <f t="shared" si="29"/>
        <v>0</v>
      </c>
      <c r="BF175" s="104">
        <f t="shared" si="30"/>
        <v>0</v>
      </c>
      <c r="BG175" s="104">
        <f t="shared" si="31"/>
        <v>0</v>
      </c>
      <c r="BH175" s="104">
        <f t="shared" si="32"/>
        <v>0</v>
      </c>
      <c r="BI175" s="104">
        <f t="shared" si="33"/>
        <v>0</v>
      </c>
      <c r="BJ175" s="18" t="s">
        <v>126</v>
      </c>
      <c r="BK175" s="166">
        <f t="shared" si="34"/>
        <v>0</v>
      </c>
      <c r="BL175" s="18" t="s">
        <v>151</v>
      </c>
      <c r="BM175" s="18" t="s">
        <v>292</v>
      </c>
    </row>
    <row r="176" spans="2:65" s="1" customFormat="1" ht="16.5" customHeight="1" x14ac:dyDescent="0.15">
      <c r="B176" s="130"/>
      <c r="C176" s="168" t="s">
        <v>219</v>
      </c>
      <c r="D176" s="168" t="s">
        <v>493</v>
      </c>
      <c r="E176" s="169" t="s">
        <v>541</v>
      </c>
      <c r="F176" s="264" t="s">
        <v>542</v>
      </c>
      <c r="G176" s="264"/>
      <c r="H176" s="264"/>
      <c r="I176" s="264"/>
      <c r="J176" s="170" t="s">
        <v>540</v>
      </c>
      <c r="K176" s="171">
        <v>31</v>
      </c>
      <c r="L176" s="265">
        <v>0</v>
      </c>
      <c r="M176" s="265"/>
      <c r="N176" s="266">
        <f t="shared" si="25"/>
        <v>0</v>
      </c>
      <c r="O176" s="233"/>
      <c r="P176" s="233"/>
      <c r="Q176" s="233"/>
      <c r="R176" s="133"/>
      <c r="T176" s="163" t="s">
        <v>5</v>
      </c>
      <c r="U176" s="42" t="s">
        <v>44</v>
      </c>
      <c r="V176" s="34"/>
      <c r="W176" s="164">
        <f t="shared" si="26"/>
        <v>0</v>
      </c>
      <c r="X176" s="164">
        <v>0</v>
      </c>
      <c r="Y176" s="164">
        <f t="shared" si="27"/>
        <v>0</v>
      </c>
      <c r="Z176" s="164">
        <v>0</v>
      </c>
      <c r="AA176" s="165">
        <f t="shared" si="28"/>
        <v>0</v>
      </c>
      <c r="AR176" s="18" t="s">
        <v>157</v>
      </c>
      <c r="AT176" s="18" t="s">
        <v>493</v>
      </c>
      <c r="AU176" s="18" t="s">
        <v>126</v>
      </c>
      <c r="AY176" s="18" t="s">
        <v>147</v>
      </c>
      <c r="BE176" s="104">
        <f t="shared" si="29"/>
        <v>0</v>
      </c>
      <c r="BF176" s="104">
        <f t="shared" si="30"/>
        <v>0</v>
      </c>
      <c r="BG176" s="104">
        <f t="shared" si="31"/>
        <v>0</v>
      </c>
      <c r="BH176" s="104">
        <f t="shared" si="32"/>
        <v>0</v>
      </c>
      <c r="BI176" s="104">
        <f t="shared" si="33"/>
        <v>0</v>
      </c>
      <c r="BJ176" s="18" t="s">
        <v>126</v>
      </c>
      <c r="BK176" s="166">
        <f t="shared" si="34"/>
        <v>0</v>
      </c>
      <c r="BL176" s="18" t="s">
        <v>151</v>
      </c>
      <c r="BM176" s="18" t="s">
        <v>295</v>
      </c>
    </row>
    <row r="177" spans="2:65" s="1" customFormat="1" ht="25.5" customHeight="1" x14ac:dyDescent="0.15">
      <c r="B177" s="130"/>
      <c r="C177" s="168" t="s">
        <v>543</v>
      </c>
      <c r="D177" s="168" t="s">
        <v>493</v>
      </c>
      <c r="E177" s="169" t="s">
        <v>544</v>
      </c>
      <c r="F177" s="264" t="s">
        <v>545</v>
      </c>
      <c r="G177" s="264"/>
      <c r="H177" s="264"/>
      <c r="I177" s="264"/>
      <c r="J177" s="170" t="s">
        <v>540</v>
      </c>
      <c r="K177" s="171">
        <v>17</v>
      </c>
      <c r="L177" s="265">
        <v>0</v>
      </c>
      <c r="M177" s="265"/>
      <c r="N177" s="266">
        <f t="shared" si="25"/>
        <v>0</v>
      </c>
      <c r="O177" s="233"/>
      <c r="P177" s="233"/>
      <c r="Q177" s="233"/>
      <c r="R177" s="133"/>
      <c r="T177" s="163" t="s">
        <v>5</v>
      </c>
      <c r="U177" s="42" t="s">
        <v>44</v>
      </c>
      <c r="V177" s="34"/>
      <c r="W177" s="164">
        <f t="shared" si="26"/>
        <v>0</v>
      </c>
      <c r="X177" s="164">
        <v>0</v>
      </c>
      <c r="Y177" s="164">
        <f t="shared" si="27"/>
        <v>0</v>
      </c>
      <c r="Z177" s="164">
        <v>0</v>
      </c>
      <c r="AA177" s="165">
        <f t="shared" si="28"/>
        <v>0</v>
      </c>
      <c r="AR177" s="18" t="s">
        <v>157</v>
      </c>
      <c r="AT177" s="18" t="s">
        <v>493</v>
      </c>
      <c r="AU177" s="18" t="s">
        <v>126</v>
      </c>
      <c r="AY177" s="18" t="s">
        <v>147</v>
      </c>
      <c r="BE177" s="104">
        <f t="shared" si="29"/>
        <v>0</v>
      </c>
      <c r="BF177" s="104">
        <f t="shared" si="30"/>
        <v>0</v>
      </c>
      <c r="BG177" s="104">
        <f t="shared" si="31"/>
        <v>0</v>
      </c>
      <c r="BH177" s="104">
        <f t="shared" si="32"/>
        <v>0</v>
      </c>
      <c r="BI177" s="104">
        <f t="shared" si="33"/>
        <v>0</v>
      </c>
      <c r="BJ177" s="18" t="s">
        <v>126</v>
      </c>
      <c r="BK177" s="166">
        <f t="shared" si="34"/>
        <v>0</v>
      </c>
      <c r="BL177" s="18" t="s">
        <v>151</v>
      </c>
      <c r="BM177" s="18" t="s">
        <v>298</v>
      </c>
    </row>
    <row r="178" spans="2:65" s="1" customFormat="1" ht="25.5" customHeight="1" x14ac:dyDescent="0.15">
      <c r="B178" s="130"/>
      <c r="C178" s="168" t="s">
        <v>222</v>
      </c>
      <c r="D178" s="168" t="s">
        <v>493</v>
      </c>
      <c r="E178" s="169" t="s">
        <v>546</v>
      </c>
      <c r="F178" s="264" t="s">
        <v>547</v>
      </c>
      <c r="G178" s="264"/>
      <c r="H178" s="264"/>
      <c r="I178" s="264"/>
      <c r="J178" s="170" t="s">
        <v>540</v>
      </c>
      <c r="K178" s="171">
        <v>68</v>
      </c>
      <c r="L178" s="265">
        <v>0</v>
      </c>
      <c r="M178" s="265"/>
      <c r="N178" s="266">
        <f t="shared" si="25"/>
        <v>0</v>
      </c>
      <c r="O178" s="233"/>
      <c r="P178" s="233"/>
      <c r="Q178" s="233"/>
      <c r="R178" s="133"/>
      <c r="T178" s="163" t="s">
        <v>5</v>
      </c>
      <c r="U178" s="42" t="s">
        <v>44</v>
      </c>
      <c r="V178" s="34"/>
      <c r="W178" s="164">
        <f t="shared" si="26"/>
        <v>0</v>
      </c>
      <c r="X178" s="164">
        <v>0</v>
      </c>
      <c r="Y178" s="164">
        <f t="shared" si="27"/>
        <v>0</v>
      </c>
      <c r="Z178" s="164">
        <v>0</v>
      </c>
      <c r="AA178" s="165">
        <f t="shared" si="28"/>
        <v>0</v>
      </c>
      <c r="AR178" s="18" t="s">
        <v>157</v>
      </c>
      <c r="AT178" s="18" t="s">
        <v>493</v>
      </c>
      <c r="AU178" s="18" t="s">
        <v>126</v>
      </c>
      <c r="AY178" s="18" t="s">
        <v>147</v>
      </c>
      <c r="BE178" s="104">
        <f t="shared" si="29"/>
        <v>0</v>
      </c>
      <c r="BF178" s="104">
        <f t="shared" si="30"/>
        <v>0</v>
      </c>
      <c r="BG178" s="104">
        <f t="shared" si="31"/>
        <v>0</v>
      </c>
      <c r="BH178" s="104">
        <f t="shared" si="32"/>
        <v>0</v>
      </c>
      <c r="BI178" s="104">
        <f t="shared" si="33"/>
        <v>0</v>
      </c>
      <c r="BJ178" s="18" t="s">
        <v>126</v>
      </c>
      <c r="BK178" s="166">
        <f t="shared" si="34"/>
        <v>0</v>
      </c>
      <c r="BL178" s="18" t="s">
        <v>151</v>
      </c>
      <c r="BM178" s="18" t="s">
        <v>301</v>
      </c>
    </row>
    <row r="179" spans="2:65" s="1" customFormat="1" ht="25.5" customHeight="1" x14ac:dyDescent="0.15">
      <c r="B179" s="130"/>
      <c r="C179" s="168" t="s">
        <v>548</v>
      </c>
      <c r="D179" s="168" t="s">
        <v>493</v>
      </c>
      <c r="E179" s="169" t="s">
        <v>549</v>
      </c>
      <c r="F179" s="264" t="s">
        <v>550</v>
      </c>
      <c r="G179" s="264"/>
      <c r="H179" s="264"/>
      <c r="I179" s="264"/>
      <c r="J179" s="170" t="s">
        <v>540</v>
      </c>
      <c r="K179" s="171">
        <v>101</v>
      </c>
      <c r="L179" s="265">
        <v>0</v>
      </c>
      <c r="M179" s="265"/>
      <c r="N179" s="266">
        <f t="shared" si="25"/>
        <v>0</v>
      </c>
      <c r="O179" s="233"/>
      <c r="P179" s="233"/>
      <c r="Q179" s="233"/>
      <c r="R179" s="133"/>
      <c r="T179" s="163" t="s">
        <v>5</v>
      </c>
      <c r="U179" s="42" t="s">
        <v>44</v>
      </c>
      <c r="V179" s="34"/>
      <c r="W179" s="164">
        <f t="shared" si="26"/>
        <v>0</v>
      </c>
      <c r="X179" s="164">
        <v>0</v>
      </c>
      <c r="Y179" s="164">
        <f t="shared" si="27"/>
        <v>0</v>
      </c>
      <c r="Z179" s="164">
        <v>0</v>
      </c>
      <c r="AA179" s="165">
        <f t="shared" si="28"/>
        <v>0</v>
      </c>
      <c r="AR179" s="18" t="s">
        <v>157</v>
      </c>
      <c r="AT179" s="18" t="s">
        <v>493</v>
      </c>
      <c r="AU179" s="18" t="s">
        <v>126</v>
      </c>
      <c r="AY179" s="18" t="s">
        <v>147</v>
      </c>
      <c r="BE179" s="104">
        <f t="shared" si="29"/>
        <v>0</v>
      </c>
      <c r="BF179" s="104">
        <f t="shared" si="30"/>
        <v>0</v>
      </c>
      <c r="BG179" s="104">
        <f t="shared" si="31"/>
        <v>0</v>
      </c>
      <c r="BH179" s="104">
        <f t="shared" si="32"/>
        <v>0</v>
      </c>
      <c r="BI179" s="104">
        <f t="shared" si="33"/>
        <v>0</v>
      </c>
      <c r="BJ179" s="18" t="s">
        <v>126</v>
      </c>
      <c r="BK179" s="166">
        <f t="shared" si="34"/>
        <v>0</v>
      </c>
      <c r="BL179" s="18" t="s">
        <v>151</v>
      </c>
      <c r="BM179" s="18" t="s">
        <v>304</v>
      </c>
    </row>
    <row r="180" spans="2:65" s="1" customFormat="1" ht="25.5" customHeight="1" x14ac:dyDescent="0.15">
      <c r="B180" s="130"/>
      <c r="C180" s="168" t="s">
        <v>225</v>
      </c>
      <c r="D180" s="168" t="s">
        <v>493</v>
      </c>
      <c r="E180" s="169" t="s">
        <v>551</v>
      </c>
      <c r="F180" s="264" t="s">
        <v>552</v>
      </c>
      <c r="G180" s="264"/>
      <c r="H180" s="264"/>
      <c r="I180" s="264"/>
      <c r="J180" s="170" t="s">
        <v>540</v>
      </c>
      <c r="K180" s="171">
        <v>1</v>
      </c>
      <c r="L180" s="265">
        <v>0</v>
      </c>
      <c r="M180" s="265"/>
      <c r="N180" s="266">
        <f t="shared" si="25"/>
        <v>0</v>
      </c>
      <c r="O180" s="233"/>
      <c r="P180" s="233"/>
      <c r="Q180" s="233"/>
      <c r="R180" s="133"/>
      <c r="T180" s="163" t="s">
        <v>5</v>
      </c>
      <c r="U180" s="42" t="s">
        <v>44</v>
      </c>
      <c r="V180" s="34"/>
      <c r="W180" s="164">
        <f t="shared" si="26"/>
        <v>0</v>
      </c>
      <c r="X180" s="164">
        <v>0</v>
      </c>
      <c r="Y180" s="164">
        <f t="shared" si="27"/>
        <v>0</v>
      </c>
      <c r="Z180" s="164">
        <v>0</v>
      </c>
      <c r="AA180" s="165">
        <f t="shared" si="28"/>
        <v>0</v>
      </c>
      <c r="AR180" s="18" t="s">
        <v>157</v>
      </c>
      <c r="AT180" s="18" t="s">
        <v>493</v>
      </c>
      <c r="AU180" s="18" t="s">
        <v>126</v>
      </c>
      <c r="AY180" s="18" t="s">
        <v>147</v>
      </c>
      <c r="BE180" s="104">
        <f t="shared" si="29"/>
        <v>0</v>
      </c>
      <c r="BF180" s="104">
        <f t="shared" si="30"/>
        <v>0</v>
      </c>
      <c r="BG180" s="104">
        <f t="shared" si="31"/>
        <v>0</v>
      </c>
      <c r="BH180" s="104">
        <f t="shared" si="32"/>
        <v>0</v>
      </c>
      <c r="BI180" s="104">
        <f t="shared" si="33"/>
        <v>0</v>
      </c>
      <c r="BJ180" s="18" t="s">
        <v>126</v>
      </c>
      <c r="BK180" s="166">
        <f t="shared" si="34"/>
        <v>0</v>
      </c>
      <c r="BL180" s="18" t="s">
        <v>151</v>
      </c>
      <c r="BM180" s="18" t="s">
        <v>307</v>
      </c>
    </row>
    <row r="181" spans="2:65" s="1" customFormat="1" ht="25.5" customHeight="1" x14ac:dyDescent="0.15">
      <c r="B181" s="130"/>
      <c r="C181" s="168" t="s">
        <v>553</v>
      </c>
      <c r="D181" s="168" t="s">
        <v>493</v>
      </c>
      <c r="E181" s="169" t="s">
        <v>554</v>
      </c>
      <c r="F181" s="264" t="s">
        <v>555</v>
      </c>
      <c r="G181" s="264"/>
      <c r="H181" s="264"/>
      <c r="I181" s="264"/>
      <c r="J181" s="170" t="s">
        <v>540</v>
      </c>
      <c r="K181" s="171">
        <v>1</v>
      </c>
      <c r="L181" s="265">
        <v>0</v>
      </c>
      <c r="M181" s="265"/>
      <c r="N181" s="266">
        <f t="shared" si="25"/>
        <v>0</v>
      </c>
      <c r="O181" s="233"/>
      <c r="P181" s="233"/>
      <c r="Q181" s="233"/>
      <c r="R181" s="133"/>
      <c r="T181" s="163" t="s">
        <v>5</v>
      </c>
      <c r="U181" s="42" t="s">
        <v>44</v>
      </c>
      <c r="V181" s="34"/>
      <c r="W181" s="164">
        <f t="shared" si="26"/>
        <v>0</v>
      </c>
      <c r="X181" s="164">
        <v>0</v>
      </c>
      <c r="Y181" s="164">
        <f t="shared" si="27"/>
        <v>0</v>
      </c>
      <c r="Z181" s="164">
        <v>0</v>
      </c>
      <c r="AA181" s="165">
        <f t="shared" si="28"/>
        <v>0</v>
      </c>
      <c r="AR181" s="18" t="s">
        <v>157</v>
      </c>
      <c r="AT181" s="18" t="s">
        <v>493</v>
      </c>
      <c r="AU181" s="18" t="s">
        <v>126</v>
      </c>
      <c r="AY181" s="18" t="s">
        <v>147</v>
      </c>
      <c r="BE181" s="104">
        <f t="shared" si="29"/>
        <v>0</v>
      </c>
      <c r="BF181" s="104">
        <f t="shared" si="30"/>
        <v>0</v>
      </c>
      <c r="BG181" s="104">
        <f t="shared" si="31"/>
        <v>0</v>
      </c>
      <c r="BH181" s="104">
        <f t="shared" si="32"/>
        <v>0</v>
      </c>
      <c r="BI181" s="104">
        <f t="shared" si="33"/>
        <v>0</v>
      </c>
      <c r="BJ181" s="18" t="s">
        <v>126</v>
      </c>
      <c r="BK181" s="166">
        <f t="shared" si="34"/>
        <v>0</v>
      </c>
      <c r="BL181" s="18" t="s">
        <v>151</v>
      </c>
      <c r="BM181" s="18" t="s">
        <v>310</v>
      </c>
    </row>
    <row r="182" spans="2:65" s="1" customFormat="1" ht="38.25" customHeight="1" x14ac:dyDescent="0.15">
      <c r="B182" s="130"/>
      <c r="C182" s="159" t="s">
        <v>228</v>
      </c>
      <c r="D182" s="159" t="s">
        <v>148</v>
      </c>
      <c r="E182" s="160" t="s">
        <v>556</v>
      </c>
      <c r="F182" s="231" t="s">
        <v>557</v>
      </c>
      <c r="G182" s="231"/>
      <c r="H182" s="231"/>
      <c r="I182" s="231"/>
      <c r="J182" s="161" t="s">
        <v>540</v>
      </c>
      <c r="K182" s="162">
        <v>98</v>
      </c>
      <c r="L182" s="232">
        <v>0</v>
      </c>
      <c r="M182" s="232"/>
      <c r="N182" s="233">
        <f t="shared" si="25"/>
        <v>0</v>
      </c>
      <c r="O182" s="233"/>
      <c r="P182" s="233"/>
      <c r="Q182" s="233"/>
      <c r="R182" s="133"/>
      <c r="T182" s="163" t="s">
        <v>5</v>
      </c>
      <c r="U182" s="42" t="s">
        <v>44</v>
      </c>
      <c r="V182" s="34"/>
      <c r="W182" s="164">
        <f t="shared" si="26"/>
        <v>0</v>
      </c>
      <c r="X182" s="164">
        <v>0</v>
      </c>
      <c r="Y182" s="164">
        <f t="shared" si="27"/>
        <v>0</v>
      </c>
      <c r="Z182" s="164">
        <v>0</v>
      </c>
      <c r="AA182" s="165">
        <f t="shared" si="28"/>
        <v>0</v>
      </c>
      <c r="AR182" s="18" t="s">
        <v>151</v>
      </c>
      <c r="AT182" s="18" t="s">
        <v>148</v>
      </c>
      <c r="AU182" s="18" t="s">
        <v>126</v>
      </c>
      <c r="AY182" s="18" t="s">
        <v>147</v>
      </c>
      <c r="BE182" s="104">
        <f t="shared" si="29"/>
        <v>0</v>
      </c>
      <c r="BF182" s="104">
        <f t="shared" si="30"/>
        <v>0</v>
      </c>
      <c r="BG182" s="104">
        <f t="shared" si="31"/>
        <v>0</v>
      </c>
      <c r="BH182" s="104">
        <f t="shared" si="32"/>
        <v>0</v>
      </c>
      <c r="BI182" s="104">
        <f t="shared" si="33"/>
        <v>0</v>
      </c>
      <c r="BJ182" s="18" t="s">
        <v>126</v>
      </c>
      <c r="BK182" s="166">
        <f t="shared" si="34"/>
        <v>0</v>
      </c>
      <c r="BL182" s="18" t="s">
        <v>151</v>
      </c>
      <c r="BM182" s="18" t="s">
        <v>313</v>
      </c>
    </row>
    <row r="183" spans="2:65" s="1" customFormat="1" ht="16.5" customHeight="1" x14ac:dyDescent="0.15">
      <c r="B183" s="130"/>
      <c r="C183" s="168" t="s">
        <v>558</v>
      </c>
      <c r="D183" s="168" t="s">
        <v>493</v>
      </c>
      <c r="E183" s="169" t="s">
        <v>559</v>
      </c>
      <c r="F183" s="264" t="s">
        <v>560</v>
      </c>
      <c r="G183" s="264"/>
      <c r="H183" s="264"/>
      <c r="I183" s="264"/>
      <c r="J183" s="170" t="s">
        <v>540</v>
      </c>
      <c r="K183" s="171">
        <v>82</v>
      </c>
      <c r="L183" s="265">
        <v>0</v>
      </c>
      <c r="M183" s="265"/>
      <c r="N183" s="266">
        <f t="shared" si="25"/>
        <v>0</v>
      </c>
      <c r="O183" s="233"/>
      <c r="P183" s="233"/>
      <c r="Q183" s="233"/>
      <c r="R183" s="133"/>
      <c r="T183" s="163" t="s">
        <v>5</v>
      </c>
      <c r="U183" s="42" t="s">
        <v>44</v>
      </c>
      <c r="V183" s="34"/>
      <c r="W183" s="164">
        <f t="shared" si="26"/>
        <v>0</v>
      </c>
      <c r="X183" s="164">
        <v>0</v>
      </c>
      <c r="Y183" s="164">
        <f t="shared" si="27"/>
        <v>0</v>
      </c>
      <c r="Z183" s="164">
        <v>0</v>
      </c>
      <c r="AA183" s="165">
        <f t="shared" si="28"/>
        <v>0</v>
      </c>
      <c r="AR183" s="18" t="s">
        <v>157</v>
      </c>
      <c r="AT183" s="18" t="s">
        <v>493</v>
      </c>
      <c r="AU183" s="18" t="s">
        <v>126</v>
      </c>
      <c r="AY183" s="18" t="s">
        <v>147</v>
      </c>
      <c r="BE183" s="104">
        <f t="shared" si="29"/>
        <v>0</v>
      </c>
      <c r="BF183" s="104">
        <f t="shared" si="30"/>
        <v>0</v>
      </c>
      <c r="BG183" s="104">
        <f t="shared" si="31"/>
        <v>0</v>
      </c>
      <c r="BH183" s="104">
        <f t="shared" si="32"/>
        <v>0</v>
      </c>
      <c r="BI183" s="104">
        <f t="shared" si="33"/>
        <v>0</v>
      </c>
      <c r="BJ183" s="18" t="s">
        <v>126</v>
      </c>
      <c r="BK183" s="166">
        <f t="shared" si="34"/>
        <v>0</v>
      </c>
      <c r="BL183" s="18" t="s">
        <v>151</v>
      </c>
      <c r="BM183" s="18" t="s">
        <v>316</v>
      </c>
    </row>
    <row r="184" spans="2:65" s="1" customFormat="1" ht="16.5" customHeight="1" x14ac:dyDescent="0.15">
      <c r="B184" s="130"/>
      <c r="C184" s="168" t="s">
        <v>231</v>
      </c>
      <c r="D184" s="168" t="s">
        <v>493</v>
      </c>
      <c r="E184" s="169" t="s">
        <v>561</v>
      </c>
      <c r="F184" s="264" t="s">
        <v>562</v>
      </c>
      <c r="G184" s="264"/>
      <c r="H184" s="264"/>
      <c r="I184" s="264"/>
      <c r="J184" s="170" t="s">
        <v>540</v>
      </c>
      <c r="K184" s="171">
        <v>16</v>
      </c>
      <c r="L184" s="265">
        <v>0</v>
      </c>
      <c r="M184" s="265"/>
      <c r="N184" s="266">
        <f t="shared" si="25"/>
        <v>0</v>
      </c>
      <c r="O184" s="233"/>
      <c r="P184" s="233"/>
      <c r="Q184" s="233"/>
      <c r="R184" s="133"/>
      <c r="T184" s="163" t="s">
        <v>5</v>
      </c>
      <c r="U184" s="42" t="s">
        <v>44</v>
      </c>
      <c r="V184" s="34"/>
      <c r="W184" s="164">
        <f t="shared" si="26"/>
        <v>0</v>
      </c>
      <c r="X184" s="164">
        <v>0</v>
      </c>
      <c r="Y184" s="164">
        <f t="shared" si="27"/>
        <v>0</v>
      </c>
      <c r="Z184" s="164">
        <v>0</v>
      </c>
      <c r="AA184" s="165">
        <f t="shared" si="28"/>
        <v>0</v>
      </c>
      <c r="AR184" s="18" t="s">
        <v>157</v>
      </c>
      <c r="AT184" s="18" t="s">
        <v>493</v>
      </c>
      <c r="AU184" s="18" t="s">
        <v>126</v>
      </c>
      <c r="AY184" s="18" t="s">
        <v>147</v>
      </c>
      <c r="BE184" s="104">
        <f t="shared" si="29"/>
        <v>0</v>
      </c>
      <c r="BF184" s="104">
        <f t="shared" si="30"/>
        <v>0</v>
      </c>
      <c r="BG184" s="104">
        <f t="shared" si="31"/>
        <v>0</v>
      </c>
      <c r="BH184" s="104">
        <f t="shared" si="32"/>
        <v>0</v>
      </c>
      <c r="BI184" s="104">
        <f t="shared" si="33"/>
        <v>0</v>
      </c>
      <c r="BJ184" s="18" t="s">
        <v>126</v>
      </c>
      <c r="BK184" s="166">
        <f t="shared" si="34"/>
        <v>0</v>
      </c>
      <c r="BL184" s="18" t="s">
        <v>151</v>
      </c>
      <c r="BM184" s="18" t="s">
        <v>319</v>
      </c>
    </row>
    <row r="185" spans="2:65" s="1" customFormat="1" ht="16.5" customHeight="1" x14ac:dyDescent="0.15">
      <c r="B185" s="130"/>
      <c r="C185" s="168" t="s">
        <v>563</v>
      </c>
      <c r="D185" s="168" t="s">
        <v>493</v>
      </c>
      <c r="E185" s="169" t="s">
        <v>564</v>
      </c>
      <c r="F185" s="264" t="s">
        <v>565</v>
      </c>
      <c r="G185" s="264"/>
      <c r="H185" s="264"/>
      <c r="I185" s="264"/>
      <c r="J185" s="170" t="s">
        <v>540</v>
      </c>
      <c r="K185" s="171">
        <v>103</v>
      </c>
      <c r="L185" s="265">
        <v>0</v>
      </c>
      <c r="M185" s="265"/>
      <c r="N185" s="266">
        <f t="shared" si="25"/>
        <v>0</v>
      </c>
      <c r="O185" s="233"/>
      <c r="P185" s="233"/>
      <c r="Q185" s="233"/>
      <c r="R185" s="133"/>
      <c r="T185" s="163" t="s">
        <v>5</v>
      </c>
      <c r="U185" s="42" t="s">
        <v>44</v>
      </c>
      <c r="V185" s="34"/>
      <c r="W185" s="164">
        <f t="shared" si="26"/>
        <v>0</v>
      </c>
      <c r="X185" s="164">
        <v>0</v>
      </c>
      <c r="Y185" s="164">
        <f t="shared" si="27"/>
        <v>0</v>
      </c>
      <c r="Z185" s="164">
        <v>0</v>
      </c>
      <c r="AA185" s="165">
        <f t="shared" si="28"/>
        <v>0</v>
      </c>
      <c r="AR185" s="18" t="s">
        <v>157</v>
      </c>
      <c r="AT185" s="18" t="s">
        <v>493</v>
      </c>
      <c r="AU185" s="18" t="s">
        <v>126</v>
      </c>
      <c r="AY185" s="18" t="s">
        <v>147</v>
      </c>
      <c r="BE185" s="104">
        <f t="shared" si="29"/>
        <v>0</v>
      </c>
      <c r="BF185" s="104">
        <f t="shared" si="30"/>
        <v>0</v>
      </c>
      <c r="BG185" s="104">
        <f t="shared" si="31"/>
        <v>0</v>
      </c>
      <c r="BH185" s="104">
        <f t="shared" si="32"/>
        <v>0</v>
      </c>
      <c r="BI185" s="104">
        <f t="shared" si="33"/>
        <v>0</v>
      </c>
      <c r="BJ185" s="18" t="s">
        <v>126</v>
      </c>
      <c r="BK185" s="166">
        <f t="shared" si="34"/>
        <v>0</v>
      </c>
      <c r="BL185" s="18" t="s">
        <v>151</v>
      </c>
      <c r="BM185" s="18" t="s">
        <v>322</v>
      </c>
    </row>
    <row r="186" spans="2:65" s="1" customFormat="1" ht="16.5" customHeight="1" x14ac:dyDescent="0.15">
      <c r="B186" s="130"/>
      <c r="C186" s="168" t="s">
        <v>234</v>
      </c>
      <c r="D186" s="168" t="s">
        <v>493</v>
      </c>
      <c r="E186" s="169" t="s">
        <v>566</v>
      </c>
      <c r="F186" s="264" t="s">
        <v>567</v>
      </c>
      <c r="G186" s="264"/>
      <c r="H186" s="264"/>
      <c r="I186" s="264"/>
      <c r="J186" s="170" t="s">
        <v>540</v>
      </c>
      <c r="K186" s="171">
        <v>1</v>
      </c>
      <c r="L186" s="265">
        <v>0</v>
      </c>
      <c r="M186" s="265"/>
      <c r="N186" s="266">
        <f t="shared" si="25"/>
        <v>0</v>
      </c>
      <c r="O186" s="233"/>
      <c r="P186" s="233"/>
      <c r="Q186" s="233"/>
      <c r="R186" s="133"/>
      <c r="T186" s="163" t="s">
        <v>5</v>
      </c>
      <c r="U186" s="42" t="s">
        <v>44</v>
      </c>
      <c r="V186" s="34"/>
      <c r="W186" s="164">
        <f t="shared" si="26"/>
        <v>0</v>
      </c>
      <c r="X186" s="164">
        <v>0</v>
      </c>
      <c r="Y186" s="164">
        <f t="shared" si="27"/>
        <v>0</v>
      </c>
      <c r="Z186" s="164">
        <v>0</v>
      </c>
      <c r="AA186" s="165">
        <f t="shared" si="28"/>
        <v>0</v>
      </c>
      <c r="AR186" s="18" t="s">
        <v>157</v>
      </c>
      <c r="AT186" s="18" t="s">
        <v>493</v>
      </c>
      <c r="AU186" s="18" t="s">
        <v>126</v>
      </c>
      <c r="AY186" s="18" t="s">
        <v>147</v>
      </c>
      <c r="BE186" s="104">
        <f t="shared" si="29"/>
        <v>0</v>
      </c>
      <c r="BF186" s="104">
        <f t="shared" si="30"/>
        <v>0</v>
      </c>
      <c r="BG186" s="104">
        <f t="shared" si="31"/>
        <v>0</v>
      </c>
      <c r="BH186" s="104">
        <f t="shared" si="32"/>
        <v>0</v>
      </c>
      <c r="BI186" s="104">
        <f t="shared" si="33"/>
        <v>0</v>
      </c>
      <c r="BJ186" s="18" t="s">
        <v>126</v>
      </c>
      <c r="BK186" s="166">
        <f t="shared" si="34"/>
        <v>0</v>
      </c>
      <c r="BL186" s="18" t="s">
        <v>151</v>
      </c>
      <c r="BM186" s="18" t="s">
        <v>325</v>
      </c>
    </row>
    <row r="187" spans="2:65" s="1" customFormat="1" ht="25.5" customHeight="1" x14ac:dyDescent="0.15">
      <c r="B187" s="130"/>
      <c r="C187" s="159" t="s">
        <v>568</v>
      </c>
      <c r="D187" s="159" t="s">
        <v>148</v>
      </c>
      <c r="E187" s="160" t="s">
        <v>569</v>
      </c>
      <c r="F187" s="231" t="s">
        <v>324</v>
      </c>
      <c r="G187" s="231"/>
      <c r="H187" s="231"/>
      <c r="I187" s="231"/>
      <c r="J187" s="161" t="s">
        <v>465</v>
      </c>
      <c r="K187" s="162">
        <v>993.5</v>
      </c>
      <c r="L187" s="232">
        <v>0</v>
      </c>
      <c r="M187" s="232"/>
      <c r="N187" s="233">
        <f t="shared" si="25"/>
        <v>0</v>
      </c>
      <c r="O187" s="233"/>
      <c r="P187" s="233"/>
      <c r="Q187" s="233"/>
      <c r="R187" s="133"/>
      <c r="T187" s="163" t="s">
        <v>5</v>
      </c>
      <c r="U187" s="42" t="s">
        <v>44</v>
      </c>
      <c r="V187" s="34"/>
      <c r="W187" s="164">
        <f t="shared" si="26"/>
        <v>0</v>
      </c>
      <c r="X187" s="164">
        <v>0</v>
      </c>
      <c r="Y187" s="164">
        <f t="shared" si="27"/>
        <v>0</v>
      </c>
      <c r="Z187" s="164">
        <v>0</v>
      </c>
      <c r="AA187" s="165">
        <f t="shared" si="28"/>
        <v>0</v>
      </c>
      <c r="AR187" s="18" t="s">
        <v>151</v>
      </c>
      <c r="AT187" s="18" t="s">
        <v>148</v>
      </c>
      <c r="AU187" s="18" t="s">
        <v>126</v>
      </c>
      <c r="AY187" s="18" t="s">
        <v>147</v>
      </c>
      <c r="BE187" s="104">
        <f t="shared" si="29"/>
        <v>0</v>
      </c>
      <c r="BF187" s="104">
        <f t="shared" si="30"/>
        <v>0</v>
      </c>
      <c r="BG187" s="104">
        <f t="shared" si="31"/>
        <v>0</v>
      </c>
      <c r="BH187" s="104">
        <f t="shared" si="32"/>
        <v>0</v>
      </c>
      <c r="BI187" s="104">
        <f t="shared" si="33"/>
        <v>0</v>
      </c>
      <c r="BJ187" s="18" t="s">
        <v>126</v>
      </c>
      <c r="BK187" s="166">
        <f t="shared" si="34"/>
        <v>0</v>
      </c>
      <c r="BL187" s="18" t="s">
        <v>151</v>
      </c>
      <c r="BM187" s="18" t="s">
        <v>328</v>
      </c>
    </row>
    <row r="188" spans="2:65" s="9" customFormat="1" ht="29.75" customHeight="1" x14ac:dyDescent="0.15">
      <c r="B188" s="148"/>
      <c r="C188" s="149"/>
      <c r="D188" s="158" t="s">
        <v>451</v>
      </c>
      <c r="E188" s="158"/>
      <c r="F188" s="158"/>
      <c r="G188" s="158"/>
      <c r="H188" s="158"/>
      <c r="I188" s="158"/>
      <c r="J188" s="158"/>
      <c r="K188" s="158"/>
      <c r="L188" s="158"/>
      <c r="M188" s="158"/>
      <c r="N188" s="262">
        <f>BK188</f>
        <v>0</v>
      </c>
      <c r="O188" s="263"/>
      <c r="P188" s="263"/>
      <c r="Q188" s="263"/>
      <c r="R188" s="151"/>
      <c r="T188" s="152"/>
      <c r="U188" s="149"/>
      <c r="V188" s="149"/>
      <c r="W188" s="153">
        <f>SUM(W189:W201)</f>
        <v>0</v>
      </c>
      <c r="X188" s="149"/>
      <c r="Y188" s="153">
        <f>SUM(Y189:Y201)</f>
        <v>0</v>
      </c>
      <c r="Z188" s="149"/>
      <c r="AA188" s="154">
        <f>SUM(AA189:AA201)</f>
        <v>0</v>
      </c>
      <c r="AR188" s="155" t="s">
        <v>85</v>
      </c>
      <c r="AT188" s="156" t="s">
        <v>76</v>
      </c>
      <c r="AU188" s="156" t="s">
        <v>85</v>
      </c>
      <c r="AY188" s="155" t="s">
        <v>147</v>
      </c>
      <c r="BK188" s="157">
        <f>SUM(BK189:BK201)</f>
        <v>0</v>
      </c>
    </row>
    <row r="189" spans="2:65" s="1" customFormat="1" ht="25.5" customHeight="1" x14ac:dyDescent="0.15">
      <c r="B189" s="130"/>
      <c r="C189" s="159" t="s">
        <v>237</v>
      </c>
      <c r="D189" s="159" t="s">
        <v>148</v>
      </c>
      <c r="E189" s="160" t="s">
        <v>570</v>
      </c>
      <c r="F189" s="231" t="s">
        <v>399</v>
      </c>
      <c r="G189" s="231"/>
      <c r="H189" s="231"/>
      <c r="I189" s="231"/>
      <c r="J189" s="161" t="s">
        <v>465</v>
      </c>
      <c r="K189" s="162">
        <v>261.39999999999998</v>
      </c>
      <c r="L189" s="232">
        <v>0</v>
      </c>
      <c r="M189" s="232"/>
      <c r="N189" s="233">
        <f t="shared" ref="N189:N201" si="35">ROUND(L189*K189,3)</f>
        <v>0</v>
      </c>
      <c r="O189" s="233"/>
      <c r="P189" s="233"/>
      <c r="Q189" s="233"/>
      <c r="R189" s="133"/>
      <c r="T189" s="163" t="s">
        <v>5</v>
      </c>
      <c r="U189" s="42" t="s">
        <v>44</v>
      </c>
      <c r="V189" s="34"/>
      <c r="W189" s="164">
        <f t="shared" ref="W189:W201" si="36">V189*K189</f>
        <v>0</v>
      </c>
      <c r="X189" s="164">
        <v>0</v>
      </c>
      <c r="Y189" s="164">
        <f t="shared" ref="Y189:Y201" si="37">X189*K189</f>
        <v>0</v>
      </c>
      <c r="Z189" s="164">
        <v>0</v>
      </c>
      <c r="AA189" s="165">
        <f t="shared" ref="AA189:AA201" si="38">Z189*K189</f>
        <v>0</v>
      </c>
      <c r="AR189" s="18" t="s">
        <v>151</v>
      </c>
      <c r="AT189" s="18" t="s">
        <v>148</v>
      </c>
      <c r="AU189" s="18" t="s">
        <v>126</v>
      </c>
      <c r="AY189" s="18" t="s">
        <v>147</v>
      </c>
      <c r="BE189" s="104">
        <f t="shared" ref="BE189:BE201" si="39">IF(U189="základná",N189,0)</f>
        <v>0</v>
      </c>
      <c r="BF189" s="104">
        <f t="shared" ref="BF189:BF201" si="40">IF(U189="znížená",N189,0)</f>
        <v>0</v>
      </c>
      <c r="BG189" s="104">
        <f t="shared" ref="BG189:BG201" si="41">IF(U189="zákl. prenesená",N189,0)</f>
        <v>0</v>
      </c>
      <c r="BH189" s="104">
        <f t="shared" ref="BH189:BH201" si="42">IF(U189="zníž. prenesená",N189,0)</f>
        <v>0</v>
      </c>
      <c r="BI189" s="104">
        <f t="shared" ref="BI189:BI201" si="43">IF(U189="nulová",N189,0)</f>
        <v>0</v>
      </c>
      <c r="BJ189" s="18" t="s">
        <v>126</v>
      </c>
      <c r="BK189" s="166">
        <f t="shared" ref="BK189:BK201" si="44">ROUND(L189*K189,3)</f>
        <v>0</v>
      </c>
      <c r="BL189" s="18" t="s">
        <v>151</v>
      </c>
      <c r="BM189" s="18" t="s">
        <v>331</v>
      </c>
    </row>
    <row r="190" spans="2:65" s="1" customFormat="1" ht="25.5" customHeight="1" x14ac:dyDescent="0.15">
      <c r="B190" s="130"/>
      <c r="C190" s="159" t="s">
        <v>571</v>
      </c>
      <c r="D190" s="159" t="s">
        <v>148</v>
      </c>
      <c r="E190" s="160" t="s">
        <v>572</v>
      </c>
      <c r="F190" s="231" t="s">
        <v>402</v>
      </c>
      <c r="G190" s="231"/>
      <c r="H190" s="231"/>
      <c r="I190" s="231"/>
      <c r="J190" s="161" t="s">
        <v>465</v>
      </c>
      <c r="K190" s="162">
        <v>897.2</v>
      </c>
      <c r="L190" s="232">
        <v>0</v>
      </c>
      <c r="M190" s="232"/>
      <c r="N190" s="233">
        <f t="shared" si="35"/>
        <v>0</v>
      </c>
      <c r="O190" s="233"/>
      <c r="P190" s="233"/>
      <c r="Q190" s="233"/>
      <c r="R190" s="133"/>
      <c r="T190" s="163" t="s">
        <v>5</v>
      </c>
      <c r="U190" s="42" t="s">
        <v>44</v>
      </c>
      <c r="V190" s="34"/>
      <c r="W190" s="164">
        <f t="shared" si="36"/>
        <v>0</v>
      </c>
      <c r="X190" s="164">
        <v>0</v>
      </c>
      <c r="Y190" s="164">
        <f t="shared" si="37"/>
        <v>0</v>
      </c>
      <c r="Z190" s="164">
        <v>0</v>
      </c>
      <c r="AA190" s="165">
        <f t="shared" si="38"/>
        <v>0</v>
      </c>
      <c r="AR190" s="18" t="s">
        <v>151</v>
      </c>
      <c r="AT190" s="18" t="s">
        <v>148</v>
      </c>
      <c r="AU190" s="18" t="s">
        <v>126</v>
      </c>
      <c r="AY190" s="18" t="s">
        <v>147</v>
      </c>
      <c r="BE190" s="104">
        <f t="shared" si="39"/>
        <v>0</v>
      </c>
      <c r="BF190" s="104">
        <f t="shared" si="40"/>
        <v>0</v>
      </c>
      <c r="BG190" s="104">
        <f t="shared" si="41"/>
        <v>0</v>
      </c>
      <c r="BH190" s="104">
        <f t="shared" si="42"/>
        <v>0</v>
      </c>
      <c r="BI190" s="104">
        <f t="shared" si="43"/>
        <v>0</v>
      </c>
      <c r="BJ190" s="18" t="s">
        <v>126</v>
      </c>
      <c r="BK190" s="166">
        <f t="shared" si="44"/>
        <v>0</v>
      </c>
      <c r="BL190" s="18" t="s">
        <v>151</v>
      </c>
      <c r="BM190" s="18" t="s">
        <v>334</v>
      </c>
    </row>
    <row r="191" spans="2:65" s="1" customFormat="1" ht="25.5" customHeight="1" x14ac:dyDescent="0.15">
      <c r="B191" s="130"/>
      <c r="C191" s="159" t="s">
        <v>240</v>
      </c>
      <c r="D191" s="159" t="s">
        <v>148</v>
      </c>
      <c r="E191" s="160" t="s">
        <v>573</v>
      </c>
      <c r="F191" s="231" t="s">
        <v>574</v>
      </c>
      <c r="G191" s="231"/>
      <c r="H191" s="231"/>
      <c r="I191" s="231"/>
      <c r="J191" s="161" t="s">
        <v>465</v>
      </c>
      <c r="K191" s="162">
        <v>377</v>
      </c>
      <c r="L191" s="232">
        <v>0</v>
      </c>
      <c r="M191" s="232"/>
      <c r="N191" s="233">
        <f t="shared" si="35"/>
        <v>0</v>
      </c>
      <c r="O191" s="233"/>
      <c r="P191" s="233"/>
      <c r="Q191" s="233"/>
      <c r="R191" s="133"/>
      <c r="T191" s="163" t="s">
        <v>5</v>
      </c>
      <c r="U191" s="42" t="s">
        <v>44</v>
      </c>
      <c r="V191" s="34"/>
      <c r="W191" s="164">
        <f t="shared" si="36"/>
        <v>0</v>
      </c>
      <c r="X191" s="164">
        <v>0</v>
      </c>
      <c r="Y191" s="164">
        <f t="shared" si="37"/>
        <v>0</v>
      </c>
      <c r="Z191" s="164">
        <v>0</v>
      </c>
      <c r="AA191" s="165">
        <f t="shared" si="38"/>
        <v>0</v>
      </c>
      <c r="AR191" s="18" t="s">
        <v>151</v>
      </c>
      <c r="AT191" s="18" t="s">
        <v>148</v>
      </c>
      <c r="AU191" s="18" t="s">
        <v>126</v>
      </c>
      <c r="AY191" s="18" t="s">
        <v>147</v>
      </c>
      <c r="BE191" s="104">
        <f t="shared" si="39"/>
        <v>0</v>
      </c>
      <c r="BF191" s="104">
        <f t="shared" si="40"/>
        <v>0</v>
      </c>
      <c r="BG191" s="104">
        <f t="shared" si="41"/>
        <v>0</v>
      </c>
      <c r="BH191" s="104">
        <f t="shared" si="42"/>
        <v>0</v>
      </c>
      <c r="BI191" s="104">
        <f t="shared" si="43"/>
        <v>0</v>
      </c>
      <c r="BJ191" s="18" t="s">
        <v>126</v>
      </c>
      <c r="BK191" s="166">
        <f t="shared" si="44"/>
        <v>0</v>
      </c>
      <c r="BL191" s="18" t="s">
        <v>151</v>
      </c>
      <c r="BM191" s="18" t="s">
        <v>337</v>
      </c>
    </row>
    <row r="192" spans="2:65" s="1" customFormat="1" ht="25.5" customHeight="1" x14ac:dyDescent="0.15">
      <c r="B192" s="130"/>
      <c r="C192" s="159" t="s">
        <v>575</v>
      </c>
      <c r="D192" s="159" t="s">
        <v>148</v>
      </c>
      <c r="E192" s="160" t="s">
        <v>576</v>
      </c>
      <c r="F192" s="231" t="s">
        <v>577</v>
      </c>
      <c r="G192" s="231"/>
      <c r="H192" s="231"/>
      <c r="I192" s="231"/>
      <c r="J192" s="161" t="s">
        <v>454</v>
      </c>
      <c r="K192" s="162">
        <v>58.8</v>
      </c>
      <c r="L192" s="232">
        <v>0</v>
      </c>
      <c r="M192" s="232"/>
      <c r="N192" s="233">
        <f t="shared" si="35"/>
        <v>0</v>
      </c>
      <c r="O192" s="233"/>
      <c r="P192" s="233"/>
      <c r="Q192" s="233"/>
      <c r="R192" s="133"/>
      <c r="T192" s="163" t="s">
        <v>5</v>
      </c>
      <c r="U192" s="42" t="s">
        <v>44</v>
      </c>
      <c r="V192" s="34"/>
      <c r="W192" s="164">
        <f t="shared" si="36"/>
        <v>0</v>
      </c>
      <c r="X192" s="164">
        <v>0</v>
      </c>
      <c r="Y192" s="164">
        <f t="shared" si="37"/>
        <v>0</v>
      </c>
      <c r="Z192" s="164">
        <v>0</v>
      </c>
      <c r="AA192" s="165">
        <f t="shared" si="38"/>
        <v>0</v>
      </c>
      <c r="AR192" s="18" t="s">
        <v>151</v>
      </c>
      <c r="AT192" s="18" t="s">
        <v>148</v>
      </c>
      <c r="AU192" s="18" t="s">
        <v>126</v>
      </c>
      <c r="AY192" s="18" t="s">
        <v>147</v>
      </c>
      <c r="BE192" s="104">
        <f t="shared" si="39"/>
        <v>0</v>
      </c>
      <c r="BF192" s="104">
        <f t="shared" si="40"/>
        <v>0</v>
      </c>
      <c r="BG192" s="104">
        <f t="shared" si="41"/>
        <v>0</v>
      </c>
      <c r="BH192" s="104">
        <f t="shared" si="42"/>
        <v>0</v>
      </c>
      <c r="BI192" s="104">
        <f t="shared" si="43"/>
        <v>0</v>
      </c>
      <c r="BJ192" s="18" t="s">
        <v>126</v>
      </c>
      <c r="BK192" s="166">
        <f t="shared" si="44"/>
        <v>0</v>
      </c>
      <c r="BL192" s="18" t="s">
        <v>151</v>
      </c>
      <c r="BM192" s="18" t="s">
        <v>340</v>
      </c>
    </row>
    <row r="193" spans="2:65" s="1" customFormat="1" ht="25.5" customHeight="1" x14ac:dyDescent="0.15">
      <c r="B193" s="130"/>
      <c r="C193" s="159" t="s">
        <v>243</v>
      </c>
      <c r="D193" s="159" t="s">
        <v>148</v>
      </c>
      <c r="E193" s="160" t="s">
        <v>578</v>
      </c>
      <c r="F193" s="231" t="s">
        <v>417</v>
      </c>
      <c r="G193" s="231"/>
      <c r="H193" s="231"/>
      <c r="I193" s="231"/>
      <c r="J193" s="161" t="s">
        <v>495</v>
      </c>
      <c r="K193" s="162">
        <v>399.96300000000002</v>
      </c>
      <c r="L193" s="232">
        <v>0</v>
      </c>
      <c r="M193" s="232"/>
      <c r="N193" s="233">
        <f t="shared" si="35"/>
        <v>0</v>
      </c>
      <c r="O193" s="233"/>
      <c r="P193" s="233"/>
      <c r="Q193" s="233"/>
      <c r="R193" s="133"/>
      <c r="T193" s="163" t="s">
        <v>5</v>
      </c>
      <c r="U193" s="42" t="s">
        <v>44</v>
      </c>
      <c r="V193" s="34"/>
      <c r="W193" s="164">
        <f t="shared" si="36"/>
        <v>0</v>
      </c>
      <c r="X193" s="164">
        <v>0</v>
      </c>
      <c r="Y193" s="164">
        <f t="shared" si="37"/>
        <v>0</v>
      </c>
      <c r="Z193" s="164">
        <v>0</v>
      </c>
      <c r="AA193" s="165">
        <f t="shared" si="38"/>
        <v>0</v>
      </c>
      <c r="AR193" s="18" t="s">
        <v>151</v>
      </c>
      <c r="AT193" s="18" t="s">
        <v>148</v>
      </c>
      <c r="AU193" s="18" t="s">
        <v>126</v>
      </c>
      <c r="AY193" s="18" t="s">
        <v>147</v>
      </c>
      <c r="BE193" s="104">
        <f t="shared" si="39"/>
        <v>0</v>
      </c>
      <c r="BF193" s="104">
        <f t="shared" si="40"/>
        <v>0</v>
      </c>
      <c r="BG193" s="104">
        <f t="shared" si="41"/>
        <v>0</v>
      </c>
      <c r="BH193" s="104">
        <f t="shared" si="42"/>
        <v>0</v>
      </c>
      <c r="BI193" s="104">
        <f t="shared" si="43"/>
        <v>0</v>
      </c>
      <c r="BJ193" s="18" t="s">
        <v>126</v>
      </c>
      <c r="BK193" s="166">
        <f t="shared" si="44"/>
        <v>0</v>
      </c>
      <c r="BL193" s="18" t="s">
        <v>151</v>
      </c>
      <c r="BM193" s="18" t="s">
        <v>343</v>
      </c>
    </row>
    <row r="194" spans="2:65" s="1" customFormat="1" ht="16.5" customHeight="1" x14ac:dyDescent="0.15">
      <c r="B194" s="130"/>
      <c r="C194" s="159" t="s">
        <v>579</v>
      </c>
      <c r="D194" s="159" t="s">
        <v>148</v>
      </c>
      <c r="E194" s="160" t="s">
        <v>580</v>
      </c>
      <c r="F194" s="231" t="s">
        <v>420</v>
      </c>
      <c r="G194" s="231"/>
      <c r="H194" s="231"/>
      <c r="I194" s="231"/>
      <c r="J194" s="161" t="s">
        <v>495</v>
      </c>
      <c r="K194" s="162">
        <v>5199.5190000000002</v>
      </c>
      <c r="L194" s="232">
        <v>0</v>
      </c>
      <c r="M194" s="232"/>
      <c r="N194" s="233">
        <f t="shared" si="35"/>
        <v>0</v>
      </c>
      <c r="O194" s="233"/>
      <c r="P194" s="233"/>
      <c r="Q194" s="233"/>
      <c r="R194" s="133"/>
      <c r="T194" s="163" t="s">
        <v>5</v>
      </c>
      <c r="U194" s="42" t="s">
        <v>44</v>
      </c>
      <c r="V194" s="34"/>
      <c r="W194" s="164">
        <f t="shared" si="36"/>
        <v>0</v>
      </c>
      <c r="X194" s="164">
        <v>0</v>
      </c>
      <c r="Y194" s="164">
        <f t="shared" si="37"/>
        <v>0</v>
      </c>
      <c r="Z194" s="164">
        <v>0</v>
      </c>
      <c r="AA194" s="165">
        <f t="shared" si="38"/>
        <v>0</v>
      </c>
      <c r="AR194" s="18" t="s">
        <v>151</v>
      </c>
      <c r="AT194" s="18" t="s">
        <v>148</v>
      </c>
      <c r="AU194" s="18" t="s">
        <v>126</v>
      </c>
      <c r="AY194" s="18" t="s">
        <v>147</v>
      </c>
      <c r="BE194" s="104">
        <f t="shared" si="39"/>
        <v>0</v>
      </c>
      <c r="BF194" s="104">
        <f t="shared" si="40"/>
        <v>0</v>
      </c>
      <c r="BG194" s="104">
        <f t="shared" si="41"/>
        <v>0</v>
      </c>
      <c r="BH194" s="104">
        <f t="shared" si="42"/>
        <v>0</v>
      </c>
      <c r="BI194" s="104">
        <f t="shared" si="43"/>
        <v>0</v>
      </c>
      <c r="BJ194" s="18" t="s">
        <v>126</v>
      </c>
      <c r="BK194" s="166">
        <f t="shared" si="44"/>
        <v>0</v>
      </c>
      <c r="BL194" s="18" t="s">
        <v>151</v>
      </c>
      <c r="BM194" s="18" t="s">
        <v>346</v>
      </c>
    </row>
    <row r="195" spans="2:65" s="1" customFormat="1" ht="25.5" customHeight="1" x14ac:dyDescent="0.15">
      <c r="B195" s="130"/>
      <c r="C195" s="159" t="s">
        <v>246</v>
      </c>
      <c r="D195" s="159" t="s">
        <v>148</v>
      </c>
      <c r="E195" s="160" t="s">
        <v>581</v>
      </c>
      <c r="F195" s="231" t="s">
        <v>423</v>
      </c>
      <c r="G195" s="231"/>
      <c r="H195" s="231"/>
      <c r="I195" s="231"/>
      <c r="J195" s="161" t="s">
        <v>495</v>
      </c>
      <c r="K195" s="162">
        <v>399.96300000000002</v>
      </c>
      <c r="L195" s="232">
        <v>0</v>
      </c>
      <c r="M195" s="232"/>
      <c r="N195" s="233">
        <f t="shared" si="35"/>
        <v>0</v>
      </c>
      <c r="O195" s="233"/>
      <c r="P195" s="233"/>
      <c r="Q195" s="233"/>
      <c r="R195" s="133"/>
      <c r="T195" s="163" t="s">
        <v>5</v>
      </c>
      <c r="U195" s="42" t="s">
        <v>44</v>
      </c>
      <c r="V195" s="34"/>
      <c r="W195" s="164">
        <f t="shared" si="36"/>
        <v>0</v>
      </c>
      <c r="X195" s="164">
        <v>0</v>
      </c>
      <c r="Y195" s="164">
        <f t="shared" si="37"/>
        <v>0</v>
      </c>
      <c r="Z195" s="164">
        <v>0</v>
      </c>
      <c r="AA195" s="165">
        <f t="shared" si="38"/>
        <v>0</v>
      </c>
      <c r="AR195" s="18" t="s">
        <v>151</v>
      </c>
      <c r="AT195" s="18" t="s">
        <v>148</v>
      </c>
      <c r="AU195" s="18" t="s">
        <v>126</v>
      </c>
      <c r="AY195" s="18" t="s">
        <v>147</v>
      </c>
      <c r="BE195" s="104">
        <f t="shared" si="39"/>
        <v>0</v>
      </c>
      <c r="BF195" s="104">
        <f t="shared" si="40"/>
        <v>0</v>
      </c>
      <c r="BG195" s="104">
        <f t="shared" si="41"/>
        <v>0</v>
      </c>
      <c r="BH195" s="104">
        <f t="shared" si="42"/>
        <v>0</v>
      </c>
      <c r="BI195" s="104">
        <f t="shared" si="43"/>
        <v>0</v>
      </c>
      <c r="BJ195" s="18" t="s">
        <v>126</v>
      </c>
      <c r="BK195" s="166">
        <f t="shared" si="44"/>
        <v>0</v>
      </c>
      <c r="BL195" s="18" t="s">
        <v>151</v>
      </c>
      <c r="BM195" s="18" t="s">
        <v>349</v>
      </c>
    </row>
    <row r="196" spans="2:65" s="1" customFormat="1" ht="16.5" customHeight="1" x14ac:dyDescent="0.15">
      <c r="B196" s="130"/>
      <c r="C196" s="159" t="s">
        <v>582</v>
      </c>
      <c r="D196" s="159" t="s">
        <v>148</v>
      </c>
      <c r="E196" s="160" t="s">
        <v>583</v>
      </c>
      <c r="F196" s="231" t="s">
        <v>426</v>
      </c>
      <c r="G196" s="231"/>
      <c r="H196" s="231"/>
      <c r="I196" s="231"/>
      <c r="J196" s="161" t="s">
        <v>495</v>
      </c>
      <c r="K196" s="162">
        <v>312.71300000000002</v>
      </c>
      <c r="L196" s="232">
        <v>0</v>
      </c>
      <c r="M196" s="232"/>
      <c r="N196" s="233">
        <f t="shared" si="35"/>
        <v>0</v>
      </c>
      <c r="O196" s="233"/>
      <c r="P196" s="233"/>
      <c r="Q196" s="233"/>
      <c r="R196" s="133"/>
      <c r="T196" s="163" t="s">
        <v>5</v>
      </c>
      <c r="U196" s="42" t="s">
        <v>44</v>
      </c>
      <c r="V196" s="34"/>
      <c r="W196" s="164">
        <f t="shared" si="36"/>
        <v>0</v>
      </c>
      <c r="X196" s="164">
        <v>0</v>
      </c>
      <c r="Y196" s="164">
        <f t="shared" si="37"/>
        <v>0</v>
      </c>
      <c r="Z196" s="164">
        <v>0</v>
      </c>
      <c r="AA196" s="165">
        <f t="shared" si="38"/>
        <v>0</v>
      </c>
      <c r="AR196" s="18" t="s">
        <v>151</v>
      </c>
      <c r="AT196" s="18" t="s">
        <v>148</v>
      </c>
      <c r="AU196" s="18" t="s">
        <v>126</v>
      </c>
      <c r="AY196" s="18" t="s">
        <v>147</v>
      </c>
      <c r="BE196" s="104">
        <f t="shared" si="39"/>
        <v>0</v>
      </c>
      <c r="BF196" s="104">
        <f t="shared" si="40"/>
        <v>0</v>
      </c>
      <c r="BG196" s="104">
        <f t="shared" si="41"/>
        <v>0</v>
      </c>
      <c r="BH196" s="104">
        <f t="shared" si="42"/>
        <v>0</v>
      </c>
      <c r="BI196" s="104">
        <f t="shared" si="43"/>
        <v>0</v>
      </c>
      <c r="BJ196" s="18" t="s">
        <v>126</v>
      </c>
      <c r="BK196" s="166">
        <f t="shared" si="44"/>
        <v>0</v>
      </c>
      <c r="BL196" s="18" t="s">
        <v>151</v>
      </c>
      <c r="BM196" s="18" t="s">
        <v>352</v>
      </c>
    </row>
    <row r="197" spans="2:65" s="1" customFormat="1" ht="16.5" customHeight="1" x14ac:dyDescent="0.15">
      <c r="B197" s="130"/>
      <c r="C197" s="159" t="s">
        <v>249</v>
      </c>
      <c r="D197" s="159" t="s">
        <v>148</v>
      </c>
      <c r="E197" s="160" t="s">
        <v>584</v>
      </c>
      <c r="F197" s="231" t="s">
        <v>429</v>
      </c>
      <c r="G197" s="231"/>
      <c r="H197" s="231"/>
      <c r="I197" s="231"/>
      <c r="J197" s="161" t="s">
        <v>495</v>
      </c>
      <c r="K197" s="162">
        <v>87.25</v>
      </c>
      <c r="L197" s="232">
        <v>0</v>
      </c>
      <c r="M197" s="232"/>
      <c r="N197" s="233">
        <f t="shared" si="35"/>
        <v>0</v>
      </c>
      <c r="O197" s="233"/>
      <c r="P197" s="233"/>
      <c r="Q197" s="233"/>
      <c r="R197" s="133"/>
      <c r="T197" s="163" t="s">
        <v>5</v>
      </c>
      <c r="U197" s="42" t="s">
        <v>44</v>
      </c>
      <c r="V197" s="34"/>
      <c r="W197" s="164">
        <f t="shared" si="36"/>
        <v>0</v>
      </c>
      <c r="X197" s="164">
        <v>0</v>
      </c>
      <c r="Y197" s="164">
        <f t="shared" si="37"/>
        <v>0</v>
      </c>
      <c r="Z197" s="164">
        <v>0</v>
      </c>
      <c r="AA197" s="165">
        <f t="shared" si="38"/>
        <v>0</v>
      </c>
      <c r="AR197" s="18" t="s">
        <v>151</v>
      </c>
      <c r="AT197" s="18" t="s">
        <v>148</v>
      </c>
      <c r="AU197" s="18" t="s">
        <v>126</v>
      </c>
      <c r="AY197" s="18" t="s">
        <v>147</v>
      </c>
      <c r="BE197" s="104">
        <f t="shared" si="39"/>
        <v>0</v>
      </c>
      <c r="BF197" s="104">
        <f t="shared" si="40"/>
        <v>0</v>
      </c>
      <c r="BG197" s="104">
        <f t="shared" si="41"/>
        <v>0</v>
      </c>
      <c r="BH197" s="104">
        <f t="shared" si="42"/>
        <v>0</v>
      </c>
      <c r="BI197" s="104">
        <f t="shared" si="43"/>
        <v>0</v>
      </c>
      <c r="BJ197" s="18" t="s">
        <v>126</v>
      </c>
      <c r="BK197" s="166">
        <f t="shared" si="44"/>
        <v>0</v>
      </c>
      <c r="BL197" s="18" t="s">
        <v>151</v>
      </c>
      <c r="BM197" s="18" t="s">
        <v>355</v>
      </c>
    </row>
    <row r="198" spans="2:65" s="1" customFormat="1" ht="38.25" customHeight="1" x14ac:dyDescent="0.15">
      <c r="B198" s="130"/>
      <c r="C198" s="159" t="s">
        <v>585</v>
      </c>
      <c r="D198" s="159" t="s">
        <v>148</v>
      </c>
      <c r="E198" s="160" t="s">
        <v>586</v>
      </c>
      <c r="F198" s="231" t="s">
        <v>432</v>
      </c>
      <c r="G198" s="231"/>
      <c r="H198" s="231"/>
      <c r="I198" s="231"/>
      <c r="J198" s="161" t="s">
        <v>587</v>
      </c>
      <c r="K198" s="162">
        <v>1</v>
      </c>
      <c r="L198" s="232">
        <v>0</v>
      </c>
      <c r="M198" s="232"/>
      <c r="N198" s="233">
        <f t="shared" si="35"/>
        <v>0</v>
      </c>
      <c r="O198" s="233"/>
      <c r="P198" s="233"/>
      <c r="Q198" s="233"/>
      <c r="R198" s="133"/>
      <c r="T198" s="163" t="s">
        <v>5</v>
      </c>
      <c r="U198" s="42" t="s">
        <v>44</v>
      </c>
      <c r="V198" s="34"/>
      <c r="W198" s="164">
        <f t="shared" si="36"/>
        <v>0</v>
      </c>
      <c r="X198" s="164">
        <v>0</v>
      </c>
      <c r="Y198" s="164">
        <f t="shared" si="37"/>
        <v>0</v>
      </c>
      <c r="Z198" s="164">
        <v>0</v>
      </c>
      <c r="AA198" s="165">
        <f t="shared" si="38"/>
        <v>0</v>
      </c>
      <c r="AR198" s="18" t="s">
        <v>151</v>
      </c>
      <c r="AT198" s="18" t="s">
        <v>148</v>
      </c>
      <c r="AU198" s="18" t="s">
        <v>126</v>
      </c>
      <c r="AY198" s="18" t="s">
        <v>147</v>
      </c>
      <c r="BE198" s="104">
        <f t="shared" si="39"/>
        <v>0</v>
      </c>
      <c r="BF198" s="104">
        <f t="shared" si="40"/>
        <v>0</v>
      </c>
      <c r="BG198" s="104">
        <f t="shared" si="41"/>
        <v>0</v>
      </c>
      <c r="BH198" s="104">
        <f t="shared" si="42"/>
        <v>0</v>
      </c>
      <c r="BI198" s="104">
        <f t="shared" si="43"/>
        <v>0</v>
      </c>
      <c r="BJ198" s="18" t="s">
        <v>126</v>
      </c>
      <c r="BK198" s="166">
        <f t="shared" si="44"/>
        <v>0</v>
      </c>
      <c r="BL198" s="18" t="s">
        <v>151</v>
      </c>
      <c r="BM198" s="18" t="s">
        <v>358</v>
      </c>
    </row>
    <row r="199" spans="2:65" s="1" customFormat="1" ht="25.5" customHeight="1" x14ac:dyDescent="0.15">
      <c r="B199" s="130"/>
      <c r="C199" s="159" t="s">
        <v>252</v>
      </c>
      <c r="D199" s="159" t="s">
        <v>148</v>
      </c>
      <c r="E199" s="160" t="s">
        <v>588</v>
      </c>
      <c r="F199" s="231" t="s">
        <v>435</v>
      </c>
      <c r="G199" s="231"/>
      <c r="H199" s="231"/>
      <c r="I199" s="231"/>
      <c r="J199" s="161" t="s">
        <v>587</v>
      </c>
      <c r="K199" s="162">
        <v>1</v>
      </c>
      <c r="L199" s="232">
        <v>0</v>
      </c>
      <c r="M199" s="232"/>
      <c r="N199" s="233">
        <f t="shared" si="35"/>
        <v>0</v>
      </c>
      <c r="O199" s="233"/>
      <c r="P199" s="233"/>
      <c r="Q199" s="233"/>
      <c r="R199" s="133"/>
      <c r="T199" s="163" t="s">
        <v>5</v>
      </c>
      <c r="U199" s="42" t="s">
        <v>44</v>
      </c>
      <c r="V199" s="34"/>
      <c r="W199" s="164">
        <f t="shared" si="36"/>
        <v>0</v>
      </c>
      <c r="X199" s="164">
        <v>0</v>
      </c>
      <c r="Y199" s="164">
        <f t="shared" si="37"/>
        <v>0</v>
      </c>
      <c r="Z199" s="164">
        <v>0</v>
      </c>
      <c r="AA199" s="165">
        <f t="shared" si="38"/>
        <v>0</v>
      </c>
      <c r="AR199" s="18" t="s">
        <v>151</v>
      </c>
      <c r="AT199" s="18" t="s">
        <v>148</v>
      </c>
      <c r="AU199" s="18" t="s">
        <v>126</v>
      </c>
      <c r="AY199" s="18" t="s">
        <v>147</v>
      </c>
      <c r="BE199" s="104">
        <f t="shared" si="39"/>
        <v>0</v>
      </c>
      <c r="BF199" s="104">
        <f t="shared" si="40"/>
        <v>0</v>
      </c>
      <c r="BG199" s="104">
        <f t="shared" si="41"/>
        <v>0</v>
      </c>
      <c r="BH199" s="104">
        <f t="shared" si="42"/>
        <v>0</v>
      </c>
      <c r="BI199" s="104">
        <f t="shared" si="43"/>
        <v>0</v>
      </c>
      <c r="BJ199" s="18" t="s">
        <v>126</v>
      </c>
      <c r="BK199" s="166">
        <f t="shared" si="44"/>
        <v>0</v>
      </c>
      <c r="BL199" s="18" t="s">
        <v>151</v>
      </c>
      <c r="BM199" s="18" t="s">
        <v>361</v>
      </c>
    </row>
    <row r="200" spans="2:65" s="1" customFormat="1" ht="38.25" customHeight="1" x14ac:dyDescent="0.15">
      <c r="B200" s="130"/>
      <c r="C200" s="159" t="s">
        <v>589</v>
      </c>
      <c r="D200" s="159" t="s">
        <v>148</v>
      </c>
      <c r="E200" s="160" t="s">
        <v>590</v>
      </c>
      <c r="F200" s="231" t="s">
        <v>438</v>
      </c>
      <c r="G200" s="231"/>
      <c r="H200" s="231"/>
      <c r="I200" s="231"/>
      <c r="J200" s="161" t="s">
        <v>495</v>
      </c>
      <c r="K200" s="162">
        <v>2814.2190000000001</v>
      </c>
      <c r="L200" s="232">
        <v>0</v>
      </c>
      <c r="M200" s="232"/>
      <c r="N200" s="233">
        <f t="shared" si="35"/>
        <v>0</v>
      </c>
      <c r="O200" s="233"/>
      <c r="P200" s="233"/>
      <c r="Q200" s="233"/>
      <c r="R200" s="133"/>
      <c r="T200" s="163" t="s">
        <v>5</v>
      </c>
      <c r="U200" s="42" t="s">
        <v>44</v>
      </c>
      <c r="V200" s="34"/>
      <c r="W200" s="164">
        <f t="shared" si="36"/>
        <v>0</v>
      </c>
      <c r="X200" s="164">
        <v>0</v>
      </c>
      <c r="Y200" s="164">
        <f t="shared" si="37"/>
        <v>0</v>
      </c>
      <c r="Z200" s="164">
        <v>0</v>
      </c>
      <c r="AA200" s="165">
        <f t="shared" si="38"/>
        <v>0</v>
      </c>
      <c r="AR200" s="18" t="s">
        <v>151</v>
      </c>
      <c r="AT200" s="18" t="s">
        <v>148</v>
      </c>
      <c r="AU200" s="18" t="s">
        <v>126</v>
      </c>
      <c r="AY200" s="18" t="s">
        <v>147</v>
      </c>
      <c r="BE200" s="104">
        <f t="shared" si="39"/>
        <v>0</v>
      </c>
      <c r="BF200" s="104">
        <f t="shared" si="40"/>
        <v>0</v>
      </c>
      <c r="BG200" s="104">
        <f t="shared" si="41"/>
        <v>0</v>
      </c>
      <c r="BH200" s="104">
        <f t="shared" si="42"/>
        <v>0</v>
      </c>
      <c r="BI200" s="104">
        <f t="shared" si="43"/>
        <v>0</v>
      </c>
      <c r="BJ200" s="18" t="s">
        <v>126</v>
      </c>
      <c r="BK200" s="166">
        <f t="shared" si="44"/>
        <v>0</v>
      </c>
      <c r="BL200" s="18" t="s">
        <v>151</v>
      </c>
      <c r="BM200" s="18" t="s">
        <v>364</v>
      </c>
    </row>
    <row r="201" spans="2:65" s="1" customFormat="1" ht="38.25" customHeight="1" x14ac:dyDescent="0.15">
      <c r="B201" s="130"/>
      <c r="C201" s="159" t="s">
        <v>255</v>
      </c>
      <c r="D201" s="159" t="s">
        <v>148</v>
      </c>
      <c r="E201" s="160" t="s">
        <v>591</v>
      </c>
      <c r="F201" s="231" t="s">
        <v>441</v>
      </c>
      <c r="G201" s="231"/>
      <c r="H201" s="231"/>
      <c r="I201" s="231"/>
      <c r="J201" s="161" t="s">
        <v>495</v>
      </c>
      <c r="K201" s="162">
        <v>2814.2190000000001</v>
      </c>
      <c r="L201" s="232">
        <v>0</v>
      </c>
      <c r="M201" s="232"/>
      <c r="N201" s="233">
        <f t="shared" si="35"/>
        <v>0</v>
      </c>
      <c r="O201" s="233"/>
      <c r="P201" s="233"/>
      <c r="Q201" s="233"/>
      <c r="R201" s="133"/>
      <c r="T201" s="163" t="s">
        <v>5</v>
      </c>
      <c r="U201" s="42" t="s">
        <v>44</v>
      </c>
      <c r="V201" s="34"/>
      <c r="W201" s="164">
        <f t="shared" si="36"/>
        <v>0</v>
      </c>
      <c r="X201" s="164">
        <v>0</v>
      </c>
      <c r="Y201" s="164">
        <f t="shared" si="37"/>
        <v>0</v>
      </c>
      <c r="Z201" s="164">
        <v>0</v>
      </c>
      <c r="AA201" s="165">
        <f t="shared" si="38"/>
        <v>0</v>
      </c>
      <c r="AR201" s="18" t="s">
        <v>151</v>
      </c>
      <c r="AT201" s="18" t="s">
        <v>148</v>
      </c>
      <c r="AU201" s="18" t="s">
        <v>126</v>
      </c>
      <c r="AY201" s="18" t="s">
        <v>147</v>
      </c>
      <c r="BE201" s="104">
        <f t="shared" si="39"/>
        <v>0</v>
      </c>
      <c r="BF201" s="104">
        <f t="shared" si="40"/>
        <v>0</v>
      </c>
      <c r="BG201" s="104">
        <f t="shared" si="41"/>
        <v>0</v>
      </c>
      <c r="BH201" s="104">
        <f t="shared" si="42"/>
        <v>0</v>
      </c>
      <c r="BI201" s="104">
        <f t="shared" si="43"/>
        <v>0</v>
      </c>
      <c r="BJ201" s="18" t="s">
        <v>126</v>
      </c>
      <c r="BK201" s="166">
        <f t="shared" si="44"/>
        <v>0</v>
      </c>
      <c r="BL201" s="18" t="s">
        <v>151</v>
      </c>
      <c r="BM201" s="18" t="s">
        <v>367</v>
      </c>
    </row>
    <row r="202" spans="2:65" s="1" customFormat="1" ht="50" customHeight="1" x14ac:dyDescent="0.2">
      <c r="B202" s="33"/>
      <c r="C202" s="34"/>
      <c r="D202" s="150" t="s">
        <v>443</v>
      </c>
      <c r="E202" s="34"/>
      <c r="F202" s="34"/>
      <c r="G202" s="34"/>
      <c r="H202" s="34"/>
      <c r="I202" s="34"/>
      <c r="J202" s="34"/>
      <c r="K202" s="34"/>
      <c r="L202" s="34"/>
      <c r="M202" s="34"/>
      <c r="N202" s="228">
        <f>BK202</f>
        <v>0</v>
      </c>
      <c r="O202" s="229"/>
      <c r="P202" s="229"/>
      <c r="Q202" s="229"/>
      <c r="R202" s="35"/>
      <c r="T202" s="167"/>
      <c r="U202" s="54"/>
      <c r="V202" s="54"/>
      <c r="W202" s="54"/>
      <c r="X202" s="54"/>
      <c r="Y202" s="54"/>
      <c r="Z202" s="54"/>
      <c r="AA202" s="56"/>
      <c r="AT202" s="18" t="s">
        <v>76</v>
      </c>
      <c r="AU202" s="18" t="s">
        <v>77</v>
      </c>
      <c r="AY202" s="18" t="s">
        <v>444</v>
      </c>
      <c r="BK202" s="166">
        <v>0</v>
      </c>
    </row>
    <row r="203" spans="2:65" s="1" customFormat="1" ht="7" customHeight="1" x14ac:dyDescent="0.15">
      <c r="B203" s="57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9"/>
    </row>
  </sheetData>
  <mergeCells count="298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9:I159"/>
    <mergeCell ref="L159:M159"/>
    <mergeCell ref="N159:Q159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N199:Q199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N202:Q202"/>
    <mergeCell ref="H1:K1"/>
    <mergeCell ref="S2:AC2"/>
    <mergeCell ref="F200:I200"/>
    <mergeCell ref="L200:M200"/>
    <mergeCell ref="N200:Q200"/>
    <mergeCell ref="F201:I201"/>
    <mergeCell ref="L201:M201"/>
    <mergeCell ref="N201:Q201"/>
    <mergeCell ref="N121:Q121"/>
    <mergeCell ref="N122:Q122"/>
    <mergeCell ref="N123:Q123"/>
    <mergeCell ref="N158:Q158"/>
    <mergeCell ref="N160:Q160"/>
    <mergeCell ref="N172:Q172"/>
    <mergeCell ref="N188:Q188"/>
    <mergeCell ref="F197:I197"/>
    <mergeCell ref="L197:M197"/>
    <mergeCell ref="N197:Q197"/>
    <mergeCell ref="F198:I198"/>
    <mergeCell ref="L198:M198"/>
    <mergeCell ref="N198:Q198"/>
    <mergeCell ref="F199:I199"/>
    <mergeCell ref="L199:M199"/>
  </mergeCells>
  <hyperlinks>
    <hyperlink ref="F1:G1" location="C2" display="1) Krycí list rozpočtu" xr:uid="{00000000-0004-0000-0200-000000000000}"/>
    <hyperlink ref="H1:K1" location="C86" display="2) Rekapitulácia rozpočtu" xr:uid="{00000000-0004-0000-0200-000001000000}"/>
    <hyperlink ref="L1" location="C120" display="3) Rozpočet" xr:uid="{00000000-0004-0000-0200-000002000000}"/>
    <hyperlink ref="S1:T1" location="'Rekapitulácia stavby'!C2" display="Rekapitulácia stavby" xr:uid="{00000000-0004-0000-0200-000003000000}"/>
  </hyperlinks>
  <pageMargins left="0.58333330000000005" right="0.58333330000000005" top="0.5" bottom="0.4666666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SO 01 - Kanalizácia 4. a ...</vt:lpstr>
      <vt:lpstr>SO 04 - Kanalizačné odboč...</vt:lpstr>
      <vt:lpstr>'Rekapitulácia stavby'!Názvy_tlače</vt:lpstr>
      <vt:lpstr>'SO 01 - Kanalizácia 4. a ...'!Názvy_tlače</vt:lpstr>
      <vt:lpstr>'SO 04 - Kanalizačné odboč...'!Názvy_tlače</vt:lpstr>
      <vt:lpstr>'Rekapitulácia stavby'!Oblasť_tlače</vt:lpstr>
      <vt:lpstr>'SO 01 - Kanalizácia 4. a ...'!Oblasť_tlače</vt:lpstr>
      <vt:lpstr>'SO 04 - Kanalizačné odboč...'!Oblasť_tlače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2019-11-14T22:34:48Z</dcterms:created>
  <dcterms:modified xsi:type="dcterms:W3CDTF">2020-09-08T07:56:46Z</dcterms:modified>
</cp:coreProperties>
</file>