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23655" windowHeight="9150"/>
  </bookViews>
  <sheets>
    <sheet name="Rekapitulácia stavby" sheetId="1" r:id="rId1"/>
    <sheet name="2020-02-01 - Rekonštrukci..." sheetId="2" r:id="rId2"/>
    <sheet name="Hárok1" sheetId="3" r:id="rId3"/>
  </sheets>
  <definedNames>
    <definedName name="_xlnm._FilterDatabase" localSheetId="1" hidden="1">'2020-02-01 - Rekonštrukci...'!$C$125:$K$256</definedName>
    <definedName name="_xlnm.Print_Titles" localSheetId="1">'2020-02-01 - Rekonštrukci...'!$125:$125</definedName>
    <definedName name="_xlnm.Print_Titles" localSheetId="0">'Rekapitulácia stavby'!$92:$92</definedName>
    <definedName name="_xlnm.Print_Area" localSheetId="1">'2020-02-01 - Rekonštrukci...'!$C$4:$J$76,'2020-02-01 - Rekonštrukci...'!$C$82:$J$109,'2020-02-01 - Rekonštrukci...'!$C$115:$K$256</definedName>
    <definedName name="_xlnm.Print_Area" localSheetId="0">'Rekapitulácia stavby'!$D$4:$AO$76,'Rekapitulácia stavby'!$C$82:$AQ$103</definedName>
  </definedNames>
  <calcPr calcId="124519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256" i="2"/>
  <c r="BH256"/>
  <c r="BG256"/>
  <c r="BE256"/>
  <c r="BK256"/>
  <c r="J256" s="1"/>
  <c r="BF256" s="1"/>
  <c r="BI255"/>
  <c r="BH255"/>
  <c r="BG255"/>
  <c r="BE255"/>
  <c r="BK255"/>
  <c r="J255"/>
  <c r="BF255" s="1"/>
  <c r="BI254"/>
  <c r="BH254"/>
  <c r="BG254"/>
  <c r="BE254"/>
  <c r="BK254"/>
  <c r="J254" s="1"/>
  <c r="BF254" s="1"/>
  <c r="BI253"/>
  <c r="BH253"/>
  <c r="BG253"/>
  <c r="BE253"/>
  <c r="BK253"/>
  <c r="J253"/>
  <c r="BF253" s="1"/>
  <c r="BI252"/>
  <c r="BH252"/>
  <c r="BG252"/>
  <c r="BE252"/>
  <c r="BK252"/>
  <c r="J252" s="1"/>
  <c r="BF252" s="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T163" s="1"/>
  <c r="R164"/>
  <c r="R163" s="1"/>
  <c r="P164"/>
  <c r="P163" s="1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0"/>
  <c r="J89"/>
  <c r="F89"/>
  <c r="F87"/>
  <c r="E85"/>
  <c r="J16"/>
  <c r="E16"/>
  <c r="F123" s="1"/>
  <c r="J15"/>
  <c r="J10"/>
  <c r="J120"/>
  <c r="CK101" i="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r="J250" i="2"/>
  <c r="BK248"/>
  <c r="BK247"/>
  <c r="J246"/>
  <c r="BK244"/>
  <c r="J243"/>
  <c r="J242"/>
  <c r="BK241"/>
  <c r="BK240"/>
  <c r="J239"/>
  <c r="BK238"/>
  <c r="BK233"/>
  <c r="J229"/>
  <c r="J227"/>
  <c r="BK225"/>
  <c r="J223"/>
  <c r="BK220"/>
  <c r="BK216"/>
  <c r="BK215"/>
  <c r="J214"/>
  <c r="BK213"/>
  <c r="BK207"/>
  <c r="BK202"/>
  <c r="BK200"/>
  <c r="BK198"/>
  <c r="BK197"/>
  <c r="J196"/>
  <c r="BK195"/>
  <c r="J194"/>
  <c r="J192"/>
  <c r="J188"/>
  <c r="J184"/>
  <c r="BK183"/>
  <c r="J182"/>
  <c r="J181"/>
  <c r="BK180"/>
  <c r="BK179"/>
  <c r="BK178"/>
  <c r="BK176"/>
  <c r="J173"/>
  <c r="BK171"/>
  <c r="BK170"/>
  <c r="BK169"/>
  <c r="BK167"/>
  <c r="J164"/>
  <c r="BK159"/>
  <c r="J157"/>
  <c r="J155"/>
  <c r="J154"/>
  <c r="BK149"/>
  <c r="J148"/>
  <c r="J144"/>
  <c r="J143"/>
  <c r="J142"/>
  <c r="J140"/>
  <c r="BK138"/>
  <c r="BK135"/>
  <c r="BK134"/>
  <c r="BK131"/>
  <c r="BK249"/>
  <c r="J236"/>
  <c r="BK235"/>
  <c r="J234"/>
  <c r="BK230"/>
  <c r="BK227"/>
  <c r="BK226"/>
  <c r="J224"/>
  <c r="J222"/>
  <c r="J221"/>
  <c r="BK219"/>
  <c r="J217"/>
  <c r="J213"/>
  <c r="J212"/>
  <c r="J211"/>
  <c r="J210"/>
  <c r="BK209"/>
  <c r="J207"/>
  <c r="J205"/>
  <c r="BK204"/>
  <c r="J202"/>
  <c r="J201"/>
  <c r="BK199"/>
  <c r="J193"/>
  <c r="J191"/>
  <c r="J190"/>
  <c r="BK186"/>
  <c r="BK182"/>
  <c r="J180"/>
  <c r="J178"/>
  <c r="BK177"/>
  <c r="J174"/>
  <c r="J172"/>
  <c r="J170"/>
  <c r="J169"/>
  <c r="BK168"/>
  <c r="J167"/>
  <c r="BK166"/>
  <c r="BK164"/>
  <c r="J159"/>
  <c r="BK157"/>
  <c r="J153"/>
  <c r="J149"/>
  <c r="BK145"/>
  <c r="BK143"/>
  <c r="BK140"/>
  <c r="BK139"/>
  <c r="J137"/>
  <c r="J136"/>
  <c r="J134"/>
  <c r="J133"/>
  <c r="J132"/>
  <c r="BK130"/>
  <c r="BK250"/>
  <c r="J248"/>
  <c r="J247"/>
  <c r="BK246"/>
  <c r="J244"/>
  <c r="BK242"/>
  <c r="BK236"/>
  <c r="BK234"/>
  <c r="J230"/>
  <c r="BK229"/>
  <c r="J225"/>
  <c r="BK222"/>
  <c r="J219"/>
  <c r="BK217"/>
  <c r="J215"/>
  <c r="BK212"/>
  <c r="BK211"/>
  <c r="BK210"/>
  <c r="BK208"/>
  <c r="J206"/>
  <c r="J203"/>
  <c r="BK201"/>
  <c r="J197"/>
  <c r="J195"/>
  <c r="BK193"/>
  <c r="BK192"/>
  <c r="BK191"/>
  <c r="J189"/>
  <c r="BK188"/>
  <c r="J187"/>
  <c r="J186"/>
  <c r="J185"/>
  <c r="BK184"/>
  <c r="J183"/>
  <c r="BK181"/>
  <c r="J179"/>
  <c r="J177"/>
  <c r="J176"/>
  <c r="J175"/>
  <c r="BK173"/>
  <c r="BK172"/>
  <c r="J171"/>
  <c r="BK162"/>
  <c r="BK161"/>
  <c r="BK160"/>
  <c r="BK158"/>
  <c r="BK154"/>
  <c r="BK153"/>
  <c r="J151"/>
  <c r="BK147"/>
  <c r="BK146"/>
  <c r="J141"/>
  <c r="J138"/>
  <c r="BK136"/>
  <c r="J135"/>
  <c r="BK132"/>
  <c r="J131"/>
  <c r="J130"/>
  <c r="BK129"/>
  <c r="AS94" i="1"/>
  <c r="J249" i="2"/>
  <c r="BK243"/>
  <c r="J241"/>
  <c r="J240"/>
  <c r="BK239"/>
  <c r="J238"/>
  <c r="J235"/>
  <c r="J233"/>
  <c r="J226"/>
  <c r="BK224"/>
  <c r="BK223"/>
  <c r="BK221"/>
  <c r="J220"/>
  <c r="J216"/>
  <c r="BK214"/>
  <c r="J209"/>
  <c r="J208"/>
  <c r="BK206"/>
  <c r="BK205"/>
  <c r="J204"/>
  <c r="BK203"/>
  <c r="J200"/>
  <c r="J199"/>
  <c r="J198"/>
  <c r="BK196"/>
  <c r="BK194"/>
  <c r="BK190"/>
  <c r="BK189"/>
  <c r="BK187"/>
  <c r="BK185"/>
  <c r="BK175"/>
  <c r="BK174"/>
  <c r="J168"/>
  <c r="J166"/>
  <c r="J162"/>
  <c r="J161"/>
  <c r="J160"/>
  <c r="J158"/>
  <c r="BK155"/>
  <c r="BK151"/>
  <c r="BK148"/>
  <c r="J147"/>
  <c r="J146"/>
  <c r="J145"/>
  <c r="BK144"/>
  <c r="BK142"/>
  <c r="BK141"/>
  <c r="J139"/>
  <c r="BK137"/>
  <c r="BK133"/>
  <c r="J129"/>
  <c r="BK128" l="1"/>
  <c r="R165"/>
  <c r="P218"/>
  <c r="BK228"/>
  <c r="J228" s="1"/>
  <c r="J103" s="1"/>
  <c r="R228"/>
  <c r="P237"/>
  <c r="R245"/>
  <c r="P128"/>
  <c r="BK152"/>
  <c r="J152"/>
  <c r="J98" s="1"/>
  <c r="R152"/>
  <c r="BK156"/>
  <c r="J156" s="1"/>
  <c r="J99" s="1"/>
  <c r="P156"/>
  <c r="R156"/>
  <c r="T156"/>
  <c r="P165"/>
  <c r="BK218"/>
  <c r="J218"/>
  <c r="J102" s="1"/>
  <c r="T218"/>
  <c r="BK232"/>
  <c r="P232"/>
  <c r="P231" s="1"/>
  <c r="R232"/>
  <c r="BK237"/>
  <c r="J237"/>
  <c r="J106" s="1"/>
  <c r="BK245"/>
  <c r="J245"/>
  <c r="J107"/>
  <c r="T245"/>
  <c r="R128"/>
  <c r="P152"/>
  <c r="T152"/>
  <c r="T165"/>
  <c r="T127" s="1"/>
  <c r="R218"/>
  <c r="P228"/>
  <c r="T232"/>
  <c r="R237"/>
  <c r="P245"/>
  <c r="T128"/>
  <c r="BK165"/>
  <c r="J165" s="1"/>
  <c r="J101" s="1"/>
  <c r="T228"/>
  <c r="T237"/>
  <c r="BK251"/>
  <c r="J251"/>
  <c r="J108"/>
  <c r="J87"/>
  <c r="BF138"/>
  <c r="BF143"/>
  <c r="BF145"/>
  <c r="BF154"/>
  <c r="BF160"/>
  <c r="BF161"/>
  <c r="BF198"/>
  <c r="BF199"/>
  <c r="BF203"/>
  <c r="BF208"/>
  <c r="BF220"/>
  <c r="BF223"/>
  <c r="BF225"/>
  <c r="BF234"/>
  <c r="BF236"/>
  <c r="BF239"/>
  <c r="F90"/>
  <c r="BF129"/>
  <c r="BF130"/>
  <c r="BF134"/>
  <c r="BF137"/>
  <c r="BF141"/>
  <c r="BF144"/>
  <c r="BF146"/>
  <c r="BF153"/>
  <c r="BF155"/>
  <c r="BF167"/>
  <c r="BF170"/>
  <c r="BF175"/>
  <c r="BF176"/>
  <c r="BF178"/>
  <c r="BF184"/>
  <c r="BF185"/>
  <c r="BF186"/>
  <c r="BF187"/>
  <c r="BF188"/>
  <c r="BF194"/>
  <c r="BF196"/>
  <c r="BF197"/>
  <c r="BF205"/>
  <c r="BF224"/>
  <c r="BF229"/>
  <c r="BF233"/>
  <c r="BF242"/>
  <c r="BF243"/>
  <c r="BF244"/>
  <c r="BF246"/>
  <c r="BF250"/>
  <c r="BK163"/>
  <c r="J163" s="1"/>
  <c r="J100" s="1"/>
  <c r="BF131"/>
  <c r="BF133"/>
  <c r="BF135"/>
  <c r="BF136"/>
  <c r="BF148"/>
  <c r="BF151"/>
  <c r="BF158"/>
  <c r="BF159"/>
  <c r="BF164"/>
  <c r="BF166"/>
  <c r="BF168"/>
  <c r="BF169"/>
  <c r="BF171"/>
  <c r="BF173"/>
  <c r="BF174"/>
  <c r="BF177"/>
  <c r="BF179"/>
  <c r="BF180"/>
  <c r="BF189"/>
  <c r="BF190"/>
  <c r="BF201"/>
  <c r="BF202"/>
  <c r="BF204"/>
  <c r="BF206"/>
  <c r="BF209"/>
  <c r="BF210"/>
  <c r="BF212"/>
  <c r="BF216"/>
  <c r="BF219"/>
  <c r="BF221"/>
  <c r="BF235"/>
  <c r="BF238"/>
  <c r="BF249"/>
  <c r="BK150"/>
  <c r="J150" s="1"/>
  <c r="J97" s="1"/>
  <c r="BF132"/>
  <c r="BF139"/>
  <c r="BF140"/>
  <c r="BF142"/>
  <c r="BF147"/>
  <c r="BF149"/>
  <c r="BF157"/>
  <c r="BF162"/>
  <c r="BF172"/>
  <c r="BF181"/>
  <c r="BF182"/>
  <c r="BF183"/>
  <c r="BF191"/>
  <c r="BF192"/>
  <c r="BF193"/>
  <c r="BF195"/>
  <c r="BF200"/>
  <c r="BF207"/>
  <c r="BF211"/>
  <c r="BF213"/>
  <c r="BF214"/>
  <c r="BF215"/>
  <c r="BF217"/>
  <c r="BF222"/>
  <c r="BF226"/>
  <c r="BF227"/>
  <c r="BF230"/>
  <c r="BF240"/>
  <c r="BF241"/>
  <c r="BF247"/>
  <c r="BF248"/>
  <c r="F31"/>
  <c r="AZ95" i="1" s="1"/>
  <c r="AZ94" s="1"/>
  <c r="AV94" s="1"/>
  <c r="F35" i="2"/>
  <c r="BD95" i="1" s="1"/>
  <c r="BD94" s="1"/>
  <c r="W36" s="1"/>
  <c r="F34" i="2"/>
  <c r="BC95" i="1" s="1"/>
  <c r="BC94" s="1"/>
  <c r="AY94" s="1"/>
  <c r="J31" i="2"/>
  <c r="AV95" i="1" s="1"/>
  <c r="F33" i="2"/>
  <c r="BB95" i="1" s="1"/>
  <c r="BB94" s="1"/>
  <c r="W34" s="1"/>
  <c r="R127" i="2" l="1"/>
  <c r="R231"/>
  <c r="BK231"/>
  <c r="J231" s="1"/>
  <c r="J104" s="1"/>
  <c r="P127"/>
  <c r="P126"/>
  <c r="AU95" i="1" s="1"/>
  <c r="AU94" s="1"/>
  <c r="T231" i="2"/>
  <c r="T126"/>
  <c r="BK127"/>
  <c r="J127" s="1"/>
  <c r="J95" s="1"/>
  <c r="J128"/>
  <c r="J96"/>
  <c r="J232"/>
  <c r="J105" s="1"/>
  <c r="W35" i="1"/>
  <c r="J32" i="2"/>
  <c r="AW95" i="1" s="1"/>
  <c r="AT95" s="1"/>
  <c r="AX94"/>
  <c r="F32" i="2"/>
  <c r="BA95" i="1" s="1"/>
  <c r="BA94" s="1"/>
  <c r="AW94" s="1"/>
  <c r="AK33" s="1"/>
  <c r="R126" i="2" l="1"/>
  <c r="BK126"/>
  <c r="J126"/>
  <c r="J28" s="1"/>
  <c r="AG95" i="1" s="1"/>
  <c r="AG94" s="1"/>
  <c r="W33"/>
  <c r="AT94"/>
  <c r="AN94" l="1"/>
  <c r="J37" i="2"/>
  <c r="AN95" i="1"/>
  <c r="J94" i="2"/>
  <c r="AG101" i="1"/>
  <c r="CD101"/>
  <c r="AG99"/>
  <c r="CD99"/>
  <c r="AG98"/>
  <c r="AV98"/>
  <c r="BY98" s="1"/>
  <c r="AG100"/>
  <c r="AV100" s="1"/>
  <c r="BY100" s="1"/>
  <c r="AK26"/>
  <c r="CD98" l="1"/>
  <c r="CD100"/>
  <c r="AV101"/>
  <c r="BY101" s="1"/>
  <c r="AG97"/>
  <c r="AK27" s="1"/>
  <c r="AN100"/>
  <c r="AN98"/>
  <c r="AV99"/>
  <c r="BY99" s="1"/>
  <c r="AK32" l="1"/>
  <c r="AG103"/>
  <c r="AK29"/>
  <c r="AN101"/>
  <c r="W32"/>
  <c r="AN99"/>
  <c r="AK38" l="1"/>
  <c r="AN97"/>
  <c r="AN103" s="1"/>
</calcChain>
</file>

<file path=xl/sharedStrings.xml><?xml version="1.0" encoding="utf-8"?>
<sst xmlns="http://schemas.openxmlformats.org/spreadsheetml/2006/main" count="1985" uniqueCount="599">
  <si>
    <t>Export Komplet</t>
  </si>
  <si>
    <t/>
  </si>
  <si>
    <t>2.0</t>
  </si>
  <si>
    <t>ZAMOK</t>
  </si>
  <si>
    <t>False</t>
  </si>
  <si>
    <t>{cf8c5fda-cc22-46f7-8de4-8e1b7f161a7f}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</si>
  <si>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</si>
  <si>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</si>
  <si>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</si>
  <si>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</si>
  <si>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</si>
  <si>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</si>
  <si>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2020-02-01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</si>
  <si>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</si>
  <si>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</si>
  <si>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vodovodnej a kanalizačnej prípojky</t>
  </si>
  <si>
    <t>JKSO:</t>
  </si>
  <si>
    <t>KS:</t>
  </si>
  <si>
    <t>Miesto:</t>
  </si>
  <si>
    <t>Lučenec, Sládkovičova 8</t>
  </si>
  <si>
    <t>Dátum:</t>
  </si>
  <si>
    <t>9.3.2020</t>
  </si>
  <si>
    <t>Objednávateľ:</t>
  </si>
  <si>
    <t>IČO:</t>
  </si>
  <si>
    <t>DSS Slatinka, Lučenec</t>
  </si>
  <si>
    <t>IČ DPH:</t>
  </si>
  <si>
    <t>Zhotoviteľ:</t>
  </si>
  <si>
    <t>Vyplň údaj</t>
  </si>
  <si>
    <t>Projektant:</t>
  </si>
  <si>
    <t>Ing.P.Molnár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</si>
  <si>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</si>
  <si>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</si>
  <si>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</si>
  <si>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</si>
  <si>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</si>
  <si>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</si>
  <si>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</si>
  <si>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</si>
  <si>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</si>
  <si>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</si>
  <si>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</si>
  <si>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</si>
  <si>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</si>
  <si>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</si>
  <si>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</si>
  <si>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</si>
  <si>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</si>
  <si>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</si>
  <si>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</si>
  <si>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</si>
  <si>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</si>
  <si>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</si>
  <si>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</si>
  <si>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</si>
  <si>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</si>
  <si>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</si>
  <si>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</si>
  <si>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</si>
  <si>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</si>
  <si>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</si>
  <si>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</si>
  <si>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</si>
  <si>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</si>
  <si>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</si>
  <si>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</si>
  <si>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</si>
  <si>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</si>
  <si>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</si>
  <si>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</si>
  <si>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</si>
  <si>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</si>
  <si>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</si>
  <si>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</si>
  <si>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</si>
  <si>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</si>
  <si>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</si>
  <si>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</si>
  <si>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</si>
  <si>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</si>
  <si>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</si>
  <si>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</si>
  <si>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</si>
  <si>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</si>
  <si>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</si>
  <si>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</si>
  <si>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</si>
  <si>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</si>
  <si>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</si>
  <si>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</si>
  <si>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</si>
  <si>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</si>
  <si>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</si>
  <si>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</si>
  <si>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</si>
  <si>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</si>
  <si>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</si>
  <si>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</si>
  <si>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</si>
  <si>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</si>
  <si>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</si>
  <si>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</si>
  <si>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</si>
  <si>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</si>
  <si>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</si>
  <si>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</si>
  <si>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</si>
  <si>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</si>
  <si>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</si>
  <si>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</si>
  <si>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 xml:space="preserve">    722 - Zdravotechnika - vnútorný vodovod</t>
  </si>
  <si>
    <t>VRN - Vedľajšie rozpočtové náklady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</si>
  <si>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</si>
  <si>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</si>
  <si>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</si>
  <si>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</si>
  <si>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</si>
  <si>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</si>
  <si>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</si>
  <si>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</si>
  <si>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</si>
  <si>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</si>
  <si>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</si>
  <si>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</si>
  <si>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</si>
  <si>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</si>
  <si>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</si>
  <si>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</si>
  <si>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</si>
  <si>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93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</si>
  <si>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</si>
  <si>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</si>
  <si>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</si>
  <si>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</si>
  <si>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</si>
  <si>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</si>
  <si>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-1682057558</t>
  </si>
  <si>
    <t>105</t>
  </si>
  <si>
    <t>113107243.S</t>
  </si>
  <si>
    <t>Odstránenie krytu asfaltového v ploche nad 200 m2, hr. nad 100 do 150 mm,  -0,31600t</t>
  </si>
  <si>
    <t>-1431860891</t>
  </si>
  <si>
    <t>13</t>
  </si>
  <si>
    <t>113202111.S</t>
  </si>
  <si>
    <t>Vytrhanie obrúb kamenných, s vybúraním lôžka, z krajníkov alebo obrubníkov stojatých,  -0,14500t</t>
  </si>
  <si>
    <t>m</t>
  </si>
  <si>
    <t>1206328930</t>
  </si>
  <si>
    <t>94</t>
  </si>
  <si>
    <t>113203111.S</t>
  </si>
  <si>
    <t>Vytrhanie obrúb kamenných, s vybúraním lôžka, z dlažobných kociek,  -0,11500t</t>
  </si>
  <si>
    <t>-1675094866</t>
  </si>
  <si>
    <t>106</t>
  </si>
  <si>
    <t>113307113.S</t>
  </si>
  <si>
    <t>Odstránenie podkladu v ploche do 200 m2 z kameniva ťaženého, hr.vrstvy 200 do 300 mm,  -0,50000t</t>
  </si>
  <si>
    <t>-838069136</t>
  </si>
  <si>
    <t>11</t>
  </si>
  <si>
    <t>120001101.S</t>
  </si>
  <si>
    <t>Príplatok k cenám výkopov za sťaženie výkopu v blízkosti podzemného vedenia alebo výbušnín</t>
  </si>
  <si>
    <t>m3</t>
  </si>
  <si>
    <t>-223843334</t>
  </si>
  <si>
    <t>95</t>
  </si>
  <si>
    <t>121101001.S</t>
  </si>
  <si>
    <t>Odstránenie ornice ručne s vodorov. premiest., na hromady do 50 m hr. do 150 mm</t>
  </si>
  <si>
    <t>1940036628</t>
  </si>
  <si>
    <t>9</t>
  </si>
  <si>
    <t>132201101.S</t>
  </si>
  <si>
    <t>Výkop ryhy do šírky 600 mm v horn.3 do 100 m3</t>
  </si>
  <si>
    <t>1354905252</t>
  </si>
  <si>
    <t>10</t>
  </si>
  <si>
    <t>132201109.S</t>
  </si>
  <si>
    <t>Príplatok k cene za lepivosť pri hĺbení rýh šírky do 600 mm zapažených i nezapažených s urovnaním dna v hornine 3</t>
  </si>
  <si>
    <t>-1262273818</t>
  </si>
  <si>
    <t>108</t>
  </si>
  <si>
    <t>151101101.S</t>
  </si>
  <si>
    <t>Paženie a rozopretie stien rýh pre podzemné vedenie, príložné do 2 m</t>
  </si>
  <si>
    <t>-509584942</t>
  </si>
  <si>
    <t>109</t>
  </si>
  <si>
    <t>151101111.S</t>
  </si>
  <si>
    <t>Odstránenie paženia rýh pre podzemné vedenie, príložné hĺbky do 2 m</t>
  </si>
  <si>
    <t>-2046185748</t>
  </si>
  <si>
    <t>110</t>
  </si>
  <si>
    <t>162201101.S</t>
  </si>
  <si>
    <t>Vodorovné premiestnenie výkopku z horniny 1-4 do 20m</t>
  </si>
  <si>
    <t>-1685029571</t>
  </si>
  <si>
    <t>111</t>
  </si>
  <si>
    <t>162501102.S</t>
  </si>
  <si>
    <t>Vodorovné premiestnenie výkopku po spevnenej ceste z horniny tr.1-4, do 100 m3 na vzdialenosť do 3000 m</t>
  </si>
  <si>
    <t>-395908028</t>
  </si>
  <si>
    <t>112</t>
  </si>
  <si>
    <t>162501105.S</t>
  </si>
  <si>
    <t>Vodorovné premiestnenie výkopku po spevnenej ceste z horniny tr.1-4, do 100 m3, príplatok k cene za každých ďalšich a začatých 1000 m</t>
  </si>
  <si>
    <t>1980031941</t>
  </si>
  <si>
    <t>113</t>
  </si>
  <si>
    <t>167101101.S</t>
  </si>
  <si>
    <t>Nakladanie neuľahnutého výkopku z hornín tr.1-4 do 100 m3</t>
  </si>
  <si>
    <t>317054419</t>
  </si>
  <si>
    <t>114</t>
  </si>
  <si>
    <t>171209002.S</t>
  </si>
  <si>
    <t>Poplatok za skladovanie - zemina a kamenivo (17 05) ostatné</t>
  </si>
  <si>
    <t>t</t>
  </si>
  <si>
    <t>-2096168939</t>
  </si>
  <si>
    <t>21</t>
  </si>
  <si>
    <t>174101001.S</t>
  </si>
  <si>
    <t>Zásyp sypaninou so zhutnením jám, šachiet, rýh, zárezov alebo okolo objektov do 100 m3</t>
  </si>
  <si>
    <t>-221934458</t>
  </si>
  <si>
    <t>22</t>
  </si>
  <si>
    <t>M</t>
  </si>
  <si>
    <t>583310004100.S</t>
  </si>
  <si>
    <t>Kamenivo ťažené hrubé drvené frakcia 0-32 mm</t>
  </si>
  <si>
    <t>8</t>
  </si>
  <si>
    <t>-1826891540</t>
  </si>
  <si>
    <t>19</t>
  </si>
  <si>
    <t>175101202.S</t>
  </si>
  <si>
    <t>Obsyp objektov sypaninou z vhodných hornín 1 až 4 s prehodením sypaniny</t>
  </si>
  <si>
    <t>2043225500</t>
  </si>
  <si>
    <t>583310002700.S</t>
  </si>
  <si>
    <t>Štrkopiesok frakcia 0-8 mm</t>
  </si>
  <si>
    <t>-252446120</t>
  </si>
  <si>
    <t>96</t>
  </si>
  <si>
    <t>181301103.S</t>
  </si>
  <si>
    <t>Rozprestretie ornice v rovine , plocha do 500 m2, hr.do 200 mm</t>
  </si>
  <si>
    <t>-1214925395</t>
  </si>
  <si>
    <t>Zakladanie</t>
  </si>
  <si>
    <t>24</t>
  </si>
  <si>
    <t>273362422.S</t>
  </si>
  <si>
    <t>Výstuž základových dosiek zo zvár. sietí KARI, priemer drôtu 6/6 mm, veľkosť oka 150x150 mm</t>
  </si>
  <si>
    <t>593319635</t>
  </si>
  <si>
    <t>Vodorovné konštrukcie</t>
  </si>
  <si>
    <t>23</t>
  </si>
  <si>
    <t>451315134.S</t>
  </si>
  <si>
    <t>Podkladová alebo výplňová vrstva z betónu tr. C 12/15 hr. do 200 mm</t>
  </si>
  <si>
    <t>1341598799</t>
  </si>
  <si>
    <t>97</t>
  </si>
  <si>
    <t>451571224.S</t>
  </si>
  <si>
    <t>Podklad pre dlažbu zo štrkopiesku, hr. nad 200 do 250 mm</t>
  </si>
  <si>
    <t>555773647</t>
  </si>
  <si>
    <t>18</t>
  </si>
  <si>
    <t>451573111</t>
  </si>
  <si>
    <t>Lôžko pod potrubie, stoky a drobné objekty, v otvorenom výkope z piesku a štrkopiesku do 63 mm</t>
  </si>
  <si>
    <t>-89749716</t>
  </si>
  <si>
    <t>5</t>
  </si>
  <si>
    <t>Komunikácie</t>
  </si>
  <si>
    <t>115</t>
  </si>
  <si>
    <t>564871111.S</t>
  </si>
  <si>
    <t>Podklad zo štrkodrviny s rozprestretím a zhutnením, po zhutnení hr. 250 mm</t>
  </si>
  <si>
    <t>2042315682</t>
  </si>
  <si>
    <t>15</t>
  </si>
  <si>
    <t>566902224.S</t>
  </si>
  <si>
    <t>Vyspravenie podkladu po prekopoch inžinierskych sietí plochy nad 15 m2 štrkodrvou, po zhutnení hr. 250 mm</t>
  </si>
  <si>
    <t>513949628</t>
  </si>
  <si>
    <t>7</t>
  </si>
  <si>
    <t>572953122.S</t>
  </si>
  <si>
    <t>Vyspravenie krytu vozovky po prekopoch inžinierskych sietí nad 15 m2 asfaltovým betónom AC hr. nad 50 do 70 mm</t>
  </si>
  <si>
    <t>-1440559198</t>
  </si>
  <si>
    <t>100</t>
  </si>
  <si>
    <t>596911142.S</t>
  </si>
  <si>
    <t>Kladenie betónovej zámkovej dlažby komunikácií pre peších hr. 60 mm pre peších nad 50 do 100 m2 so zriadením lôžka z kameniva hr. 30 mm</t>
  </si>
  <si>
    <t>-1585063760</t>
  </si>
  <si>
    <t>101</t>
  </si>
  <si>
    <t>592460007700</t>
  </si>
  <si>
    <t>Dlažba betónová Low value PREMAC škárová, rozmer 200x165x60 mm,</t>
  </si>
  <si>
    <t>1779356116</t>
  </si>
  <si>
    <t>102</t>
  </si>
  <si>
    <t>596911391.S</t>
  </si>
  <si>
    <t>Dopiľovanie betónovej zámkovej dlažby hr. do 60 mm</t>
  </si>
  <si>
    <t>117664935</t>
  </si>
  <si>
    <t>6</t>
  </si>
  <si>
    <t>Úpravy povrchov, podlahy, osadenie</t>
  </si>
  <si>
    <t>90</t>
  </si>
  <si>
    <t>627991016R</t>
  </si>
  <si>
    <t>Tesnenie škár obvodového plášťa systém Schomburg vrátane chráničky</t>
  </si>
  <si>
    <t>súb</t>
  </si>
  <si>
    <t>239696067</t>
  </si>
  <si>
    <t>Rúrové vedenie</t>
  </si>
  <si>
    <t>17</t>
  </si>
  <si>
    <t>831379011</t>
  </si>
  <si>
    <t>Demontáž kanalizačného potrubia z kameninových rúr do DN 500 mm -0,230 t</t>
  </si>
  <si>
    <t>879185675</t>
  </si>
  <si>
    <t>69</t>
  </si>
  <si>
    <t>871171000</t>
  </si>
  <si>
    <t>Montáž vodovodného potrubia z dvojvsrtvového PE 100 SDR11/PN16 zváraných natupo D 32x3,0 mm</t>
  </si>
  <si>
    <t>-1196710197</t>
  </si>
  <si>
    <t>70</t>
  </si>
  <si>
    <t>286130033400</t>
  </si>
  <si>
    <t>Rúra HDPE na vodu PE100 PN16 SDR11 32x3,0x100 m, WAVIN</t>
  </si>
  <si>
    <t>-1861522148</t>
  </si>
  <si>
    <t>71</t>
  </si>
  <si>
    <t>552520072200</t>
  </si>
  <si>
    <t>Tvarovka liatinová ISO vnútorný závit, d 32 mm, závit 1", PN 16 s epoxidovou ochrannou vrstvou, na vodu, HAWLE</t>
  </si>
  <si>
    <t>ks</t>
  </si>
  <si>
    <t>1242708542</t>
  </si>
  <si>
    <t>30</t>
  </si>
  <si>
    <t>871266016</t>
  </si>
  <si>
    <t>Montáž kanalizačného PVC-U potrubia hladkého plnostenného DN 100</t>
  </si>
  <si>
    <t>39982835</t>
  </si>
  <si>
    <t>31</t>
  </si>
  <si>
    <t>SP540100</t>
  </si>
  <si>
    <t>PVC kanál Rúra hladká  SN8 - KG SW DN 110 1m</t>
  </si>
  <si>
    <t>294928424</t>
  </si>
  <si>
    <t>28</t>
  </si>
  <si>
    <t>871326026</t>
  </si>
  <si>
    <t>Montáž kanalizačného PVC-U potrubia hladkého plnostenného DN 160</t>
  </si>
  <si>
    <t>1336668173</t>
  </si>
  <si>
    <t>32</t>
  </si>
  <si>
    <t>SP542300</t>
  </si>
  <si>
    <t>PVC kanál Rúra hladká  SN8 - KG SW DN 160 3m</t>
  </si>
  <si>
    <t>628475339</t>
  </si>
  <si>
    <t>26</t>
  </si>
  <si>
    <t>871356028</t>
  </si>
  <si>
    <t>Montáž kanalizačného PVC-U potrubia hladkého plnostenného DN 200</t>
  </si>
  <si>
    <t>496142136</t>
  </si>
  <si>
    <t>33</t>
  </si>
  <si>
    <t>SP543300</t>
  </si>
  <si>
    <t>PVC kanál Rúra hladká  SN8 - KG SW DN 200 3m</t>
  </si>
  <si>
    <t>1312059854</t>
  </si>
  <si>
    <t>16</t>
  </si>
  <si>
    <t>871379011</t>
  </si>
  <si>
    <t>Demontáž vodovodného potrubia plastových rúr do DN 500 mm -0,028 t</t>
  </si>
  <si>
    <t>673459755</t>
  </si>
  <si>
    <t>38</t>
  </si>
  <si>
    <t>877266000</t>
  </si>
  <si>
    <t>Montáž kanalizačného PVC-U kolena DN 100</t>
  </si>
  <si>
    <t>-1231638452</t>
  </si>
  <si>
    <t>39</t>
  </si>
  <si>
    <t>286510003400</t>
  </si>
  <si>
    <t>Koleno PVC-U, DN 110x45° hladká pre gravitačnú kanalizáciu KG potrubia, WAVIN</t>
  </si>
  <si>
    <t>-649083448</t>
  </si>
  <si>
    <t>36</t>
  </si>
  <si>
    <t>877326004</t>
  </si>
  <si>
    <t>Montáž kanalizačného PVC-U kolena DN 160</t>
  </si>
  <si>
    <t>511201967</t>
  </si>
  <si>
    <t>37</t>
  </si>
  <si>
    <t>286510004400</t>
  </si>
  <si>
    <t>Koleno PVC-U, DN 160x45° hladká pre gravitačnú kanalizáciu KG potrubia, WAVIN</t>
  </si>
  <si>
    <t>-462955698</t>
  </si>
  <si>
    <t>42</t>
  </si>
  <si>
    <t>877326028</t>
  </si>
  <si>
    <t>Montáž kanalizačnej PVC-U odbočky DN 160</t>
  </si>
  <si>
    <t>1007392189</t>
  </si>
  <si>
    <t>43</t>
  </si>
  <si>
    <t>286510013400</t>
  </si>
  <si>
    <t>Odbočka 45° PVC-U, DN 160/110 hladká pre gravitačnú kanalizáciu KG potrubia, WAVIN</t>
  </si>
  <si>
    <t>492862492</t>
  </si>
  <si>
    <t>44</t>
  </si>
  <si>
    <t>286510013600</t>
  </si>
  <si>
    <t>Odbočka 45° PVC-U, DN 160/160 hladká pre gravitačnú kanalizáciu KG potrubia, WAVIN</t>
  </si>
  <si>
    <t>1860417244</t>
  </si>
  <si>
    <t>45</t>
  </si>
  <si>
    <t>877326050</t>
  </si>
  <si>
    <t>Montáž kanalizačnej PVC-U redukcie DN 150/100</t>
  </si>
  <si>
    <t>-364194270</t>
  </si>
  <si>
    <t>46</t>
  </si>
  <si>
    <t>286510008000</t>
  </si>
  <si>
    <t>Redukcia PVC-U, DN 160/110 hladká pre gravitačnú kanalizáciu KG potrubia, WAVIN</t>
  </si>
  <si>
    <t>-392085067</t>
  </si>
  <si>
    <t>49</t>
  </si>
  <si>
    <t>877326100</t>
  </si>
  <si>
    <t>Montáž kanalizačnej PVC-U presuvky DN 160</t>
  </si>
  <si>
    <t>1804634846</t>
  </si>
  <si>
    <t>50</t>
  </si>
  <si>
    <t>286510009800</t>
  </si>
  <si>
    <t>Presuvka PVC-U, DN 160 hladká pre gravitačnú kanalizáciu KG potrubia, WAVIN</t>
  </si>
  <si>
    <t>-643313644</t>
  </si>
  <si>
    <t>34</t>
  </si>
  <si>
    <t>877356006</t>
  </si>
  <si>
    <t>Montáž kanalizačného PVC-U kolena DN 200</t>
  </si>
  <si>
    <t>1221172349</t>
  </si>
  <si>
    <t>35</t>
  </si>
  <si>
    <t>286510004900</t>
  </si>
  <si>
    <t>Koleno PVC-U, DN 200x45° hladká pre gravitačnú kanalizáciu KG potrubia, WAVIN</t>
  </si>
  <si>
    <t>-1970145426</t>
  </si>
  <si>
    <t>40</t>
  </si>
  <si>
    <t>877356030</t>
  </si>
  <si>
    <t>Montáž kanalizačnej PVC-U odbočky DN 200</t>
  </si>
  <si>
    <t>-1975632563</t>
  </si>
  <si>
    <t>41</t>
  </si>
  <si>
    <t>286510013700</t>
  </si>
  <si>
    <t>Odbočka 45° PVC-U, DN 200/110 hladká pre gravitačnú kanalizáciu KG potrubia, WAVIN</t>
  </si>
  <si>
    <t>1953987425</t>
  </si>
  <si>
    <t>47</t>
  </si>
  <si>
    <t>877356054</t>
  </si>
  <si>
    <t>Montáž kanalizačnej PVC-U redukcie DN 200/160</t>
  </si>
  <si>
    <t>-70356675</t>
  </si>
  <si>
    <t>48</t>
  </si>
  <si>
    <t>286510008200</t>
  </si>
  <si>
    <t>Redukcia PVC-U, DN 200/160 hladká pre gravitačnú kanalizáciu KG potrubia, WAVIN</t>
  </si>
  <si>
    <t>-858204175</t>
  </si>
  <si>
    <t>51</t>
  </si>
  <si>
    <t>877356102</t>
  </si>
  <si>
    <t>Montáž kanalizačnej PVC-U presuvky DN 200</t>
  </si>
  <si>
    <t>851469465</t>
  </si>
  <si>
    <t>52</t>
  </si>
  <si>
    <t>286510010300</t>
  </si>
  <si>
    <t>Presuvka PVC-U, DN 200 hladká pre gravitačnú kanalizáciu KG potrubia, WAVIN</t>
  </si>
  <si>
    <t>1964109024</t>
  </si>
  <si>
    <t>72</t>
  </si>
  <si>
    <t>891163111</t>
  </si>
  <si>
    <t>Montáž vodovodnej armatúry na potrubí ventil hlavný pre prípojky DN 25</t>
  </si>
  <si>
    <t>1737776605</t>
  </si>
  <si>
    <t>73</t>
  </si>
  <si>
    <t>891269111</t>
  </si>
  <si>
    <t>Montáž navrtávacieho pásu s ventilom Jt 1 MPa na potr. z rúr liat., oceľ., plast., DN 100 v mieste demontovaného pásu</t>
  </si>
  <si>
    <t>-434233030</t>
  </si>
  <si>
    <t>74</t>
  </si>
  <si>
    <t>551180001400</t>
  </si>
  <si>
    <t>Navrtávaci pás Hacom uzáverový DN 100 - 1" na vodu, z tvárnej liatiny, HAWLE</t>
  </si>
  <si>
    <t>-27616243</t>
  </si>
  <si>
    <t>75</t>
  </si>
  <si>
    <t>2800.1</t>
  </si>
  <si>
    <t>Posúvač DN 1"-32 domovej prípojky, voda a kanál</t>
  </si>
  <si>
    <t>-533398748</t>
  </si>
  <si>
    <t>76</t>
  </si>
  <si>
    <t>910134215</t>
  </si>
  <si>
    <t>Zemná súprava tuhá RD=1.50 m DN 3/4"-2", voda a kanál</t>
  </si>
  <si>
    <t>324028677</t>
  </si>
  <si>
    <t>77</t>
  </si>
  <si>
    <t>114095</t>
  </si>
  <si>
    <t>Podkladová platňa 3481 k poklopu posúvača plastová</t>
  </si>
  <si>
    <t>9816822</t>
  </si>
  <si>
    <t>78</t>
  </si>
  <si>
    <t>1650</t>
  </si>
  <si>
    <t>Poklop uličný "tuhý" - ťažký pre domové prípojky, voda a kanál</t>
  </si>
  <si>
    <t>690794864</t>
  </si>
  <si>
    <t>53</t>
  </si>
  <si>
    <t>892311000</t>
  </si>
  <si>
    <t>Skúška tesnosti kanalizácie D 150</t>
  </si>
  <si>
    <t>810909220</t>
  </si>
  <si>
    <t>54</t>
  </si>
  <si>
    <t>892351000</t>
  </si>
  <si>
    <t>Skúška tesnosti kanalizácie D 200</t>
  </si>
  <si>
    <t>1101405014</t>
  </si>
  <si>
    <t>65</t>
  </si>
  <si>
    <t>893810121</t>
  </si>
  <si>
    <t>Osadenie vodomernej šachty kruhovej z PP samonosnej D do 1,0 m, svetlej hĺbky do 1,0 m</t>
  </si>
  <si>
    <t>-1564525684</t>
  </si>
  <si>
    <t>66</t>
  </si>
  <si>
    <t>76632</t>
  </si>
  <si>
    <t>Vodomerná šachta PP VKO 1.0</t>
  </si>
  <si>
    <t>170342511</t>
  </si>
  <si>
    <t>67</t>
  </si>
  <si>
    <t>RF600000</t>
  </si>
  <si>
    <t>TEGRA 600/1000NG- Betónový roznášací prstenec 1100/680/150</t>
  </si>
  <si>
    <t>518044475</t>
  </si>
  <si>
    <t>68</t>
  </si>
  <si>
    <t>106852</t>
  </si>
  <si>
    <t>Liatinový poklop D600 Wavin B125</t>
  </si>
  <si>
    <t>211529237</t>
  </si>
  <si>
    <t>55</t>
  </si>
  <si>
    <t>894810003</t>
  </si>
  <si>
    <t>Montáž PP revíznej kanalizačnej šachty priemeru 425 do výšky šachty 2 m s roznášacím prstencom a poklopom</t>
  </si>
  <si>
    <t>-1450578524</t>
  </si>
  <si>
    <t>56</t>
  </si>
  <si>
    <t>286610032300</t>
  </si>
  <si>
    <t>Šachtové dno prietočné DN 200x0°, ku kanalizačnej revíznej šachte TEGRA 425, PP, WAVIN</t>
  </si>
  <si>
    <t>1096567643</t>
  </si>
  <si>
    <t>62</t>
  </si>
  <si>
    <t>286610033200</t>
  </si>
  <si>
    <t>Šachtové dno s prítokom DN 160-T, ku kanalizačnej revíznej šachte TEGRA 425, PP, WAVIN</t>
  </si>
  <si>
    <t>24375732</t>
  </si>
  <si>
    <t>58</t>
  </si>
  <si>
    <t>286610044600</t>
  </si>
  <si>
    <t>Vlnovcová šachtová rúra kanalizačná TEGRA 425, dĺžka 2 m, PP, WAVIN</t>
  </si>
  <si>
    <t>-1621448460</t>
  </si>
  <si>
    <t>59</t>
  </si>
  <si>
    <t>286610044900</t>
  </si>
  <si>
    <t>Teleskopická rúra s tesnením, ku kanalizačnej revíznej šachte TEGRA 425, dĺžka 375 mm, PVC-U, WAVIN</t>
  </si>
  <si>
    <t>817763101</t>
  </si>
  <si>
    <t>60</t>
  </si>
  <si>
    <t>286710035800</t>
  </si>
  <si>
    <t>Gumové tesnenie šachtovej rúry 425 ku kanalizačnej revíznej šachte TEGRA 425, WAVIN</t>
  </si>
  <si>
    <t>144511649</t>
  </si>
  <si>
    <t>61</t>
  </si>
  <si>
    <t>552410001300</t>
  </si>
  <si>
    <t>Poklop liatinový B125 na teleskopickú rúru DN 425, WAVIN</t>
  </si>
  <si>
    <t>494880577</t>
  </si>
  <si>
    <t>85</t>
  </si>
  <si>
    <t>899721131</t>
  </si>
  <si>
    <t>Označenie vodovodného potrubia bielou výstražnou fóliou</t>
  </si>
  <si>
    <t>-2140872826</t>
  </si>
  <si>
    <t>86</t>
  </si>
  <si>
    <t>899721132</t>
  </si>
  <si>
    <t>Označenie kanalizačného potrubia hnedou výstražnou fóliou</t>
  </si>
  <si>
    <t>1264743785</t>
  </si>
  <si>
    <t>Ostatné konštrukcie a práce-búranie</t>
  </si>
  <si>
    <t>98</t>
  </si>
  <si>
    <t>916561111.S</t>
  </si>
  <si>
    <t>Osadenie záhonového alebo parkového obrubníka betón., do lôžka z bet. pros. tr. C 12/15 s bočnou oporou</t>
  </si>
  <si>
    <t>579938502</t>
  </si>
  <si>
    <t>99</t>
  </si>
  <si>
    <t>592170001500.S</t>
  </si>
  <si>
    <t>Obrubník parkový, lxšxv 1000x50x200 mm, farebný</t>
  </si>
  <si>
    <t>-882549206</t>
  </si>
  <si>
    <t>14</t>
  </si>
  <si>
    <t>917461111.S</t>
  </si>
  <si>
    <t>Osadenie chodník. obrubníka kamenného stojatého do lôžka z betónu prostého C 12/15 s bočnou oporou</t>
  </si>
  <si>
    <t>-1249283015</t>
  </si>
  <si>
    <t>12</t>
  </si>
  <si>
    <t>918101111.S</t>
  </si>
  <si>
    <t>Lôžko pod obrubníky, krajníky alebo obruby z dlažobných kociek z betónu prostého tr. C 12/15</t>
  </si>
  <si>
    <t>2029737998</t>
  </si>
  <si>
    <t>919721211.S</t>
  </si>
  <si>
    <t>Dilatačné škáry vkladané v cementobet. kryte, s vyplnením škár asfaltovou zálievkou, priečne</t>
  </si>
  <si>
    <t>1144352231</t>
  </si>
  <si>
    <t>919725112.S</t>
  </si>
  <si>
    <t>Vložka pod liaty asfalt bez upevnenia z pásu asfaltového bez krycej vrstvy (A 400 H)</t>
  </si>
  <si>
    <t>-149426233</t>
  </si>
  <si>
    <t>919735113.S</t>
  </si>
  <si>
    <t>Rezanie existujúceho asfaltového krytu alebo podkladu hĺbky nad 100 do 150 mm</t>
  </si>
  <si>
    <t>1070472271</t>
  </si>
  <si>
    <t>91</t>
  </si>
  <si>
    <t>961021311R</t>
  </si>
  <si>
    <t>Búranie základov alebo vybúranie otvorov muriva zmiešaného alebo kamenného,  -2,40800t</t>
  </si>
  <si>
    <t>-413878041</t>
  </si>
  <si>
    <t>107</t>
  </si>
  <si>
    <t>979024441.S</t>
  </si>
  <si>
    <t>Očistenie vybúraných obrubníkov, krajníkov, dosiek alebo panelov z akéhokoľvek lôžka</t>
  </si>
  <si>
    <t>-937615155</t>
  </si>
  <si>
    <t>Presun hmôt HSV</t>
  </si>
  <si>
    <t>104</t>
  </si>
  <si>
    <t>998223011.S</t>
  </si>
  <si>
    <t>Presun hmôt pre pozemné komunikácie s krytom dláždeným (822 2.3, 822 5.3) akejkoľvek dĺžky objektu</t>
  </si>
  <si>
    <t>1038803216</t>
  </si>
  <si>
    <t>103</t>
  </si>
  <si>
    <t>998271201</t>
  </si>
  <si>
    <t>Presun hmôt pre kanalizácie hĺbené murované vrátane drobných objektov v otvorenom výkope</t>
  </si>
  <si>
    <t>-1354192135</t>
  </si>
  <si>
    <t>PSV</t>
  </si>
  <si>
    <t>Práce a dodávky PSV</t>
  </si>
  <si>
    <t>721</t>
  </si>
  <si>
    <t>Zdravotechnika - vnútorná kanalizácia</t>
  </si>
  <si>
    <t>87</t>
  </si>
  <si>
    <t>721170965.S</t>
  </si>
  <si>
    <t>Oprava odpadového potrubia novodurového prepojenie doterajšieho potrubia D 110</t>
  </si>
  <si>
    <t>-1664991660</t>
  </si>
  <si>
    <t>88</t>
  </si>
  <si>
    <t>721170968.S</t>
  </si>
  <si>
    <t>Oprava odpadového potrubia novodurového prepojenie doterajšieho potrubia D 200</t>
  </si>
  <si>
    <t>-940545249</t>
  </si>
  <si>
    <t>63</t>
  </si>
  <si>
    <t>721242130.S</t>
  </si>
  <si>
    <t>Montáž lapača strešných splavenín plastového z PP s kĺbom, lapacím košom a zápachovou uzávierkou DN 110/125</t>
  </si>
  <si>
    <t>-1615259507</t>
  </si>
  <si>
    <t>64</t>
  </si>
  <si>
    <t>135580</t>
  </si>
  <si>
    <t>HL660/2 lapač DN125/110</t>
  </si>
  <si>
    <t>-2136754431</t>
  </si>
  <si>
    <t>722</t>
  </si>
  <si>
    <t>Zdravotechnika - vnútorný vodovod</t>
  </si>
  <si>
    <t>89</t>
  </si>
  <si>
    <t>722131933.S</t>
  </si>
  <si>
    <t>Oprava vodovodného potrubia závitového prepojenie doterajšieho potrubia DN 25</t>
  </si>
  <si>
    <t>297380781</t>
  </si>
  <si>
    <t>81</t>
  </si>
  <si>
    <t>722190223.S</t>
  </si>
  <si>
    <t>Prípojka vodovodná  DN 25 - montáž vodomernej konzoly</t>
  </si>
  <si>
    <t>súb.</t>
  </si>
  <si>
    <t>-1179618789</t>
  </si>
  <si>
    <t>82</t>
  </si>
  <si>
    <t>35069</t>
  </si>
  <si>
    <t>Vodomerná zostava DN25-1" prípojková so šraubením, kohútikmi a spätnou klapkou, voda a kanál</t>
  </si>
  <si>
    <t>904223773</t>
  </si>
  <si>
    <t>92</t>
  </si>
  <si>
    <t>722220862.S</t>
  </si>
  <si>
    <t>Demontáž armatúry závitovej s dvomi závitmi nad 3/4 do G 5/4,  -0,00123t</t>
  </si>
  <si>
    <t>-265285744</t>
  </si>
  <si>
    <t>83</t>
  </si>
  <si>
    <t>722221020.S</t>
  </si>
  <si>
    <t>Montáž guľového kohúta závitového priameho pre vodu G 1</t>
  </si>
  <si>
    <t>-1902884625</t>
  </si>
  <si>
    <t>84</t>
  </si>
  <si>
    <t>551110005100.S</t>
  </si>
  <si>
    <t>Guľový uzáver pre vodu 1", niklovaná mosadz</t>
  </si>
  <si>
    <t>1545590757</t>
  </si>
  <si>
    <t>79</t>
  </si>
  <si>
    <t>722263415.S</t>
  </si>
  <si>
    <t>Preloženie vodomeru závitového jednovtokového suchobežného G 3/4 ( 2 m3.h-1)</t>
  </si>
  <si>
    <t>-457273480</t>
  </si>
  <si>
    <t>VRN</t>
  </si>
  <si>
    <t>Vedľajšie rozpočtové náklady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</si>
  <si>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</si>
  <si>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</si>
  <si>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</si>
  <si>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</si>
  <si>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-729088337</t>
  </si>
  <si>
    <t>000300016.S</t>
  </si>
  <si>
    <t>Geodetické práce - vykonávané pred výstavbou určenie vytyčovacej siete, vytýčenie staveniska, staveb. objektu</t>
  </si>
  <si>
    <t>1411302076</t>
  </si>
  <si>
    <t>25</t>
  </si>
  <si>
    <t>000600021.S</t>
  </si>
  <si>
    <t>Zariadenie staveniska - prevádzkové oplotenie staveniska, zabezpečenie prístupu pre peších dočasnými lávkami a ochranným zábradlím</t>
  </si>
  <si>
    <t>1560278905</t>
  </si>
  <si>
    <t>3</t>
  </si>
  <si>
    <t>000600024.S</t>
  </si>
  <si>
    <t>Zariadenie staveniska - prevádzkové dopravné značenie po stavenisku</t>
  </si>
  <si>
    <t>1678724354</t>
  </si>
  <si>
    <t>000900023.S</t>
  </si>
  <si>
    <t>Vplyv územia - územie so sťaženými výrobnými podmienkami čistenie komunikácií</t>
  </si>
  <si>
    <t>427062909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</si>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</sst>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167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167" fontId="31" fillId="2" borderId="23" xfId="0" applyNumberFormat="1" applyFont="1" applyFill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 applyProtection="1">
      <alignment vertical="center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4"/>
  <sheetViews>
    <sheetView showGridLines="0" tabSelected="1" topLeftCell="A1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72" t="s">
        <v>12</v>
      </c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19"/>
      <c r="AQ5" s="19"/>
      <c r="AR5" s="17"/>
      <c r="BE5" s="269" t="s">
        <v>13</v>
      </c>
      <c r="BS5" s="14" t="s">
        <v>6</v>
      </c>
    </row>
    <row r="6" spans="1:74" s="1" customFormat="1" ht="36.950000000000003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274" t="s">
        <v>15</v>
      </c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19"/>
      <c r="AQ6" s="19"/>
      <c r="AR6" s="17"/>
      <c r="BE6" s="270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270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7" t="s">
        <v>21</v>
      </c>
      <c r="AO8" s="19"/>
      <c r="AP8" s="19"/>
      <c r="AQ8" s="19"/>
      <c r="AR8" s="17"/>
      <c r="BE8" s="270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70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70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70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70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270"/>
      <c r="BS13" s="14" t="s">
        <v>6</v>
      </c>
    </row>
    <row r="14" spans="1:74" ht="12.75">
      <c r="B14" s="18"/>
      <c r="C14" s="19"/>
      <c r="D14" s="19"/>
      <c r="E14" s="275" t="s">
        <v>27</v>
      </c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70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70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70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70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70"/>
      <c r="BS18" s="14" t="s">
        <v>31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70"/>
      <c r="BS19" s="14" t="s">
        <v>31</v>
      </c>
    </row>
    <row r="20" spans="1:71" s="1" customFormat="1" ht="18.399999999999999" customHeight="1">
      <c r="B20" s="18"/>
      <c r="C20" s="19"/>
      <c r="D20" s="19"/>
      <c r="E20" s="24" t="s">
        <v>29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70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70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70"/>
    </row>
    <row r="23" spans="1:71" s="1" customFormat="1" ht="16.5" customHeight="1">
      <c r="B23" s="18"/>
      <c r="C23" s="19"/>
      <c r="D23" s="19"/>
      <c r="E23" s="277" t="s">
        <v>1</v>
      </c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19"/>
      <c r="AP23" s="19"/>
      <c r="AQ23" s="19"/>
      <c r="AR23" s="17"/>
      <c r="BE23" s="270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70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70"/>
    </row>
    <row r="26" spans="1:71" s="1" customFormat="1" ht="14.45" customHeight="1">
      <c r="B26" s="18"/>
      <c r="C26" s="19"/>
      <c r="D26" s="31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78">
        <f>ROUND(AG94,2)</f>
        <v>0</v>
      </c>
      <c r="AL26" s="273"/>
      <c r="AM26" s="273"/>
      <c r="AN26" s="273"/>
      <c r="AO26" s="273"/>
      <c r="AP26" s="19"/>
      <c r="AQ26" s="19"/>
      <c r="AR26" s="17"/>
      <c r="BE26" s="270"/>
    </row>
    <row r="27" spans="1:71" s="1" customFormat="1" ht="14.45" customHeight="1">
      <c r="B27" s="18"/>
      <c r="C27" s="19"/>
      <c r="D27" s="31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78">
        <f>ROUND(AG97, 2)</f>
        <v>0</v>
      </c>
      <c r="AL27" s="278"/>
      <c r="AM27" s="278"/>
      <c r="AN27" s="278"/>
      <c r="AO27" s="278"/>
      <c r="AP27" s="19"/>
      <c r="AQ27" s="19"/>
      <c r="AR27" s="17"/>
      <c r="BE27" s="270"/>
    </row>
    <row r="28" spans="1:71" s="2" customFormat="1" ht="6.95" customHeigh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BE28" s="270"/>
    </row>
    <row r="29" spans="1:71" s="2" customFormat="1" ht="25.9" customHeight="1">
      <c r="A29" s="32"/>
      <c r="B29" s="33"/>
      <c r="C29" s="34"/>
      <c r="D29" s="36" t="s">
        <v>36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79">
        <f>ROUND(AK26 + AK27, 2)</f>
        <v>0</v>
      </c>
      <c r="AL29" s="280"/>
      <c r="AM29" s="280"/>
      <c r="AN29" s="280"/>
      <c r="AO29" s="280"/>
      <c r="AP29" s="34"/>
      <c r="AQ29" s="34"/>
      <c r="AR29" s="35"/>
      <c r="BE29" s="270"/>
    </row>
    <row r="30" spans="1:71" s="2" customFormat="1" ht="6.95" customHeight="1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5"/>
      <c r="BE30" s="270"/>
    </row>
    <row r="31" spans="1:71" s="2" customFormat="1" ht="12.75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281" t="s">
        <v>37</v>
      </c>
      <c r="M31" s="281"/>
      <c r="N31" s="281"/>
      <c r="O31" s="281"/>
      <c r="P31" s="281"/>
      <c r="Q31" s="34"/>
      <c r="R31" s="34"/>
      <c r="S31" s="34"/>
      <c r="T31" s="34"/>
      <c r="U31" s="34"/>
      <c r="V31" s="34"/>
      <c r="W31" s="281" t="s">
        <v>38</v>
      </c>
      <c r="X31" s="281"/>
      <c r="Y31" s="281"/>
      <c r="Z31" s="281"/>
      <c r="AA31" s="281"/>
      <c r="AB31" s="281"/>
      <c r="AC31" s="281"/>
      <c r="AD31" s="281"/>
      <c r="AE31" s="281"/>
      <c r="AF31" s="34"/>
      <c r="AG31" s="34"/>
      <c r="AH31" s="34"/>
      <c r="AI31" s="34"/>
      <c r="AJ31" s="34"/>
      <c r="AK31" s="281" t="s">
        <v>39</v>
      </c>
      <c r="AL31" s="281"/>
      <c r="AM31" s="281"/>
      <c r="AN31" s="281"/>
      <c r="AO31" s="281"/>
      <c r="AP31" s="34"/>
      <c r="AQ31" s="34"/>
      <c r="AR31" s="35"/>
      <c r="BE31" s="270"/>
    </row>
    <row r="32" spans="1:71" s="3" customFormat="1" ht="14.45" customHeight="1">
      <c r="B32" s="38"/>
      <c r="C32" s="39"/>
      <c r="D32" s="26" t="s">
        <v>40</v>
      </c>
      <c r="E32" s="39"/>
      <c r="F32" s="26" t="s">
        <v>41</v>
      </c>
      <c r="G32" s="39"/>
      <c r="H32" s="39"/>
      <c r="I32" s="39"/>
      <c r="J32" s="39"/>
      <c r="K32" s="39"/>
      <c r="L32" s="282">
        <v>0.2</v>
      </c>
      <c r="M32" s="283"/>
      <c r="N32" s="283"/>
      <c r="O32" s="283"/>
      <c r="P32" s="283"/>
      <c r="Q32" s="39"/>
      <c r="R32" s="39"/>
      <c r="S32" s="39"/>
      <c r="T32" s="39"/>
      <c r="U32" s="39"/>
      <c r="V32" s="39"/>
      <c r="W32" s="284">
        <f>ROUND(AZ94 + SUM(CD97:CD101), 2)</f>
        <v>0</v>
      </c>
      <c r="X32" s="283"/>
      <c r="Y32" s="283"/>
      <c r="Z32" s="283"/>
      <c r="AA32" s="283"/>
      <c r="AB32" s="283"/>
      <c r="AC32" s="283"/>
      <c r="AD32" s="283"/>
      <c r="AE32" s="283"/>
      <c r="AF32" s="39"/>
      <c r="AG32" s="39"/>
      <c r="AH32" s="39"/>
      <c r="AI32" s="39"/>
      <c r="AJ32" s="39"/>
      <c r="AK32" s="284">
        <f>ROUND(AV94 + SUM(BY97:BY101), 2)</f>
        <v>0</v>
      </c>
      <c r="AL32" s="283"/>
      <c r="AM32" s="283"/>
      <c r="AN32" s="283"/>
      <c r="AO32" s="283"/>
      <c r="AP32" s="39"/>
      <c r="AQ32" s="39"/>
      <c r="AR32" s="40"/>
      <c r="BE32" s="271"/>
    </row>
    <row r="33" spans="1:57" s="3" customFormat="1" ht="14.45" customHeight="1">
      <c r="B33" s="38"/>
      <c r="C33" s="39"/>
      <c r="D33" s="39"/>
      <c r="E33" s="39"/>
      <c r="F33" s="26" t="s">
        <v>42</v>
      </c>
      <c r="G33" s="39"/>
      <c r="H33" s="39"/>
      <c r="I33" s="39"/>
      <c r="J33" s="39"/>
      <c r="K33" s="39"/>
      <c r="L33" s="282">
        <v>0.2</v>
      </c>
      <c r="M33" s="283"/>
      <c r="N33" s="283"/>
      <c r="O33" s="283"/>
      <c r="P33" s="283"/>
      <c r="Q33" s="39"/>
      <c r="R33" s="39"/>
      <c r="S33" s="39"/>
      <c r="T33" s="39"/>
      <c r="U33" s="39"/>
      <c r="V33" s="39"/>
      <c r="W33" s="284">
        <f>ROUND(BA94 + SUM(CE97:CE101), 2)</f>
        <v>0</v>
      </c>
      <c r="X33" s="283"/>
      <c r="Y33" s="283"/>
      <c r="Z33" s="283"/>
      <c r="AA33" s="283"/>
      <c r="AB33" s="283"/>
      <c r="AC33" s="283"/>
      <c r="AD33" s="283"/>
      <c r="AE33" s="283"/>
      <c r="AF33" s="39"/>
      <c r="AG33" s="39"/>
      <c r="AH33" s="39"/>
      <c r="AI33" s="39"/>
      <c r="AJ33" s="39"/>
      <c r="AK33" s="284">
        <f>ROUND(AW94 + SUM(BZ97:BZ101), 2)</f>
        <v>0</v>
      </c>
      <c r="AL33" s="283"/>
      <c r="AM33" s="283"/>
      <c r="AN33" s="283"/>
      <c r="AO33" s="283"/>
      <c r="AP33" s="39"/>
      <c r="AQ33" s="39"/>
      <c r="AR33" s="40"/>
      <c r="BE33" s="271"/>
    </row>
    <row r="34" spans="1:57" s="3" customFormat="1" ht="14.45" hidden="1" customHeight="1">
      <c r="B34" s="38"/>
      <c r="C34" s="39"/>
      <c r="D34" s="39"/>
      <c r="E34" s="39"/>
      <c r="F34" s="26" t="s">
        <v>43</v>
      </c>
      <c r="G34" s="39"/>
      <c r="H34" s="39"/>
      <c r="I34" s="39"/>
      <c r="J34" s="39"/>
      <c r="K34" s="39"/>
      <c r="L34" s="282">
        <v>0.2</v>
      </c>
      <c r="M34" s="283"/>
      <c r="N34" s="283"/>
      <c r="O34" s="283"/>
      <c r="P34" s="283"/>
      <c r="Q34" s="39"/>
      <c r="R34" s="39"/>
      <c r="S34" s="39"/>
      <c r="T34" s="39"/>
      <c r="U34" s="39"/>
      <c r="V34" s="39"/>
      <c r="W34" s="284">
        <f>ROUND(BB94 + SUM(CF97:CF101), 2)</f>
        <v>0</v>
      </c>
      <c r="X34" s="283"/>
      <c r="Y34" s="283"/>
      <c r="Z34" s="283"/>
      <c r="AA34" s="283"/>
      <c r="AB34" s="283"/>
      <c r="AC34" s="283"/>
      <c r="AD34" s="283"/>
      <c r="AE34" s="283"/>
      <c r="AF34" s="39"/>
      <c r="AG34" s="39"/>
      <c r="AH34" s="39"/>
      <c r="AI34" s="39"/>
      <c r="AJ34" s="39"/>
      <c r="AK34" s="284">
        <v>0</v>
      </c>
      <c r="AL34" s="283"/>
      <c r="AM34" s="283"/>
      <c r="AN34" s="283"/>
      <c r="AO34" s="283"/>
      <c r="AP34" s="39"/>
      <c r="AQ34" s="39"/>
      <c r="AR34" s="40"/>
      <c r="BE34" s="271"/>
    </row>
    <row r="35" spans="1:57" s="3" customFormat="1" ht="14.45" hidden="1" customHeight="1">
      <c r="B35" s="38"/>
      <c r="C35" s="39"/>
      <c r="D35" s="39"/>
      <c r="E35" s="39"/>
      <c r="F35" s="26" t="s">
        <v>44</v>
      </c>
      <c r="G35" s="39"/>
      <c r="H35" s="39"/>
      <c r="I35" s="39"/>
      <c r="J35" s="39"/>
      <c r="K35" s="39"/>
      <c r="L35" s="282">
        <v>0.2</v>
      </c>
      <c r="M35" s="283"/>
      <c r="N35" s="283"/>
      <c r="O35" s="283"/>
      <c r="P35" s="283"/>
      <c r="Q35" s="39"/>
      <c r="R35" s="39"/>
      <c r="S35" s="39"/>
      <c r="T35" s="39"/>
      <c r="U35" s="39"/>
      <c r="V35" s="39"/>
      <c r="W35" s="284">
        <f>ROUND(BC94 + SUM(CG97:CG101), 2)</f>
        <v>0</v>
      </c>
      <c r="X35" s="283"/>
      <c r="Y35" s="283"/>
      <c r="Z35" s="283"/>
      <c r="AA35" s="283"/>
      <c r="AB35" s="283"/>
      <c r="AC35" s="283"/>
      <c r="AD35" s="283"/>
      <c r="AE35" s="283"/>
      <c r="AF35" s="39"/>
      <c r="AG35" s="39"/>
      <c r="AH35" s="39"/>
      <c r="AI35" s="39"/>
      <c r="AJ35" s="39"/>
      <c r="AK35" s="284">
        <v>0</v>
      </c>
      <c r="AL35" s="283"/>
      <c r="AM35" s="283"/>
      <c r="AN35" s="283"/>
      <c r="AO35" s="283"/>
      <c r="AP35" s="39"/>
      <c r="AQ35" s="39"/>
      <c r="AR35" s="40"/>
    </row>
    <row r="36" spans="1:57" s="3" customFormat="1" ht="14.45" hidden="1" customHeight="1">
      <c r="B36" s="38"/>
      <c r="C36" s="39"/>
      <c r="D36" s="39"/>
      <c r="E36" s="39"/>
      <c r="F36" s="26" t="s">
        <v>45</v>
      </c>
      <c r="G36" s="39"/>
      <c r="H36" s="39"/>
      <c r="I36" s="39"/>
      <c r="J36" s="39"/>
      <c r="K36" s="39"/>
      <c r="L36" s="282">
        <v>0</v>
      </c>
      <c r="M36" s="283"/>
      <c r="N36" s="283"/>
      <c r="O36" s="283"/>
      <c r="P36" s="283"/>
      <c r="Q36" s="39"/>
      <c r="R36" s="39"/>
      <c r="S36" s="39"/>
      <c r="T36" s="39"/>
      <c r="U36" s="39"/>
      <c r="V36" s="39"/>
      <c r="W36" s="284">
        <f>ROUND(BD94 + SUM(CH97:CH101), 2)</f>
        <v>0</v>
      </c>
      <c r="X36" s="283"/>
      <c r="Y36" s="283"/>
      <c r="Z36" s="283"/>
      <c r="AA36" s="283"/>
      <c r="AB36" s="283"/>
      <c r="AC36" s="283"/>
      <c r="AD36" s="283"/>
      <c r="AE36" s="283"/>
      <c r="AF36" s="39"/>
      <c r="AG36" s="39"/>
      <c r="AH36" s="39"/>
      <c r="AI36" s="39"/>
      <c r="AJ36" s="39"/>
      <c r="AK36" s="284">
        <v>0</v>
      </c>
      <c r="AL36" s="283"/>
      <c r="AM36" s="283"/>
      <c r="AN36" s="283"/>
      <c r="AO36" s="283"/>
      <c r="AP36" s="39"/>
      <c r="AQ36" s="39"/>
      <c r="AR36" s="40"/>
    </row>
    <row r="37" spans="1:57" s="2" customFormat="1" ht="6.9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2"/>
    </row>
    <row r="38" spans="1:57" s="2" customFormat="1" ht="25.9" customHeight="1">
      <c r="A38" s="32"/>
      <c r="B38" s="33"/>
      <c r="C38" s="41"/>
      <c r="D38" s="42" t="s">
        <v>46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47</v>
      </c>
      <c r="U38" s="43"/>
      <c r="V38" s="43"/>
      <c r="W38" s="43"/>
      <c r="X38" s="285" t="s">
        <v>48</v>
      </c>
      <c r="Y38" s="286"/>
      <c r="Z38" s="286"/>
      <c r="AA38" s="286"/>
      <c r="AB38" s="286"/>
      <c r="AC38" s="43"/>
      <c r="AD38" s="43"/>
      <c r="AE38" s="43"/>
      <c r="AF38" s="43"/>
      <c r="AG38" s="43"/>
      <c r="AH38" s="43"/>
      <c r="AI38" s="43"/>
      <c r="AJ38" s="43"/>
      <c r="AK38" s="287">
        <f>SUM(AK29:AK36)</f>
        <v>0</v>
      </c>
      <c r="AL38" s="286"/>
      <c r="AM38" s="286"/>
      <c r="AN38" s="286"/>
      <c r="AO38" s="288"/>
      <c r="AP38" s="41"/>
      <c r="AQ38" s="41"/>
      <c r="AR38" s="35"/>
      <c r="BE38" s="32"/>
    </row>
    <row r="39" spans="1:57" s="2" customFormat="1" ht="6.95" customHeight="1">
      <c r="A39" s="32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5"/>
      <c r="BE39" s="32"/>
    </row>
    <row r="40" spans="1:57" s="2" customFormat="1" ht="14.45" customHeight="1">
      <c r="A40" s="3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BE40" s="32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5"/>
      <c r="C49" s="46"/>
      <c r="D49" s="47" t="s">
        <v>49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50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2"/>
      <c r="B60" s="33"/>
      <c r="C60" s="34"/>
      <c r="D60" s="50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0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0" t="s">
        <v>51</v>
      </c>
      <c r="AI60" s="37"/>
      <c r="AJ60" s="37"/>
      <c r="AK60" s="37"/>
      <c r="AL60" s="37"/>
      <c r="AM60" s="50" t="s">
        <v>52</v>
      </c>
      <c r="AN60" s="37"/>
      <c r="AO60" s="37"/>
      <c r="AP60" s="34"/>
      <c r="AQ60" s="34"/>
      <c r="AR60" s="35"/>
      <c r="BE60" s="32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2"/>
      <c r="B64" s="33"/>
      <c r="C64" s="34"/>
      <c r="D64" s="47" t="s">
        <v>53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54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5"/>
      <c r="BE64" s="32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2"/>
      <c r="B75" s="33"/>
      <c r="C75" s="34"/>
      <c r="D75" s="50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0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0" t="s">
        <v>51</v>
      </c>
      <c r="AI75" s="37"/>
      <c r="AJ75" s="37"/>
      <c r="AK75" s="37"/>
      <c r="AL75" s="37"/>
      <c r="AM75" s="50" t="s">
        <v>52</v>
      </c>
      <c r="AN75" s="37"/>
      <c r="AO75" s="37"/>
      <c r="AP75" s="34"/>
      <c r="AQ75" s="34"/>
      <c r="AR75" s="35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5"/>
      <c r="BE77" s="32"/>
    </row>
    <row r="81" spans="1:90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5"/>
      <c r="BE81" s="32"/>
    </row>
    <row r="82" spans="1:90" s="2" customFormat="1" ht="24.95" customHeight="1">
      <c r="A82" s="32"/>
      <c r="B82" s="33"/>
      <c r="C82" s="20" t="s">
        <v>55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2"/>
    </row>
    <row r="83" spans="1:90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2"/>
    </row>
    <row r="84" spans="1:90" s="4" customFormat="1" ht="12" customHeight="1">
      <c r="B84" s="56"/>
      <c r="C84" s="26" t="s">
        <v>11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2020-02-01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6.950000000000003" customHeight="1">
      <c r="B85" s="59"/>
      <c r="C85" s="60" t="s">
        <v>14</v>
      </c>
      <c r="D85" s="61"/>
      <c r="E85" s="61"/>
      <c r="F85" s="61"/>
      <c r="G85" s="61"/>
      <c r="H85" s="61"/>
      <c r="I85" s="61"/>
      <c r="J85" s="61"/>
      <c r="K85" s="61"/>
      <c r="L85" s="243" t="str">
        <f>K6</f>
        <v>Rekonštrukcia vodovodnej a kanalizačnej prípojky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P85" s="61"/>
      <c r="AQ85" s="61"/>
      <c r="AR85" s="62"/>
    </row>
    <row r="86" spans="1:90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2"/>
    </row>
    <row r="87" spans="1:90" s="2" customFormat="1" ht="12" customHeight="1">
      <c r="A87" s="32"/>
      <c r="B87" s="33"/>
      <c r="C87" s="26" t="s">
        <v>18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Lučenec, Sládkovičova 8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20</v>
      </c>
      <c r="AJ87" s="34"/>
      <c r="AK87" s="34"/>
      <c r="AL87" s="34"/>
      <c r="AM87" s="245" t="str">
        <f>IF(AN8= "","",AN8)</f>
        <v>9.3.2020</v>
      </c>
      <c r="AN87" s="245"/>
      <c r="AO87" s="34"/>
      <c r="AP87" s="34"/>
      <c r="AQ87" s="34"/>
      <c r="AR87" s="35"/>
      <c r="BE87" s="32"/>
    </row>
    <row r="88" spans="1:90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2"/>
    </row>
    <row r="89" spans="1:90" s="2" customFormat="1" ht="15.2" customHeight="1">
      <c r="A89" s="32"/>
      <c r="B89" s="33"/>
      <c r="C89" s="26" t="s">
        <v>22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>DSS Slatinka, Lučenec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28</v>
      </c>
      <c r="AJ89" s="34"/>
      <c r="AK89" s="34"/>
      <c r="AL89" s="34"/>
      <c r="AM89" s="252" t="str">
        <f>IF(E17="","",E17)</f>
        <v>Ing.P.Molnár</v>
      </c>
      <c r="AN89" s="253"/>
      <c r="AO89" s="253"/>
      <c r="AP89" s="253"/>
      <c r="AQ89" s="34"/>
      <c r="AR89" s="35"/>
      <c r="AS89" s="246" t="s">
        <v>56</v>
      </c>
      <c r="AT89" s="247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0" s="2" customFormat="1" ht="15.2" customHeight="1">
      <c r="A90" s="32"/>
      <c r="B90" s="33"/>
      <c r="C90" s="26" t="s">
        <v>26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32</v>
      </c>
      <c r="AJ90" s="34"/>
      <c r="AK90" s="34"/>
      <c r="AL90" s="34"/>
      <c r="AM90" s="252" t="str">
        <f>IF(E20="","",E20)</f>
        <v>Ing.P.Molnár</v>
      </c>
      <c r="AN90" s="253"/>
      <c r="AO90" s="253"/>
      <c r="AP90" s="253"/>
      <c r="AQ90" s="34"/>
      <c r="AR90" s="35"/>
      <c r="AS90" s="248"/>
      <c r="AT90" s="249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0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250"/>
      <c r="AT91" s="251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0" s="2" customFormat="1" ht="29.25" customHeight="1">
      <c r="A92" s="32"/>
      <c r="B92" s="33"/>
      <c r="C92" s="257" t="s">
        <v>57</v>
      </c>
      <c r="D92" s="255"/>
      <c r="E92" s="255"/>
      <c r="F92" s="255"/>
      <c r="G92" s="255"/>
      <c r="H92" s="71"/>
      <c r="I92" s="254" t="s">
        <v>58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8" t="s">
        <v>59</v>
      </c>
      <c r="AH92" s="255"/>
      <c r="AI92" s="255"/>
      <c r="AJ92" s="255"/>
      <c r="AK92" s="255"/>
      <c r="AL92" s="255"/>
      <c r="AM92" s="255"/>
      <c r="AN92" s="254" t="s">
        <v>60</v>
      </c>
      <c r="AO92" s="255"/>
      <c r="AP92" s="256"/>
      <c r="AQ92" s="72" t="s">
        <v>61</v>
      </c>
      <c r="AR92" s="35"/>
      <c r="AS92" s="73" t="s">
        <v>62</v>
      </c>
      <c r="AT92" s="74" t="s">
        <v>63</v>
      </c>
      <c r="AU92" s="74" t="s">
        <v>64</v>
      </c>
      <c r="AV92" s="74" t="s">
        <v>65</v>
      </c>
      <c r="AW92" s="74" t="s">
        <v>66</v>
      </c>
      <c r="AX92" s="74" t="s">
        <v>67</v>
      </c>
      <c r="AY92" s="74" t="s">
        <v>68</v>
      </c>
      <c r="AZ92" s="74" t="s">
        <v>69</v>
      </c>
      <c r="BA92" s="74" t="s">
        <v>70</v>
      </c>
      <c r="BB92" s="74" t="s">
        <v>71</v>
      </c>
      <c r="BC92" s="74" t="s">
        <v>72</v>
      </c>
      <c r="BD92" s="75" t="s">
        <v>73</v>
      </c>
      <c r="BE92" s="32"/>
    </row>
    <row r="93" spans="1:90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0" s="6" customFormat="1" ht="32.450000000000003" customHeight="1">
      <c r="B94" s="79"/>
      <c r="C94" s="80" t="s">
        <v>74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66">
        <f>ROUND(AG95,2)</f>
        <v>0</v>
      </c>
      <c r="AH94" s="266"/>
      <c r="AI94" s="266"/>
      <c r="AJ94" s="266"/>
      <c r="AK94" s="266"/>
      <c r="AL94" s="266"/>
      <c r="AM94" s="266"/>
      <c r="AN94" s="267">
        <f>SUM(AG94,AT94)</f>
        <v>0</v>
      </c>
      <c r="AO94" s="267"/>
      <c r="AP94" s="267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ROUND(AZ94*L32,2)</f>
        <v>0</v>
      </c>
      <c r="AW94" s="86">
        <f>ROUND(BA94*L33,2)</f>
        <v>0</v>
      </c>
      <c r="AX94" s="86">
        <f>ROUND(BB94*L32,2)</f>
        <v>0</v>
      </c>
      <c r="AY94" s="86">
        <f>ROUND(BC94*L33,2)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75</v>
      </c>
      <c r="BT94" s="89" t="s">
        <v>76</v>
      </c>
      <c r="BV94" s="89" t="s">
        <v>77</v>
      </c>
      <c r="BW94" s="89" t="s">
        <v>5</v>
      </c>
      <c r="BX94" s="89" t="s">
        <v>78</v>
      </c>
      <c r="CL94" s="89" t="s">
        <v>1</v>
      </c>
    </row>
    <row r="95" spans="1:90" s="7" customFormat="1" ht="24.75" customHeight="1">
      <c r="A95" s="90" t="s">
        <v>79</v>
      </c>
      <c r="B95" s="91"/>
      <c r="C95" s="92"/>
      <c r="D95" s="259" t="s">
        <v>12</v>
      </c>
      <c r="E95" s="259"/>
      <c r="F95" s="259"/>
      <c r="G95" s="259"/>
      <c r="H95" s="259"/>
      <c r="I95" s="93"/>
      <c r="J95" s="259" t="s">
        <v>15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60">
        <f>'2020-02-01 - Rekonštrukci...'!J28</f>
        <v>0</v>
      </c>
      <c r="AH95" s="261"/>
      <c r="AI95" s="261"/>
      <c r="AJ95" s="261"/>
      <c r="AK95" s="261"/>
      <c r="AL95" s="261"/>
      <c r="AM95" s="261"/>
      <c r="AN95" s="260">
        <f>SUM(AG95,AT95)</f>
        <v>0</v>
      </c>
      <c r="AO95" s="261"/>
      <c r="AP95" s="261"/>
      <c r="AQ95" s="94" t="s">
        <v>80</v>
      </c>
      <c r="AR95" s="95"/>
      <c r="AS95" s="96">
        <v>0</v>
      </c>
      <c r="AT95" s="97">
        <f>ROUND(SUM(AV95:AW95),2)</f>
        <v>0</v>
      </c>
      <c r="AU95" s="98">
        <f>'2020-02-01 - Rekonštrukci...'!P126</f>
        <v>0</v>
      </c>
      <c r="AV95" s="97">
        <f>'2020-02-01 - Rekonštrukci...'!J31</f>
        <v>0</v>
      </c>
      <c r="AW95" s="97">
        <f>'2020-02-01 - Rekonštrukci...'!J32</f>
        <v>0</v>
      </c>
      <c r="AX95" s="97">
        <f>'2020-02-01 - Rekonštrukci...'!J33</f>
        <v>0</v>
      </c>
      <c r="AY95" s="97">
        <f>'2020-02-01 - Rekonštrukci...'!J34</f>
        <v>0</v>
      </c>
      <c r="AZ95" s="97">
        <f>'2020-02-01 - Rekonštrukci...'!F31</f>
        <v>0</v>
      </c>
      <c r="BA95" s="97">
        <f>'2020-02-01 - Rekonštrukci...'!F32</f>
        <v>0</v>
      </c>
      <c r="BB95" s="97">
        <f>'2020-02-01 - Rekonštrukci...'!F33</f>
        <v>0</v>
      </c>
      <c r="BC95" s="97">
        <f>'2020-02-01 - Rekonštrukci...'!F34</f>
        <v>0</v>
      </c>
      <c r="BD95" s="99">
        <f>'2020-02-01 - Rekonštrukci...'!F35</f>
        <v>0</v>
      </c>
      <c r="BT95" s="100" t="s">
        <v>81</v>
      </c>
      <c r="BU95" s="100" t="s">
        <v>82</v>
      </c>
      <c r="BV95" s="100" t="s">
        <v>77</v>
      </c>
      <c r="BW95" s="100" t="s">
        <v>5</v>
      </c>
      <c r="BX95" s="100" t="s">
        <v>78</v>
      </c>
      <c r="CL95" s="100" t="s">
        <v>1</v>
      </c>
    </row>
    <row r="96" spans="1:90" ht="11.25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pans="1:89" s="2" customFormat="1" ht="30" customHeight="1">
      <c r="A97" s="32"/>
      <c r="B97" s="33"/>
      <c r="C97" s="80" t="s">
        <v>83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67">
        <f>ROUND(SUM(AG98:AG101), 2)</f>
        <v>0</v>
      </c>
      <c r="AH97" s="267"/>
      <c r="AI97" s="267"/>
      <c r="AJ97" s="267"/>
      <c r="AK97" s="267"/>
      <c r="AL97" s="267"/>
      <c r="AM97" s="267"/>
      <c r="AN97" s="267">
        <f>ROUND(SUM(AN98:AN101), 2)</f>
        <v>0</v>
      </c>
      <c r="AO97" s="267"/>
      <c r="AP97" s="267"/>
      <c r="AQ97" s="101"/>
      <c r="AR97" s="35"/>
      <c r="AS97" s="73" t="s">
        <v>84</v>
      </c>
      <c r="AT97" s="74" t="s">
        <v>85</v>
      </c>
      <c r="AU97" s="74" t="s">
        <v>40</v>
      </c>
      <c r="AV97" s="75" t="s">
        <v>63</v>
      </c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89" s="2" customFormat="1" ht="19.899999999999999" customHeight="1">
      <c r="A98" s="32"/>
      <c r="B98" s="33"/>
      <c r="C98" s="34"/>
      <c r="D98" s="264" t="s">
        <v>86</v>
      </c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34"/>
      <c r="AD98" s="34"/>
      <c r="AE98" s="34"/>
      <c r="AF98" s="34"/>
      <c r="AG98" s="262">
        <f>ROUND(AG94 * AS98, 2)</f>
        <v>0</v>
      </c>
      <c r="AH98" s="263"/>
      <c r="AI98" s="263"/>
      <c r="AJ98" s="263"/>
      <c r="AK98" s="263"/>
      <c r="AL98" s="263"/>
      <c r="AM98" s="263"/>
      <c r="AN98" s="263">
        <f>ROUND(AG98 + AV98, 2)</f>
        <v>0</v>
      </c>
      <c r="AO98" s="263"/>
      <c r="AP98" s="263"/>
      <c r="AQ98" s="34"/>
      <c r="AR98" s="35"/>
      <c r="AS98" s="102">
        <v>0</v>
      </c>
      <c r="AT98" s="103" t="s">
        <v>87</v>
      </c>
      <c r="AU98" s="103" t="s">
        <v>41</v>
      </c>
      <c r="AV98" s="104">
        <f>ROUND(IF(AU98="základná",AG98*L32,IF(AU98="znížená",AG98*L33,0)), 2)</f>
        <v>0</v>
      </c>
      <c r="AW98" s="32"/>
      <c r="AX98" s="32"/>
      <c r="AY98" s="32"/>
      <c r="AZ98" s="32"/>
      <c r="BA98" s="32"/>
      <c r="BB98" s="32"/>
      <c r="BC98" s="32"/>
      <c r="BD98" s="32"/>
      <c r="BE98" s="32"/>
      <c r="BV98" s="14" t="s">
        <v>88</v>
      </c>
      <c r="BY98" s="105">
        <f>IF(AU98="základná",AV98,0)</f>
        <v>0</v>
      </c>
      <c r="BZ98" s="105">
        <f>IF(AU98="znížená",AV98,0)</f>
        <v>0</v>
      </c>
      <c r="CA98" s="105">
        <v>0</v>
      </c>
      <c r="CB98" s="105">
        <v>0</v>
      </c>
      <c r="CC98" s="105">
        <v>0</v>
      </c>
      <c r="CD98" s="105">
        <f>IF(AU98="základná",AG98,0)</f>
        <v>0</v>
      </c>
      <c r="CE98" s="105">
        <f>IF(AU98="znížená",AG98,0)</f>
        <v>0</v>
      </c>
      <c r="CF98" s="105">
        <f>IF(AU98="zákl. prenesená",AG98,0)</f>
        <v>0</v>
      </c>
      <c r="CG98" s="105">
        <f>IF(AU98="zníž. prenesená",AG98,0)</f>
        <v>0</v>
      </c>
      <c r="CH98" s="105">
        <f>IF(AU98="nulová",AG98,0)</f>
        <v>0</v>
      </c>
      <c r="CI98" s="14">
        <f>IF(AU98="základná",1,IF(AU98="znížená",2,IF(AU98="zákl. prenesená",4,IF(AU98="zníž. prenesená",5,3))))</f>
        <v>1</v>
      </c>
      <c r="CJ98" s="14">
        <f>IF(AT98="stavebná časť",1,IF(AT98="investičná časť",2,3))</f>
        <v>1</v>
      </c>
      <c r="CK98" s="14" t="str">
        <f>IF(D98="Vyplň vlastné","","x")</f>
        <v>x</v>
      </c>
    </row>
    <row r="99" spans="1:89" s="2" customFormat="1" ht="19.899999999999999" customHeight="1">
      <c r="A99" s="32"/>
      <c r="B99" s="33"/>
      <c r="C99" s="34"/>
      <c r="D99" s="265" t="s">
        <v>89</v>
      </c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34"/>
      <c r="AD99" s="34"/>
      <c r="AE99" s="34"/>
      <c r="AF99" s="34"/>
      <c r="AG99" s="262">
        <f>ROUND(AG94 * AS99, 2)</f>
        <v>0</v>
      </c>
      <c r="AH99" s="263"/>
      <c r="AI99" s="263"/>
      <c r="AJ99" s="263"/>
      <c r="AK99" s="263"/>
      <c r="AL99" s="263"/>
      <c r="AM99" s="263"/>
      <c r="AN99" s="263">
        <f>ROUND(AG99 + AV99, 2)</f>
        <v>0</v>
      </c>
      <c r="AO99" s="263"/>
      <c r="AP99" s="263"/>
      <c r="AQ99" s="34"/>
      <c r="AR99" s="35"/>
      <c r="AS99" s="102">
        <v>0</v>
      </c>
      <c r="AT99" s="103" t="s">
        <v>87</v>
      </c>
      <c r="AU99" s="103" t="s">
        <v>41</v>
      </c>
      <c r="AV99" s="104">
        <f>ROUND(IF(AU99="základná",AG99*L32,IF(AU99="znížená",AG99*L33,0)), 2)</f>
        <v>0</v>
      </c>
      <c r="AW99" s="32"/>
      <c r="AX99" s="32"/>
      <c r="AY99" s="32"/>
      <c r="AZ99" s="32"/>
      <c r="BA99" s="32"/>
      <c r="BB99" s="32"/>
      <c r="BC99" s="32"/>
      <c r="BD99" s="32"/>
      <c r="BE99" s="32"/>
      <c r="BV99" s="14" t="s">
        <v>90</v>
      </c>
      <c r="BY99" s="105">
        <f>IF(AU99="základná",AV99,0)</f>
        <v>0</v>
      </c>
      <c r="BZ99" s="105">
        <f>IF(AU99="znížená",AV99,0)</f>
        <v>0</v>
      </c>
      <c r="CA99" s="105">
        <v>0</v>
      </c>
      <c r="CB99" s="105">
        <v>0</v>
      </c>
      <c r="CC99" s="105">
        <v>0</v>
      </c>
      <c r="CD99" s="105">
        <f>IF(AU99="základná",AG99,0)</f>
        <v>0</v>
      </c>
      <c r="CE99" s="105">
        <f>IF(AU99="znížená",AG99,0)</f>
        <v>0</v>
      </c>
      <c r="CF99" s="105">
        <f>IF(AU99="zákl. prenesená",AG99,0)</f>
        <v>0</v>
      </c>
      <c r="CG99" s="105">
        <f>IF(AU99="zníž. prenesená",AG99,0)</f>
        <v>0</v>
      </c>
      <c r="CH99" s="105">
        <f>IF(AU99="nulová",AG99,0)</f>
        <v>0</v>
      </c>
      <c r="CI99" s="14">
        <f>IF(AU99="základná",1,IF(AU99="znížená",2,IF(AU99="zákl. prenesená",4,IF(AU99="zníž. prenesená",5,3))))</f>
        <v>1</v>
      </c>
      <c r="CJ99" s="14">
        <f>IF(AT99="stavebná časť",1,IF(AT99="investičná časť",2,3))</f>
        <v>1</v>
      </c>
      <c r="CK99" s="14" t="str">
        <f>IF(D99="Vyplň vlastné","","x")</f>
        <v/>
      </c>
    </row>
    <row r="100" spans="1:89" s="2" customFormat="1" ht="19.899999999999999" customHeight="1">
      <c r="A100" s="32"/>
      <c r="B100" s="33"/>
      <c r="C100" s="34"/>
      <c r="D100" s="265" t="s">
        <v>89</v>
      </c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34"/>
      <c r="AD100" s="34"/>
      <c r="AE100" s="34"/>
      <c r="AF100" s="34"/>
      <c r="AG100" s="262">
        <f>ROUND(AG94 * AS100, 2)</f>
        <v>0</v>
      </c>
      <c r="AH100" s="263"/>
      <c r="AI100" s="263"/>
      <c r="AJ100" s="263"/>
      <c r="AK100" s="263"/>
      <c r="AL100" s="263"/>
      <c r="AM100" s="263"/>
      <c r="AN100" s="263">
        <f>ROUND(AG100 + AV100, 2)</f>
        <v>0</v>
      </c>
      <c r="AO100" s="263"/>
      <c r="AP100" s="263"/>
      <c r="AQ100" s="34"/>
      <c r="AR100" s="35"/>
      <c r="AS100" s="102">
        <v>0</v>
      </c>
      <c r="AT100" s="103" t="s">
        <v>87</v>
      </c>
      <c r="AU100" s="103" t="s">
        <v>41</v>
      </c>
      <c r="AV100" s="104">
        <f>ROUND(IF(AU100="základná",AG100*L32,IF(AU100="znížená",AG100*L33,0)), 2)</f>
        <v>0</v>
      </c>
      <c r="AW100" s="32"/>
      <c r="AX100" s="32"/>
      <c r="AY100" s="32"/>
      <c r="AZ100" s="32"/>
      <c r="BA100" s="32"/>
      <c r="BB100" s="32"/>
      <c r="BC100" s="32"/>
      <c r="BD100" s="32"/>
      <c r="BE100" s="32"/>
      <c r="BV100" s="14" t="s">
        <v>90</v>
      </c>
      <c r="BY100" s="105">
        <f>IF(AU100="základná",AV100,0)</f>
        <v>0</v>
      </c>
      <c r="BZ100" s="105">
        <f>IF(AU100="znížená",AV100,0)</f>
        <v>0</v>
      </c>
      <c r="CA100" s="105">
        <v>0</v>
      </c>
      <c r="CB100" s="105">
        <v>0</v>
      </c>
      <c r="CC100" s="105">
        <v>0</v>
      </c>
      <c r="CD100" s="105">
        <f>IF(AU100="základná",AG100,0)</f>
        <v>0</v>
      </c>
      <c r="CE100" s="105">
        <f>IF(AU100="znížená",AG100,0)</f>
        <v>0</v>
      </c>
      <c r="CF100" s="105">
        <f>IF(AU100="zákl. prenesená",AG100,0)</f>
        <v>0</v>
      </c>
      <c r="CG100" s="105">
        <f>IF(AU100="zníž. prenesená",AG100,0)</f>
        <v>0</v>
      </c>
      <c r="CH100" s="105">
        <f>IF(AU100="nulová",AG100,0)</f>
        <v>0</v>
      </c>
      <c r="CI100" s="14">
        <f>IF(AU100="základná",1,IF(AU100="znížená",2,IF(AU100="zákl. prenesená",4,IF(AU100="zníž. prenesená",5,3))))</f>
        <v>1</v>
      </c>
      <c r="CJ100" s="14">
        <f>IF(AT100="stavebná časť",1,IF(AT100="investičná časť",2,3))</f>
        <v>1</v>
      </c>
      <c r="CK100" s="14" t="str">
        <f>IF(D100="Vyplň vlastné","","x")</f>
        <v/>
      </c>
    </row>
    <row r="101" spans="1:89" s="2" customFormat="1" ht="19.899999999999999" customHeight="1">
      <c r="A101" s="32"/>
      <c r="B101" s="33"/>
      <c r="C101" s="34"/>
      <c r="D101" s="265" t="s">
        <v>89</v>
      </c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34"/>
      <c r="AD101" s="34"/>
      <c r="AE101" s="34"/>
      <c r="AF101" s="34"/>
      <c r="AG101" s="262">
        <f>ROUND(AG94 * AS101, 2)</f>
        <v>0</v>
      </c>
      <c r="AH101" s="263"/>
      <c r="AI101" s="263"/>
      <c r="AJ101" s="263"/>
      <c r="AK101" s="263"/>
      <c r="AL101" s="263"/>
      <c r="AM101" s="263"/>
      <c r="AN101" s="263">
        <f>ROUND(AG101 + AV101, 2)</f>
        <v>0</v>
      </c>
      <c r="AO101" s="263"/>
      <c r="AP101" s="263"/>
      <c r="AQ101" s="34"/>
      <c r="AR101" s="35"/>
      <c r="AS101" s="106">
        <v>0</v>
      </c>
      <c r="AT101" s="107" t="s">
        <v>87</v>
      </c>
      <c r="AU101" s="107" t="s">
        <v>41</v>
      </c>
      <c r="AV101" s="108">
        <f>ROUND(IF(AU101="základná",AG101*L32,IF(AU101="znížená",AG101*L33,0)), 2)</f>
        <v>0</v>
      </c>
      <c r="AW101" s="32"/>
      <c r="AX101" s="32"/>
      <c r="AY101" s="32"/>
      <c r="AZ101" s="32"/>
      <c r="BA101" s="32"/>
      <c r="BB101" s="32"/>
      <c r="BC101" s="32"/>
      <c r="BD101" s="32"/>
      <c r="BE101" s="32"/>
      <c r="BV101" s="14" t="s">
        <v>90</v>
      </c>
      <c r="BY101" s="105">
        <f>IF(AU101="základná",AV101,0)</f>
        <v>0</v>
      </c>
      <c r="BZ101" s="105">
        <f>IF(AU101="znížená",AV101,0)</f>
        <v>0</v>
      </c>
      <c r="CA101" s="105">
        <v>0</v>
      </c>
      <c r="CB101" s="105">
        <v>0</v>
      </c>
      <c r="CC101" s="105">
        <v>0</v>
      </c>
      <c r="CD101" s="105">
        <f>IF(AU101="základná",AG101,0)</f>
        <v>0</v>
      </c>
      <c r="CE101" s="105">
        <f>IF(AU101="znížená",AG101,0)</f>
        <v>0</v>
      </c>
      <c r="CF101" s="105">
        <f>IF(AU101="zákl. prenesená",AG101,0)</f>
        <v>0</v>
      </c>
      <c r="CG101" s="105">
        <f>IF(AU101="zníž. prenesená",AG101,0)</f>
        <v>0</v>
      </c>
      <c r="CH101" s="105">
        <f>IF(AU101="nulová",AG101,0)</f>
        <v>0</v>
      </c>
      <c r="CI101" s="14">
        <f>IF(AU101="základná",1,IF(AU101="znížená",2,IF(AU101="zákl. prenesená",4,IF(AU101="zníž. prenesená",5,3))))</f>
        <v>1</v>
      </c>
      <c r="CJ101" s="14">
        <f>IF(AT101="stavebná časť",1,IF(AT101="investičná časť",2,3))</f>
        <v>1</v>
      </c>
      <c r="CK101" s="14" t="str">
        <f>IF(D101="Vyplň vlastné","","x")</f>
        <v/>
      </c>
    </row>
    <row r="102" spans="1:89" s="2" customFormat="1" ht="10.9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89" s="2" customFormat="1" ht="30" customHeight="1">
      <c r="A103" s="32"/>
      <c r="B103" s="33"/>
      <c r="C103" s="109" t="s">
        <v>91</v>
      </c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268">
        <f>ROUND(AG94 + AG97, 2)</f>
        <v>0</v>
      </c>
      <c r="AH103" s="268"/>
      <c r="AI103" s="268"/>
      <c r="AJ103" s="268"/>
      <c r="AK103" s="268"/>
      <c r="AL103" s="268"/>
      <c r="AM103" s="268"/>
      <c r="AN103" s="268">
        <f>ROUND(AN94 + AN97, 2)</f>
        <v>0</v>
      </c>
      <c r="AO103" s="268"/>
      <c r="AP103" s="268"/>
      <c r="AQ103" s="110"/>
      <c r="AR103" s="35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89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35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</sheetData>
  <sheetProtection password="CC35" sheet="1" objects="1" scenarios="1" formatColumns="0" formatRows="0"/>
  <mergeCells count="60"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97:AU101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>
      <formula1>"stavebná časť, technologická časť, investičná časť"</formula1>
    </dataValidation>
  </dataValidations>
  <hyperlinks>
    <hyperlink ref="A95" location="'2020-02-01 - Rekonštrukci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7"/>
  <sheetViews>
    <sheetView showGridLines="0" topLeftCell="A236" workbookViewId="0">
      <selection activeCell="I133" sqref="I13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1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1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AT2" s="14" t="s">
        <v>5</v>
      </c>
    </row>
    <row r="3" spans="1:46" s="1" customFormat="1" ht="6.95" customHeight="1">
      <c r="B3" s="112"/>
      <c r="C3" s="113"/>
      <c r="D3" s="113"/>
      <c r="E3" s="113"/>
      <c r="F3" s="113"/>
      <c r="G3" s="113"/>
      <c r="H3" s="113"/>
      <c r="I3" s="114"/>
      <c r="J3" s="113"/>
      <c r="K3" s="113"/>
      <c r="L3" s="17"/>
      <c r="AT3" s="14" t="s">
        <v>76</v>
      </c>
    </row>
    <row r="4" spans="1:46" s="1" customFormat="1" ht="24.95" customHeight="1">
      <c r="B4" s="17"/>
      <c r="D4" s="115" t="s">
        <v>92</v>
      </c>
      <c r="I4" s="111"/>
      <c r="L4" s="17"/>
      <c r="M4" s="116" t="s">
        <v>9</v>
      </c>
      <c r="AT4" s="14" t="s">
        <v>4</v>
      </c>
    </row>
    <row r="5" spans="1:46" s="1" customFormat="1" ht="6.95" customHeight="1">
      <c r="B5" s="17"/>
      <c r="I5" s="111"/>
      <c r="L5" s="17"/>
    </row>
    <row r="6" spans="1:46" s="2" customFormat="1" ht="12" customHeight="1">
      <c r="A6" s="32"/>
      <c r="B6" s="35"/>
      <c r="C6" s="32"/>
      <c r="D6" s="117" t="s">
        <v>14</v>
      </c>
      <c r="E6" s="32"/>
      <c r="F6" s="32"/>
      <c r="G6" s="32"/>
      <c r="H6" s="32"/>
      <c r="I6" s="118"/>
      <c r="J6" s="32"/>
      <c r="K6" s="32"/>
      <c r="L6" s="49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5"/>
      <c r="C7" s="32"/>
      <c r="D7" s="32"/>
      <c r="E7" s="290" t="s">
        <v>15</v>
      </c>
      <c r="F7" s="291"/>
      <c r="G7" s="291"/>
      <c r="H7" s="291"/>
      <c r="I7" s="118"/>
      <c r="J7" s="32"/>
      <c r="K7" s="32"/>
      <c r="L7" s="4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5"/>
      <c r="C8" s="32"/>
      <c r="D8" s="32"/>
      <c r="E8" s="32"/>
      <c r="F8" s="32"/>
      <c r="G8" s="32"/>
      <c r="H8" s="32"/>
      <c r="I8" s="118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5"/>
      <c r="C9" s="32"/>
      <c r="D9" s="117" t="s">
        <v>16</v>
      </c>
      <c r="E9" s="32"/>
      <c r="F9" s="119" t="s">
        <v>1</v>
      </c>
      <c r="G9" s="32"/>
      <c r="H9" s="32"/>
      <c r="I9" s="120" t="s">
        <v>17</v>
      </c>
      <c r="J9" s="119" t="s">
        <v>1</v>
      </c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5"/>
      <c r="C10" s="32"/>
      <c r="D10" s="117" t="s">
        <v>18</v>
      </c>
      <c r="E10" s="32"/>
      <c r="F10" s="119" t="s">
        <v>19</v>
      </c>
      <c r="G10" s="32"/>
      <c r="H10" s="32"/>
      <c r="I10" s="120" t="s">
        <v>20</v>
      </c>
      <c r="J10" s="121" t="str">
        <f>'Rekapitulácia stavby'!AN8</f>
        <v>9.3.2020</v>
      </c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5"/>
      <c r="C11" s="32"/>
      <c r="D11" s="32"/>
      <c r="E11" s="32"/>
      <c r="F11" s="32"/>
      <c r="G11" s="32"/>
      <c r="H11" s="32"/>
      <c r="I11" s="118"/>
      <c r="J11" s="32"/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5"/>
      <c r="C12" s="32"/>
      <c r="D12" s="117" t="s">
        <v>22</v>
      </c>
      <c r="E12" s="32"/>
      <c r="F12" s="32"/>
      <c r="G12" s="32"/>
      <c r="H12" s="32"/>
      <c r="I12" s="120" t="s">
        <v>23</v>
      </c>
      <c r="J12" s="119" t="s">
        <v>1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5"/>
      <c r="C13" s="32"/>
      <c r="D13" s="32"/>
      <c r="E13" s="119" t="s">
        <v>24</v>
      </c>
      <c r="F13" s="32"/>
      <c r="G13" s="32"/>
      <c r="H13" s="32"/>
      <c r="I13" s="120" t="s">
        <v>25</v>
      </c>
      <c r="J13" s="119" t="s">
        <v>1</v>
      </c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5"/>
      <c r="C14" s="32"/>
      <c r="D14" s="32"/>
      <c r="E14" s="32"/>
      <c r="F14" s="32"/>
      <c r="G14" s="32"/>
      <c r="H14" s="32"/>
      <c r="I14" s="118"/>
      <c r="J14" s="32"/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5"/>
      <c r="C15" s="32"/>
      <c r="D15" s="117" t="s">
        <v>26</v>
      </c>
      <c r="E15" s="32"/>
      <c r="F15" s="32"/>
      <c r="G15" s="32"/>
      <c r="H15" s="32"/>
      <c r="I15" s="120" t="s">
        <v>23</v>
      </c>
      <c r="J15" s="27" t="str">
        <f>'Rekapitulácia stavby'!AN13</f>
        <v>Vyplň údaj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5"/>
      <c r="C16" s="32"/>
      <c r="D16" s="32"/>
      <c r="E16" s="292" t="str">
        <f>'Rekapitulácia stavby'!E14</f>
        <v>Vyplň údaj</v>
      </c>
      <c r="F16" s="293"/>
      <c r="G16" s="293"/>
      <c r="H16" s="293"/>
      <c r="I16" s="120" t="s">
        <v>25</v>
      </c>
      <c r="J16" s="27" t="str">
        <f>'Rekapitulácia stavby'!AN14</f>
        <v>Vyplň údaj</v>
      </c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5"/>
      <c r="C17" s="32"/>
      <c r="D17" s="32"/>
      <c r="E17" s="32"/>
      <c r="F17" s="32"/>
      <c r="G17" s="32"/>
      <c r="H17" s="32"/>
      <c r="I17" s="118"/>
      <c r="J17" s="32"/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5"/>
      <c r="C18" s="32"/>
      <c r="D18" s="117" t="s">
        <v>28</v>
      </c>
      <c r="E18" s="32"/>
      <c r="F18" s="32"/>
      <c r="G18" s="32"/>
      <c r="H18" s="32"/>
      <c r="I18" s="120" t="s">
        <v>23</v>
      </c>
      <c r="J18" s="119" t="s">
        <v>1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5"/>
      <c r="C19" s="32"/>
      <c r="D19" s="32"/>
      <c r="E19" s="119" t="s">
        <v>29</v>
      </c>
      <c r="F19" s="32"/>
      <c r="G19" s="32"/>
      <c r="H19" s="32"/>
      <c r="I19" s="120" t="s">
        <v>25</v>
      </c>
      <c r="J19" s="119" t="s">
        <v>1</v>
      </c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5"/>
      <c r="C20" s="32"/>
      <c r="D20" s="32"/>
      <c r="E20" s="32"/>
      <c r="F20" s="32"/>
      <c r="G20" s="32"/>
      <c r="H20" s="32"/>
      <c r="I20" s="118"/>
      <c r="J20" s="32"/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5"/>
      <c r="C21" s="32"/>
      <c r="D21" s="117" t="s">
        <v>32</v>
      </c>
      <c r="E21" s="32"/>
      <c r="F21" s="32"/>
      <c r="G21" s="32"/>
      <c r="H21" s="32"/>
      <c r="I21" s="120" t="s">
        <v>23</v>
      </c>
      <c r="J21" s="119" t="s">
        <v>1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5"/>
      <c r="C22" s="32"/>
      <c r="D22" s="32"/>
      <c r="E22" s="119" t="s">
        <v>29</v>
      </c>
      <c r="F22" s="32"/>
      <c r="G22" s="32"/>
      <c r="H22" s="32"/>
      <c r="I22" s="120" t="s">
        <v>25</v>
      </c>
      <c r="J22" s="119" t="s">
        <v>1</v>
      </c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5"/>
      <c r="C23" s="32"/>
      <c r="D23" s="32"/>
      <c r="E23" s="32"/>
      <c r="F23" s="32"/>
      <c r="G23" s="32"/>
      <c r="H23" s="32"/>
      <c r="I23" s="118"/>
      <c r="J23" s="32"/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5"/>
      <c r="C24" s="32"/>
      <c r="D24" s="117" t="s">
        <v>33</v>
      </c>
      <c r="E24" s="32"/>
      <c r="F24" s="32"/>
      <c r="G24" s="32"/>
      <c r="H24" s="32"/>
      <c r="I24" s="118"/>
      <c r="J24" s="32"/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122"/>
      <c r="B25" s="123"/>
      <c r="C25" s="122"/>
      <c r="D25" s="122"/>
      <c r="E25" s="294" t="s">
        <v>1</v>
      </c>
      <c r="F25" s="294"/>
      <c r="G25" s="294"/>
      <c r="H25" s="294"/>
      <c r="I25" s="124"/>
      <c r="J25" s="122"/>
      <c r="K25" s="122"/>
      <c r="L25" s="125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2" customFormat="1" ht="6.95" customHeight="1">
      <c r="A26" s="32"/>
      <c r="B26" s="35"/>
      <c r="C26" s="32"/>
      <c r="D26" s="32"/>
      <c r="E26" s="32"/>
      <c r="F26" s="32"/>
      <c r="G26" s="32"/>
      <c r="H26" s="32"/>
      <c r="I26" s="118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5"/>
      <c r="C27" s="32"/>
      <c r="D27" s="126"/>
      <c r="E27" s="126"/>
      <c r="F27" s="126"/>
      <c r="G27" s="126"/>
      <c r="H27" s="126"/>
      <c r="I27" s="127"/>
      <c r="J27" s="126"/>
      <c r="K27" s="126"/>
      <c r="L27" s="4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5"/>
      <c r="C28" s="32"/>
      <c r="D28" s="128" t="s">
        <v>36</v>
      </c>
      <c r="E28" s="32"/>
      <c r="F28" s="32"/>
      <c r="G28" s="32"/>
      <c r="H28" s="32"/>
      <c r="I28" s="118"/>
      <c r="J28" s="129">
        <f>ROUND(J126, 2)</f>
        <v>0</v>
      </c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5"/>
      <c r="C29" s="32"/>
      <c r="D29" s="126"/>
      <c r="E29" s="126"/>
      <c r="F29" s="126"/>
      <c r="G29" s="126"/>
      <c r="H29" s="126"/>
      <c r="I29" s="127"/>
      <c r="J29" s="126"/>
      <c r="K29" s="12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5"/>
      <c r="C30" s="32"/>
      <c r="D30" s="32"/>
      <c r="E30" s="32"/>
      <c r="F30" s="130" t="s">
        <v>38</v>
      </c>
      <c r="G30" s="32"/>
      <c r="H30" s="32"/>
      <c r="I30" s="131" t="s">
        <v>37</v>
      </c>
      <c r="J30" s="130" t="s">
        <v>39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5"/>
      <c r="C31" s="32"/>
      <c r="D31" s="132" t="s">
        <v>40</v>
      </c>
      <c r="E31" s="117" t="s">
        <v>41</v>
      </c>
      <c r="F31" s="133">
        <f>ROUND((ROUND((SUM(BE126:BE250)),  2) + SUM(BE252:BE256)), 2)</f>
        <v>0</v>
      </c>
      <c r="G31" s="32"/>
      <c r="H31" s="32"/>
      <c r="I31" s="134">
        <v>0.2</v>
      </c>
      <c r="J31" s="133">
        <f>ROUND((ROUND(((SUM(BE126:BE250))*I31),  2) + (SUM(BE252:BE256)*I31)), 2)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5"/>
      <c r="C32" s="32"/>
      <c r="D32" s="32"/>
      <c r="E32" s="117" t="s">
        <v>42</v>
      </c>
      <c r="F32" s="133">
        <f>ROUND((ROUND((SUM(BF126:BF250)),  2) + SUM(BF252:BF256)), 2)</f>
        <v>0</v>
      </c>
      <c r="G32" s="32"/>
      <c r="H32" s="32"/>
      <c r="I32" s="134">
        <v>0.2</v>
      </c>
      <c r="J32" s="133">
        <f>ROUND((ROUND(((SUM(BF126:BF250))*I32),  2) + (SUM(BF252:BF256)*I32)),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5"/>
      <c r="C33" s="32"/>
      <c r="D33" s="32"/>
      <c r="E33" s="117" t="s">
        <v>43</v>
      </c>
      <c r="F33" s="133">
        <f>ROUND((ROUND((SUM(BG126:BG250)),  2) + SUM(BG252:BG256)), 2)</f>
        <v>0</v>
      </c>
      <c r="G33" s="32"/>
      <c r="H33" s="32"/>
      <c r="I33" s="134">
        <v>0.2</v>
      </c>
      <c r="J33" s="133">
        <f>0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5"/>
      <c r="C34" s="32"/>
      <c r="D34" s="32"/>
      <c r="E34" s="117" t="s">
        <v>44</v>
      </c>
      <c r="F34" s="133">
        <f>ROUND((ROUND((SUM(BH126:BH250)),  2) + SUM(BH252:BH256)), 2)</f>
        <v>0</v>
      </c>
      <c r="G34" s="32"/>
      <c r="H34" s="32"/>
      <c r="I34" s="134">
        <v>0.2</v>
      </c>
      <c r="J34" s="133">
        <f>0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5"/>
      <c r="C35" s="32"/>
      <c r="D35" s="32"/>
      <c r="E35" s="117" t="s">
        <v>45</v>
      </c>
      <c r="F35" s="133">
        <f>ROUND((ROUND((SUM(BI126:BI250)),  2) + SUM(BI252:BI256)), 2)</f>
        <v>0</v>
      </c>
      <c r="G35" s="32"/>
      <c r="H35" s="32"/>
      <c r="I35" s="134">
        <v>0</v>
      </c>
      <c r="J35" s="133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5"/>
      <c r="C36" s="32"/>
      <c r="D36" s="32"/>
      <c r="E36" s="32"/>
      <c r="F36" s="32"/>
      <c r="G36" s="32"/>
      <c r="H36" s="32"/>
      <c r="I36" s="118"/>
      <c r="J36" s="32"/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5"/>
      <c r="C37" s="135"/>
      <c r="D37" s="136" t="s">
        <v>46</v>
      </c>
      <c r="E37" s="137"/>
      <c r="F37" s="137"/>
      <c r="G37" s="138" t="s">
        <v>47</v>
      </c>
      <c r="H37" s="139" t="s">
        <v>48</v>
      </c>
      <c r="I37" s="140"/>
      <c r="J37" s="141">
        <f>SUM(J28:J35)</f>
        <v>0</v>
      </c>
      <c r="K37" s="14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5"/>
      <c r="C38" s="32"/>
      <c r="D38" s="32"/>
      <c r="E38" s="32"/>
      <c r="F38" s="32"/>
      <c r="G38" s="32"/>
      <c r="H38" s="32"/>
      <c r="I38" s="118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17"/>
      <c r="I39" s="111"/>
      <c r="L39" s="17"/>
    </row>
    <row r="40" spans="1:31" s="1" customFormat="1" ht="14.45" customHeight="1">
      <c r="B40" s="17"/>
      <c r="I40" s="111"/>
      <c r="L40" s="17"/>
    </row>
    <row r="41" spans="1:31" s="1" customFormat="1" ht="14.45" customHeight="1">
      <c r="B41" s="17"/>
      <c r="I41" s="111"/>
      <c r="L41" s="17"/>
    </row>
    <row r="42" spans="1:31" s="1" customFormat="1" ht="14.45" customHeight="1">
      <c r="B42" s="17"/>
      <c r="I42" s="111"/>
      <c r="L42" s="17"/>
    </row>
    <row r="43" spans="1:31" s="1" customFormat="1" ht="14.45" customHeight="1">
      <c r="B43" s="17"/>
      <c r="I43" s="111"/>
      <c r="L43" s="17"/>
    </row>
    <row r="44" spans="1:31" s="1" customFormat="1" ht="14.45" customHeight="1">
      <c r="B44" s="17"/>
      <c r="I44" s="111"/>
      <c r="L44" s="17"/>
    </row>
    <row r="45" spans="1:31" s="1" customFormat="1" ht="14.45" customHeight="1">
      <c r="B45" s="17"/>
      <c r="I45" s="111"/>
      <c r="L45" s="17"/>
    </row>
    <row r="46" spans="1:31" s="1" customFormat="1" ht="14.45" customHeight="1">
      <c r="B46" s="17"/>
      <c r="I46" s="111"/>
      <c r="L46" s="17"/>
    </row>
    <row r="47" spans="1:31" s="1" customFormat="1" ht="14.45" customHeight="1">
      <c r="B47" s="17"/>
      <c r="I47" s="111"/>
      <c r="L47" s="17"/>
    </row>
    <row r="48" spans="1:31" s="1" customFormat="1" ht="14.45" customHeight="1">
      <c r="B48" s="17"/>
      <c r="I48" s="111"/>
      <c r="L48" s="17"/>
    </row>
    <row r="49" spans="1:31" s="1" customFormat="1" ht="14.45" customHeight="1">
      <c r="B49" s="17"/>
      <c r="I49" s="111"/>
      <c r="L49" s="17"/>
    </row>
    <row r="50" spans="1:31" s="2" customFormat="1" ht="14.45" customHeight="1">
      <c r="B50" s="49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2"/>
      <c r="B61" s="35"/>
      <c r="C61" s="32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2"/>
      <c r="B65" s="35"/>
      <c r="C65" s="32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2"/>
      <c r="B76" s="35"/>
      <c r="C76" s="32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93</v>
      </c>
      <c r="D82" s="34"/>
      <c r="E82" s="34"/>
      <c r="F82" s="34"/>
      <c r="G82" s="34"/>
      <c r="H82" s="34"/>
      <c r="I82" s="118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118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14</v>
      </c>
      <c r="D84" s="34"/>
      <c r="E84" s="34"/>
      <c r="F84" s="34"/>
      <c r="G84" s="34"/>
      <c r="H84" s="34"/>
      <c r="I84" s="118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43" t="str">
        <f>E7</f>
        <v>Rekonštrukcia vodovodnej a kanalizačnej prípojky</v>
      </c>
      <c r="F85" s="295"/>
      <c r="G85" s="295"/>
      <c r="H85" s="295"/>
      <c r="I85" s="118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118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6" t="s">
        <v>18</v>
      </c>
      <c r="D87" s="34"/>
      <c r="E87" s="34"/>
      <c r="F87" s="24" t="str">
        <f>F10</f>
        <v>Lučenec, Sládkovičova 8</v>
      </c>
      <c r="G87" s="34"/>
      <c r="H87" s="34"/>
      <c r="I87" s="120" t="s">
        <v>20</v>
      </c>
      <c r="J87" s="64" t="str">
        <f>IF(J10="","",J10)</f>
        <v>9.3.2020</v>
      </c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118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2" customHeight="1">
      <c r="A89" s="32"/>
      <c r="B89" s="33"/>
      <c r="C89" s="26" t="s">
        <v>22</v>
      </c>
      <c r="D89" s="34"/>
      <c r="E89" s="34"/>
      <c r="F89" s="24" t="str">
        <f>E13</f>
        <v>DSS Slatinka, Lučenec</v>
      </c>
      <c r="G89" s="34"/>
      <c r="H89" s="34"/>
      <c r="I89" s="120" t="s">
        <v>28</v>
      </c>
      <c r="J89" s="29" t="str">
        <f>E19</f>
        <v>Ing.P.Molnár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2" customHeight="1">
      <c r="A90" s="32"/>
      <c r="B90" s="33"/>
      <c r="C90" s="26" t="s">
        <v>26</v>
      </c>
      <c r="D90" s="34"/>
      <c r="E90" s="34"/>
      <c r="F90" s="24" t="str">
        <f>IF(E16="","",E16)</f>
        <v>Vyplň údaj</v>
      </c>
      <c r="G90" s="34"/>
      <c r="H90" s="34"/>
      <c r="I90" s="120" t="s">
        <v>32</v>
      </c>
      <c r="J90" s="29" t="str">
        <f>E22</f>
        <v>Ing.P.Molnár</v>
      </c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4"/>
      <c r="D91" s="34"/>
      <c r="E91" s="34"/>
      <c r="F91" s="34"/>
      <c r="G91" s="34"/>
      <c r="H91" s="34"/>
      <c r="I91" s="118"/>
      <c r="J91" s="34"/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59" t="s">
        <v>94</v>
      </c>
      <c r="D92" s="110"/>
      <c r="E92" s="110"/>
      <c r="F92" s="110"/>
      <c r="G92" s="110"/>
      <c r="H92" s="110"/>
      <c r="I92" s="160"/>
      <c r="J92" s="161" t="s">
        <v>95</v>
      </c>
      <c r="K92" s="110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118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62" t="s">
        <v>96</v>
      </c>
      <c r="D94" s="34"/>
      <c r="E94" s="34"/>
      <c r="F94" s="34"/>
      <c r="G94" s="34"/>
      <c r="H94" s="34"/>
      <c r="I94" s="118"/>
      <c r="J94" s="82">
        <f>J126</f>
        <v>0</v>
      </c>
      <c r="K94" s="3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4" t="s">
        <v>97</v>
      </c>
    </row>
    <row r="95" spans="1:47" s="9" customFormat="1" ht="24.95" customHeight="1">
      <c r="B95" s="163"/>
      <c r="C95" s="164"/>
      <c r="D95" s="165" t="s">
        <v>98</v>
      </c>
      <c r="E95" s="166"/>
      <c r="F95" s="166"/>
      <c r="G95" s="166"/>
      <c r="H95" s="166"/>
      <c r="I95" s="167"/>
      <c r="J95" s="168">
        <f>J127</f>
        <v>0</v>
      </c>
      <c r="K95" s="164"/>
      <c r="L95" s="169"/>
    </row>
    <row r="96" spans="1:47" s="10" customFormat="1" ht="19.899999999999999" customHeight="1">
      <c r="B96" s="170"/>
      <c r="C96" s="171"/>
      <c r="D96" s="172" t="s">
        <v>99</v>
      </c>
      <c r="E96" s="173"/>
      <c r="F96" s="173"/>
      <c r="G96" s="173"/>
      <c r="H96" s="173"/>
      <c r="I96" s="174"/>
      <c r="J96" s="175">
        <f>J128</f>
        <v>0</v>
      </c>
      <c r="K96" s="171"/>
      <c r="L96" s="176"/>
    </row>
    <row r="97" spans="1:31" s="10" customFormat="1" ht="19.899999999999999" customHeight="1">
      <c r="B97" s="170"/>
      <c r="C97" s="171"/>
      <c r="D97" s="172" t="s">
        <v>100</v>
      </c>
      <c r="E97" s="173"/>
      <c r="F97" s="173"/>
      <c r="G97" s="173"/>
      <c r="H97" s="173"/>
      <c r="I97" s="174"/>
      <c r="J97" s="175">
        <f>J150</f>
        <v>0</v>
      </c>
      <c r="K97" s="171"/>
      <c r="L97" s="176"/>
    </row>
    <row r="98" spans="1:31" s="10" customFormat="1" ht="19.899999999999999" customHeight="1">
      <c r="B98" s="170"/>
      <c r="C98" s="171"/>
      <c r="D98" s="172" t="s">
        <v>101</v>
      </c>
      <c r="E98" s="173"/>
      <c r="F98" s="173"/>
      <c r="G98" s="173"/>
      <c r="H98" s="173"/>
      <c r="I98" s="174"/>
      <c r="J98" s="175">
        <f>J152</f>
        <v>0</v>
      </c>
      <c r="K98" s="171"/>
      <c r="L98" s="176"/>
    </row>
    <row r="99" spans="1:31" s="10" customFormat="1" ht="19.899999999999999" customHeight="1">
      <c r="B99" s="170"/>
      <c r="C99" s="171"/>
      <c r="D99" s="172" t="s">
        <v>102</v>
      </c>
      <c r="E99" s="173"/>
      <c r="F99" s="173"/>
      <c r="G99" s="173"/>
      <c r="H99" s="173"/>
      <c r="I99" s="174"/>
      <c r="J99" s="175">
        <f>J156</f>
        <v>0</v>
      </c>
      <c r="K99" s="171"/>
      <c r="L99" s="176"/>
    </row>
    <row r="100" spans="1:31" s="10" customFormat="1" ht="19.899999999999999" customHeight="1">
      <c r="B100" s="170"/>
      <c r="C100" s="171"/>
      <c r="D100" s="172" t="s">
        <v>103</v>
      </c>
      <c r="E100" s="173"/>
      <c r="F100" s="173"/>
      <c r="G100" s="173"/>
      <c r="H100" s="173"/>
      <c r="I100" s="174"/>
      <c r="J100" s="175">
        <f>J163</f>
        <v>0</v>
      </c>
      <c r="K100" s="171"/>
      <c r="L100" s="176"/>
    </row>
    <row r="101" spans="1:31" s="10" customFormat="1" ht="19.899999999999999" customHeight="1">
      <c r="B101" s="170"/>
      <c r="C101" s="171"/>
      <c r="D101" s="172" t="s">
        <v>104</v>
      </c>
      <c r="E101" s="173"/>
      <c r="F101" s="173"/>
      <c r="G101" s="173"/>
      <c r="H101" s="173"/>
      <c r="I101" s="174"/>
      <c r="J101" s="175">
        <f>J165</f>
        <v>0</v>
      </c>
      <c r="K101" s="171"/>
      <c r="L101" s="176"/>
    </row>
    <row r="102" spans="1:31" s="10" customFormat="1" ht="19.899999999999999" customHeight="1">
      <c r="B102" s="170"/>
      <c r="C102" s="171"/>
      <c r="D102" s="172" t="s">
        <v>105</v>
      </c>
      <c r="E102" s="173"/>
      <c r="F102" s="173"/>
      <c r="G102" s="173"/>
      <c r="H102" s="173"/>
      <c r="I102" s="174"/>
      <c r="J102" s="175">
        <f>J218</f>
        <v>0</v>
      </c>
      <c r="K102" s="171"/>
      <c r="L102" s="176"/>
    </row>
    <row r="103" spans="1:31" s="10" customFormat="1" ht="19.899999999999999" customHeight="1">
      <c r="B103" s="170"/>
      <c r="C103" s="171"/>
      <c r="D103" s="172" t="s">
        <v>106</v>
      </c>
      <c r="E103" s="173"/>
      <c r="F103" s="173"/>
      <c r="G103" s="173"/>
      <c r="H103" s="173"/>
      <c r="I103" s="174"/>
      <c r="J103" s="175">
        <f>J228</f>
        <v>0</v>
      </c>
      <c r="K103" s="171"/>
      <c r="L103" s="176"/>
    </row>
    <row r="104" spans="1:31" s="9" customFormat="1" ht="24.95" customHeight="1">
      <c r="B104" s="163"/>
      <c r="C104" s="164"/>
      <c r="D104" s="165" t="s">
        <v>107</v>
      </c>
      <c r="E104" s="166"/>
      <c r="F104" s="166"/>
      <c r="G104" s="166"/>
      <c r="H104" s="166"/>
      <c r="I104" s="167"/>
      <c r="J104" s="168">
        <f>J231</f>
        <v>0</v>
      </c>
      <c r="K104" s="164"/>
      <c r="L104" s="169"/>
    </row>
    <row r="105" spans="1:31" s="10" customFormat="1" ht="19.899999999999999" customHeight="1">
      <c r="B105" s="170"/>
      <c r="C105" s="171"/>
      <c r="D105" s="172" t="s">
        <v>108</v>
      </c>
      <c r="E105" s="173"/>
      <c r="F105" s="173"/>
      <c r="G105" s="173"/>
      <c r="H105" s="173"/>
      <c r="I105" s="174"/>
      <c r="J105" s="175">
        <f>J232</f>
        <v>0</v>
      </c>
      <c r="K105" s="171"/>
      <c r="L105" s="176"/>
    </row>
    <row r="106" spans="1:31" s="10" customFormat="1" ht="19.899999999999999" customHeight="1">
      <c r="B106" s="170"/>
      <c r="C106" s="171"/>
      <c r="D106" s="172" t="s">
        <v>109</v>
      </c>
      <c r="E106" s="173"/>
      <c r="F106" s="173"/>
      <c r="G106" s="173"/>
      <c r="H106" s="173"/>
      <c r="I106" s="174"/>
      <c r="J106" s="175">
        <f>J237</f>
        <v>0</v>
      </c>
      <c r="K106" s="171"/>
      <c r="L106" s="176"/>
    </row>
    <row r="107" spans="1:31" s="9" customFormat="1" ht="24.95" customHeight="1">
      <c r="B107" s="163"/>
      <c r="C107" s="164"/>
      <c r="D107" s="165" t="s">
        <v>110</v>
      </c>
      <c r="E107" s="166"/>
      <c r="F107" s="166"/>
      <c r="G107" s="166"/>
      <c r="H107" s="166"/>
      <c r="I107" s="167"/>
      <c r="J107" s="168">
        <f>J245</f>
        <v>0</v>
      </c>
      <c r="K107" s="164"/>
      <c r="L107" s="169"/>
    </row>
    <row r="108" spans="1:31" s="9" customFormat="1" ht="21.75" customHeight="1">
      <c r="B108" s="163"/>
      <c r="C108" s="164"/>
      <c r="D108" s="177" t="s">
        <v>111</v>
      </c>
      <c r="E108" s="164"/>
      <c r="F108" s="164"/>
      <c r="G108" s="164"/>
      <c r="H108" s="164"/>
      <c r="I108" s="178"/>
      <c r="J108" s="179">
        <f>J251</f>
        <v>0</v>
      </c>
      <c r="K108" s="164"/>
      <c r="L108" s="169"/>
    </row>
    <row r="109" spans="1:31" s="2" customFormat="1" ht="21.75" customHeight="1">
      <c r="A109" s="32"/>
      <c r="B109" s="33"/>
      <c r="C109" s="34"/>
      <c r="D109" s="34"/>
      <c r="E109" s="34"/>
      <c r="F109" s="34"/>
      <c r="G109" s="34"/>
      <c r="H109" s="34"/>
      <c r="I109" s="118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52"/>
      <c r="C110" s="53"/>
      <c r="D110" s="53"/>
      <c r="E110" s="53"/>
      <c r="F110" s="53"/>
      <c r="G110" s="53"/>
      <c r="H110" s="53"/>
      <c r="I110" s="155"/>
      <c r="J110" s="53"/>
      <c r="K110" s="53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63" s="2" customFormat="1" ht="6.95" customHeight="1">
      <c r="A114" s="32"/>
      <c r="B114" s="54"/>
      <c r="C114" s="55"/>
      <c r="D114" s="55"/>
      <c r="E114" s="55"/>
      <c r="F114" s="55"/>
      <c r="G114" s="55"/>
      <c r="H114" s="55"/>
      <c r="I114" s="158"/>
      <c r="J114" s="55"/>
      <c r="K114" s="55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4.95" customHeight="1">
      <c r="A115" s="32"/>
      <c r="B115" s="33"/>
      <c r="C115" s="20" t="s">
        <v>112</v>
      </c>
      <c r="D115" s="34"/>
      <c r="E115" s="34"/>
      <c r="F115" s="34"/>
      <c r="G115" s="34"/>
      <c r="H115" s="34"/>
      <c r="I115" s="118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6.95" customHeight="1">
      <c r="A116" s="32"/>
      <c r="B116" s="33"/>
      <c r="C116" s="34"/>
      <c r="D116" s="34"/>
      <c r="E116" s="34"/>
      <c r="F116" s="34"/>
      <c r="G116" s="34"/>
      <c r="H116" s="34"/>
      <c r="I116" s="118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6" t="s">
        <v>14</v>
      </c>
      <c r="D117" s="34"/>
      <c r="E117" s="34"/>
      <c r="F117" s="34"/>
      <c r="G117" s="34"/>
      <c r="H117" s="34"/>
      <c r="I117" s="118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4"/>
      <c r="D118" s="34"/>
      <c r="E118" s="243" t="str">
        <f>E7</f>
        <v>Rekonštrukcia vodovodnej a kanalizačnej prípojky</v>
      </c>
      <c r="F118" s="295"/>
      <c r="G118" s="295"/>
      <c r="H118" s="295"/>
      <c r="I118" s="118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4"/>
      <c r="D119" s="34"/>
      <c r="E119" s="34"/>
      <c r="F119" s="34"/>
      <c r="G119" s="34"/>
      <c r="H119" s="34"/>
      <c r="I119" s="118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6" t="s">
        <v>18</v>
      </c>
      <c r="D120" s="34"/>
      <c r="E120" s="34"/>
      <c r="F120" s="24" t="str">
        <f>F10</f>
        <v>Lučenec, Sládkovičova 8</v>
      </c>
      <c r="G120" s="34"/>
      <c r="H120" s="34"/>
      <c r="I120" s="120" t="s">
        <v>20</v>
      </c>
      <c r="J120" s="64" t="str">
        <f>IF(J10="","",J10)</f>
        <v>9.3.2020</v>
      </c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4"/>
      <c r="D121" s="34"/>
      <c r="E121" s="34"/>
      <c r="F121" s="34"/>
      <c r="G121" s="34"/>
      <c r="H121" s="34"/>
      <c r="I121" s="118"/>
      <c r="J121" s="34"/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6" t="s">
        <v>22</v>
      </c>
      <c r="D122" s="34"/>
      <c r="E122" s="34"/>
      <c r="F122" s="24" t="str">
        <f>E13</f>
        <v>DSS Slatinka, Lučenec</v>
      </c>
      <c r="G122" s="34"/>
      <c r="H122" s="34"/>
      <c r="I122" s="120" t="s">
        <v>28</v>
      </c>
      <c r="J122" s="29" t="str">
        <f>E19</f>
        <v>Ing.P.Molnár</v>
      </c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6" t="s">
        <v>26</v>
      </c>
      <c r="D123" s="34"/>
      <c r="E123" s="34"/>
      <c r="F123" s="24" t="str">
        <f>IF(E16="","",E16)</f>
        <v>Vyplň údaj</v>
      </c>
      <c r="G123" s="34"/>
      <c r="H123" s="34"/>
      <c r="I123" s="120" t="s">
        <v>32</v>
      </c>
      <c r="J123" s="29" t="str">
        <f>E22</f>
        <v>Ing.P.Molnár</v>
      </c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4"/>
      <c r="D124" s="34"/>
      <c r="E124" s="34"/>
      <c r="F124" s="34"/>
      <c r="G124" s="34"/>
      <c r="H124" s="34"/>
      <c r="I124" s="118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80"/>
      <c r="B125" s="181"/>
      <c r="C125" s="182" t="s">
        <v>113</v>
      </c>
      <c r="D125" s="183" t="s">
        <v>61</v>
      </c>
      <c r="E125" s="183" t="s">
        <v>57</v>
      </c>
      <c r="F125" s="183" t="s">
        <v>58</v>
      </c>
      <c r="G125" s="183" t="s">
        <v>114</v>
      </c>
      <c r="H125" s="183" t="s">
        <v>115</v>
      </c>
      <c r="I125" s="184" t="s">
        <v>116</v>
      </c>
      <c r="J125" s="185" t="s">
        <v>95</v>
      </c>
      <c r="K125" s="186" t="s">
        <v>117</v>
      </c>
      <c r="L125" s="187"/>
      <c r="M125" s="73" t="s">
        <v>1</v>
      </c>
      <c r="N125" s="74" t="s">
        <v>40</v>
      </c>
      <c r="O125" s="74" t="s">
        <v>118</v>
      </c>
      <c r="P125" s="74" t="s">
        <v>119</v>
      </c>
      <c r="Q125" s="74" t="s">
        <v>120</v>
      </c>
      <c r="R125" s="74" t="s">
        <v>121</v>
      </c>
      <c r="S125" s="74" t="s">
        <v>122</v>
      </c>
      <c r="T125" s="75" t="s">
        <v>123</v>
      </c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</row>
    <row r="126" spans="1:63" s="2" customFormat="1" ht="22.9" customHeight="1">
      <c r="A126" s="32"/>
      <c r="B126" s="33"/>
      <c r="C126" s="80" t="s">
        <v>96</v>
      </c>
      <c r="D126" s="34"/>
      <c r="E126" s="34"/>
      <c r="F126" s="34"/>
      <c r="G126" s="34"/>
      <c r="H126" s="34"/>
      <c r="I126" s="118"/>
      <c r="J126" s="188">
        <f>BK126</f>
        <v>0</v>
      </c>
      <c r="K126" s="34"/>
      <c r="L126" s="35"/>
      <c r="M126" s="76"/>
      <c r="N126" s="189"/>
      <c r="O126" s="77"/>
      <c r="P126" s="190">
        <f>P127+P231+P245+P251</f>
        <v>0</v>
      </c>
      <c r="Q126" s="77"/>
      <c r="R126" s="190">
        <f>R127+R231+R245+R251</f>
        <v>145.68903099999997</v>
      </c>
      <c r="S126" s="77"/>
      <c r="T126" s="191">
        <f>T127+T231+T245+T251</f>
        <v>30.75515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4" t="s">
        <v>75</v>
      </c>
      <c r="AU126" s="14" t="s">
        <v>97</v>
      </c>
      <c r="BK126" s="192">
        <f>BK127+BK231+BK245+BK251</f>
        <v>0</v>
      </c>
    </row>
    <row r="127" spans="1:63" s="12" customFormat="1" ht="25.9" customHeight="1">
      <c r="B127" s="193"/>
      <c r="C127" s="194"/>
      <c r="D127" s="195" t="s">
        <v>75</v>
      </c>
      <c r="E127" s="196" t="s">
        <v>124</v>
      </c>
      <c r="F127" s="196" t="s">
        <v>125</v>
      </c>
      <c r="G127" s="194"/>
      <c r="H127" s="194"/>
      <c r="I127" s="197"/>
      <c r="J127" s="179">
        <f>BK127</f>
        <v>0</v>
      </c>
      <c r="K127" s="194"/>
      <c r="L127" s="198"/>
      <c r="M127" s="199"/>
      <c r="N127" s="200"/>
      <c r="O127" s="200"/>
      <c r="P127" s="201">
        <f>P128+P150+P152+P156+P163+P165+P218+P228</f>
        <v>0</v>
      </c>
      <c r="Q127" s="200"/>
      <c r="R127" s="201">
        <f>R128+R150+R152+R156+R163+R165+R218+R228</f>
        <v>145.67715099999998</v>
      </c>
      <c r="S127" s="200"/>
      <c r="T127" s="202">
        <f>T128+T150+T152+T156+T163+T165+T218+T228</f>
        <v>30.748999999999999</v>
      </c>
      <c r="AR127" s="203" t="s">
        <v>81</v>
      </c>
      <c r="AT127" s="204" t="s">
        <v>75</v>
      </c>
      <c r="AU127" s="204" t="s">
        <v>76</v>
      </c>
      <c r="AY127" s="203" t="s">
        <v>126</v>
      </c>
      <c r="BK127" s="205">
        <f>BK128+BK150+BK152+BK156+BK163+BK165+BK218+BK228</f>
        <v>0</v>
      </c>
    </row>
    <row r="128" spans="1:63" s="12" customFormat="1" ht="22.9" customHeight="1">
      <c r="B128" s="193"/>
      <c r="C128" s="194"/>
      <c r="D128" s="195" t="s">
        <v>75</v>
      </c>
      <c r="E128" s="206" t="s">
        <v>81</v>
      </c>
      <c r="F128" s="206" t="s">
        <v>127</v>
      </c>
      <c r="G128" s="194"/>
      <c r="H128" s="194"/>
      <c r="I128" s="197"/>
      <c r="J128" s="207">
        <f>BK128</f>
        <v>0</v>
      </c>
      <c r="K128" s="194"/>
      <c r="L128" s="198"/>
      <c r="M128" s="199"/>
      <c r="N128" s="200"/>
      <c r="O128" s="200"/>
      <c r="P128" s="201">
        <f>SUM(P129:P149)</f>
        <v>0</v>
      </c>
      <c r="Q128" s="200"/>
      <c r="R128" s="201">
        <f>SUM(R129:R149)</f>
        <v>40.649700000000003</v>
      </c>
      <c r="S128" s="200"/>
      <c r="T128" s="202">
        <f>SUM(T129:T149)</f>
        <v>25.933</v>
      </c>
      <c r="AR128" s="203" t="s">
        <v>81</v>
      </c>
      <c r="AT128" s="204" t="s">
        <v>75</v>
      </c>
      <c r="AU128" s="204" t="s">
        <v>81</v>
      </c>
      <c r="AY128" s="203" t="s">
        <v>126</v>
      </c>
      <c r="BK128" s="205">
        <f>SUM(BK129:BK149)</f>
        <v>0</v>
      </c>
    </row>
    <row r="129" spans="1:65" s="2" customFormat="1" ht="21.75" customHeight="1">
      <c r="A129" s="32"/>
      <c r="B129" s="33"/>
      <c r="C129" s="208" t="s">
        <v>128</v>
      </c>
      <c r="D129" s="208" t="s">
        <v>129</v>
      </c>
      <c r="E129" s="209" t="s">
        <v>130</v>
      </c>
      <c r="F129" s="210" t="s">
        <v>131</v>
      </c>
      <c r="G129" s="211" t="s">
        <v>132</v>
      </c>
      <c r="H129" s="212">
        <v>60</v>
      </c>
      <c r="I129" s="213"/>
      <c r="J129" s="212">
        <f t="shared" ref="J129:J149" si="0">ROUND(I129*H129,3)</f>
        <v>0</v>
      </c>
      <c r="K129" s="214"/>
      <c r="L129" s="35"/>
      <c r="M129" s="215" t="s">
        <v>1</v>
      </c>
      <c r="N129" s="216" t="s">
        <v>42</v>
      </c>
      <c r="O129" s="69"/>
      <c r="P129" s="217">
        <f t="shared" ref="P129:P149" si="1">O129*H129</f>
        <v>0</v>
      </c>
      <c r="Q129" s="217">
        <v>0</v>
      </c>
      <c r="R129" s="217">
        <f t="shared" ref="R129:R149" si="2">Q129*H129</f>
        <v>0</v>
      </c>
      <c r="S129" s="217">
        <v>0.13800000000000001</v>
      </c>
      <c r="T129" s="218">
        <f t="shared" ref="T129:T149" si="3">S129*H129</f>
        <v>8.2800000000000011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19" t="s">
        <v>133</v>
      </c>
      <c r="AT129" s="219" t="s">
        <v>129</v>
      </c>
      <c r="AU129" s="219" t="s">
        <v>134</v>
      </c>
      <c r="AY129" s="14" t="s">
        <v>126</v>
      </c>
      <c r="BE129" s="105">
        <f t="shared" ref="BE129:BE149" si="4">IF(N129="základná",J129,0)</f>
        <v>0</v>
      </c>
      <c r="BF129" s="105">
        <f t="shared" ref="BF129:BF149" si="5">IF(N129="znížená",J129,0)</f>
        <v>0</v>
      </c>
      <c r="BG129" s="105">
        <f t="shared" ref="BG129:BG149" si="6">IF(N129="zákl. prenesená",J129,0)</f>
        <v>0</v>
      </c>
      <c r="BH129" s="105">
        <f t="shared" ref="BH129:BH149" si="7">IF(N129="zníž. prenesená",J129,0)</f>
        <v>0</v>
      </c>
      <c r="BI129" s="105">
        <f t="shared" ref="BI129:BI149" si="8">IF(N129="nulová",J129,0)</f>
        <v>0</v>
      </c>
      <c r="BJ129" s="14" t="s">
        <v>134</v>
      </c>
      <c r="BK129" s="220">
        <f t="shared" ref="BK129:BK149" si="9">ROUND(I129*H129,3)</f>
        <v>0</v>
      </c>
      <c r="BL129" s="14" t="s">
        <v>133</v>
      </c>
      <c r="BM129" s="219" t="s">
        <v>135</v>
      </c>
    </row>
    <row r="130" spans="1:65" s="2" customFormat="1" ht="21.75" customHeight="1">
      <c r="A130" s="32"/>
      <c r="B130" s="33"/>
      <c r="C130" s="208" t="s">
        <v>136</v>
      </c>
      <c r="D130" s="208" t="s">
        <v>129</v>
      </c>
      <c r="E130" s="209" t="s">
        <v>137</v>
      </c>
      <c r="F130" s="210" t="s">
        <v>138</v>
      </c>
      <c r="G130" s="211" t="s">
        <v>132</v>
      </c>
      <c r="H130" s="212">
        <v>13</v>
      </c>
      <c r="I130" s="213"/>
      <c r="J130" s="212">
        <f t="shared" si="0"/>
        <v>0</v>
      </c>
      <c r="K130" s="214"/>
      <c r="L130" s="35"/>
      <c r="M130" s="215" t="s">
        <v>1</v>
      </c>
      <c r="N130" s="216" t="s">
        <v>42</v>
      </c>
      <c r="O130" s="69"/>
      <c r="P130" s="217">
        <f t="shared" si="1"/>
        <v>0</v>
      </c>
      <c r="Q130" s="217">
        <v>0</v>
      </c>
      <c r="R130" s="217">
        <f t="shared" si="2"/>
        <v>0</v>
      </c>
      <c r="S130" s="217">
        <v>0.316</v>
      </c>
      <c r="T130" s="218">
        <f t="shared" si="3"/>
        <v>4.1079999999999997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19" t="s">
        <v>133</v>
      </c>
      <c r="AT130" s="219" t="s">
        <v>129</v>
      </c>
      <c r="AU130" s="219" t="s">
        <v>134</v>
      </c>
      <c r="AY130" s="14" t="s">
        <v>126</v>
      </c>
      <c r="BE130" s="105">
        <f t="shared" si="4"/>
        <v>0</v>
      </c>
      <c r="BF130" s="105">
        <f t="shared" si="5"/>
        <v>0</v>
      </c>
      <c r="BG130" s="105">
        <f t="shared" si="6"/>
        <v>0</v>
      </c>
      <c r="BH130" s="105">
        <f t="shared" si="7"/>
        <v>0</v>
      </c>
      <c r="BI130" s="105">
        <f t="shared" si="8"/>
        <v>0</v>
      </c>
      <c r="BJ130" s="14" t="s">
        <v>134</v>
      </c>
      <c r="BK130" s="220">
        <f t="shared" si="9"/>
        <v>0</v>
      </c>
      <c r="BL130" s="14" t="s">
        <v>133</v>
      </c>
      <c r="BM130" s="219" t="s">
        <v>139</v>
      </c>
    </row>
    <row r="131" spans="1:65" s="2" customFormat="1" ht="21.75" customHeight="1">
      <c r="A131" s="32"/>
      <c r="B131" s="33"/>
      <c r="C131" s="208" t="s">
        <v>140</v>
      </c>
      <c r="D131" s="208" t="s">
        <v>129</v>
      </c>
      <c r="E131" s="209" t="s">
        <v>141</v>
      </c>
      <c r="F131" s="210" t="s">
        <v>142</v>
      </c>
      <c r="G131" s="211" t="s">
        <v>143</v>
      </c>
      <c r="H131" s="212">
        <v>1</v>
      </c>
      <c r="I131" s="213"/>
      <c r="J131" s="212">
        <f t="shared" si="0"/>
        <v>0</v>
      </c>
      <c r="K131" s="214"/>
      <c r="L131" s="35"/>
      <c r="M131" s="215" t="s">
        <v>1</v>
      </c>
      <c r="N131" s="216" t="s">
        <v>42</v>
      </c>
      <c r="O131" s="69"/>
      <c r="P131" s="217">
        <f t="shared" si="1"/>
        <v>0</v>
      </c>
      <c r="Q131" s="217">
        <v>0</v>
      </c>
      <c r="R131" s="217">
        <f t="shared" si="2"/>
        <v>0</v>
      </c>
      <c r="S131" s="217">
        <v>0.14499999999999999</v>
      </c>
      <c r="T131" s="218">
        <f t="shared" si="3"/>
        <v>0.14499999999999999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19" t="s">
        <v>133</v>
      </c>
      <c r="AT131" s="219" t="s">
        <v>129</v>
      </c>
      <c r="AU131" s="219" t="s">
        <v>134</v>
      </c>
      <c r="AY131" s="14" t="s">
        <v>126</v>
      </c>
      <c r="BE131" s="105">
        <f t="shared" si="4"/>
        <v>0</v>
      </c>
      <c r="BF131" s="105">
        <f t="shared" si="5"/>
        <v>0</v>
      </c>
      <c r="BG131" s="105">
        <f t="shared" si="6"/>
        <v>0</v>
      </c>
      <c r="BH131" s="105">
        <f t="shared" si="7"/>
        <v>0</v>
      </c>
      <c r="BI131" s="105">
        <f t="shared" si="8"/>
        <v>0</v>
      </c>
      <c r="BJ131" s="14" t="s">
        <v>134</v>
      </c>
      <c r="BK131" s="220">
        <f t="shared" si="9"/>
        <v>0</v>
      </c>
      <c r="BL131" s="14" t="s">
        <v>133</v>
      </c>
      <c r="BM131" s="219" t="s">
        <v>144</v>
      </c>
    </row>
    <row r="132" spans="1:65" s="2" customFormat="1" ht="21.75" customHeight="1">
      <c r="A132" s="32"/>
      <c r="B132" s="33"/>
      <c r="C132" s="208" t="s">
        <v>145</v>
      </c>
      <c r="D132" s="208" t="s">
        <v>129</v>
      </c>
      <c r="E132" s="209" t="s">
        <v>146</v>
      </c>
      <c r="F132" s="210" t="s">
        <v>147</v>
      </c>
      <c r="G132" s="211" t="s">
        <v>143</v>
      </c>
      <c r="H132" s="212">
        <v>60</v>
      </c>
      <c r="I132" s="213"/>
      <c r="J132" s="212">
        <f t="shared" si="0"/>
        <v>0</v>
      </c>
      <c r="K132" s="214"/>
      <c r="L132" s="35"/>
      <c r="M132" s="215" t="s">
        <v>1</v>
      </c>
      <c r="N132" s="216" t="s">
        <v>42</v>
      </c>
      <c r="O132" s="69"/>
      <c r="P132" s="217">
        <f t="shared" si="1"/>
        <v>0</v>
      </c>
      <c r="Q132" s="217">
        <v>0</v>
      </c>
      <c r="R132" s="217">
        <f t="shared" si="2"/>
        <v>0</v>
      </c>
      <c r="S132" s="217">
        <v>0.115</v>
      </c>
      <c r="T132" s="218">
        <f t="shared" si="3"/>
        <v>6.9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19" t="s">
        <v>133</v>
      </c>
      <c r="AT132" s="219" t="s">
        <v>129</v>
      </c>
      <c r="AU132" s="219" t="s">
        <v>134</v>
      </c>
      <c r="AY132" s="14" t="s">
        <v>126</v>
      </c>
      <c r="BE132" s="105">
        <f t="shared" si="4"/>
        <v>0</v>
      </c>
      <c r="BF132" s="105">
        <f t="shared" si="5"/>
        <v>0</v>
      </c>
      <c r="BG132" s="105">
        <f t="shared" si="6"/>
        <v>0</v>
      </c>
      <c r="BH132" s="105">
        <f t="shared" si="7"/>
        <v>0</v>
      </c>
      <c r="BI132" s="105">
        <f t="shared" si="8"/>
        <v>0</v>
      </c>
      <c r="BJ132" s="14" t="s">
        <v>134</v>
      </c>
      <c r="BK132" s="220">
        <f t="shared" si="9"/>
        <v>0</v>
      </c>
      <c r="BL132" s="14" t="s">
        <v>133</v>
      </c>
      <c r="BM132" s="219" t="s">
        <v>148</v>
      </c>
    </row>
    <row r="133" spans="1:65" s="2" customFormat="1" ht="21.75" customHeight="1">
      <c r="A133" s="32"/>
      <c r="B133" s="33"/>
      <c r="C133" s="208" t="s">
        <v>149</v>
      </c>
      <c r="D133" s="208" t="s">
        <v>129</v>
      </c>
      <c r="E133" s="209" t="s">
        <v>150</v>
      </c>
      <c r="F133" s="210" t="s">
        <v>151</v>
      </c>
      <c r="G133" s="211" t="s">
        <v>132</v>
      </c>
      <c r="H133" s="212">
        <v>13</v>
      </c>
      <c r="I133" s="213"/>
      <c r="J133" s="212">
        <f t="shared" si="0"/>
        <v>0</v>
      </c>
      <c r="K133" s="214"/>
      <c r="L133" s="35"/>
      <c r="M133" s="215" t="s">
        <v>1</v>
      </c>
      <c r="N133" s="216" t="s">
        <v>42</v>
      </c>
      <c r="O133" s="69"/>
      <c r="P133" s="217">
        <f t="shared" si="1"/>
        <v>0</v>
      </c>
      <c r="Q133" s="217">
        <v>0</v>
      </c>
      <c r="R133" s="217">
        <f t="shared" si="2"/>
        <v>0</v>
      </c>
      <c r="S133" s="217">
        <v>0.5</v>
      </c>
      <c r="T133" s="218">
        <f t="shared" si="3"/>
        <v>6.5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19" t="s">
        <v>133</v>
      </c>
      <c r="AT133" s="219" t="s">
        <v>129</v>
      </c>
      <c r="AU133" s="219" t="s">
        <v>134</v>
      </c>
      <c r="AY133" s="14" t="s">
        <v>126</v>
      </c>
      <c r="BE133" s="105">
        <f t="shared" si="4"/>
        <v>0</v>
      </c>
      <c r="BF133" s="105">
        <f t="shared" si="5"/>
        <v>0</v>
      </c>
      <c r="BG133" s="105">
        <f t="shared" si="6"/>
        <v>0</v>
      </c>
      <c r="BH133" s="105">
        <f t="shared" si="7"/>
        <v>0</v>
      </c>
      <c r="BI133" s="105">
        <f t="shared" si="8"/>
        <v>0</v>
      </c>
      <c r="BJ133" s="14" t="s">
        <v>134</v>
      </c>
      <c r="BK133" s="220">
        <f t="shared" si="9"/>
        <v>0</v>
      </c>
      <c r="BL133" s="14" t="s">
        <v>133</v>
      </c>
      <c r="BM133" s="219" t="s">
        <v>152</v>
      </c>
    </row>
    <row r="134" spans="1:65" s="2" customFormat="1" ht="21.75" customHeight="1">
      <c r="A134" s="32"/>
      <c r="B134" s="33"/>
      <c r="C134" s="208" t="s">
        <v>153</v>
      </c>
      <c r="D134" s="208" t="s">
        <v>129</v>
      </c>
      <c r="E134" s="209" t="s">
        <v>154</v>
      </c>
      <c r="F134" s="210" t="s">
        <v>155</v>
      </c>
      <c r="G134" s="211" t="s">
        <v>156</v>
      </c>
      <c r="H134" s="212">
        <v>2</v>
      </c>
      <c r="I134" s="213"/>
      <c r="J134" s="212">
        <f t="shared" si="0"/>
        <v>0</v>
      </c>
      <c r="K134" s="214"/>
      <c r="L134" s="35"/>
      <c r="M134" s="215" t="s">
        <v>1</v>
      </c>
      <c r="N134" s="216" t="s">
        <v>42</v>
      </c>
      <c r="O134" s="69"/>
      <c r="P134" s="217">
        <f t="shared" si="1"/>
        <v>0</v>
      </c>
      <c r="Q134" s="217">
        <v>0</v>
      </c>
      <c r="R134" s="217">
        <f t="shared" si="2"/>
        <v>0</v>
      </c>
      <c r="S134" s="217">
        <v>0</v>
      </c>
      <c r="T134" s="218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19" t="s">
        <v>133</v>
      </c>
      <c r="AT134" s="219" t="s">
        <v>129</v>
      </c>
      <c r="AU134" s="219" t="s">
        <v>134</v>
      </c>
      <c r="AY134" s="14" t="s">
        <v>126</v>
      </c>
      <c r="BE134" s="105">
        <f t="shared" si="4"/>
        <v>0</v>
      </c>
      <c r="BF134" s="105">
        <f t="shared" si="5"/>
        <v>0</v>
      </c>
      <c r="BG134" s="105">
        <f t="shared" si="6"/>
        <v>0</v>
      </c>
      <c r="BH134" s="105">
        <f t="shared" si="7"/>
        <v>0</v>
      </c>
      <c r="BI134" s="105">
        <f t="shared" si="8"/>
        <v>0</v>
      </c>
      <c r="BJ134" s="14" t="s">
        <v>134</v>
      </c>
      <c r="BK134" s="220">
        <f t="shared" si="9"/>
        <v>0</v>
      </c>
      <c r="BL134" s="14" t="s">
        <v>133</v>
      </c>
      <c r="BM134" s="219" t="s">
        <v>157</v>
      </c>
    </row>
    <row r="135" spans="1:65" s="2" customFormat="1" ht="21.75" customHeight="1">
      <c r="A135" s="32"/>
      <c r="B135" s="33"/>
      <c r="C135" s="208" t="s">
        <v>158</v>
      </c>
      <c r="D135" s="208" t="s">
        <v>129</v>
      </c>
      <c r="E135" s="209" t="s">
        <v>159</v>
      </c>
      <c r="F135" s="210" t="s">
        <v>160</v>
      </c>
      <c r="G135" s="211" t="s">
        <v>156</v>
      </c>
      <c r="H135" s="212">
        <v>3</v>
      </c>
      <c r="I135" s="213"/>
      <c r="J135" s="212">
        <f t="shared" si="0"/>
        <v>0</v>
      </c>
      <c r="K135" s="214"/>
      <c r="L135" s="35"/>
      <c r="M135" s="215" t="s">
        <v>1</v>
      </c>
      <c r="N135" s="216" t="s">
        <v>42</v>
      </c>
      <c r="O135" s="69"/>
      <c r="P135" s="217">
        <f t="shared" si="1"/>
        <v>0</v>
      </c>
      <c r="Q135" s="217">
        <v>0</v>
      </c>
      <c r="R135" s="217">
        <f t="shared" si="2"/>
        <v>0</v>
      </c>
      <c r="S135" s="217">
        <v>0</v>
      </c>
      <c r="T135" s="218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19" t="s">
        <v>133</v>
      </c>
      <c r="AT135" s="219" t="s">
        <v>129</v>
      </c>
      <c r="AU135" s="219" t="s">
        <v>134</v>
      </c>
      <c r="AY135" s="14" t="s">
        <v>126</v>
      </c>
      <c r="BE135" s="105">
        <f t="shared" si="4"/>
        <v>0</v>
      </c>
      <c r="BF135" s="105">
        <f t="shared" si="5"/>
        <v>0</v>
      </c>
      <c r="BG135" s="105">
        <f t="shared" si="6"/>
        <v>0</v>
      </c>
      <c r="BH135" s="105">
        <f t="shared" si="7"/>
        <v>0</v>
      </c>
      <c r="BI135" s="105">
        <f t="shared" si="8"/>
        <v>0</v>
      </c>
      <c r="BJ135" s="14" t="s">
        <v>134</v>
      </c>
      <c r="BK135" s="220">
        <f t="shared" si="9"/>
        <v>0</v>
      </c>
      <c r="BL135" s="14" t="s">
        <v>133</v>
      </c>
      <c r="BM135" s="219" t="s">
        <v>161</v>
      </c>
    </row>
    <row r="136" spans="1:65" s="2" customFormat="1" ht="16.5" customHeight="1">
      <c r="A136" s="32"/>
      <c r="B136" s="33"/>
      <c r="C136" s="208" t="s">
        <v>162</v>
      </c>
      <c r="D136" s="208" t="s">
        <v>129</v>
      </c>
      <c r="E136" s="209" t="s">
        <v>163</v>
      </c>
      <c r="F136" s="210" t="s">
        <v>164</v>
      </c>
      <c r="G136" s="211" t="s">
        <v>156</v>
      </c>
      <c r="H136" s="212">
        <v>40</v>
      </c>
      <c r="I136" s="213"/>
      <c r="J136" s="212">
        <f t="shared" si="0"/>
        <v>0</v>
      </c>
      <c r="K136" s="214"/>
      <c r="L136" s="35"/>
      <c r="M136" s="215" t="s">
        <v>1</v>
      </c>
      <c r="N136" s="216" t="s">
        <v>42</v>
      </c>
      <c r="O136" s="69"/>
      <c r="P136" s="217">
        <f t="shared" si="1"/>
        <v>0</v>
      </c>
      <c r="Q136" s="217">
        <v>0</v>
      </c>
      <c r="R136" s="217">
        <f t="shared" si="2"/>
        <v>0</v>
      </c>
      <c r="S136" s="217">
        <v>0</v>
      </c>
      <c r="T136" s="218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19" t="s">
        <v>133</v>
      </c>
      <c r="AT136" s="219" t="s">
        <v>129</v>
      </c>
      <c r="AU136" s="219" t="s">
        <v>134</v>
      </c>
      <c r="AY136" s="14" t="s">
        <v>126</v>
      </c>
      <c r="BE136" s="105">
        <f t="shared" si="4"/>
        <v>0</v>
      </c>
      <c r="BF136" s="105">
        <f t="shared" si="5"/>
        <v>0</v>
      </c>
      <c r="BG136" s="105">
        <f t="shared" si="6"/>
        <v>0</v>
      </c>
      <c r="BH136" s="105">
        <f t="shared" si="7"/>
        <v>0</v>
      </c>
      <c r="BI136" s="105">
        <f t="shared" si="8"/>
        <v>0</v>
      </c>
      <c r="BJ136" s="14" t="s">
        <v>134</v>
      </c>
      <c r="BK136" s="220">
        <f t="shared" si="9"/>
        <v>0</v>
      </c>
      <c r="BL136" s="14" t="s">
        <v>133</v>
      </c>
      <c r="BM136" s="219" t="s">
        <v>165</v>
      </c>
    </row>
    <row r="137" spans="1:65" s="2" customFormat="1" ht="33" customHeight="1">
      <c r="A137" s="32"/>
      <c r="B137" s="33"/>
      <c r="C137" s="208" t="s">
        <v>166</v>
      </c>
      <c r="D137" s="208" t="s">
        <v>129</v>
      </c>
      <c r="E137" s="209" t="s">
        <v>167</v>
      </c>
      <c r="F137" s="210" t="s">
        <v>168</v>
      </c>
      <c r="G137" s="211" t="s">
        <v>156</v>
      </c>
      <c r="H137" s="212">
        <v>4</v>
      </c>
      <c r="I137" s="213"/>
      <c r="J137" s="212">
        <f t="shared" si="0"/>
        <v>0</v>
      </c>
      <c r="K137" s="214"/>
      <c r="L137" s="35"/>
      <c r="M137" s="215" t="s">
        <v>1</v>
      </c>
      <c r="N137" s="216" t="s">
        <v>42</v>
      </c>
      <c r="O137" s="69"/>
      <c r="P137" s="217">
        <f t="shared" si="1"/>
        <v>0</v>
      </c>
      <c r="Q137" s="217">
        <v>0</v>
      </c>
      <c r="R137" s="217">
        <f t="shared" si="2"/>
        <v>0</v>
      </c>
      <c r="S137" s="217">
        <v>0</v>
      </c>
      <c r="T137" s="218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19" t="s">
        <v>133</v>
      </c>
      <c r="AT137" s="219" t="s">
        <v>129</v>
      </c>
      <c r="AU137" s="219" t="s">
        <v>134</v>
      </c>
      <c r="AY137" s="14" t="s">
        <v>126</v>
      </c>
      <c r="BE137" s="105">
        <f t="shared" si="4"/>
        <v>0</v>
      </c>
      <c r="BF137" s="105">
        <f t="shared" si="5"/>
        <v>0</v>
      </c>
      <c r="BG137" s="105">
        <f t="shared" si="6"/>
        <v>0</v>
      </c>
      <c r="BH137" s="105">
        <f t="shared" si="7"/>
        <v>0</v>
      </c>
      <c r="BI137" s="105">
        <f t="shared" si="8"/>
        <v>0</v>
      </c>
      <c r="BJ137" s="14" t="s">
        <v>134</v>
      </c>
      <c r="BK137" s="220">
        <f t="shared" si="9"/>
        <v>0</v>
      </c>
      <c r="BL137" s="14" t="s">
        <v>133</v>
      </c>
      <c r="BM137" s="219" t="s">
        <v>169</v>
      </c>
    </row>
    <row r="138" spans="1:65" s="2" customFormat="1" ht="21.75" customHeight="1">
      <c r="A138" s="32"/>
      <c r="B138" s="33"/>
      <c r="C138" s="208" t="s">
        <v>170</v>
      </c>
      <c r="D138" s="208" t="s">
        <v>129</v>
      </c>
      <c r="E138" s="209" t="s">
        <v>171</v>
      </c>
      <c r="F138" s="210" t="s">
        <v>172</v>
      </c>
      <c r="G138" s="211" t="s">
        <v>132</v>
      </c>
      <c r="H138" s="212">
        <v>10</v>
      </c>
      <c r="I138" s="213"/>
      <c r="J138" s="212">
        <f t="shared" si="0"/>
        <v>0</v>
      </c>
      <c r="K138" s="214"/>
      <c r="L138" s="35"/>
      <c r="M138" s="215" t="s">
        <v>1</v>
      </c>
      <c r="N138" s="216" t="s">
        <v>42</v>
      </c>
      <c r="O138" s="69"/>
      <c r="P138" s="217">
        <f t="shared" si="1"/>
        <v>0</v>
      </c>
      <c r="Q138" s="217">
        <v>9.7000000000000005E-4</v>
      </c>
      <c r="R138" s="217">
        <f t="shared" si="2"/>
        <v>9.7000000000000003E-3</v>
      </c>
      <c r="S138" s="217">
        <v>0</v>
      </c>
      <c r="T138" s="218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19" t="s">
        <v>133</v>
      </c>
      <c r="AT138" s="219" t="s">
        <v>129</v>
      </c>
      <c r="AU138" s="219" t="s">
        <v>134</v>
      </c>
      <c r="AY138" s="14" t="s">
        <v>126</v>
      </c>
      <c r="BE138" s="105">
        <f t="shared" si="4"/>
        <v>0</v>
      </c>
      <c r="BF138" s="105">
        <f t="shared" si="5"/>
        <v>0</v>
      </c>
      <c r="BG138" s="105">
        <f t="shared" si="6"/>
        <v>0</v>
      </c>
      <c r="BH138" s="105">
        <f t="shared" si="7"/>
        <v>0</v>
      </c>
      <c r="BI138" s="105">
        <f t="shared" si="8"/>
        <v>0</v>
      </c>
      <c r="BJ138" s="14" t="s">
        <v>134</v>
      </c>
      <c r="BK138" s="220">
        <f t="shared" si="9"/>
        <v>0</v>
      </c>
      <c r="BL138" s="14" t="s">
        <v>133</v>
      </c>
      <c r="BM138" s="219" t="s">
        <v>173</v>
      </c>
    </row>
    <row r="139" spans="1:65" s="2" customFormat="1" ht="21.75" customHeight="1">
      <c r="A139" s="32"/>
      <c r="B139" s="33"/>
      <c r="C139" s="208" t="s">
        <v>174</v>
      </c>
      <c r="D139" s="208" t="s">
        <v>129</v>
      </c>
      <c r="E139" s="209" t="s">
        <v>175</v>
      </c>
      <c r="F139" s="210" t="s">
        <v>176</v>
      </c>
      <c r="G139" s="211" t="s">
        <v>132</v>
      </c>
      <c r="H139" s="212">
        <v>10</v>
      </c>
      <c r="I139" s="213"/>
      <c r="J139" s="212">
        <f t="shared" si="0"/>
        <v>0</v>
      </c>
      <c r="K139" s="214"/>
      <c r="L139" s="35"/>
      <c r="M139" s="215" t="s">
        <v>1</v>
      </c>
      <c r="N139" s="216" t="s">
        <v>42</v>
      </c>
      <c r="O139" s="69"/>
      <c r="P139" s="217">
        <f t="shared" si="1"/>
        <v>0</v>
      </c>
      <c r="Q139" s="217">
        <v>0</v>
      </c>
      <c r="R139" s="217">
        <f t="shared" si="2"/>
        <v>0</v>
      </c>
      <c r="S139" s="217">
        <v>0</v>
      </c>
      <c r="T139" s="218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19" t="s">
        <v>133</v>
      </c>
      <c r="AT139" s="219" t="s">
        <v>129</v>
      </c>
      <c r="AU139" s="219" t="s">
        <v>134</v>
      </c>
      <c r="AY139" s="14" t="s">
        <v>126</v>
      </c>
      <c r="BE139" s="105">
        <f t="shared" si="4"/>
        <v>0</v>
      </c>
      <c r="BF139" s="105">
        <f t="shared" si="5"/>
        <v>0</v>
      </c>
      <c r="BG139" s="105">
        <f t="shared" si="6"/>
        <v>0</v>
      </c>
      <c r="BH139" s="105">
        <f t="shared" si="7"/>
        <v>0</v>
      </c>
      <c r="BI139" s="105">
        <f t="shared" si="8"/>
        <v>0</v>
      </c>
      <c r="BJ139" s="14" t="s">
        <v>134</v>
      </c>
      <c r="BK139" s="220">
        <f t="shared" si="9"/>
        <v>0</v>
      </c>
      <c r="BL139" s="14" t="s">
        <v>133</v>
      </c>
      <c r="BM139" s="219" t="s">
        <v>177</v>
      </c>
    </row>
    <row r="140" spans="1:65" s="2" customFormat="1" ht="21.75" customHeight="1">
      <c r="A140" s="32"/>
      <c r="B140" s="33"/>
      <c r="C140" s="208" t="s">
        <v>178</v>
      </c>
      <c r="D140" s="208" t="s">
        <v>129</v>
      </c>
      <c r="E140" s="209" t="s">
        <v>179</v>
      </c>
      <c r="F140" s="210" t="s">
        <v>180</v>
      </c>
      <c r="G140" s="211" t="s">
        <v>156</v>
      </c>
      <c r="H140" s="212">
        <v>40</v>
      </c>
      <c r="I140" s="213"/>
      <c r="J140" s="212">
        <f t="shared" si="0"/>
        <v>0</v>
      </c>
      <c r="K140" s="214"/>
      <c r="L140" s="35"/>
      <c r="M140" s="215" t="s">
        <v>1</v>
      </c>
      <c r="N140" s="216" t="s">
        <v>42</v>
      </c>
      <c r="O140" s="69"/>
      <c r="P140" s="217">
        <f t="shared" si="1"/>
        <v>0</v>
      </c>
      <c r="Q140" s="217">
        <v>0</v>
      </c>
      <c r="R140" s="217">
        <f t="shared" si="2"/>
        <v>0</v>
      </c>
      <c r="S140" s="217">
        <v>0</v>
      </c>
      <c r="T140" s="218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19" t="s">
        <v>133</v>
      </c>
      <c r="AT140" s="219" t="s">
        <v>129</v>
      </c>
      <c r="AU140" s="219" t="s">
        <v>134</v>
      </c>
      <c r="AY140" s="14" t="s">
        <v>126</v>
      </c>
      <c r="BE140" s="105">
        <f t="shared" si="4"/>
        <v>0</v>
      </c>
      <c r="BF140" s="105">
        <f t="shared" si="5"/>
        <v>0</v>
      </c>
      <c r="BG140" s="105">
        <f t="shared" si="6"/>
        <v>0</v>
      </c>
      <c r="BH140" s="105">
        <f t="shared" si="7"/>
        <v>0</v>
      </c>
      <c r="BI140" s="105">
        <f t="shared" si="8"/>
        <v>0</v>
      </c>
      <c r="BJ140" s="14" t="s">
        <v>134</v>
      </c>
      <c r="BK140" s="220">
        <f t="shared" si="9"/>
        <v>0</v>
      </c>
      <c r="BL140" s="14" t="s">
        <v>133</v>
      </c>
      <c r="BM140" s="219" t="s">
        <v>181</v>
      </c>
    </row>
    <row r="141" spans="1:65" s="2" customFormat="1" ht="21.75" customHeight="1">
      <c r="A141" s="32"/>
      <c r="B141" s="33"/>
      <c r="C141" s="208" t="s">
        <v>182</v>
      </c>
      <c r="D141" s="208" t="s">
        <v>129</v>
      </c>
      <c r="E141" s="209" t="s">
        <v>183</v>
      </c>
      <c r="F141" s="210" t="s">
        <v>184</v>
      </c>
      <c r="G141" s="211" t="s">
        <v>156</v>
      </c>
      <c r="H141" s="212">
        <v>7.6</v>
      </c>
      <c r="I141" s="213"/>
      <c r="J141" s="212">
        <f t="shared" si="0"/>
        <v>0</v>
      </c>
      <c r="K141" s="214"/>
      <c r="L141" s="35"/>
      <c r="M141" s="215" t="s">
        <v>1</v>
      </c>
      <c r="N141" s="216" t="s">
        <v>42</v>
      </c>
      <c r="O141" s="69"/>
      <c r="P141" s="217">
        <f t="shared" si="1"/>
        <v>0</v>
      </c>
      <c r="Q141" s="217">
        <v>0</v>
      </c>
      <c r="R141" s="217">
        <f t="shared" si="2"/>
        <v>0</v>
      </c>
      <c r="S141" s="217">
        <v>0</v>
      </c>
      <c r="T141" s="218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19" t="s">
        <v>133</v>
      </c>
      <c r="AT141" s="219" t="s">
        <v>129</v>
      </c>
      <c r="AU141" s="219" t="s">
        <v>134</v>
      </c>
      <c r="AY141" s="14" t="s">
        <v>126</v>
      </c>
      <c r="BE141" s="105">
        <f t="shared" si="4"/>
        <v>0</v>
      </c>
      <c r="BF141" s="105">
        <f t="shared" si="5"/>
        <v>0</v>
      </c>
      <c r="BG141" s="105">
        <f t="shared" si="6"/>
        <v>0</v>
      </c>
      <c r="BH141" s="105">
        <f t="shared" si="7"/>
        <v>0</v>
      </c>
      <c r="BI141" s="105">
        <f t="shared" si="8"/>
        <v>0</v>
      </c>
      <c r="BJ141" s="14" t="s">
        <v>134</v>
      </c>
      <c r="BK141" s="220">
        <f t="shared" si="9"/>
        <v>0</v>
      </c>
      <c r="BL141" s="14" t="s">
        <v>133</v>
      </c>
      <c r="BM141" s="219" t="s">
        <v>185</v>
      </c>
    </row>
    <row r="142" spans="1:65" s="2" customFormat="1" ht="33" customHeight="1">
      <c r="A142" s="32"/>
      <c r="B142" s="33"/>
      <c r="C142" s="208" t="s">
        <v>186</v>
      </c>
      <c r="D142" s="208" t="s">
        <v>129</v>
      </c>
      <c r="E142" s="209" t="s">
        <v>187</v>
      </c>
      <c r="F142" s="210" t="s">
        <v>188</v>
      </c>
      <c r="G142" s="211" t="s">
        <v>156</v>
      </c>
      <c r="H142" s="212">
        <v>114</v>
      </c>
      <c r="I142" s="213"/>
      <c r="J142" s="212">
        <f t="shared" si="0"/>
        <v>0</v>
      </c>
      <c r="K142" s="214"/>
      <c r="L142" s="35"/>
      <c r="M142" s="215" t="s">
        <v>1</v>
      </c>
      <c r="N142" s="216" t="s">
        <v>42</v>
      </c>
      <c r="O142" s="69"/>
      <c r="P142" s="217">
        <f t="shared" si="1"/>
        <v>0</v>
      </c>
      <c r="Q142" s="217">
        <v>0</v>
      </c>
      <c r="R142" s="217">
        <f t="shared" si="2"/>
        <v>0</v>
      </c>
      <c r="S142" s="217">
        <v>0</v>
      </c>
      <c r="T142" s="218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19" t="s">
        <v>133</v>
      </c>
      <c r="AT142" s="219" t="s">
        <v>129</v>
      </c>
      <c r="AU142" s="219" t="s">
        <v>134</v>
      </c>
      <c r="AY142" s="14" t="s">
        <v>126</v>
      </c>
      <c r="BE142" s="105">
        <f t="shared" si="4"/>
        <v>0</v>
      </c>
      <c r="BF142" s="105">
        <f t="shared" si="5"/>
        <v>0</v>
      </c>
      <c r="BG142" s="105">
        <f t="shared" si="6"/>
        <v>0</v>
      </c>
      <c r="BH142" s="105">
        <f t="shared" si="7"/>
        <v>0</v>
      </c>
      <c r="BI142" s="105">
        <f t="shared" si="8"/>
        <v>0</v>
      </c>
      <c r="BJ142" s="14" t="s">
        <v>134</v>
      </c>
      <c r="BK142" s="220">
        <f t="shared" si="9"/>
        <v>0</v>
      </c>
      <c r="BL142" s="14" t="s">
        <v>133</v>
      </c>
      <c r="BM142" s="219" t="s">
        <v>189</v>
      </c>
    </row>
    <row r="143" spans="1:65" s="2" customFormat="1" ht="21.75" customHeight="1">
      <c r="A143" s="32"/>
      <c r="B143" s="33"/>
      <c r="C143" s="208" t="s">
        <v>190</v>
      </c>
      <c r="D143" s="208" t="s">
        <v>129</v>
      </c>
      <c r="E143" s="209" t="s">
        <v>191</v>
      </c>
      <c r="F143" s="210" t="s">
        <v>192</v>
      </c>
      <c r="G143" s="211" t="s">
        <v>156</v>
      </c>
      <c r="H143" s="212">
        <v>7.6</v>
      </c>
      <c r="I143" s="213"/>
      <c r="J143" s="212">
        <f t="shared" si="0"/>
        <v>0</v>
      </c>
      <c r="K143" s="214"/>
      <c r="L143" s="35"/>
      <c r="M143" s="215" t="s">
        <v>1</v>
      </c>
      <c r="N143" s="216" t="s">
        <v>42</v>
      </c>
      <c r="O143" s="69"/>
      <c r="P143" s="217">
        <f t="shared" si="1"/>
        <v>0</v>
      </c>
      <c r="Q143" s="217">
        <v>0</v>
      </c>
      <c r="R143" s="217">
        <f t="shared" si="2"/>
        <v>0</v>
      </c>
      <c r="S143" s="217">
        <v>0</v>
      </c>
      <c r="T143" s="218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19" t="s">
        <v>133</v>
      </c>
      <c r="AT143" s="219" t="s">
        <v>129</v>
      </c>
      <c r="AU143" s="219" t="s">
        <v>134</v>
      </c>
      <c r="AY143" s="14" t="s">
        <v>126</v>
      </c>
      <c r="BE143" s="105">
        <f t="shared" si="4"/>
        <v>0</v>
      </c>
      <c r="BF143" s="105">
        <f t="shared" si="5"/>
        <v>0</v>
      </c>
      <c r="BG143" s="105">
        <f t="shared" si="6"/>
        <v>0</v>
      </c>
      <c r="BH143" s="105">
        <f t="shared" si="7"/>
        <v>0</v>
      </c>
      <c r="BI143" s="105">
        <f t="shared" si="8"/>
        <v>0</v>
      </c>
      <c r="BJ143" s="14" t="s">
        <v>134</v>
      </c>
      <c r="BK143" s="220">
        <f t="shared" si="9"/>
        <v>0</v>
      </c>
      <c r="BL143" s="14" t="s">
        <v>133</v>
      </c>
      <c r="BM143" s="219" t="s">
        <v>193</v>
      </c>
    </row>
    <row r="144" spans="1:65" s="2" customFormat="1" ht="21.75" customHeight="1">
      <c r="A144" s="32"/>
      <c r="B144" s="33"/>
      <c r="C144" s="208" t="s">
        <v>194</v>
      </c>
      <c r="D144" s="208" t="s">
        <v>129</v>
      </c>
      <c r="E144" s="209" t="s">
        <v>195</v>
      </c>
      <c r="F144" s="210" t="s">
        <v>196</v>
      </c>
      <c r="G144" s="211" t="s">
        <v>197</v>
      </c>
      <c r="H144" s="212">
        <v>13.68</v>
      </c>
      <c r="I144" s="213"/>
      <c r="J144" s="212">
        <f t="shared" si="0"/>
        <v>0</v>
      </c>
      <c r="K144" s="214"/>
      <c r="L144" s="35"/>
      <c r="M144" s="215" t="s">
        <v>1</v>
      </c>
      <c r="N144" s="216" t="s">
        <v>42</v>
      </c>
      <c r="O144" s="69"/>
      <c r="P144" s="217">
        <f t="shared" si="1"/>
        <v>0</v>
      </c>
      <c r="Q144" s="217">
        <v>0</v>
      </c>
      <c r="R144" s="217">
        <f t="shared" si="2"/>
        <v>0</v>
      </c>
      <c r="S144" s="217">
        <v>0</v>
      </c>
      <c r="T144" s="218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19" t="s">
        <v>133</v>
      </c>
      <c r="AT144" s="219" t="s">
        <v>129</v>
      </c>
      <c r="AU144" s="219" t="s">
        <v>134</v>
      </c>
      <c r="AY144" s="14" t="s">
        <v>126</v>
      </c>
      <c r="BE144" s="105">
        <f t="shared" si="4"/>
        <v>0</v>
      </c>
      <c r="BF144" s="105">
        <f t="shared" si="5"/>
        <v>0</v>
      </c>
      <c r="BG144" s="105">
        <f t="shared" si="6"/>
        <v>0</v>
      </c>
      <c r="BH144" s="105">
        <f t="shared" si="7"/>
        <v>0</v>
      </c>
      <c r="BI144" s="105">
        <f t="shared" si="8"/>
        <v>0</v>
      </c>
      <c r="BJ144" s="14" t="s">
        <v>134</v>
      </c>
      <c r="BK144" s="220">
        <f t="shared" si="9"/>
        <v>0</v>
      </c>
      <c r="BL144" s="14" t="s">
        <v>133</v>
      </c>
      <c r="BM144" s="219" t="s">
        <v>198</v>
      </c>
    </row>
    <row r="145" spans="1:65" s="2" customFormat="1" ht="21.75" customHeight="1">
      <c r="A145" s="32"/>
      <c r="B145" s="33"/>
      <c r="C145" s="208" t="s">
        <v>199</v>
      </c>
      <c r="D145" s="208" t="s">
        <v>129</v>
      </c>
      <c r="E145" s="209" t="s">
        <v>200</v>
      </c>
      <c r="F145" s="210" t="s">
        <v>201</v>
      </c>
      <c r="G145" s="211" t="s">
        <v>156</v>
      </c>
      <c r="H145" s="212">
        <v>20.2</v>
      </c>
      <c r="I145" s="213"/>
      <c r="J145" s="212">
        <f t="shared" si="0"/>
        <v>0</v>
      </c>
      <c r="K145" s="214"/>
      <c r="L145" s="35"/>
      <c r="M145" s="215" t="s">
        <v>1</v>
      </c>
      <c r="N145" s="216" t="s">
        <v>42</v>
      </c>
      <c r="O145" s="69"/>
      <c r="P145" s="217">
        <f t="shared" si="1"/>
        <v>0</v>
      </c>
      <c r="Q145" s="217">
        <v>0</v>
      </c>
      <c r="R145" s="217">
        <f t="shared" si="2"/>
        <v>0</v>
      </c>
      <c r="S145" s="217">
        <v>0</v>
      </c>
      <c r="T145" s="218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19" t="s">
        <v>133</v>
      </c>
      <c r="AT145" s="219" t="s">
        <v>129</v>
      </c>
      <c r="AU145" s="219" t="s">
        <v>134</v>
      </c>
      <c r="AY145" s="14" t="s">
        <v>126</v>
      </c>
      <c r="BE145" s="105">
        <f t="shared" si="4"/>
        <v>0</v>
      </c>
      <c r="BF145" s="105">
        <f t="shared" si="5"/>
        <v>0</v>
      </c>
      <c r="BG145" s="105">
        <f t="shared" si="6"/>
        <v>0</v>
      </c>
      <c r="BH145" s="105">
        <f t="shared" si="7"/>
        <v>0</v>
      </c>
      <c r="BI145" s="105">
        <f t="shared" si="8"/>
        <v>0</v>
      </c>
      <c r="BJ145" s="14" t="s">
        <v>134</v>
      </c>
      <c r="BK145" s="220">
        <f t="shared" si="9"/>
        <v>0</v>
      </c>
      <c r="BL145" s="14" t="s">
        <v>133</v>
      </c>
      <c r="BM145" s="219" t="s">
        <v>202</v>
      </c>
    </row>
    <row r="146" spans="1:65" s="2" customFormat="1" ht="16.5" customHeight="1">
      <c r="A146" s="32"/>
      <c r="B146" s="33"/>
      <c r="C146" s="221" t="s">
        <v>203</v>
      </c>
      <c r="D146" s="221" t="s">
        <v>204</v>
      </c>
      <c r="E146" s="222" t="s">
        <v>205</v>
      </c>
      <c r="F146" s="223" t="s">
        <v>206</v>
      </c>
      <c r="G146" s="224" t="s">
        <v>197</v>
      </c>
      <c r="H146" s="225">
        <v>8.64</v>
      </c>
      <c r="I146" s="226"/>
      <c r="J146" s="225">
        <f t="shared" si="0"/>
        <v>0</v>
      </c>
      <c r="K146" s="227"/>
      <c r="L146" s="228"/>
      <c r="M146" s="229" t="s">
        <v>1</v>
      </c>
      <c r="N146" s="230" t="s">
        <v>42</v>
      </c>
      <c r="O146" s="69"/>
      <c r="P146" s="217">
        <f t="shared" si="1"/>
        <v>0</v>
      </c>
      <c r="Q146" s="217">
        <v>1</v>
      </c>
      <c r="R146" s="217">
        <f t="shared" si="2"/>
        <v>8.64</v>
      </c>
      <c r="S146" s="217">
        <v>0</v>
      </c>
      <c r="T146" s="218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19" t="s">
        <v>207</v>
      </c>
      <c r="AT146" s="219" t="s">
        <v>204</v>
      </c>
      <c r="AU146" s="219" t="s">
        <v>134</v>
      </c>
      <c r="AY146" s="14" t="s">
        <v>126</v>
      </c>
      <c r="BE146" s="105">
        <f t="shared" si="4"/>
        <v>0</v>
      </c>
      <c r="BF146" s="105">
        <f t="shared" si="5"/>
        <v>0</v>
      </c>
      <c r="BG146" s="105">
        <f t="shared" si="6"/>
        <v>0</v>
      </c>
      <c r="BH146" s="105">
        <f t="shared" si="7"/>
        <v>0</v>
      </c>
      <c r="BI146" s="105">
        <f t="shared" si="8"/>
        <v>0</v>
      </c>
      <c r="BJ146" s="14" t="s">
        <v>134</v>
      </c>
      <c r="BK146" s="220">
        <f t="shared" si="9"/>
        <v>0</v>
      </c>
      <c r="BL146" s="14" t="s">
        <v>133</v>
      </c>
      <c r="BM146" s="219" t="s">
        <v>208</v>
      </c>
    </row>
    <row r="147" spans="1:65" s="2" customFormat="1" ht="21.75" customHeight="1">
      <c r="A147" s="32"/>
      <c r="B147" s="33"/>
      <c r="C147" s="208" t="s">
        <v>209</v>
      </c>
      <c r="D147" s="208" t="s">
        <v>129</v>
      </c>
      <c r="E147" s="209" t="s">
        <v>210</v>
      </c>
      <c r="F147" s="210" t="s">
        <v>211</v>
      </c>
      <c r="G147" s="211" t="s">
        <v>156</v>
      </c>
      <c r="H147" s="212">
        <v>12.6</v>
      </c>
      <c r="I147" s="213"/>
      <c r="J147" s="212">
        <f t="shared" si="0"/>
        <v>0</v>
      </c>
      <c r="K147" s="214"/>
      <c r="L147" s="35"/>
      <c r="M147" s="215" t="s">
        <v>1</v>
      </c>
      <c r="N147" s="216" t="s">
        <v>42</v>
      </c>
      <c r="O147" s="69"/>
      <c r="P147" s="217">
        <f t="shared" si="1"/>
        <v>0</v>
      </c>
      <c r="Q147" s="217">
        <v>0</v>
      </c>
      <c r="R147" s="217">
        <f t="shared" si="2"/>
        <v>0</v>
      </c>
      <c r="S147" s="217">
        <v>0</v>
      </c>
      <c r="T147" s="218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19" t="s">
        <v>133</v>
      </c>
      <c r="AT147" s="219" t="s">
        <v>129</v>
      </c>
      <c r="AU147" s="219" t="s">
        <v>134</v>
      </c>
      <c r="AY147" s="14" t="s">
        <v>126</v>
      </c>
      <c r="BE147" s="105">
        <f t="shared" si="4"/>
        <v>0</v>
      </c>
      <c r="BF147" s="105">
        <f t="shared" si="5"/>
        <v>0</v>
      </c>
      <c r="BG147" s="105">
        <f t="shared" si="6"/>
        <v>0</v>
      </c>
      <c r="BH147" s="105">
        <f t="shared" si="7"/>
        <v>0</v>
      </c>
      <c r="BI147" s="105">
        <f t="shared" si="8"/>
        <v>0</v>
      </c>
      <c r="BJ147" s="14" t="s">
        <v>134</v>
      </c>
      <c r="BK147" s="220">
        <f t="shared" si="9"/>
        <v>0</v>
      </c>
      <c r="BL147" s="14" t="s">
        <v>133</v>
      </c>
      <c r="BM147" s="219" t="s">
        <v>212</v>
      </c>
    </row>
    <row r="148" spans="1:65" s="2" customFormat="1" ht="16.5" customHeight="1">
      <c r="A148" s="32"/>
      <c r="B148" s="33"/>
      <c r="C148" s="221" t="s">
        <v>7</v>
      </c>
      <c r="D148" s="221" t="s">
        <v>204</v>
      </c>
      <c r="E148" s="222" t="s">
        <v>213</v>
      </c>
      <c r="F148" s="223" t="s">
        <v>214</v>
      </c>
      <c r="G148" s="224" t="s">
        <v>197</v>
      </c>
      <c r="H148" s="225">
        <v>32</v>
      </c>
      <c r="I148" s="226"/>
      <c r="J148" s="225">
        <f t="shared" si="0"/>
        <v>0</v>
      </c>
      <c r="K148" s="227"/>
      <c r="L148" s="228"/>
      <c r="M148" s="229" t="s">
        <v>1</v>
      </c>
      <c r="N148" s="230" t="s">
        <v>42</v>
      </c>
      <c r="O148" s="69"/>
      <c r="P148" s="217">
        <f t="shared" si="1"/>
        <v>0</v>
      </c>
      <c r="Q148" s="217">
        <v>1</v>
      </c>
      <c r="R148" s="217">
        <f t="shared" si="2"/>
        <v>32</v>
      </c>
      <c r="S148" s="217">
        <v>0</v>
      </c>
      <c r="T148" s="218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19" t="s">
        <v>207</v>
      </c>
      <c r="AT148" s="219" t="s">
        <v>204</v>
      </c>
      <c r="AU148" s="219" t="s">
        <v>134</v>
      </c>
      <c r="AY148" s="14" t="s">
        <v>126</v>
      </c>
      <c r="BE148" s="105">
        <f t="shared" si="4"/>
        <v>0</v>
      </c>
      <c r="BF148" s="105">
        <f t="shared" si="5"/>
        <v>0</v>
      </c>
      <c r="BG148" s="105">
        <f t="shared" si="6"/>
        <v>0</v>
      </c>
      <c r="BH148" s="105">
        <f t="shared" si="7"/>
        <v>0</v>
      </c>
      <c r="BI148" s="105">
        <f t="shared" si="8"/>
        <v>0</v>
      </c>
      <c r="BJ148" s="14" t="s">
        <v>134</v>
      </c>
      <c r="BK148" s="220">
        <f t="shared" si="9"/>
        <v>0</v>
      </c>
      <c r="BL148" s="14" t="s">
        <v>133</v>
      </c>
      <c r="BM148" s="219" t="s">
        <v>215</v>
      </c>
    </row>
    <row r="149" spans="1:65" s="2" customFormat="1" ht="21.75" customHeight="1">
      <c r="A149" s="32"/>
      <c r="B149" s="33"/>
      <c r="C149" s="208" t="s">
        <v>216</v>
      </c>
      <c r="D149" s="208" t="s">
        <v>129</v>
      </c>
      <c r="E149" s="209" t="s">
        <v>217</v>
      </c>
      <c r="F149" s="210" t="s">
        <v>218</v>
      </c>
      <c r="G149" s="211" t="s">
        <v>132</v>
      </c>
      <c r="H149" s="212">
        <v>15</v>
      </c>
      <c r="I149" s="213"/>
      <c r="J149" s="212">
        <f t="shared" si="0"/>
        <v>0</v>
      </c>
      <c r="K149" s="214"/>
      <c r="L149" s="35"/>
      <c r="M149" s="215" t="s">
        <v>1</v>
      </c>
      <c r="N149" s="216" t="s">
        <v>42</v>
      </c>
      <c r="O149" s="69"/>
      <c r="P149" s="217">
        <f t="shared" si="1"/>
        <v>0</v>
      </c>
      <c r="Q149" s="217">
        <v>0</v>
      </c>
      <c r="R149" s="217">
        <f t="shared" si="2"/>
        <v>0</v>
      </c>
      <c r="S149" s="217">
        <v>0</v>
      </c>
      <c r="T149" s="218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19" t="s">
        <v>133</v>
      </c>
      <c r="AT149" s="219" t="s">
        <v>129</v>
      </c>
      <c r="AU149" s="219" t="s">
        <v>134</v>
      </c>
      <c r="AY149" s="14" t="s">
        <v>126</v>
      </c>
      <c r="BE149" s="105">
        <f t="shared" si="4"/>
        <v>0</v>
      </c>
      <c r="BF149" s="105">
        <f t="shared" si="5"/>
        <v>0</v>
      </c>
      <c r="BG149" s="105">
        <f t="shared" si="6"/>
        <v>0</v>
      </c>
      <c r="BH149" s="105">
        <f t="shared" si="7"/>
        <v>0</v>
      </c>
      <c r="BI149" s="105">
        <f t="shared" si="8"/>
        <v>0</v>
      </c>
      <c r="BJ149" s="14" t="s">
        <v>134</v>
      </c>
      <c r="BK149" s="220">
        <f t="shared" si="9"/>
        <v>0</v>
      </c>
      <c r="BL149" s="14" t="s">
        <v>133</v>
      </c>
      <c r="BM149" s="219" t="s">
        <v>219</v>
      </c>
    </row>
    <row r="150" spans="1:65" s="12" customFormat="1" ht="22.9" customHeight="1">
      <c r="B150" s="193"/>
      <c r="C150" s="194"/>
      <c r="D150" s="195" t="s">
        <v>75</v>
      </c>
      <c r="E150" s="206" t="s">
        <v>134</v>
      </c>
      <c r="F150" s="206" t="s">
        <v>220</v>
      </c>
      <c r="G150" s="194"/>
      <c r="H150" s="194"/>
      <c r="I150" s="197"/>
      <c r="J150" s="207">
        <f>BK150</f>
        <v>0</v>
      </c>
      <c r="K150" s="194"/>
      <c r="L150" s="198"/>
      <c r="M150" s="199"/>
      <c r="N150" s="200"/>
      <c r="O150" s="200"/>
      <c r="P150" s="201">
        <f>P151</f>
        <v>0</v>
      </c>
      <c r="Q150" s="200"/>
      <c r="R150" s="201">
        <f>R151</f>
        <v>4.5760000000000002E-2</v>
      </c>
      <c r="S150" s="200"/>
      <c r="T150" s="202">
        <f>T151</f>
        <v>0</v>
      </c>
      <c r="AR150" s="203" t="s">
        <v>81</v>
      </c>
      <c r="AT150" s="204" t="s">
        <v>75</v>
      </c>
      <c r="AU150" s="204" t="s">
        <v>81</v>
      </c>
      <c r="AY150" s="203" t="s">
        <v>126</v>
      </c>
      <c r="BK150" s="205">
        <f>BK151</f>
        <v>0</v>
      </c>
    </row>
    <row r="151" spans="1:65" s="2" customFormat="1" ht="21.75" customHeight="1">
      <c r="A151" s="32"/>
      <c r="B151" s="33"/>
      <c r="C151" s="208" t="s">
        <v>221</v>
      </c>
      <c r="D151" s="208" t="s">
        <v>129</v>
      </c>
      <c r="E151" s="209" t="s">
        <v>222</v>
      </c>
      <c r="F151" s="210" t="s">
        <v>223</v>
      </c>
      <c r="G151" s="211" t="s">
        <v>132</v>
      </c>
      <c r="H151" s="212">
        <v>13</v>
      </c>
      <c r="I151" s="213"/>
      <c r="J151" s="212">
        <f>ROUND(I151*H151,3)</f>
        <v>0</v>
      </c>
      <c r="K151" s="214"/>
      <c r="L151" s="35"/>
      <c r="M151" s="215" t="s">
        <v>1</v>
      </c>
      <c r="N151" s="216" t="s">
        <v>42</v>
      </c>
      <c r="O151" s="69"/>
      <c r="P151" s="217">
        <f>O151*H151</f>
        <v>0</v>
      </c>
      <c r="Q151" s="217">
        <v>3.5200000000000001E-3</v>
      </c>
      <c r="R151" s="217">
        <f>Q151*H151</f>
        <v>4.5760000000000002E-2</v>
      </c>
      <c r="S151" s="217">
        <v>0</v>
      </c>
      <c r="T151" s="218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19" t="s">
        <v>133</v>
      </c>
      <c r="AT151" s="219" t="s">
        <v>129</v>
      </c>
      <c r="AU151" s="219" t="s">
        <v>134</v>
      </c>
      <c r="AY151" s="14" t="s">
        <v>126</v>
      </c>
      <c r="BE151" s="105">
        <f>IF(N151="základná",J151,0)</f>
        <v>0</v>
      </c>
      <c r="BF151" s="105">
        <f>IF(N151="znížená",J151,0)</f>
        <v>0</v>
      </c>
      <c r="BG151" s="105">
        <f>IF(N151="zákl. prenesená",J151,0)</f>
        <v>0</v>
      </c>
      <c r="BH151" s="105">
        <f>IF(N151="zníž. prenesená",J151,0)</f>
        <v>0</v>
      </c>
      <c r="BI151" s="105">
        <f>IF(N151="nulová",J151,0)</f>
        <v>0</v>
      </c>
      <c r="BJ151" s="14" t="s">
        <v>134</v>
      </c>
      <c r="BK151" s="220">
        <f>ROUND(I151*H151,3)</f>
        <v>0</v>
      </c>
      <c r="BL151" s="14" t="s">
        <v>133</v>
      </c>
      <c r="BM151" s="219" t="s">
        <v>224</v>
      </c>
    </row>
    <row r="152" spans="1:65" s="12" customFormat="1" ht="22.9" customHeight="1">
      <c r="B152" s="193"/>
      <c r="C152" s="194"/>
      <c r="D152" s="195" t="s">
        <v>75</v>
      </c>
      <c r="E152" s="206" t="s">
        <v>133</v>
      </c>
      <c r="F152" s="206" t="s">
        <v>225</v>
      </c>
      <c r="G152" s="194"/>
      <c r="H152" s="194"/>
      <c r="I152" s="197"/>
      <c r="J152" s="207">
        <f>BK152</f>
        <v>0</v>
      </c>
      <c r="K152" s="194"/>
      <c r="L152" s="198"/>
      <c r="M152" s="199"/>
      <c r="N152" s="200"/>
      <c r="O152" s="200"/>
      <c r="P152" s="201">
        <f>SUM(P153:P155)</f>
        <v>0</v>
      </c>
      <c r="Q152" s="200"/>
      <c r="R152" s="201">
        <f>SUM(R153:R155)</f>
        <v>46.114514</v>
      </c>
      <c r="S152" s="200"/>
      <c r="T152" s="202">
        <f>SUM(T153:T155)</f>
        <v>0</v>
      </c>
      <c r="AR152" s="203" t="s">
        <v>81</v>
      </c>
      <c r="AT152" s="204" t="s">
        <v>75</v>
      </c>
      <c r="AU152" s="204" t="s">
        <v>81</v>
      </c>
      <c r="AY152" s="203" t="s">
        <v>126</v>
      </c>
      <c r="BK152" s="205">
        <f>SUM(BK153:BK155)</f>
        <v>0</v>
      </c>
    </row>
    <row r="153" spans="1:65" s="2" customFormat="1" ht="21.75" customHeight="1">
      <c r="A153" s="32"/>
      <c r="B153" s="33"/>
      <c r="C153" s="208" t="s">
        <v>226</v>
      </c>
      <c r="D153" s="208" t="s">
        <v>129</v>
      </c>
      <c r="E153" s="209" t="s">
        <v>227</v>
      </c>
      <c r="F153" s="210" t="s">
        <v>228</v>
      </c>
      <c r="G153" s="211" t="s">
        <v>132</v>
      </c>
      <c r="H153" s="212">
        <v>13</v>
      </c>
      <c r="I153" s="213"/>
      <c r="J153" s="212">
        <f>ROUND(I153*H153,3)</f>
        <v>0</v>
      </c>
      <c r="K153" s="214"/>
      <c r="L153" s="35"/>
      <c r="M153" s="215" t="s">
        <v>1</v>
      </c>
      <c r="N153" s="216" t="s">
        <v>42</v>
      </c>
      <c r="O153" s="69"/>
      <c r="P153" s="217">
        <f>O153*H153</f>
        <v>0</v>
      </c>
      <c r="Q153" s="217">
        <v>0.44957000000000003</v>
      </c>
      <c r="R153" s="217">
        <f>Q153*H153</f>
        <v>5.8444099999999999</v>
      </c>
      <c r="S153" s="217">
        <v>0</v>
      </c>
      <c r="T153" s="218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19" t="s">
        <v>133</v>
      </c>
      <c r="AT153" s="219" t="s">
        <v>129</v>
      </c>
      <c r="AU153" s="219" t="s">
        <v>134</v>
      </c>
      <c r="AY153" s="14" t="s">
        <v>126</v>
      </c>
      <c r="BE153" s="105">
        <f>IF(N153="základná",J153,0)</f>
        <v>0</v>
      </c>
      <c r="BF153" s="105">
        <f>IF(N153="znížená",J153,0)</f>
        <v>0</v>
      </c>
      <c r="BG153" s="105">
        <f>IF(N153="zákl. prenesená",J153,0)</f>
        <v>0</v>
      </c>
      <c r="BH153" s="105">
        <f>IF(N153="zníž. prenesená",J153,0)</f>
        <v>0</v>
      </c>
      <c r="BI153" s="105">
        <f>IF(N153="nulová",J153,0)</f>
        <v>0</v>
      </c>
      <c r="BJ153" s="14" t="s">
        <v>134</v>
      </c>
      <c r="BK153" s="220">
        <f>ROUND(I153*H153,3)</f>
        <v>0</v>
      </c>
      <c r="BL153" s="14" t="s">
        <v>133</v>
      </c>
      <c r="BM153" s="219" t="s">
        <v>229</v>
      </c>
    </row>
    <row r="154" spans="1:65" s="2" customFormat="1" ht="21.75" customHeight="1">
      <c r="A154" s="32"/>
      <c r="B154" s="33"/>
      <c r="C154" s="208" t="s">
        <v>230</v>
      </c>
      <c r="D154" s="208" t="s">
        <v>129</v>
      </c>
      <c r="E154" s="209" t="s">
        <v>231</v>
      </c>
      <c r="F154" s="210" t="s">
        <v>232</v>
      </c>
      <c r="G154" s="211" t="s">
        <v>132</v>
      </c>
      <c r="H154" s="212">
        <v>60</v>
      </c>
      <c r="I154" s="213"/>
      <c r="J154" s="212">
        <f>ROUND(I154*H154,3)</f>
        <v>0</v>
      </c>
      <c r="K154" s="214"/>
      <c r="L154" s="35"/>
      <c r="M154" s="215" t="s">
        <v>1</v>
      </c>
      <c r="N154" s="216" t="s">
        <v>42</v>
      </c>
      <c r="O154" s="69"/>
      <c r="P154" s="217">
        <f>O154*H154</f>
        <v>0</v>
      </c>
      <c r="Q154" s="217">
        <v>0.501</v>
      </c>
      <c r="R154" s="217">
        <f>Q154*H154</f>
        <v>30.06</v>
      </c>
      <c r="S154" s="217">
        <v>0</v>
      </c>
      <c r="T154" s="218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19" t="s">
        <v>133</v>
      </c>
      <c r="AT154" s="219" t="s">
        <v>129</v>
      </c>
      <c r="AU154" s="219" t="s">
        <v>134</v>
      </c>
      <c r="AY154" s="14" t="s">
        <v>126</v>
      </c>
      <c r="BE154" s="105">
        <f>IF(N154="základná",J154,0)</f>
        <v>0</v>
      </c>
      <c r="BF154" s="105">
        <f>IF(N154="znížená",J154,0)</f>
        <v>0</v>
      </c>
      <c r="BG154" s="105">
        <f>IF(N154="zákl. prenesená",J154,0)</f>
        <v>0</v>
      </c>
      <c r="BH154" s="105">
        <f>IF(N154="zníž. prenesená",J154,0)</f>
        <v>0</v>
      </c>
      <c r="BI154" s="105">
        <f>IF(N154="nulová",J154,0)</f>
        <v>0</v>
      </c>
      <c r="BJ154" s="14" t="s">
        <v>134</v>
      </c>
      <c r="BK154" s="220">
        <f>ROUND(I154*H154,3)</f>
        <v>0</v>
      </c>
      <c r="BL154" s="14" t="s">
        <v>133</v>
      </c>
      <c r="BM154" s="219" t="s">
        <v>233</v>
      </c>
    </row>
    <row r="155" spans="1:65" s="2" customFormat="1" ht="21.75" customHeight="1">
      <c r="A155" s="32"/>
      <c r="B155" s="33"/>
      <c r="C155" s="208" t="s">
        <v>234</v>
      </c>
      <c r="D155" s="208" t="s">
        <v>129</v>
      </c>
      <c r="E155" s="209" t="s">
        <v>235</v>
      </c>
      <c r="F155" s="210" t="s">
        <v>236</v>
      </c>
      <c r="G155" s="211" t="s">
        <v>156</v>
      </c>
      <c r="H155" s="212">
        <v>5.4</v>
      </c>
      <c r="I155" s="213"/>
      <c r="J155" s="212">
        <f>ROUND(I155*H155,3)</f>
        <v>0</v>
      </c>
      <c r="K155" s="214"/>
      <c r="L155" s="35"/>
      <c r="M155" s="215" t="s">
        <v>1</v>
      </c>
      <c r="N155" s="216" t="s">
        <v>42</v>
      </c>
      <c r="O155" s="69"/>
      <c r="P155" s="217">
        <f>O155*H155</f>
        <v>0</v>
      </c>
      <c r="Q155" s="217">
        <v>1.89076</v>
      </c>
      <c r="R155" s="217">
        <f>Q155*H155</f>
        <v>10.210104000000001</v>
      </c>
      <c r="S155" s="217">
        <v>0</v>
      </c>
      <c r="T155" s="218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19" t="s">
        <v>133</v>
      </c>
      <c r="AT155" s="219" t="s">
        <v>129</v>
      </c>
      <c r="AU155" s="219" t="s">
        <v>134</v>
      </c>
      <c r="AY155" s="14" t="s">
        <v>126</v>
      </c>
      <c r="BE155" s="105">
        <f>IF(N155="základná",J155,0)</f>
        <v>0</v>
      </c>
      <c r="BF155" s="105">
        <f>IF(N155="znížená",J155,0)</f>
        <v>0</v>
      </c>
      <c r="BG155" s="105">
        <f>IF(N155="zákl. prenesená",J155,0)</f>
        <v>0</v>
      </c>
      <c r="BH155" s="105">
        <f>IF(N155="zníž. prenesená",J155,0)</f>
        <v>0</v>
      </c>
      <c r="BI155" s="105">
        <f>IF(N155="nulová",J155,0)</f>
        <v>0</v>
      </c>
      <c r="BJ155" s="14" t="s">
        <v>134</v>
      </c>
      <c r="BK155" s="220">
        <f>ROUND(I155*H155,3)</f>
        <v>0</v>
      </c>
      <c r="BL155" s="14" t="s">
        <v>133</v>
      </c>
      <c r="BM155" s="219" t="s">
        <v>237</v>
      </c>
    </row>
    <row r="156" spans="1:65" s="12" customFormat="1" ht="22.9" customHeight="1">
      <c r="B156" s="193"/>
      <c r="C156" s="194"/>
      <c r="D156" s="195" t="s">
        <v>75</v>
      </c>
      <c r="E156" s="206" t="s">
        <v>238</v>
      </c>
      <c r="F156" s="206" t="s">
        <v>239</v>
      </c>
      <c r="G156" s="194"/>
      <c r="H156" s="194"/>
      <c r="I156" s="197"/>
      <c r="J156" s="207">
        <f>BK156</f>
        <v>0</v>
      </c>
      <c r="K156" s="194"/>
      <c r="L156" s="198"/>
      <c r="M156" s="199"/>
      <c r="N156" s="200"/>
      <c r="O156" s="200"/>
      <c r="P156" s="201">
        <f>SUM(P157:P162)</f>
        <v>0</v>
      </c>
      <c r="Q156" s="200"/>
      <c r="R156" s="201">
        <f>SUM(R157:R162)</f>
        <v>49.904260000000001</v>
      </c>
      <c r="S156" s="200"/>
      <c r="T156" s="202">
        <f>SUM(T157:T162)</f>
        <v>0</v>
      </c>
      <c r="AR156" s="203" t="s">
        <v>81</v>
      </c>
      <c r="AT156" s="204" t="s">
        <v>75</v>
      </c>
      <c r="AU156" s="204" t="s">
        <v>81</v>
      </c>
      <c r="AY156" s="203" t="s">
        <v>126</v>
      </c>
      <c r="BK156" s="205">
        <f>SUM(BK157:BK162)</f>
        <v>0</v>
      </c>
    </row>
    <row r="157" spans="1:65" s="2" customFormat="1" ht="21.75" customHeight="1">
      <c r="A157" s="32"/>
      <c r="B157" s="33"/>
      <c r="C157" s="208" t="s">
        <v>240</v>
      </c>
      <c r="D157" s="208" t="s">
        <v>129</v>
      </c>
      <c r="E157" s="209" t="s">
        <v>241</v>
      </c>
      <c r="F157" s="210" t="s">
        <v>242</v>
      </c>
      <c r="G157" s="211" t="s">
        <v>132</v>
      </c>
      <c r="H157" s="212">
        <v>60</v>
      </c>
      <c r="I157" s="213"/>
      <c r="J157" s="212">
        <f t="shared" ref="J157:J162" si="10">ROUND(I157*H157,3)</f>
        <v>0</v>
      </c>
      <c r="K157" s="214"/>
      <c r="L157" s="35"/>
      <c r="M157" s="215" t="s">
        <v>1</v>
      </c>
      <c r="N157" s="216" t="s">
        <v>42</v>
      </c>
      <c r="O157" s="69"/>
      <c r="P157" s="217">
        <f t="shared" ref="P157:P162" si="11">O157*H157</f>
        <v>0</v>
      </c>
      <c r="Q157" s="217">
        <v>0.46166000000000001</v>
      </c>
      <c r="R157" s="217">
        <f t="shared" ref="R157:R162" si="12">Q157*H157</f>
        <v>27.6996</v>
      </c>
      <c r="S157" s="217">
        <v>0</v>
      </c>
      <c r="T157" s="218">
        <f t="shared" ref="T157:T162" si="13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19" t="s">
        <v>133</v>
      </c>
      <c r="AT157" s="219" t="s">
        <v>129</v>
      </c>
      <c r="AU157" s="219" t="s">
        <v>134</v>
      </c>
      <c r="AY157" s="14" t="s">
        <v>126</v>
      </c>
      <c r="BE157" s="105">
        <f t="shared" ref="BE157:BE162" si="14">IF(N157="základná",J157,0)</f>
        <v>0</v>
      </c>
      <c r="BF157" s="105">
        <f t="shared" ref="BF157:BF162" si="15">IF(N157="znížená",J157,0)</f>
        <v>0</v>
      </c>
      <c r="BG157" s="105">
        <f t="shared" ref="BG157:BG162" si="16">IF(N157="zákl. prenesená",J157,0)</f>
        <v>0</v>
      </c>
      <c r="BH157" s="105">
        <f t="shared" ref="BH157:BH162" si="17">IF(N157="zníž. prenesená",J157,0)</f>
        <v>0</v>
      </c>
      <c r="BI157" s="105">
        <f t="shared" ref="BI157:BI162" si="18">IF(N157="nulová",J157,0)</f>
        <v>0</v>
      </c>
      <c r="BJ157" s="14" t="s">
        <v>134</v>
      </c>
      <c r="BK157" s="220">
        <f t="shared" ref="BK157:BK162" si="19">ROUND(I157*H157,3)</f>
        <v>0</v>
      </c>
      <c r="BL157" s="14" t="s">
        <v>133</v>
      </c>
      <c r="BM157" s="219" t="s">
        <v>243</v>
      </c>
    </row>
    <row r="158" spans="1:65" s="2" customFormat="1" ht="21.75" customHeight="1">
      <c r="A158" s="32"/>
      <c r="B158" s="33"/>
      <c r="C158" s="208" t="s">
        <v>244</v>
      </c>
      <c r="D158" s="208" t="s">
        <v>129</v>
      </c>
      <c r="E158" s="209" t="s">
        <v>245</v>
      </c>
      <c r="F158" s="210" t="s">
        <v>246</v>
      </c>
      <c r="G158" s="211" t="s">
        <v>132</v>
      </c>
      <c r="H158" s="212">
        <v>13</v>
      </c>
      <c r="I158" s="213"/>
      <c r="J158" s="212">
        <f t="shared" si="10"/>
        <v>0</v>
      </c>
      <c r="K158" s="214"/>
      <c r="L158" s="35"/>
      <c r="M158" s="215" t="s">
        <v>1</v>
      </c>
      <c r="N158" s="216" t="s">
        <v>42</v>
      </c>
      <c r="O158" s="69"/>
      <c r="P158" s="217">
        <f t="shared" si="11"/>
        <v>0</v>
      </c>
      <c r="Q158" s="217">
        <v>0.46166000000000001</v>
      </c>
      <c r="R158" s="217">
        <f t="shared" si="12"/>
        <v>6.0015800000000006</v>
      </c>
      <c r="S158" s="217">
        <v>0</v>
      </c>
      <c r="T158" s="218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19" t="s">
        <v>133</v>
      </c>
      <c r="AT158" s="219" t="s">
        <v>129</v>
      </c>
      <c r="AU158" s="219" t="s">
        <v>134</v>
      </c>
      <c r="AY158" s="14" t="s">
        <v>126</v>
      </c>
      <c r="BE158" s="105">
        <f t="shared" si="14"/>
        <v>0</v>
      </c>
      <c r="BF158" s="105">
        <f t="shared" si="15"/>
        <v>0</v>
      </c>
      <c r="BG158" s="105">
        <f t="shared" si="16"/>
        <v>0</v>
      </c>
      <c r="BH158" s="105">
        <f t="shared" si="17"/>
        <v>0</v>
      </c>
      <c r="BI158" s="105">
        <f t="shared" si="18"/>
        <v>0</v>
      </c>
      <c r="BJ158" s="14" t="s">
        <v>134</v>
      </c>
      <c r="BK158" s="220">
        <f t="shared" si="19"/>
        <v>0</v>
      </c>
      <c r="BL158" s="14" t="s">
        <v>133</v>
      </c>
      <c r="BM158" s="219" t="s">
        <v>247</v>
      </c>
    </row>
    <row r="159" spans="1:65" s="2" customFormat="1" ht="33" customHeight="1">
      <c r="A159" s="32"/>
      <c r="B159" s="33"/>
      <c r="C159" s="208" t="s">
        <v>248</v>
      </c>
      <c r="D159" s="208" t="s">
        <v>129</v>
      </c>
      <c r="E159" s="209" t="s">
        <v>249</v>
      </c>
      <c r="F159" s="210" t="s">
        <v>250</v>
      </c>
      <c r="G159" s="211" t="s">
        <v>132</v>
      </c>
      <c r="H159" s="212">
        <v>13</v>
      </c>
      <c r="I159" s="213"/>
      <c r="J159" s="212">
        <f t="shared" si="10"/>
        <v>0</v>
      </c>
      <c r="K159" s="214"/>
      <c r="L159" s="35"/>
      <c r="M159" s="215" t="s">
        <v>1</v>
      </c>
      <c r="N159" s="216" t="s">
        <v>42</v>
      </c>
      <c r="O159" s="69"/>
      <c r="P159" s="217">
        <f t="shared" si="11"/>
        <v>0</v>
      </c>
      <c r="Q159" s="217">
        <v>0.20745</v>
      </c>
      <c r="R159" s="217">
        <f t="shared" si="12"/>
        <v>2.69685</v>
      </c>
      <c r="S159" s="217">
        <v>0</v>
      </c>
      <c r="T159" s="218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219" t="s">
        <v>133</v>
      </c>
      <c r="AT159" s="219" t="s">
        <v>129</v>
      </c>
      <c r="AU159" s="219" t="s">
        <v>134</v>
      </c>
      <c r="AY159" s="14" t="s">
        <v>126</v>
      </c>
      <c r="BE159" s="105">
        <f t="shared" si="14"/>
        <v>0</v>
      </c>
      <c r="BF159" s="105">
        <f t="shared" si="15"/>
        <v>0</v>
      </c>
      <c r="BG159" s="105">
        <f t="shared" si="16"/>
        <v>0</v>
      </c>
      <c r="BH159" s="105">
        <f t="shared" si="17"/>
        <v>0</v>
      </c>
      <c r="BI159" s="105">
        <f t="shared" si="18"/>
        <v>0</v>
      </c>
      <c r="BJ159" s="14" t="s">
        <v>134</v>
      </c>
      <c r="BK159" s="220">
        <f t="shared" si="19"/>
        <v>0</v>
      </c>
      <c r="BL159" s="14" t="s">
        <v>133</v>
      </c>
      <c r="BM159" s="219" t="s">
        <v>251</v>
      </c>
    </row>
    <row r="160" spans="1:65" s="2" customFormat="1" ht="33" customHeight="1">
      <c r="A160" s="32"/>
      <c r="B160" s="33"/>
      <c r="C160" s="208" t="s">
        <v>252</v>
      </c>
      <c r="D160" s="208" t="s">
        <v>129</v>
      </c>
      <c r="E160" s="209" t="s">
        <v>253</v>
      </c>
      <c r="F160" s="210" t="s">
        <v>254</v>
      </c>
      <c r="G160" s="211" t="s">
        <v>132</v>
      </c>
      <c r="H160" s="212">
        <v>60</v>
      </c>
      <c r="I160" s="213"/>
      <c r="J160" s="212">
        <f t="shared" si="10"/>
        <v>0</v>
      </c>
      <c r="K160" s="214"/>
      <c r="L160" s="35"/>
      <c r="M160" s="215" t="s">
        <v>1</v>
      </c>
      <c r="N160" s="216" t="s">
        <v>42</v>
      </c>
      <c r="O160" s="69"/>
      <c r="P160" s="217">
        <f t="shared" si="11"/>
        <v>0</v>
      </c>
      <c r="Q160" s="217">
        <v>9.2499999999999999E-2</v>
      </c>
      <c r="R160" s="217">
        <f t="shared" si="12"/>
        <v>5.55</v>
      </c>
      <c r="S160" s="217">
        <v>0</v>
      </c>
      <c r="T160" s="218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219" t="s">
        <v>133</v>
      </c>
      <c r="AT160" s="219" t="s">
        <v>129</v>
      </c>
      <c r="AU160" s="219" t="s">
        <v>134</v>
      </c>
      <c r="AY160" s="14" t="s">
        <v>126</v>
      </c>
      <c r="BE160" s="105">
        <f t="shared" si="14"/>
        <v>0</v>
      </c>
      <c r="BF160" s="105">
        <f t="shared" si="15"/>
        <v>0</v>
      </c>
      <c r="BG160" s="105">
        <f t="shared" si="16"/>
        <v>0</v>
      </c>
      <c r="BH160" s="105">
        <f t="shared" si="17"/>
        <v>0</v>
      </c>
      <c r="BI160" s="105">
        <f t="shared" si="18"/>
        <v>0</v>
      </c>
      <c r="BJ160" s="14" t="s">
        <v>134</v>
      </c>
      <c r="BK160" s="220">
        <f t="shared" si="19"/>
        <v>0</v>
      </c>
      <c r="BL160" s="14" t="s">
        <v>133</v>
      </c>
      <c r="BM160" s="219" t="s">
        <v>255</v>
      </c>
    </row>
    <row r="161" spans="1:65" s="2" customFormat="1" ht="21.75" customHeight="1">
      <c r="A161" s="32"/>
      <c r="B161" s="33"/>
      <c r="C161" s="221" t="s">
        <v>256</v>
      </c>
      <c r="D161" s="221" t="s">
        <v>204</v>
      </c>
      <c r="E161" s="222" t="s">
        <v>257</v>
      </c>
      <c r="F161" s="223" t="s">
        <v>258</v>
      </c>
      <c r="G161" s="224" t="s">
        <v>132</v>
      </c>
      <c r="H161" s="225">
        <v>61.2</v>
      </c>
      <c r="I161" s="226"/>
      <c r="J161" s="225">
        <f t="shared" si="10"/>
        <v>0</v>
      </c>
      <c r="K161" s="227"/>
      <c r="L161" s="228"/>
      <c r="M161" s="229" t="s">
        <v>1</v>
      </c>
      <c r="N161" s="230" t="s">
        <v>42</v>
      </c>
      <c r="O161" s="69"/>
      <c r="P161" s="217">
        <f t="shared" si="11"/>
        <v>0</v>
      </c>
      <c r="Q161" s="217">
        <v>0.13</v>
      </c>
      <c r="R161" s="217">
        <f t="shared" si="12"/>
        <v>7.9560000000000004</v>
      </c>
      <c r="S161" s="217">
        <v>0</v>
      </c>
      <c r="T161" s="218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19" t="s">
        <v>207</v>
      </c>
      <c r="AT161" s="219" t="s">
        <v>204</v>
      </c>
      <c r="AU161" s="219" t="s">
        <v>134</v>
      </c>
      <c r="AY161" s="14" t="s">
        <v>126</v>
      </c>
      <c r="BE161" s="105">
        <f t="shared" si="14"/>
        <v>0</v>
      </c>
      <c r="BF161" s="105">
        <f t="shared" si="15"/>
        <v>0</v>
      </c>
      <c r="BG161" s="105">
        <f t="shared" si="16"/>
        <v>0</v>
      </c>
      <c r="BH161" s="105">
        <f t="shared" si="17"/>
        <v>0</v>
      </c>
      <c r="BI161" s="105">
        <f t="shared" si="18"/>
        <v>0</v>
      </c>
      <c r="BJ161" s="14" t="s">
        <v>134</v>
      </c>
      <c r="BK161" s="220">
        <f t="shared" si="19"/>
        <v>0</v>
      </c>
      <c r="BL161" s="14" t="s">
        <v>133</v>
      </c>
      <c r="BM161" s="219" t="s">
        <v>259</v>
      </c>
    </row>
    <row r="162" spans="1:65" s="2" customFormat="1" ht="16.5" customHeight="1">
      <c r="A162" s="32"/>
      <c r="B162" s="33"/>
      <c r="C162" s="208" t="s">
        <v>260</v>
      </c>
      <c r="D162" s="208" t="s">
        <v>129</v>
      </c>
      <c r="E162" s="209" t="s">
        <v>261</v>
      </c>
      <c r="F162" s="210" t="s">
        <v>262</v>
      </c>
      <c r="G162" s="211" t="s">
        <v>143</v>
      </c>
      <c r="H162" s="212">
        <v>23</v>
      </c>
      <c r="I162" s="213"/>
      <c r="J162" s="212">
        <f t="shared" si="10"/>
        <v>0</v>
      </c>
      <c r="K162" s="214"/>
      <c r="L162" s="35"/>
      <c r="M162" s="215" t="s">
        <v>1</v>
      </c>
      <c r="N162" s="216" t="s">
        <v>42</v>
      </c>
      <c r="O162" s="69"/>
      <c r="P162" s="217">
        <f t="shared" si="11"/>
        <v>0</v>
      </c>
      <c r="Q162" s="217">
        <v>1.0000000000000001E-5</v>
      </c>
      <c r="R162" s="217">
        <f t="shared" si="12"/>
        <v>2.3000000000000001E-4</v>
      </c>
      <c r="S162" s="217">
        <v>0</v>
      </c>
      <c r="T162" s="218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19" t="s">
        <v>133</v>
      </c>
      <c r="AT162" s="219" t="s">
        <v>129</v>
      </c>
      <c r="AU162" s="219" t="s">
        <v>134</v>
      </c>
      <c r="AY162" s="14" t="s">
        <v>126</v>
      </c>
      <c r="BE162" s="105">
        <f t="shared" si="14"/>
        <v>0</v>
      </c>
      <c r="BF162" s="105">
        <f t="shared" si="15"/>
        <v>0</v>
      </c>
      <c r="BG162" s="105">
        <f t="shared" si="16"/>
        <v>0</v>
      </c>
      <c r="BH162" s="105">
        <f t="shared" si="17"/>
        <v>0</v>
      </c>
      <c r="BI162" s="105">
        <f t="shared" si="18"/>
        <v>0</v>
      </c>
      <c r="BJ162" s="14" t="s">
        <v>134</v>
      </c>
      <c r="BK162" s="220">
        <f t="shared" si="19"/>
        <v>0</v>
      </c>
      <c r="BL162" s="14" t="s">
        <v>133</v>
      </c>
      <c r="BM162" s="219" t="s">
        <v>263</v>
      </c>
    </row>
    <row r="163" spans="1:65" s="12" customFormat="1" ht="22.9" customHeight="1">
      <c r="B163" s="193"/>
      <c r="C163" s="194"/>
      <c r="D163" s="195" t="s">
        <v>75</v>
      </c>
      <c r="E163" s="206" t="s">
        <v>264</v>
      </c>
      <c r="F163" s="206" t="s">
        <v>265</v>
      </c>
      <c r="G163" s="194"/>
      <c r="H163" s="194"/>
      <c r="I163" s="197"/>
      <c r="J163" s="207">
        <f>BK163</f>
        <v>0</v>
      </c>
      <c r="K163" s="194"/>
      <c r="L163" s="198"/>
      <c r="M163" s="199"/>
      <c r="N163" s="200"/>
      <c r="O163" s="200"/>
      <c r="P163" s="201">
        <f>P164</f>
        <v>0</v>
      </c>
      <c r="Q163" s="200"/>
      <c r="R163" s="201">
        <f>R164</f>
        <v>1.8799999999999999E-3</v>
      </c>
      <c r="S163" s="200"/>
      <c r="T163" s="202">
        <f>T164</f>
        <v>0</v>
      </c>
      <c r="AR163" s="203" t="s">
        <v>81</v>
      </c>
      <c r="AT163" s="204" t="s">
        <v>75</v>
      </c>
      <c r="AU163" s="204" t="s">
        <v>81</v>
      </c>
      <c r="AY163" s="203" t="s">
        <v>126</v>
      </c>
      <c r="BK163" s="205">
        <f>BK164</f>
        <v>0</v>
      </c>
    </row>
    <row r="164" spans="1:65" s="2" customFormat="1" ht="21.75" customHeight="1">
      <c r="A164" s="32"/>
      <c r="B164" s="33"/>
      <c r="C164" s="208" t="s">
        <v>266</v>
      </c>
      <c r="D164" s="208" t="s">
        <v>129</v>
      </c>
      <c r="E164" s="209" t="s">
        <v>267</v>
      </c>
      <c r="F164" s="210" t="s">
        <v>268</v>
      </c>
      <c r="G164" s="211" t="s">
        <v>269</v>
      </c>
      <c r="H164" s="212">
        <v>2</v>
      </c>
      <c r="I164" s="213"/>
      <c r="J164" s="212">
        <f>ROUND(I164*H164,3)</f>
        <v>0</v>
      </c>
      <c r="K164" s="214"/>
      <c r="L164" s="35"/>
      <c r="M164" s="215" t="s">
        <v>1</v>
      </c>
      <c r="N164" s="216" t="s">
        <v>42</v>
      </c>
      <c r="O164" s="69"/>
      <c r="P164" s="217">
        <f>O164*H164</f>
        <v>0</v>
      </c>
      <c r="Q164" s="217">
        <v>9.3999999999999997E-4</v>
      </c>
      <c r="R164" s="217">
        <f>Q164*H164</f>
        <v>1.8799999999999999E-3</v>
      </c>
      <c r="S164" s="217">
        <v>0</v>
      </c>
      <c r="T164" s="218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219" t="s">
        <v>133</v>
      </c>
      <c r="AT164" s="219" t="s">
        <v>129</v>
      </c>
      <c r="AU164" s="219" t="s">
        <v>134</v>
      </c>
      <c r="AY164" s="14" t="s">
        <v>126</v>
      </c>
      <c r="BE164" s="105">
        <f>IF(N164="základná",J164,0)</f>
        <v>0</v>
      </c>
      <c r="BF164" s="105">
        <f>IF(N164="znížená",J164,0)</f>
        <v>0</v>
      </c>
      <c r="BG164" s="105">
        <f>IF(N164="zákl. prenesená",J164,0)</f>
        <v>0</v>
      </c>
      <c r="BH164" s="105">
        <f>IF(N164="zníž. prenesená",J164,0)</f>
        <v>0</v>
      </c>
      <c r="BI164" s="105">
        <f>IF(N164="nulová",J164,0)</f>
        <v>0</v>
      </c>
      <c r="BJ164" s="14" t="s">
        <v>134</v>
      </c>
      <c r="BK164" s="220">
        <f>ROUND(I164*H164,3)</f>
        <v>0</v>
      </c>
      <c r="BL164" s="14" t="s">
        <v>133</v>
      </c>
      <c r="BM164" s="219" t="s">
        <v>270</v>
      </c>
    </row>
    <row r="165" spans="1:65" s="12" customFormat="1" ht="22.9" customHeight="1">
      <c r="B165" s="193"/>
      <c r="C165" s="194"/>
      <c r="D165" s="195" t="s">
        <v>75</v>
      </c>
      <c r="E165" s="206" t="s">
        <v>207</v>
      </c>
      <c r="F165" s="206" t="s">
        <v>271</v>
      </c>
      <c r="G165" s="194"/>
      <c r="H165" s="194"/>
      <c r="I165" s="197"/>
      <c r="J165" s="207">
        <f>BK165</f>
        <v>0</v>
      </c>
      <c r="K165" s="194"/>
      <c r="L165" s="198"/>
      <c r="M165" s="199"/>
      <c r="N165" s="200"/>
      <c r="O165" s="200"/>
      <c r="P165" s="201">
        <f>SUM(P166:P217)</f>
        <v>0</v>
      </c>
      <c r="Q165" s="200"/>
      <c r="R165" s="201">
        <f>SUM(R166:R217)</f>
        <v>0.82859000000000016</v>
      </c>
      <c r="S165" s="200"/>
      <c r="T165" s="202">
        <f>SUM(T166:T217)</f>
        <v>0</v>
      </c>
      <c r="AR165" s="203" t="s">
        <v>81</v>
      </c>
      <c r="AT165" s="204" t="s">
        <v>75</v>
      </c>
      <c r="AU165" s="204" t="s">
        <v>81</v>
      </c>
      <c r="AY165" s="203" t="s">
        <v>126</v>
      </c>
      <c r="BK165" s="205">
        <f>SUM(BK166:BK217)</f>
        <v>0</v>
      </c>
    </row>
    <row r="166" spans="1:65" s="2" customFormat="1" ht="21.75" customHeight="1">
      <c r="A166" s="32"/>
      <c r="B166" s="33"/>
      <c r="C166" s="208" t="s">
        <v>272</v>
      </c>
      <c r="D166" s="208" t="s">
        <v>129</v>
      </c>
      <c r="E166" s="209" t="s">
        <v>273</v>
      </c>
      <c r="F166" s="210" t="s">
        <v>274</v>
      </c>
      <c r="G166" s="211" t="s">
        <v>143</v>
      </c>
      <c r="H166" s="212">
        <v>25</v>
      </c>
      <c r="I166" s="213"/>
      <c r="J166" s="212">
        <f t="shared" ref="J166:J197" si="20">ROUND(I166*H166,3)</f>
        <v>0</v>
      </c>
      <c r="K166" s="214"/>
      <c r="L166" s="35"/>
      <c r="M166" s="215" t="s">
        <v>1</v>
      </c>
      <c r="N166" s="216" t="s">
        <v>42</v>
      </c>
      <c r="O166" s="69"/>
      <c r="P166" s="217">
        <f t="shared" ref="P166:P197" si="21">O166*H166</f>
        <v>0</v>
      </c>
      <c r="Q166" s="217">
        <v>0</v>
      </c>
      <c r="R166" s="217">
        <f t="shared" ref="R166:R197" si="22">Q166*H166</f>
        <v>0</v>
      </c>
      <c r="S166" s="217">
        <v>0</v>
      </c>
      <c r="T166" s="218">
        <f t="shared" ref="T166:T197" si="23"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219" t="s">
        <v>133</v>
      </c>
      <c r="AT166" s="219" t="s">
        <v>129</v>
      </c>
      <c r="AU166" s="219" t="s">
        <v>134</v>
      </c>
      <c r="AY166" s="14" t="s">
        <v>126</v>
      </c>
      <c r="BE166" s="105">
        <f t="shared" ref="BE166:BE197" si="24">IF(N166="základná",J166,0)</f>
        <v>0</v>
      </c>
      <c r="BF166" s="105">
        <f t="shared" ref="BF166:BF197" si="25">IF(N166="znížená",J166,0)</f>
        <v>0</v>
      </c>
      <c r="BG166" s="105">
        <f t="shared" ref="BG166:BG197" si="26">IF(N166="zákl. prenesená",J166,0)</f>
        <v>0</v>
      </c>
      <c r="BH166" s="105">
        <f t="shared" ref="BH166:BH197" si="27">IF(N166="zníž. prenesená",J166,0)</f>
        <v>0</v>
      </c>
      <c r="BI166" s="105">
        <f t="shared" ref="BI166:BI197" si="28">IF(N166="nulová",J166,0)</f>
        <v>0</v>
      </c>
      <c r="BJ166" s="14" t="s">
        <v>134</v>
      </c>
      <c r="BK166" s="220">
        <f t="shared" ref="BK166:BK197" si="29">ROUND(I166*H166,3)</f>
        <v>0</v>
      </c>
      <c r="BL166" s="14" t="s">
        <v>133</v>
      </c>
      <c r="BM166" s="219" t="s">
        <v>275</v>
      </c>
    </row>
    <row r="167" spans="1:65" s="2" customFormat="1" ht="21.75" customHeight="1">
      <c r="A167" s="32"/>
      <c r="B167" s="33"/>
      <c r="C167" s="208" t="s">
        <v>276</v>
      </c>
      <c r="D167" s="208" t="s">
        <v>129</v>
      </c>
      <c r="E167" s="209" t="s">
        <v>277</v>
      </c>
      <c r="F167" s="210" t="s">
        <v>278</v>
      </c>
      <c r="G167" s="211" t="s">
        <v>143</v>
      </c>
      <c r="H167" s="212">
        <v>13</v>
      </c>
      <c r="I167" s="213"/>
      <c r="J167" s="212">
        <f t="shared" si="20"/>
        <v>0</v>
      </c>
      <c r="K167" s="214"/>
      <c r="L167" s="35"/>
      <c r="M167" s="215" t="s">
        <v>1</v>
      </c>
      <c r="N167" s="216" t="s">
        <v>42</v>
      </c>
      <c r="O167" s="69"/>
      <c r="P167" s="217">
        <f t="shared" si="21"/>
        <v>0</v>
      </c>
      <c r="Q167" s="217">
        <v>0</v>
      </c>
      <c r="R167" s="217">
        <f t="shared" si="22"/>
        <v>0</v>
      </c>
      <c r="S167" s="217">
        <v>0</v>
      </c>
      <c r="T167" s="218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219" t="s">
        <v>133</v>
      </c>
      <c r="AT167" s="219" t="s">
        <v>129</v>
      </c>
      <c r="AU167" s="219" t="s">
        <v>134</v>
      </c>
      <c r="AY167" s="14" t="s">
        <v>126</v>
      </c>
      <c r="BE167" s="105">
        <f t="shared" si="24"/>
        <v>0</v>
      </c>
      <c r="BF167" s="105">
        <f t="shared" si="25"/>
        <v>0</v>
      </c>
      <c r="BG167" s="105">
        <f t="shared" si="26"/>
        <v>0</v>
      </c>
      <c r="BH167" s="105">
        <f t="shared" si="27"/>
        <v>0</v>
      </c>
      <c r="BI167" s="105">
        <f t="shared" si="28"/>
        <v>0</v>
      </c>
      <c r="BJ167" s="14" t="s">
        <v>134</v>
      </c>
      <c r="BK167" s="220">
        <f t="shared" si="29"/>
        <v>0</v>
      </c>
      <c r="BL167" s="14" t="s">
        <v>133</v>
      </c>
      <c r="BM167" s="219" t="s">
        <v>279</v>
      </c>
    </row>
    <row r="168" spans="1:65" s="2" customFormat="1" ht="21.75" customHeight="1">
      <c r="A168" s="32"/>
      <c r="B168" s="33"/>
      <c r="C168" s="221" t="s">
        <v>280</v>
      </c>
      <c r="D168" s="221" t="s">
        <v>204</v>
      </c>
      <c r="E168" s="222" t="s">
        <v>281</v>
      </c>
      <c r="F168" s="223" t="s">
        <v>282</v>
      </c>
      <c r="G168" s="224" t="s">
        <v>143</v>
      </c>
      <c r="H168" s="225">
        <v>13</v>
      </c>
      <c r="I168" s="226"/>
      <c r="J168" s="225">
        <f t="shared" si="20"/>
        <v>0</v>
      </c>
      <c r="K168" s="227"/>
      <c r="L168" s="228"/>
      <c r="M168" s="229" t="s">
        <v>1</v>
      </c>
      <c r="N168" s="230" t="s">
        <v>42</v>
      </c>
      <c r="O168" s="69"/>
      <c r="P168" s="217">
        <f t="shared" si="21"/>
        <v>0</v>
      </c>
      <c r="Q168" s="217">
        <v>2.7999999999999998E-4</v>
      </c>
      <c r="R168" s="217">
        <f t="shared" si="22"/>
        <v>3.6399999999999996E-3</v>
      </c>
      <c r="S168" s="217">
        <v>0</v>
      </c>
      <c r="T168" s="218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219" t="s">
        <v>207</v>
      </c>
      <c r="AT168" s="219" t="s">
        <v>204</v>
      </c>
      <c r="AU168" s="219" t="s">
        <v>134</v>
      </c>
      <c r="AY168" s="14" t="s">
        <v>126</v>
      </c>
      <c r="BE168" s="105">
        <f t="shared" si="24"/>
        <v>0</v>
      </c>
      <c r="BF168" s="105">
        <f t="shared" si="25"/>
        <v>0</v>
      </c>
      <c r="BG168" s="105">
        <f t="shared" si="26"/>
        <v>0</v>
      </c>
      <c r="BH168" s="105">
        <f t="shared" si="27"/>
        <v>0</v>
      </c>
      <c r="BI168" s="105">
        <f t="shared" si="28"/>
        <v>0</v>
      </c>
      <c r="BJ168" s="14" t="s">
        <v>134</v>
      </c>
      <c r="BK168" s="220">
        <f t="shared" si="29"/>
        <v>0</v>
      </c>
      <c r="BL168" s="14" t="s">
        <v>133</v>
      </c>
      <c r="BM168" s="219" t="s">
        <v>283</v>
      </c>
    </row>
    <row r="169" spans="1:65" s="2" customFormat="1" ht="33" customHeight="1">
      <c r="A169" s="32"/>
      <c r="B169" s="33"/>
      <c r="C169" s="221" t="s">
        <v>284</v>
      </c>
      <c r="D169" s="221" t="s">
        <v>204</v>
      </c>
      <c r="E169" s="222" t="s">
        <v>285</v>
      </c>
      <c r="F169" s="223" t="s">
        <v>286</v>
      </c>
      <c r="G169" s="224" t="s">
        <v>287</v>
      </c>
      <c r="H169" s="225">
        <v>1</v>
      </c>
      <c r="I169" s="226"/>
      <c r="J169" s="225">
        <f t="shared" si="20"/>
        <v>0</v>
      </c>
      <c r="K169" s="227"/>
      <c r="L169" s="228"/>
      <c r="M169" s="229" t="s">
        <v>1</v>
      </c>
      <c r="N169" s="230" t="s">
        <v>42</v>
      </c>
      <c r="O169" s="69"/>
      <c r="P169" s="217">
        <f t="shared" si="21"/>
        <v>0</v>
      </c>
      <c r="Q169" s="217">
        <v>6.9999999999999999E-4</v>
      </c>
      <c r="R169" s="217">
        <f t="shared" si="22"/>
        <v>6.9999999999999999E-4</v>
      </c>
      <c r="S169" s="217">
        <v>0</v>
      </c>
      <c r="T169" s="218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219" t="s">
        <v>207</v>
      </c>
      <c r="AT169" s="219" t="s">
        <v>204</v>
      </c>
      <c r="AU169" s="219" t="s">
        <v>134</v>
      </c>
      <c r="AY169" s="14" t="s">
        <v>126</v>
      </c>
      <c r="BE169" s="105">
        <f t="shared" si="24"/>
        <v>0</v>
      </c>
      <c r="BF169" s="105">
        <f t="shared" si="25"/>
        <v>0</v>
      </c>
      <c r="BG169" s="105">
        <f t="shared" si="26"/>
        <v>0</v>
      </c>
      <c r="BH169" s="105">
        <f t="shared" si="27"/>
        <v>0</v>
      </c>
      <c r="BI169" s="105">
        <f t="shared" si="28"/>
        <v>0</v>
      </c>
      <c r="BJ169" s="14" t="s">
        <v>134</v>
      </c>
      <c r="BK169" s="220">
        <f t="shared" si="29"/>
        <v>0</v>
      </c>
      <c r="BL169" s="14" t="s">
        <v>133</v>
      </c>
      <c r="BM169" s="219" t="s">
        <v>288</v>
      </c>
    </row>
    <row r="170" spans="1:65" s="2" customFormat="1" ht="21.75" customHeight="1">
      <c r="A170" s="32"/>
      <c r="B170" s="33"/>
      <c r="C170" s="208" t="s">
        <v>289</v>
      </c>
      <c r="D170" s="208" t="s">
        <v>129</v>
      </c>
      <c r="E170" s="209" t="s">
        <v>290</v>
      </c>
      <c r="F170" s="210" t="s">
        <v>291</v>
      </c>
      <c r="G170" s="211" t="s">
        <v>143</v>
      </c>
      <c r="H170" s="212">
        <v>3</v>
      </c>
      <c r="I170" s="213"/>
      <c r="J170" s="212">
        <f t="shared" si="20"/>
        <v>0</v>
      </c>
      <c r="K170" s="214"/>
      <c r="L170" s="35"/>
      <c r="M170" s="215" t="s">
        <v>1</v>
      </c>
      <c r="N170" s="216" t="s">
        <v>42</v>
      </c>
      <c r="O170" s="69"/>
      <c r="P170" s="217">
        <f t="shared" si="21"/>
        <v>0</v>
      </c>
      <c r="Q170" s="217">
        <v>1.0000000000000001E-5</v>
      </c>
      <c r="R170" s="217">
        <f t="shared" si="22"/>
        <v>3.0000000000000004E-5</v>
      </c>
      <c r="S170" s="217">
        <v>0</v>
      </c>
      <c r="T170" s="218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219" t="s">
        <v>133</v>
      </c>
      <c r="AT170" s="219" t="s">
        <v>129</v>
      </c>
      <c r="AU170" s="219" t="s">
        <v>134</v>
      </c>
      <c r="AY170" s="14" t="s">
        <v>126</v>
      </c>
      <c r="BE170" s="105">
        <f t="shared" si="24"/>
        <v>0</v>
      </c>
      <c r="BF170" s="105">
        <f t="shared" si="25"/>
        <v>0</v>
      </c>
      <c r="BG170" s="105">
        <f t="shared" si="26"/>
        <v>0</v>
      </c>
      <c r="BH170" s="105">
        <f t="shared" si="27"/>
        <v>0</v>
      </c>
      <c r="BI170" s="105">
        <f t="shared" si="28"/>
        <v>0</v>
      </c>
      <c r="BJ170" s="14" t="s">
        <v>134</v>
      </c>
      <c r="BK170" s="220">
        <f t="shared" si="29"/>
        <v>0</v>
      </c>
      <c r="BL170" s="14" t="s">
        <v>133</v>
      </c>
      <c r="BM170" s="219" t="s">
        <v>292</v>
      </c>
    </row>
    <row r="171" spans="1:65" s="2" customFormat="1" ht="16.5" customHeight="1">
      <c r="A171" s="32"/>
      <c r="B171" s="33"/>
      <c r="C171" s="221" t="s">
        <v>293</v>
      </c>
      <c r="D171" s="221" t="s">
        <v>204</v>
      </c>
      <c r="E171" s="222" t="s">
        <v>294</v>
      </c>
      <c r="F171" s="223" t="s">
        <v>295</v>
      </c>
      <c r="G171" s="224" t="s">
        <v>287</v>
      </c>
      <c r="H171" s="225">
        <v>3</v>
      </c>
      <c r="I171" s="226"/>
      <c r="J171" s="225">
        <f t="shared" si="20"/>
        <v>0</v>
      </c>
      <c r="K171" s="227"/>
      <c r="L171" s="228"/>
      <c r="M171" s="229" t="s">
        <v>1</v>
      </c>
      <c r="N171" s="230" t="s">
        <v>42</v>
      </c>
      <c r="O171" s="69"/>
      <c r="P171" s="217">
        <f t="shared" si="21"/>
        <v>0</v>
      </c>
      <c r="Q171" s="217">
        <v>1.81E-3</v>
      </c>
      <c r="R171" s="217">
        <f t="shared" si="22"/>
        <v>5.4299999999999999E-3</v>
      </c>
      <c r="S171" s="217">
        <v>0</v>
      </c>
      <c r="T171" s="218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219" t="s">
        <v>207</v>
      </c>
      <c r="AT171" s="219" t="s">
        <v>204</v>
      </c>
      <c r="AU171" s="219" t="s">
        <v>134</v>
      </c>
      <c r="AY171" s="14" t="s">
        <v>126</v>
      </c>
      <c r="BE171" s="105">
        <f t="shared" si="24"/>
        <v>0</v>
      </c>
      <c r="BF171" s="105">
        <f t="shared" si="25"/>
        <v>0</v>
      </c>
      <c r="BG171" s="105">
        <f t="shared" si="26"/>
        <v>0</v>
      </c>
      <c r="BH171" s="105">
        <f t="shared" si="27"/>
        <v>0</v>
      </c>
      <c r="BI171" s="105">
        <f t="shared" si="28"/>
        <v>0</v>
      </c>
      <c r="BJ171" s="14" t="s">
        <v>134</v>
      </c>
      <c r="BK171" s="220">
        <f t="shared" si="29"/>
        <v>0</v>
      </c>
      <c r="BL171" s="14" t="s">
        <v>133</v>
      </c>
      <c r="BM171" s="219" t="s">
        <v>296</v>
      </c>
    </row>
    <row r="172" spans="1:65" s="2" customFormat="1" ht="21.75" customHeight="1">
      <c r="A172" s="32"/>
      <c r="B172" s="33"/>
      <c r="C172" s="208" t="s">
        <v>297</v>
      </c>
      <c r="D172" s="208" t="s">
        <v>129</v>
      </c>
      <c r="E172" s="209" t="s">
        <v>298</v>
      </c>
      <c r="F172" s="210" t="s">
        <v>299</v>
      </c>
      <c r="G172" s="211" t="s">
        <v>143</v>
      </c>
      <c r="H172" s="212">
        <v>18</v>
      </c>
      <c r="I172" s="213"/>
      <c r="J172" s="212">
        <f t="shared" si="20"/>
        <v>0</v>
      </c>
      <c r="K172" s="214"/>
      <c r="L172" s="35"/>
      <c r="M172" s="215" t="s">
        <v>1</v>
      </c>
      <c r="N172" s="216" t="s">
        <v>42</v>
      </c>
      <c r="O172" s="69"/>
      <c r="P172" s="217">
        <f t="shared" si="21"/>
        <v>0</v>
      </c>
      <c r="Q172" s="217">
        <v>1.0000000000000001E-5</v>
      </c>
      <c r="R172" s="217">
        <f t="shared" si="22"/>
        <v>1.8000000000000001E-4</v>
      </c>
      <c r="S172" s="217">
        <v>0</v>
      </c>
      <c r="T172" s="218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219" t="s">
        <v>133</v>
      </c>
      <c r="AT172" s="219" t="s">
        <v>129</v>
      </c>
      <c r="AU172" s="219" t="s">
        <v>134</v>
      </c>
      <c r="AY172" s="14" t="s">
        <v>126</v>
      </c>
      <c r="BE172" s="105">
        <f t="shared" si="24"/>
        <v>0</v>
      </c>
      <c r="BF172" s="105">
        <f t="shared" si="25"/>
        <v>0</v>
      </c>
      <c r="BG172" s="105">
        <f t="shared" si="26"/>
        <v>0</v>
      </c>
      <c r="BH172" s="105">
        <f t="shared" si="27"/>
        <v>0</v>
      </c>
      <c r="BI172" s="105">
        <f t="shared" si="28"/>
        <v>0</v>
      </c>
      <c r="BJ172" s="14" t="s">
        <v>134</v>
      </c>
      <c r="BK172" s="220">
        <f t="shared" si="29"/>
        <v>0</v>
      </c>
      <c r="BL172" s="14" t="s">
        <v>133</v>
      </c>
      <c r="BM172" s="219" t="s">
        <v>300</v>
      </c>
    </row>
    <row r="173" spans="1:65" s="2" customFormat="1" ht="16.5" customHeight="1">
      <c r="A173" s="32"/>
      <c r="B173" s="33"/>
      <c r="C173" s="221" t="s">
        <v>301</v>
      </c>
      <c r="D173" s="221" t="s">
        <v>204</v>
      </c>
      <c r="E173" s="222" t="s">
        <v>302</v>
      </c>
      <c r="F173" s="223" t="s">
        <v>303</v>
      </c>
      <c r="G173" s="224" t="s">
        <v>287</v>
      </c>
      <c r="H173" s="225">
        <v>6</v>
      </c>
      <c r="I173" s="226"/>
      <c r="J173" s="225">
        <f t="shared" si="20"/>
        <v>0</v>
      </c>
      <c r="K173" s="227"/>
      <c r="L173" s="228"/>
      <c r="M173" s="229" t="s">
        <v>1</v>
      </c>
      <c r="N173" s="230" t="s">
        <v>42</v>
      </c>
      <c r="O173" s="69"/>
      <c r="P173" s="217">
        <f t="shared" si="21"/>
        <v>0</v>
      </c>
      <c r="Q173" s="217">
        <v>1.091E-2</v>
      </c>
      <c r="R173" s="217">
        <f t="shared" si="22"/>
        <v>6.545999999999999E-2</v>
      </c>
      <c r="S173" s="217">
        <v>0</v>
      </c>
      <c r="T173" s="218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19" t="s">
        <v>207</v>
      </c>
      <c r="AT173" s="219" t="s">
        <v>204</v>
      </c>
      <c r="AU173" s="219" t="s">
        <v>134</v>
      </c>
      <c r="AY173" s="14" t="s">
        <v>126</v>
      </c>
      <c r="BE173" s="105">
        <f t="shared" si="24"/>
        <v>0</v>
      </c>
      <c r="BF173" s="105">
        <f t="shared" si="25"/>
        <v>0</v>
      </c>
      <c r="BG173" s="105">
        <f t="shared" si="26"/>
        <v>0</v>
      </c>
      <c r="BH173" s="105">
        <f t="shared" si="27"/>
        <v>0</v>
      </c>
      <c r="BI173" s="105">
        <f t="shared" si="28"/>
        <v>0</v>
      </c>
      <c r="BJ173" s="14" t="s">
        <v>134</v>
      </c>
      <c r="BK173" s="220">
        <f t="shared" si="29"/>
        <v>0</v>
      </c>
      <c r="BL173" s="14" t="s">
        <v>133</v>
      </c>
      <c r="BM173" s="219" t="s">
        <v>304</v>
      </c>
    </row>
    <row r="174" spans="1:65" s="2" customFormat="1" ht="21.75" customHeight="1">
      <c r="A174" s="32"/>
      <c r="B174" s="33"/>
      <c r="C174" s="208" t="s">
        <v>305</v>
      </c>
      <c r="D174" s="208" t="s">
        <v>129</v>
      </c>
      <c r="E174" s="209" t="s">
        <v>306</v>
      </c>
      <c r="F174" s="210" t="s">
        <v>307</v>
      </c>
      <c r="G174" s="211" t="s">
        <v>143</v>
      </c>
      <c r="H174" s="212">
        <v>26</v>
      </c>
      <c r="I174" s="213"/>
      <c r="J174" s="212">
        <f t="shared" si="20"/>
        <v>0</v>
      </c>
      <c r="K174" s="214"/>
      <c r="L174" s="35"/>
      <c r="M174" s="215" t="s">
        <v>1</v>
      </c>
      <c r="N174" s="216" t="s">
        <v>42</v>
      </c>
      <c r="O174" s="69"/>
      <c r="P174" s="217">
        <f t="shared" si="21"/>
        <v>0</v>
      </c>
      <c r="Q174" s="217">
        <v>1.0000000000000001E-5</v>
      </c>
      <c r="R174" s="217">
        <f t="shared" si="22"/>
        <v>2.6000000000000003E-4</v>
      </c>
      <c r="S174" s="217">
        <v>0</v>
      </c>
      <c r="T174" s="218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219" t="s">
        <v>133</v>
      </c>
      <c r="AT174" s="219" t="s">
        <v>129</v>
      </c>
      <c r="AU174" s="219" t="s">
        <v>134</v>
      </c>
      <c r="AY174" s="14" t="s">
        <v>126</v>
      </c>
      <c r="BE174" s="105">
        <f t="shared" si="24"/>
        <v>0</v>
      </c>
      <c r="BF174" s="105">
        <f t="shared" si="25"/>
        <v>0</v>
      </c>
      <c r="BG174" s="105">
        <f t="shared" si="26"/>
        <v>0</v>
      </c>
      <c r="BH174" s="105">
        <f t="shared" si="27"/>
        <v>0</v>
      </c>
      <c r="BI174" s="105">
        <f t="shared" si="28"/>
        <v>0</v>
      </c>
      <c r="BJ174" s="14" t="s">
        <v>134</v>
      </c>
      <c r="BK174" s="220">
        <f t="shared" si="29"/>
        <v>0</v>
      </c>
      <c r="BL174" s="14" t="s">
        <v>133</v>
      </c>
      <c r="BM174" s="219" t="s">
        <v>308</v>
      </c>
    </row>
    <row r="175" spans="1:65" s="2" customFormat="1" ht="16.5" customHeight="1">
      <c r="A175" s="32"/>
      <c r="B175" s="33"/>
      <c r="C175" s="221" t="s">
        <v>309</v>
      </c>
      <c r="D175" s="221" t="s">
        <v>204</v>
      </c>
      <c r="E175" s="222" t="s">
        <v>310</v>
      </c>
      <c r="F175" s="223" t="s">
        <v>311</v>
      </c>
      <c r="G175" s="224" t="s">
        <v>287</v>
      </c>
      <c r="H175" s="225">
        <v>9</v>
      </c>
      <c r="I175" s="226"/>
      <c r="J175" s="225">
        <f t="shared" si="20"/>
        <v>0</v>
      </c>
      <c r="K175" s="227"/>
      <c r="L175" s="228"/>
      <c r="M175" s="229" t="s">
        <v>1</v>
      </c>
      <c r="N175" s="230" t="s">
        <v>42</v>
      </c>
      <c r="O175" s="69"/>
      <c r="P175" s="217">
        <f t="shared" si="21"/>
        <v>0</v>
      </c>
      <c r="Q175" s="217">
        <v>1.7219999999999999E-2</v>
      </c>
      <c r="R175" s="217">
        <f t="shared" si="22"/>
        <v>0.15498000000000001</v>
      </c>
      <c r="S175" s="217">
        <v>0</v>
      </c>
      <c r="T175" s="218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219" t="s">
        <v>207</v>
      </c>
      <c r="AT175" s="219" t="s">
        <v>204</v>
      </c>
      <c r="AU175" s="219" t="s">
        <v>134</v>
      </c>
      <c r="AY175" s="14" t="s">
        <v>126</v>
      </c>
      <c r="BE175" s="105">
        <f t="shared" si="24"/>
        <v>0</v>
      </c>
      <c r="BF175" s="105">
        <f t="shared" si="25"/>
        <v>0</v>
      </c>
      <c r="BG175" s="105">
        <f t="shared" si="26"/>
        <v>0</v>
      </c>
      <c r="BH175" s="105">
        <f t="shared" si="27"/>
        <v>0</v>
      </c>
      <c r="BI175" s="105">
        <f t="shared" si="28"/>
        <v>0</v>
      </c>
      <c r="BJ175" s="14" t="s">
        <v>134</v>
      </c>
      <c r="BK175" s="220">
        <f t="shared" si="29"/>
        <v>0</v>
      </c>
      <c r="BL175" s="14" t="s">
        <v>133</v>
      </c>
      <c r="BM175" s="219" t="s">
        <v>312</v>
      </c>
    </row>
    <row r="176" spans="1:65" s="2" customFormat="1" ht="21.75" customHeight="1">
      <c r="A176" s="32"/>
      <c r="B176" s="33"/>
      <c r="C176" s="208" t="s">
        <v>313</v>
      </c>
      <c r="D176" s="208" t="s">
        <v>129</v>
      </c>
      <c r="E176" s="209" t="s">
        <v>314</v>
      </c>
      <c r="F176" s="210" t="s">
        <v>315</v>
      </c>
      <c r="G176" s="211" t="s">
        <v>143</v>
      </c>
      <c r="H176" s="212">
        <v>10</v>
      </c>
      <c r="I176" s="213"/>
      <c r="J176" s="212">
        <f t="shared" si="20"/>
        <v>0</v>
      </c>
      <c r="K176" s="214"/>
      <c r="L176" s="35"/>
      <c r="M176" s="215" t="s">
        <v>1</v>
      </c>
      <c r="N176" s="216" t="s">
        <v>42</v>
      </c>
      <c r="O176" s="69"/>
      <c r="P176" s="217">
        <f t="shared" si="21"/>
        <v>0</v>
      </c>
      <c r="Q176" s="217">
        <v>0</v>
      </c>
      <c r="R176" s="217">
        <f t="shared" si="22"/>
        <v>0</v>
      </c>
      <c r="S176" s="217">
        <v>0</v>
      </c>
      <c r="T176" s="218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219" t="s">
        <v>133</v>
      </c>
      <c r="AT176" s="219" t="s">
        <v>129</v>
      </c>
      <c r="AU176" s="219" t="s">
        <v>134</v>
      </c>
      <c r="AY176" s="14" t="s">
        <v>126</v>
      </c>
      <c r="BE176" s="105">
        <f t="shared" si="24"/>
        <v>0</v>
      </c>
      <c r="BF176" s="105">
        <f t="shared" si="25"/>
        <v>0</v>
      </c>
      <c r="BG176" s="105">
        <f t="shared" si="26"/>
        <v>0</v>
      </c>
      <c r="BH176" s="105">
        <f t="shared" si="27"/>
        <v>0</v>
      </c>
      <c r="BI176" s="105">
        <f t="shared" si="28"/>
        <v>0</v>
      </c>
      <c r="BJ176" s="14" t="s">
        <v>134</v>
      </c>
      <c r="BK176" s="220">
        <f t="shared" si="29"/>
        <v>0</v>
      </c>
      <c r="BL176" s="14" t="s">
        <v>133</v>
      </c>
      <c r="BM176" s="219" t="s">
        <v>316</v>
      </c>
    </row>
    <row r="177" spans="1:65" s="2" customFormat="1" ht="16.5" customHeight="1">
      <c r="A177" s="32"/>
      <c r="B177" s="33"/>
      <c r="C177" s="208" t="s">
        <v>317</v>
      </c>
      <c r="D177" s="208" t="s">
        <v>129</v>
      </c>
      <c r="E177" s="209" t="s">
        <v>318</v>
      </c>
      <c r="F177" s="210" t="s">
        <v>319</v>
      </c>
      <c r="G177" s="211" t="s">
        <v>287</v>
      </c>
      <c r="H177" s="212">
        <v>2</v>
      </c>
      <c r="I177" s="213"/>
      <c r="J177" s="212">
        <f t="shared" si="20"/>
        <v>0</v>
      </c>
      <c r="K177" s="214"/>
      <c r="L177" s="35"/>
      <c r="M177" s="215" t="s">
        <v>1</v>
      </c>
      <c r="N177" s="216" t="s">
        <v>42</v>
      </c>
      <c r="O177" s="69"/>
      <c r="P177" s="217">
        <f t="shared" si="21"/>
        <v>0</v>
      </c>
      <c r="Q177" s="217">
        <v>4.0000000000000003E-5</v>
      </c>
      <c r="R177" s="217">
        <f t="shared" si="22"/>
        <v>8.0000000000000007E-5</v>
      </c>
      <c r="S177" s="217">
        <v>0</v>
      </c>
      <c r="T177" s="218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219" t="s">
        <v>133</v>
      </c>
      <c r="AT177" s="219" t="s">
        <v>129</v>
      </c>
      <c r="AU177" s="219" t="s">
        <v>134</v>
      </c>
      <c r="AY177" s="14" t="s">
        <v>126</v>
      </c>
      <c r="BE177" s="105">
        <f t="shared" si="24"/>
        <v>0</v>
      </c>
      <c r="BF177" s="105">
        <f t="shared" si="25"/>
        <v>0</v>
      </c>
      <c r="BG177" s="105">
        <f t="shared" si="26"/>
        <v>0</v>
      </c>
      <c r="BH177" s="105">
        <f t="shared" si="27"/>
        <v>0</v>
      </c>
      <c r="BI177" s="105">
        <f t="shared" si="28"/>
        <v>0</v>
      </c>
      <c r="BJ177" s="14" t="s">
        <v>134</v>
      </c>
      <c r="BK177" s="220">
        <f t="shared" si="29"/>
        <v>0</v>
      </c>
      <c r="BL177" s="14" t="s">
        <v>133</v>
      </c>
      <c r="BM177" s="219" t="s">
        <v>320</v>
      </c>
    </row>
    <row r="178" spans="1:65" s="2" customFormat="1" ht="21.75" customHeight="1">
      <c r="A178" s="32"/>
      <c r="B178" s="33"/>
      <c r="C178" s="221" t="s">
        <v>321</v>
      </c>
      <c r="D178" s="221" t="s">
        <v>204</v>
      </c>
      <c r="E178" s="222" t="s">
        <v>322</v>
      </c>
      <c r="F178" s="223" t="s">
        <v>323</v>
      </c>
      <c r="G178" s="224" t="s">
        <v>287</v>
      </c>
      <c r="H178" s="225">
        <v>2</v>
      </c>
      <c r="I178" s="226"/>
      <c r="J178" s="225">
        <f t="shared" si="20"/>
        <v>0</v>
      </c>
      <c r="K178" s="227"/>
      <c r="L178" s="228"/>
      <c r="M178" s="229" t="s">
        <v>1</v>
      </c>
      <c r="N178" s="230" t="s">
        <v>42</v>
      </c>
      <c r="O178" s="69"/>
      <c r="P178" s="217">
        <f t="shared" si="21"/>
        <v>0</v>
      </c>
      <c r="Q178" s="217">
        <v>3.2000000000000003E-4</v>
      </c>
      <c r="R178" s="217">
        <f t="shared" si="22"/>
        <v>6.4000000000000005E-4</v>
      </c>
      <c r="S178" s="217">
        <v>0</v>
      </c>
      <c r="T178" s="218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219" t="s">
        <v>207</v>
      </c>
      <c r="AT178" s="219" t="s">
        <v>204</v>
      </c>
      <c r="AU178" s="219" t="s">
        <v>134</v>
      </c>
      <c r="AY178" s="14" t="s">
        <v>126</v>
      </c>
      <c r="BE178" s="105">
        <f t="shared" si="24"/>
        <v>0</v>
      </c>
      <c r="BF178" s="105">
        <f t="shared" si="25"/>
        <v>0</v>
      </c>
      <c r="BG178" s="105">
        <f t="shared" si="26"/>
        <v>0</v>
      </c>
      <c r="BH178" s="105">
        <f t="shared" si="27"/>
        <v>0</v>
      </c>
      <c r="BI178" s="105">
        <f t="shared" si="28"/>
        <v>0</v>
      </c>
      <c r="BJ178" s="14" t="s">
        <v>134</v>
      </c>
      <c r="BK178" s="220">
        <f t="shared" si="29"/>
        <v>0</v>
      </c>
      <c r="BL178" s="14" t="s">
        <v>133</v>
      </c>
      <c r="BM178" s="219" t="s">
        <v>324</v>
      </c>
    </row>
    <row r="179" spans="1:65" s="2" customFormat="1" ht="16.5" customHeight="1">
      <c r="A179" s="32"/>
      <c r="B179" s="33"/>
      <c r="C179" s="208" t="s">
        <v>325</v>
      </c>
      <c r="D179" s="208" t="s">
        <v>129</v>
      </c>
      <c r="E179" s="209" t="s">
        <v>326</v>
      </c>
      <c r="F179" s="210" t="s">
        <v>327</v>
      </c>
      <c r="G179" s="211" t="s">
        <v>287</v>
      </c>
      <c r="H179" s="212">
        <v>10</v>
      </c>
      <c r="I179" s="213"/>
      <c r="J179" s="212">
        <f t="shared" si="20"/>
        <v>0</v>
      </c>
      <c r="K179" s="214"/>
      <c r="L179" s="35"/>
      <c r="M179" s="215" t="s">
        <v>1</v>
      </c>
      <c r="N179" s="216" t="s">
        <v>42</v>
      </c>
      <c r="O179" s="69"/>
      <c r="P179" s="217">
        <f t="shared" si="21"/>
        <v>0</v>
      </c>
      <c r="Q179" s="217">
        <v>5.0000000000000002E-5</v>
      </c>
      <c r="R179" s="217">
        <f t="shared" si="22"/>
        <v>5.0000000000000001E-4</v>
      </c>
      <c r="S179" s="217">
        <v>0</v>
      </c>
      <c r="T179" s="218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219" t="s">
        <v>133</v>
      </c>
      <c r="AT179" s="219" t="s">
        <v>129</v>
      </c>
      <c r="AU179" s="219" t="s">
        <v>134</v>
      </c>
      <c r="AY179" s="14" t="s">
        <v>126</v>
      </c>
      <c r="BE179" s="105">
        <f t="shared" si="24"/>
        <v>0</v>
      </c>
      <c r="BF179" s="105">
        <f t="shared" si="25"/>
        <v>0</v>
      </c>
      <c r="BG179" s="105">
        <f t="shared" si="26"/>
        <v>0</v>
      </c>
      <c r="BH179" s="105">
        <f t="shared" si="27"/>
        <v>0</v>
      </c>
      <c r="BI179" s="105">
        <f t="shared" si="28"/>
        <v>0</v>
      </c>
      <c r="BJ179" s="14" t="s">
        <v>134</v>
      </c>
      <c r="BK179" s="220">
        <f t="shared" si="29"/>
        <v>0</v>
      </c>
      <c r="BL179" s="14" t="s">
        <v>133</v>
      </c>
      <c r="BM179" s="219" t="s">
        <v>328</v>
      </c>
    </row>
    <row r="180" spans="1:65" s="2" customFormat="1" ht="21.75" customHeight="1">
      <c r="A180" s="32"/>
      <c r="B180" s="33"/>
      <c r="C180" s="221" t="s">
        <v>329</v>
      </c>
      <c r="D180" s="221" t="s">
        <v>204</v>
      </c>
      <c r="E180" s="222" t="s">
        <v>330</v>
      </c>
      <c r="F180" s="223" t="s">
        <v>331</v>
      </c>
      <c r="G180" s="224" t="s">
        <v>287</v>
      </c>
      <c r="H180" s="225">
        <v>10</v>
      </c>
      <c r="I180" s="226"/>
      <c r="J180" s="225">
        <f t="shared" si="20"/>
        <v>0</v>
      </c>
      <c r="K180" s="227"/>
      <c r="L180" s="228"/>
      <c r="M180" s="229" t="s">
        <v>1</v>
      </c>
      <c r="N180" s="230" t="s">
        <v>42</v>
      </c>
      <c r="O180" s="69"/>
      <c r="P180" s="217">
        <f t="shared" si="21"/>
        <v>0</v>
      </c>
      <c r="Q180" s="217">
        <v>7.2000000000000005E-4</v>
      </c>
      <c r="R180" s="217">
        <f t="shared" si="22"/>
        <v>7.2000000000000007E-3</v>
      </c>
      <c r="S180" s="217">
        <v>0</v>
      </c>
      <c r="T180" s="218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219" t="s">
        <v>207</v>
      </c>
      <c r="AT180" s="219" t="s">
        <v>204</v>
      </c>
      <c r="AU180" s="219" t="s">
        <v>134</v>
      </c>
      <c r="AY180" s="14" t="s">
        <v>126</v>
      </c>
      <c r="BE180" s="105">
        <f t="shared" si="24"/>
        <v>0</v>
      </c>
      <c r="BF180" s="105">
        <f t="shared" si="25"/>
        <v>0</v>
      </c>
      <c r="BG180" s="105">
        <f t="shared" si="26"/>
        <v>0</v>
      </c>
      <c r="BH180" s="105">
        <f t="shared" si="27"/>
        <v>0</v>
      </c>
      <c r="BI180" s="105">
        <f t="shared" si="28"/>
        <v>0</v>
      </c>
      <c r="BJ180" s="14" t="s">
        <v>134</v>
      </c>
      <c r="BK180" s="220">
        <f t="shared" si="29"/>
        <v>0</v>
      </c>
      <c r="BL180" s="14" t="s">
        <v>133</v>
      </c>
      <c r="BM180" s="219" t="s">
        <v>332</v>
      </c>
    </row>
    <row r="181" spans="1:65" s="2" customFormat="1" ht="16.5" customHeight="1">
      <c r="A181" s="32"/>
      <c r="B181" s="33"/>
      <c r="C181" s="208" t="s">
        <v>333</v>
      </c>
      <c r="D181" s="208" t="s">
        <v>129</v>
      </c>
      <c r="E181" s="209" t="s">
        <v>334</v>
      </c>
      <c r="F181" s="210" t="s">
        <v>335</v>
      </c>
      <c r="G181" s="211" t="s">
        <v>287</v>
      </c>
      <c r="H181" s="212">
        <v>4</v>
      </c>
      <c r="I181" s="213"/>
      <c r="J181" s="212">
        <f t="shared" si="20"/>
        <v>0</v>
      </c>
      <c r="K181" s="214"/>
      <c r="L181" s="35"/>
      <c r="M181" s="215" t="s">
        <v>1</v>
      </c>
      <c r="N181" s="216" t="s">
        <v>42</v>
      </c>
      <c r="O181" s="69"/>
      <c r="P181" s="217">
        <f t="shared" si="21"/>
        <v>0</v>
      </c>
      <c r="Q181" s="217">
        <v>5.0000000000000002E-5</v>
      </c>
      <c r="R181" s="217">
        <f t="shared" si="22"/>
        <v>2.0000000000000001E-4</v>
      </c>
      <c r="S181" s="217">
        <v>0</v>
      </c>
      <c r="T181" s="218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219" t="s">
        <v>133</v>
      </c>
      <c r="AT181" s="219" t="s">
        <v>129</v>
      </c>
      <c r="AU181" s="219" t="s">
        <v>134</v>
      </c>
      <c r="AY181" s="14" t="s">
        <v>126</v>
      </c>
      <c r="BE181" s="105">
        <f t="shared" si="24"/>
        <v>0</v>
      </c>
      <c r="BF181" s="105">
        <f t="shared" si="25"/>
        <v>0</v>
      </c>
      <c r="BG181" s="105">
        <f t="shared" si="26"/>
        <v>0</v>
      </c>
      <c r="BH181" s="105">
        <f t="shared" si="27"/>
        <v>0</v>
      </c>
      <c r="BI181" s="105">
        <f t="shared" si="28"/>
        <v>0</v>
      </c>
      <c r="BJ181" s="14" t="s">
        <v>134</v>
      </c>
      <c r="BK181" s="220">
        <f t="shared" si="29"/>
        <v>0</v>
      </c>
      <c r="BL181" s="14" t="s">
        <v>133</v>
      </c>
      <c r="BM181" s="219" t="s">
        <v>336</v>
      </c>
    </row>
    <row r="182" spans="1:65" s="2" customFormat="1" ht="21.75" customHeight="1">
      <c r="A182" s="32"/>
      <c r="B182" s="33"/>
      <c r="C182" s="221" t="s">
        <v>337</v>
      </c>
      <c r="D182" s="221" t="s">
        <v>204</v>
      </c>
      <c r="E182" s="222" t="s">
        <v>338</v>
      </c>
      <c r="F182" s="223" t="s">
        <v>339</v>
      </c>
      <c r="G182" s="224" t="s">
        <v>287</v>
      </c>
      <c r="H182" s="225">
        <v>3</v>
      </c>
      <c r="I182" s="226"/>
      <c r="J182" s="225">
        <f t="shared" si="20"/>
        <v>0</v>
      </c>
      <c r="K182" s="227"/>
      <c r="L182" s="228"/>
      <c r="M182" s="229" t="s">
        <v>1</v>
      </c>
      <c r="N182" s="230" t="s">
        <v>42</v>
      </c>
      <c r="O182" s="69"/>
      <c r="P182" s="217">
        <f t="shared" si="21"/>
        <v>0</v>
      </c>
      <c r="Q182" s="217">
        <v>1.1100000000000001E-3</v>
      </c>
      <c r="R182" s="217">
        <f t="shared" si="22"/>
        <v>3.3300000000000005E-3</v>
      </c>
      <c r="S182" s="217">
        <v>0</v>
      </c>
      <c r="T182" s="218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219" t="s">
        <v>207</v>
      </c>
      <c r="AT182" s="219" t="s">
        <v>204</v>
      </c>
      <c r="AU182" s="219" t="s">
        <v>134</v>
      </c>
      <c r="AY182" s="14" t="s">
        <v>126</v>
      </c>
      <c r="BE182" s="105">
        <f t="shared" si="24"/>
        <v>0</v>
      </c>
      <c r="BF182" s="105">
        <f t="shared" si="25"/>
        <v>0</v>
      </c>
      <c r="BG182" s="105">
        <f t="shared" si="26"/>
        <v>0</v>
      </c>
      <c r="BH182" s="105">
        <f t="shared" si="27"/>
        <v>0</v>
      </c>
      <c r="BI182" s="105">
        <f t="shared" si="28"/>
        <v>0</v>
      </c>
      <c r="BJ182" s="14" t="s">
        <v>134</v>
      </c>
      <c r="BK182" s="220">
        <f t="shared" si="29"/>
        <v>0</v>
      </c>
      <c r="BL182" s="14" t="s">
        <v>133</v>
      </c>
      <c r="BM182" s="219" t="s">
        <v>340</v>
      </c>
    </row>
    <row r="183" spans="1:65" s="2" customFormat="1" ht="21.75" customHeight="1">
      <c r="A183" s="32"/>
      <c r="B183" s="33"/>
      <c r="C183" s="221" t="s">
        <v>341</v>
      </c>
      <c r="D183" s="221" t="s">
        <v>204</v>
      </c>
      <c r="E183" s="222" t="s">
        <v>342</v>
      </c>
      <c r="F183" s="223" t="s">
        <v>343</v>
      </c>
      <c r="G183" s="224" t="s">
        <v>287</v>
      </c>
      <c r="H183" s="225">
        <v>1</v>
      </c>
      <c r="I183" s="226"/>
      <c r="J183" s="225">
        <f t="shared" si="20"/>
        <v>0</v>
      </c>
      <c r="K183" s="227"/>
      <c r="L183" s="228"/>
      <c r="M183" s="229" t="s">
        <v>1</v>
      </c>
      <c r="N183" s="230" t="s">
        <v>42</v>
      </c>
      <c r="O183" s="69"/>
      <c r="P183" s="217">
        <f t="shared" si="21"/>
        <v>0</v>
      </c>
      <c r="Q183" s="217">
        <v>1.6100000000000001E-3</v>
      </c>
      <c r="R183" s="217">
        <f t="shared" si="22"/>
        <v>1.6100000000000001E-3</v>
      </c>
      <c r="S183" s="217">
        <v>0</v>
      </c>
      <c r="T183" s="218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219" t="s">
        <v>207</v>
      </c>
      <c r="AT183" s="219" t="s">
        <v>204</v>
      </c>
      <c r="AU183" s="219" t="s">
        <v>134</v>
      </c>
      <c r="AY183" s="14" t="s">
        <v>126</v>
      </c>
      <c r="BE183" s="105">
        <f t="shared" si="24"/>
        <v>0</v>
      </c>
      <c r="BF183" s="105">
        <f t="shared" si="25"/>
        <v>0</v>
      </c>
      <c r="BG183" s="105">
        <f t="shared" si="26"/>
        <v>0</v>
      </c>
      <c r="BH183" s="105">
        <f t="shared" si="27"/>
        <v>0</v>
      </c>
      <c r="BI183" s="105">
        <f t="shared" si="28"/>
        <v>0</v>
      </c>
      <c r="BJ183" s="14" t="s">
        <v>134</v>
      </c>
      <c r="BK183" s="220">
        <f t="shared" si="29"/>
        <v>0</v>
      </c>
      <c r="BL183" s="14" t="s">
        <v>133</v>
      </c>
      <c r="BM183" s="219" t="s">
        <v>344</v>
      </c>
    </row>
    <row r="184" spans="1:65" s="2" customFormat="1" ht="16.5" customHeight="1">
      <c r="A184" s="32"/>
      <c r="B184" s="33"/>
      <c r="C184" s="208" t="s">
        <v>345</v>
      </c>
      <c r="D184" s="208" t="s">
        <v>129</v>
      </c>
      <c r="E184" s="209" t="s">
        <v>346</v>
      </c>
      <c r="F184" s="210" t="s">
        <v>347</v>
      </c>
      <c r="G184" s="211" t="s">
        <v>287</v>
      </c>
      <c r="H184" s="212">
        <v>3</v>
      </c>
      <c r="I184" s="213"/>
      <c r="J184" s="212">
        <f t="shared" si="20"/>
        <v>0</v>
      </c>
      <c r="K184" s="214"/>
      <c r="L184" s="35"/>
      <c r="M184" s="215" t="s">
        <v>1</v>
      </c>
      <c r="N184" s="216" t="s">
        <v>42</v>
      </c>
      <c r="O184" s="69"/>
      <c r="P184" s="217">
        <f t="shared" si="21"/>
        <v>0</v>
      </c>
      <c r="Q184" s="217">
        <v>5.0000000000000002E-5</v>
      </c>
      <c r="R184" s="217">
        <f t="shared" si="22"/>
        <v>1.5000000000000001E-4</v>
      </c>
      <c r="S184" s="217">
        <v>0</v>
      </c>
      <c r="T184" s="218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219" t="s">
        <v>133</v>
      </c>
      <c r="AT184" s="219" t="s">
        <v>129</v>
      </c>
      <c r="AU184" s="219" t="s">
        <v>134</v>
      </c>
      <c r="AY184" s="14" t="s">
        <v>126</v>
      </c>
      <c r="BE184" s="105">
        <f t="shared" si="24"/>
        <v>0</v>
      </c>
      <c r="BF184" s="105">
        <f t="shared" si="25"/>
        <v>0</v>
      </c>
      <c r="BG184" s="105">
        <f t="shared" si="26"/>
        <v>0</v>
      </c>
      <c r="BH184" s="105">
        <f t="shared" si="27"/>
        <v>0</v>
      </c>
      <c r="BI184" s="105">
        <f t="shared" si="28"/>
        <v>0</v>
      </c>
      <c r="BJ184" s="14" t="s">
        <v>134</v>
      </c>
      <c r="BK184" s="220">
        <f t="shared" si="29"/>
        <v>0</v>
      </c>
      <c r="BL184" s="14" t="s">
        <v>133</v>
      </c>
      <c r="BM184" s="219" t="s">
        <v>348</v>
      </c>
    </row>
    <row r="185" spans="1:65" s="2" customFormat="1" ht="21.75" customHeight="1">
      <c r="A185" s="32"/>
      <c r="B185" s="33"/>
      <c r="C185" s="221" t="s">
        <v>349</v>
      </c>
      <c r="D185" s="221" t="s">
        <v>204</v>
      </c>
      <c r="E185" s="222" t="s">
        <v>350</v>
      </c>
      <c r="F185" s="223" t="s">
        <v>351</v>
      </c>
      <c r="G185" s="224" t="s">
        <v>287</v>
      </c>
      <c r="H185" s="225">
        <v>3</v>
      </c>
      <c r="I185" s="226"/>
      <c r="J185" s="225">
        <f t="shared" si="20"/>
        <v>0</v>
      </c>
      <c r="K185" s="227"/>
      <c r="L185" s="228"/>
      <c r="M185" s="229" t="s">
        <v>1</v>
      </c>
      <c r="N185" s="230" t="s">
        <v>42</v>
      </c>
      <c r="O185" s="69"/>
      <c r="P185" s="217">
        <f t="shared" si="21"/>
        <v>0</v>
      </c>
      <c r="Q185" s="217">
        <v>4.6999999999999999E-4</v>
      </c>
      <c r="R185" s="217">
        <f t="shared" si="22"/>
        <v>1.41E-3</v>
      </c>
      <c r="S185" s="217">
        <v>0</v>
      </c>
      <c r="T185" s="218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219" t="s">
        <v>207</v>
      </c>
      <c r="AT185" s="219" t="s">
        <v>204</v>
      </c>
      <c r="AU185" s="219" t="s">
        <v>134</v>
      </c>
      <c r="AY185" s="14" t="s">
        <v>126</v>
      </c>
      <c r="BE185" s="105">
        <f t="shared" si="24"/>
        <v>0</v>
      </c>
      <c r="BF185" s="105">
        <f t="shared" si="25"/>
        <v>0</v>
      </c>
      <c r="BG185" s="105">
        <f t="shared" si="26"/>
        <v>0</v>
      </c>
      <c r="BH185" s="105">
        <f t="shared" si="27"/>
        <v>0</v>
      </c>
      <c r="BI185" s="105">
        <f t="shared" si="28"/>
        <v>0</v>
      </c>
      <c r="BJ185" s="14" t="s">
        <v>134</v>
      </c>
      <c r="BK185" s="220">
        <f t="shared" si="29"/>
        <v>0</v>
      </c>
      <c r="BL185" s="14" t="s">
        <v>133</v>
      </c>
      <c r="BM185" s="219" t="s">
        <v>352</v>
      </c>
    </row>
    <row r="186" spans="1:65" s="2" customFormat="1" ht="16.5" customHeight="1">
      <c r="A186" s="32"/>
      <c r="B186" s="33"/>
      <c r="C186" s="208" t="s">
        <v>353</v>
      </c>
      <c r="D186" s="208" t="s">
        <v>129</v>
      </c>
      <c r="E186" s="209" t="s">
        <v>354</v>
      </c>
      <c r="F186" s="210" t="s">
        <v>355</v>
      </c>
      <c r="G186" s="211" t="s">
        <v>287</v>
      </c>
      <c r="H186" s="212">
        <v>1</v>
      </c>
      <c r="I186" s="213"/>
      <c r="J186" s="212">
        <f t="shared" si="20"/>
        <v>0</v>
      </c>
      <c r="K186" s="214"/>
      <c r="L186" s="35"/>
      <c r="M186" s="215" t="s">
        <v>1</v>
      </c>
      <c r="N186" s="216" t="s">
        <v>42</v>
      </c>
      <c r="O186" s="69"/>
      <c r="P186" s="217">
        <f t="shared" si="21"/>
        <v>0</v>
      </c>
      <c r="Q186" s="217">
        <v>5.0000000000000002E-5</v>
      </c>
      <c r="R186" s="217">
        <f t="shared" si="22"/>
        <v>5.0000000000000002E-5</v>
      </c>
      <c r="S186" s="217">
        <v>0</v>
      </c>
      <c r="T186" s="218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219" t="s">
        <v>133</v>
      </c>
      <c r="AT186" s="219" t="s">
        <v>129</v>
      </c>
      <c r="AU186" s="219" t="s">
        <v>134</v>
      </c>
      <c r="AY186" s="14" t="s">
        <v>126</v>
      </c>
      <c r="BE186" s="105">
        <f t="shared" si="24"/>
        <v>0</v>
      </c>
      <c r="BF186" s="105">
        <f t="shared" si="25"/>
        <v>0</v>
      </c>
      <c r="BG186" s="105">
        <f t="shared" si="26"/>
        <v>0</v>
      </c>
      <c r="BH186" s="105">
        <f t="shared" si="27"/>
        <v>0</v>
      </c>
      <c r="BI186" s="105">
        <f t="shared" si="28"/>
        <v>0</v>
      </c>
      <c r="BJ186" s="14" t="s">
        <v>134</v>
      </c>
      <c r="BK186" s="220">
        <f t="shared" si="29"/>
        <v>0</v>
      </c>
      <c r="BL186" s="14" t="s">
        <v>133</v>
      </c>
      <c r="BM186" s="219" t="s">
        <v>356</v>
      </c>
    </row>
    <row r="187" spans="1:65" s="2" customFormat="1" ht="21.75" customHeight="1">
      <c r="A187" s="32"/>
      <c r="B187" s="33"/>
      <c r="C187" s="221" t="s">
        <v>357</v>
      </c>
      <c r="D187" s="221" t="s">
        <v>204</v>
      </c>
      <c r="E187" s="222" t="s">
        <v>358</v>
      </c>
      <c r="F187" s="223" t="s">
        <v>359</v>
      </c>
      <c r="G187" s="224" t="s">
        <v>287</v>
      </c>
      <c r="H187" s="225">
        <v>1</v>
      </c>
      <c r="I187" s="226"/>
      <c r="J187" s="225">
        <f t="shared" si="20"/>
        <v>0</v>
      </c>
      <c r="K187" s="227"/>
      <c r="L187" s="228"/>
      <c r="M187" s="229" t="s">
        <v>1</v>
      </c>
      <c r="N187" s="230" t="s">
        <v>42</v>
      </c>
      <c r="O187" s="69"/>
      <c r="P187" s="217">
        <f t="shared" si="21"/>
        <v>0</v>
      </c>
      <c r="Q187" s="217">
        <v>5.6999999999999998E-4</v>
      </c>
      <c r="R187" s="217">
        <f t="shared" si="22"/>
        <v>5.6999999999999998E-4</v>
      </c>
      <c r="S187" s="217">
        <v>0</v>
      </c>
      <c r="T187" s="218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219" t="s">
        <v>207</v>
      </c>
      <c r="AT187" s="219" t="s">
        <v>204</v>
      </c>
      <c r="AU187" s="219" t="s">
        <v>134</v>
      </c>
      <c r="AY187" s="14" t="s">
        <v>126</v>
      </c>
      <c r="BE187" s="105">
        <f t="shared" si="24"/>
        <v>0</v>
      </c>
      <c r="BF187" s="105">
        <f t="shared" si="25"/>
        <v>0</v>
      </c>
      <c r="BG187" s="105">
        <f t="shared" si="26"/>
        <v>0</v>
      </c>
      <c r="BH187" s="105">
        <f t="shared" si="27"/>
        <v>0</v>
      </c>
      <c r="BI187" s="105">
        <f t="shared" si="28"/>
        <v>0</v>
      </c>
      <c r="BJ187" s="14" t="s">
        <v>134</v>
      </c>
      <c r="BK187" s="220">
        <f t="shared" si="29"/>
        <v>0</v>
      </c>
      <c r="BL187" s="14" t="s">
        <v>133</v>
      </c>
      <c r="BM187" s="219" t="s">
        <v>360</v>
      </c>
    </row>
    <row r="188" spans="1:65" s="2" customFormat="1" ht="16.5" customHeight="1">
      <c r="A188" s="32"/>
      <c r="B188" s="33"/>
      <c r="C188" s="208" t="s">
        <v>361</v>
      </c>
      <c r="D188" s="208" t="s">
        <v>129</v>
      </c>
      <c r="E188" s="209" t="s">
        <v>362</v>
      </c>
      <c r="F188" s="210" t="s">
        <v>363</v>
      </c>
      <c r="G188" s="211" t="s">
        <v>287</v>
      </c>
      <c r="H188" s="212">
        <v>3</v>
      </c>
      <c r="I188" s="213"/>
      <c r="J188" s="212">
        <f t="shared" si="20"/>
        <v>0</v>
      </c>
      <c r="K188" s="214"/>
      <c r="L188" s="35"/>
      <c r="M188" s="215" t="s">
        <v>1</v>
      </c>
      <c r="N188" s="216" t="s">
        <v>42</v>
      </c>
      <c r="O188" s="69"/>
      <c r="P188" s="217">
        <f t="shared" si="21"/>
        <v>0</v>
      </c>
      <c r="Q188" s="217">
        <v>6.9999999999999994E-5</v>
      </c>
      <c r="R188" s="217">
        <f t="shared" si="22"/>
        <v>2.0999999999999998E-4</v>
      </c>
      <c r="S188" s="217">
        <v>0</v>
      </c>
      <c r="T188" s="218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219" t="s">
        <v>133</v>
      </c>
      <c r="AT188" s="219" t="s">
        <v>129</v>
      </c>
      <c r="AU188" s="219" t="s">
        <v>134</v>
      </c>
      <c r="AY188" s="14" t="s">
        <v>126</v>
      </c>
      <c r="BE188" s="105">
        <f t="shared" si="24"/>
        <v>0</v>
      </c>
      <c r="BF188" s="105">
        <f t="shared" si="25"/>
        <v>0</v>
      </c>
      <c r="BG188" s="105">
        <f t="shared" si="26"/>
        <v>0</v>
      </c>
      <c r="BH188" s="105">
        <f t="shared" si="27"/>
        <v>0</v>
      </c>
      <c r="BI188" s="105">
        <f t="shared" si="28"/>
        <v>0</v>
      </c>
      <c r="BJ188" s="14" t="s">
        <v>134</v>
      </c>
      <c r="BK188" s="220">
        <f t="shared" si="29"/>
        <v>0</v>
      </c>
      <c r="BL188" s="14" t="s">
        <v>133</v>
      </c>
      <c r="BM188" s="219" t="s">
        <v>364</v>
      </c>
    </row>
    <row r="189" spans="1:65" s="2" customFormat="1" ht="21.75" customHeight="1">
      <c r="A189" s="32"/>
      <c r="B189" s="33"/>
      <c r="C189" s="221" t="s">
        <v>365</v>
      </c>
      <c r="D189" s="221" t="s">
        <v>204</v>
      </c>
      <c r="E189" s="222" t="s">
        <v>366</v>
      </c>
      <c r="F189" s="223" t="s">
        <v>367</v>
      </c>
      <c r="G189" s="224" t="s">
        <v>287</v>
      </c>
      <c r="H189" s="225">
        <v>3</v>
      </c>
      <c r="I189" s="226"/>
      <c r="J189" s="225">
        <f t="shared" si="20"/>
        <v>0</v>
      </c>
      <c r="K189" s="227"/>
      <c r="L189" s="228"/>
      <c r="M189" s="229" t="s">
        <v>1</v>
      </c>
      <c r="N189" s="230" t="s">
        <v>42</v>
      </c>
      <c r="O189" s="69"/>
      <c r="P189" s="217">
        <f t="shared" si="21"/>
        <v>0</v>
      </c>
      <c r="Q189" s="217">
        <v>1.3799999999999999E-3</v>
      </c>
      <c r="R189" s="217">
        <f t="shared" si="22"/>
        <v>4.1399999999999996E-3</v>
      </c>
      <c r="S189" s="217">
        <v>0</v>
      </c>
      <c r="T189" s="218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219" t="s">
        <v>207</v>
      </c>
      <c r="AT189" s="219" t="s">
        <v>204</v>
      </c>
      <c r="AU189" s="219" t="s">
        <v>134</v>
      </c>
      <c r="AY189" s="14" t="s">
        <v>126</v>
      </c>
      <c r="BE189" s="105">
        <f t="shared" si="24"/>
        <v>0</v>
      </c>
      <c r="BF189" s="105">
        <f t="shared" si="25"/>
        <v>0</v>
      </c>
      <c r="BG189" s="105">
        <f t="shared" si="26"/>
        <v>0</v>
      </c>
      <c r="BH189" s="105">
        <f t="shared" si="27"/>
        <v>0</v>
      </c>
      <c r="BI189" s="105">
        <f t="shared" si="28"/>
        <v>0</v>
      </c>
      <c r="BJ189" s="14" t="s">
        <v>134</v>
      </c>
      <c r="BK189" s="220">
        <f t="shared" si="29"/>
        <v>0</v>
      </c>
      <c r="BL189" s="14" t="s">
        <v>133</v>
      </c>
      <c r="BM189" s="219" t="s">
        <v>368</v>
      </c>
    </row>
    <row r="190" spans="1:65" s="2" customFormat="1" ht="16.5" customHeight="1">
      <c r="A190" s="32"/>
      <c r="B190" s="33"/>
      <c r="C190" s="208" t="s">
        <v>369</v>
      </c>
      <c r="D190" s="208" t="s">
        <v>129</v>
      </c>
      <c r="E190" s="209" t="s">
        <v>370</v>
      </c>
      <c r="F190" s="210" t="s">
        <v>371</v>
      </c>
      <c r="G190" s="211" t="s">
        <v>287</v>
      </c>
      <c r="H190" s="212">
        <v>1</v>
      </c>
      <c r="I190" s="213"/>
      <c r="J190" s="212">
        <f t="shared" si="20"/>
        <v>0</v>
      </c>
      <c r="K190" s="214"/>
      <c r="L190" s="35"/>
      <c r="M190" s="215" t="s">
        <v>1</v>
      </c>
      <c r="N190" s="216" t="s">
        <v>42</v>
      </c>
      <c r="O190" s="69"/>
      <c r="P190" s="217">
        <f t="shared" si="21"/>
        <v>0</v>
      </c>
      <c r="Q190" s="217">
        <v>6.9999999999999994E-5</v>
      </c>
      <c r="R190" s="217">
        <f t="shared" si="22"/>
        <v>6.9999999999999994E-5</v>
      </c>
      <c r="S190" s="217">
        <v>0</v>
      </c>
      <c r="T190" s="218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219" t="s">
        <v>133</v>
      </c>
      <c r="AT190" s="219" t="s">
        <v>129</v>
      </c>
      <c r="AU190" s="219" t="s">
        <v>134</v>
      </c>
      <c r="AY190" s="14" t="s">
        <v>126</v>
      </c>
      <c r="BE190" s="105">
        <f t="shared" si="24"/>
        <v>0</v>
      </c>
      <c r="BF190" s="105">
        <f t="shared" si="25"/>
        <v>0</v>
      </c>
      <c r="BG190" s="105">
        <f t="shared" si="26"/>
        <v>0</v>
      </c>
      <c r="BH190" s="105">
        <f t="shared" si="27"/>
        <v>0</v>
      </c>
      <c r="BI190" s="105">
        <f t="shared" si="28"/>
        <v>0</v>
      </c>
      <c r="BJ190" s="14" t="s">
        <v>134</v>
      </c>
      <c r="BK190" s="220">
        <f t="shared" si="29"/>
        <v>0</v>
      </c>
      <c r="BL190" s="14" t="s">
        <v>133</v>
      </c>
      <c r="BM190" s="219" t="s">
        <v>372</v>
      </c>
    </row>
    <row r="191" spans="1:65" s="2" customFormat="1" ht="21.75" customHeight="1">
      <c r="A191" s="32"/>
      <c r="B191" s="33"/>
      <c r="C191" s="221" t="s">
        <v>373</v>
      </c>
      <c r="D191" s="221" t="s">
        <v>204</v>
      </c>
      <c r="E191" s="222" t="s">
        <v>374</v>
      </c>
      <c r="F191" s="223" t="s">
        <v>375</v>
      </c>
      <c r="G191" s="224" t="s">
        <v>287</v>
      </c>
      <c r="H191" s="225">
        <v>1</v>
      </c>
      <c r="I191" s="226"/>
      <c r="J191" s="225">
        <f t="shared" si="20"/>
        <v>0</v>
      </c>
      <c r="K191" s="227"/>
      <c r="L191" s="228"/>
      <c r="M191" s="229" t="s">
        <v>1</v>
      </c>
      <c r="N191" s="230" t="s">
        <v>42</v>
      </c>
      <c r="O191" s="69"/>
      <c r="P191" s="217">
        <f t="shared" si="21"/>
        <v>0</v>
      </c>
      <c r="Q191" s="217">
        <v>1.73E-3</v>
      </c>
      <c r="R191" s="217">
        <f t="shared" si="22"/>
        <v>1.73E-3</v>
      </c>
      <c r="S191" s="217">
        <v>0</v>
      </c>
      <c r="T191" s="218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219" t="s">
        <v>207</v>
      </c>
      <c r="AT191" s="219" t="s">
        <v>204</v>
      </c>
      <c r="AU191" s="219" t="s">
        <v>134</v>
      </c>
      <c r="AY191" s="14" t="s">
        <v>126</v>
      </c>
      <c r="BE191" s="105">
        <f t="shared" si="24"/>
        <v>0</v>
      </c>
      <c r="BF191" s="105">
        <f t="shared" si="25"/>
        <v>0</v>
      </c>
      <c r="BG191" s="105">
        <f t="shared" si="26"/>
        <v>0</v>
      </c>
      <c r="BH191" s="105">
        <f t="shared" si="27"/>
        <v>0</v>
      </c>
      <c r="BI191" s="105">
        <f t="shared" si="28"/>
        <v>0</v>
      </c>
      <c r="BJ191" s="14" t="s">
        <v>134</v>
      </c>
      <c r="BK191" s="220">
        <f t="shared" si="29"/>
        <v>0</v>
      </c>
      <c r="BL191" s="14" t="s">
        <v>133</v>
      </c>
      <c r="BM191" s="219" t="s">
        <v>376</v>
      </c>
    </row>
    <row r="192" spans="1:65" s="2" customFormat="1" ht="16.5" customHeight="1">
      <c r="A192" s="32"/>
      <c r="B192" s="33"/>
      <c r="C192" s="208" t="s">
        <v>377</v>
      </c>
      <c r="D192" s="208" t="s">
        <v>129</v>
      </c>
      <c r="E192" s="209" t="s">
        <v>378</v>
      </c>
      <c r="F192" s="210" t="s">
        <v>379</v>
      </c>
      <c r="G192" s="211" t="s">
        <v>287</v>
      </c>
      <c r="H192" s="212">
        <v>1</v>
      </c>
      <c r="I192" s="213"/>
      <c r="J192" s="212">
        <f t="shared" si="20"/>
        <v>0</v>
      </c>
      <c r="K192" s="214"/>
      <c r="L192" s="35"/>
      <c r="M192" s="215" t="s">
        <v>1</v>
      </c>
      <c r="N192" s="216" t="s">
        <v>42</v>
      </c>
      <c r="O192" s="69"/>
      <c r="P192" s="217">
        <f t="shared" si="21"/>
        <v>0</v>
      </c>
      <c r="Q192" s="217">
        <v>6.9999999999999994E-5</v>
      </c>
      <c r="R192" s="217">
        <f t="shared" si="22"/>
        <v>6.9999999999999994E-5</v>
      </c>
      <c r="S192" s="217">
        <v>0</v>
      </c>
      <c r="T192" s="218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219" t="s">
        <v>133</v>
      </c>
      <c r="AT192" s="219" t="s">
        <v>129</v>
      </c>
      <c r="AU192" s="219" t="s">
        <v>134</v>
      </c>
      <c r="AY192" s="14" t="s">
        <v>126</v>
      </c>
      <c r="BE192" s="105">
        <f t="shared" si="24"/>
        <v>0</v>
      </c>
      <c r="BF192" s="105">
        <f t="shared" si="25"/>
        <v>0</v>
      </c>
      <c r="BG192" s="105">
        <f t="shared" si="26"/>
        <v>0</v>
      </c>
      <c r="BH192" s="105">
        <f t="shared" si="27"/>
        <v>0</v>
      </c>
      <c r="BI192" s="105">
        <f t="shared" si="28"/>
        <v>0</v>
      </c>
      <c r="BJ192" s="14" t="s">
        <v>134</v>
      </c>
      <c r="BK192" s="220">
        <f t="shared" si="29"/>
        <v>0</v>
      </c>
      <c r="BL192" s="14" t="s">
        <v>133</v>
      </c>
      <c r="BM192" s="219" t="s">
        <v>380</v>
      </c>
    </row>
    <row r="193" spans="1:65" s="2" customFormat="1" ht="21.75" customHeight="1">
      <c r="A193" s="32"/>
      <c r="B193" s="33"/>
      <c r="C193" s="221" t="s">
        <v>381</v>
      </c>
      <c r="D193" s="221" t="s">
        <v>204</v>
      </c>
      <c r="E193" s="222" t="s">
        <v>382</v>
      </c>
      <c r="F193" s="223" t="s">
        <v>383</v>
      </c>
      <c r="G193" s="224" t="s">
        <v>287</v>
      </c>
      <c r="H193" s="225">
        <v>1</v>
      </c>
      <c r="I193" s="226"/>
      <c r="J193" s="225">
        <f t="shared" si="20"/>
        <v>0</v>
      </c>
      <c r="K193" s="227"/>
      <c r="L193" s="228"/>
      <c r="M193" s="229" t="s">
        <v>1</v>
      </c>
      <c r="N193" s="230" t="s">
        <v>42</v>
      </c>
      <c r="O193" s="69"/>
      <c r="P193" s="217">
        <f t="shared" si="21"/>
        <v>0</v>
      </c>
      <c r="Q193" s="217">
        <v>9.8999999999999999E-4</v>
      </c>
      <c r="R193" s="217">
        <f t="shared" si="22"/>
        <v>9.8999999999999999E-4</v>
      </c>
      <c r="S193" s="217">
        <v>0</v>
      </c>
      <c r="T193" s="218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219" t="s">
        <v>207</v>
      </c>
      <c r="AT193" s="219" t="s">
        <v>204</v>
      </c>
      <c r="AU193" s="219" t="s">
        <v>134</v>
      </c>
      <c r="AY193" s="14" t="s">
        <v>126</v>
      </c>
      <c r="BE193" s="105">
        <f t="shared" si="24"/>
        <v>0</v>
      </c>
      <c r="BF193" s="105">
        <f t="shared" si="25"/>
        <v>0</v>
      </c>
      <c r="BG193" s="105">
        <f t="shared" si="26"/>
        <v>0</v>
      </c>
      <c r="BH193" s="105">
        <f t="shared" si="27"/>
        <v>0</v>
      </c>
      <c r="BI193" s="105">
        <f t="shared" si="28"/>
        <v>0</v>
      </c>
      <c r="BJ193" s="14" t="s">
        <v>134</v>
      </c>
      <c r="BK193" s="220">
        <f t="shared" si="29"/>
        <v>0</v>
      </c>
      <c r="BL193" s="14" t="s">
        <v>133</v>
      </c>
      <c r="BM193" s="219" t="s">
        <v>384</v>
      </c>
    </row>
    <row r="194" spans="1:65" s="2" customFormat="1" ht="16.5" customHeight="1">
      <c r="A194" s="32"/>
      <c r="B194" s="33"/>
      <c r="C194" s="208" t="s">
        <v>385</v>
      </c>
      <c r="D194" s="208" t="s">
        <v>129</v>
      </c>
      <c r="E194" s="209" t="s">
        <v>386</v>
      </c>
      <c r="F194" s="210" t="s">
        <v>387</v>
      </c>
      <c r="G194" s="211" t="s">
        <v>287</v>
      </c>
      <c r="H194" s="212">
        <v>1</v>
      </c>
      <c r="I194" s="213"/>
      <c r="J194" s="212">
        <f t="shared" si="20"/>
        <v>0</v>
      </c>
      <c r="K194" s="214"/>
      <c r="L194" s="35"/>
      <c r="M194" s="215" t="s">
        <v>1</v>
      </c>
      <c r="N194" s="216" t="s">
        <v>42</v>
      </c>
      <c r="O194" s="69"/>
      <c r="P194" s="217">
        <f t="shared" si="21"/>
        <v>0</v>
      </c>
      <c r="Q194" s="217">
        <v>6.9999999999999994E-5</v>
      </c>
      <c r="R194" s="217">
        <f t="shared" si="22"/>
        <v>6.9999999999999994E-5</v>
      </c>
      <c r="S194" s="217">
        <v>0</v>
      </c>
      <c r="T194" s="218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219" t="s">
        <v>133</v>
      </c>
      <c r="AT194" s="219" t="s">
        <v>129</v>
      </c>
      <c r="AU194" s="219" t="s">
        <v>134</v>
      </c>
      <c r="AY194" s="14" t="s">
        <v>126</v>
      </c>
      <c r="BE194" s="105">
        <f t="shared" si="24"/>
        <v>0</v>
      </c>
      <c r="BF194" s="105">
        <f t="shared" si="25"/>
        <v>0</v>
      </c>
      <c r="BG194" s="105">
        <f t="shared" si="26"/>
        <v>0</v>
      </c>
      <c r="BH194" s="105">
        <f t="shared" si="27"/>
        <v>0</v>
      </c>
      <c r="BI194" s="105">
        <f t="shared" si="28"/>
        <v>0</v>
      </c>
      <c r="BJ194" s="14" t="s">
        <v>134</v>
      </c>
      <c r="BK194" s="220">
        <f t="shared" si="29"/>
        <v>0</v>
      </c>
      <c r="BL194" s="14" t="s">
        <v>133</v>
      </c>
      <c r="BM194" s="219" t="s">
        <v>388</v>
      </c>
    </row>
    <row r="195" spans="1:65" s="2" customFormat="1" ht="21.75" customHeight="1">
      <c r="A195" s="32"/>
      <c r="B195" s="33"/>
      <c r="C195" s="221" t="s">
        <v>389</v>
      </c>
      <c r="D195" s="221" t="s">
        <v>204</v>
      </c>
      <c r="E195" s="222" t="s">
        <v>390</v>
      </c>
      <c r="F195" s="223" t="s">
        <v>391</v>
      </c>
      <c r="G195" s="224" t="s">
        <v>287</v>
      </c>
      <c r="H195" s="225">
        <v>1</v>
      </c>
      <c r="I195" s="226"/>
      <c r="J195" s="225">
        <f t="shared" si="20"/>
        <v>0</v>
      </c>
      <c r="K195" s="227"/>
      <c r="L195" s="228"/>
      <c r="M195" s="229" t="s">
        <v>1</v>
      </c>
      <c r="N195" s="230" t="s">
        <v>42</v>
      </c>
      <c r="O195" s="69"/>
      <c r="P195" s="217">
        <f t="shared" si="21"/>
        <v>0</v>
      </c>
      <c r="Q195" s="217">
        <v>1.08E-3</v>
      </c>
      <c r="R195" s="217">
        <f t="shared" si="22"/>
        <v>1.08E-3</v>
      </c>
      <c r="S195" s="217">
        <v>0</v>
      </c>
      <c r="T195" s="218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219" t="s">
        <v>207</v>
      </c>
      <c r="AT195" s="219" t="s">
        <v>204</v>
      </c>
      <c r="AU195" s="219" t="s">
        <v>134</v>
      </c>
      <c r="AY195" s="14" t="s">
        <v>126</v>
      </c>
      <c r="BE195" s="105">
        <f t="shared" si="24"/>
        <v>0</v>
      </c>
      <c r="BF195" s="105">
        <f t="shared" si="25"/>
        <v>0</v>
      </c>
      <c r="BG195" s="105">
        <f t="shared" si="26"/>
        <v>0</v>
      </c>
      <c r="BH195" s="105">
        <f t="shared" si="27"/>
        <v>0</v>
      </c>
      <c r="BI195" s="105">
        <f t="shared" si="28"/>
        <v>0</v>
      </c>
      <c r="BJ195" s="14" t="s">
        <v>134</v>
      </c>
      <c r="BK195" s="220">
        <f t="shared" si="29"/>
        <v>0</v>
      </c>
      <c r="BL195" s="14" t="s">
        <v>133</v>
      </c>
      <c r="BM195" s="219" t="s">
        <v>392</v>
      </c>
    </row>
    <row r="196" spans="1:65" s="2" customFormat="1" ht="21.75" customHeight="1">
      <c r="A196" s="32"/>
      <c r="B196" s="33"/>
      <c r="C196" s="208" t="s">
        <v>393</v>
      </c>
      <c r="D196" s="208" t="s">
        <v>129</v>
      </c>
      <c r="E196" s="209" t="s">
        <v>394</v>
      </c>
      <c r="F196" s="210" t="s">
        <v>395</v>
      </c>
      <c r="G196" s="211" t="s">
        <v>287</v>
      </c>
      <c r="H196" s="212">
        <v>1</v>
      </c>
      <c r="I196" s="213"/>
      <c r="J196" s="212">
        <f t="shared" si="20"/>
        <v>0</v>
      </c>
      <c r="K196" s="214"/>
      <c r="L196" s="35"/>
      <c r="M196" s="215" t="s">
        <v>1</v>
      </c>
      <c r="N196" s="216" t="s">
        <v>42</v>
      </c>
      <c r="O196" s="69"/>
      <c r="P196" s="217">
        <f t="shared" si="21"/>
        <v>0</v>
      </c>
      <c r="Q196" s="217">
        <v>2.0000000000000002E-5</v>
      </c>
      <c r="R196" s="217">
        <f t="shared" si="22"/>
        <v>2.0000000000000002E-5</v>
      </c>
      <c r="S196" s="217">
        <v>0</v>
      </c>
      <c r="T196" s="218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219" t="s">
        <v>133</v>
      </c>
      <c r="AT196" s="219" t="s">
        <v>129</v>
      </c>
      <c r="AU196" s="219" t="s">
        <v>134</v>
      </c>
      <c r="AY196" s="14" t="s">
        <v>126</v>
      </c>
      <c r="BE196" s="105">
        <f t="shared" si="24"/>
        <v>0</v>
      </c>
      <c r="BF196" s="105">
        <f t="shared" si="25"/>
        <v>0</v>
      </c>
      <c r="BG196" s="105">
        <f t="shared" si="26"/>
        <v>0</v>
      </c>
      <c r="BH196" s="105">
        <f t="shared" si="27"/>
        <v>0</v>
      </c>
      <c r="BI196" s="105">
        <f t="shared" si="28"/>
        <v>0</v>
      </c>
      <c r="BJ196" s="14" t="s">
        <v>134</v>
      </c>
      <c r="BK196" s="220">
        <f t="shared" si="29"/>
        <v>0</v>
      </c>
      <c r="BL196" s="14" t="s">
        <v>133</v>
      </c>
      <c r="BM196" s="219" t="s">
        <v>396</v>
      </c>
    </row>
    <row r="197" spans="1:65" s="2" customFormat="1" ht="33" customHeight="1">
      <c r="A197" s="32"/>
      <c r="B197" s="33"/>
      <c r="C197" s="208" t="s">
        <v>397</v>
      </c>
      <c r="D197" s="208" t="s">
        <v>129</v>
      </c>
      <c r="E197" s="209" t="s">
        <v>398</v>
      </c>
      <c r="F197" s="210" t="s">
        <v>399</v>
      </c>
      <c r="G197" s="211" t="s">
        <v>287</v>
      </c>
      <c r="H197" s="212">
        <v>1</v>
      </c>
      <c r="I197" s="213"/>
      <c r="J197" s="212">
        <f t="shared" si="20"/>
        <v>0</v>
      </c>
      <c r="K197" s="214"/>
      <c r="L197" s="35"/>
      <c r="M197" s="215" t="s">
        <v>1</v>
      </c>
      <c r="N197" s="216" t="s">
        <v>42</v>
      </c>
      <c r="O197" s="69"/>
      <c r="P197" s="217">
        <f t="shared" si="21"/>
        <v>0</v>
      </c>
      <c r="Q197" s="217">
        <v>0</v>
      </c>
      <c r="R197" s="217">
        <f t="shared" si="22"/>
        <v>0</v>
      </c>
      <c r="S197" s="217">
        <v>0</v>
      </c>
      <c r="T197" s="218">
        <f t="shared" si="2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219" t="s">
        <v>133</v>
      </c>
      <c r="AT197" s="219" t="s">
        <v>129</v>
      </c>
      <c r="AU197" s="219" t="s">
        <v>134</v>
      </c>
      <c r="AY197" s="14" t="s">
        <v>126</v>
      </c>
      <c r="BE197" s="105">
        <f t="shared" si="24"/>
        <v>0</v>
      </c>
      <c r="BF197" s="105">
        <f t="shared" si="25"/>
        <v>0</v>
      </c>
      <c r="BG197" s="105">
        <f t="shared" si="26"/>
        <v>0</v>
      </c>
      <c r="BH197" s="105">
        <f t="shared" si="27"/>
        <v>0</v>
      </c>
      <c r="BI197" s="105">
        <f t="shared" si="28"/>
        <v>0</v>
      </c>
      <c r="BJ197" s="14" t="s">
        <v>134</v>
      </c>
      <c r="BK197" s="220">
        <f t="shared" si="29"/>
        <v>0</v>
      </c>
      <c r="BL197" s="14" t="s">
        <v>133</v>
      </c>
      <c r="BM197" s="219" t="s">
        <v>400</v>
      </c>
    </row>
    <row r="198" spans="1:65" s="2" customFormat="1" ht="21.75" customHeight="1">
      <c r="A198" s="32"/>
      <c r="B198" s="33"/>
      <c r="C198" s="221" t="s">
        <v>401</v>
      </c>
      <c r="D198" s="221" t="s">
        <v>204</v>
      </c>
      <c r="E198" s="222" t="s">
        <v>402</v>
      </c>
      <c r="F198" s="223" t="s">
        <v>403</v>
      </c>
      <c r="G198" s="224" t="s">
        <v>287</v>
      </c>
      <c r="H198" s="225">
        <v>1</v>
      </c>
      <c r="I198" s="226"/>
      <c r="J198" s="225">
        <f t="shared" ref="J198:J229" si="30">ROUND(I198*H198,3)</f>
        <v>0</v>
      </c>
      <c r="K198" s="227"/>
      <c r="L198" s="228"/>
      <c r="M198" s="229" t="s">
        <v>1</v>
      </c>
      <c r="N198" s="230" t="s">
        <v>42</v>
      </c>
      <c r="O198" s="69"/>
      <c r="P198" s="217">
        <f t="shared" ref="P198:P229" si="31">O198*H198</f>
        <v>0</v>
      </c>
      <c r="Q198" s="217">
        <v>3.0000000000000001E-3</v>
      </c>
      <c r="R198" s="217">
        <f t="shared" ref="R198:R229" si="32">Q198*H198</f>
        <v>3.0000000000000001E-3</v>
      </c>
      <c r="S198" s="217">
        <v>0</v>
      </c>
      <c r="T198" s="218">
        <f t="shared" ref="T198:T229" si="33"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219" t="s">
        <v>207</v>
      </c>
      <c r="AT198" s="219" t="s">
        <v>204</v>
      </c>
      <c r="AU198" s="219" t="s">
        <v>134</v>
      </c>
      <c r="AY198" s="14" t="s">
        <v>126</v>
      </c>
      <c r="BE198" s="105">
        <f t="shared" ref="BE198:BE217" si="34">IF(N198="základná",J198,0)</f>
        <v>0</v>
      </c>
      <c r="BF198" s="105">
        <f t="shared" ref="BF198:BF217" si="35">IF(N198="znížená",J198,0)</f>
        <v>0</v>
      </c>
      <c r="BG198" s="105">
        <f t="shared" ref="BG198:BG217" si="36">IF(N198="zákl. prenesená",J198,0)</f>
        <v>0</v>
      </c>
      <c r="BH198" s="105">
        <f t="shared" ref="BH198:BH217" si="37">IF(N198="zníž. prenesená",J198,0)</f>
        <v>0</v>
      </c>
      <c r="BI198" s="105">
        <f t="shared" ref="BI198:BI217" si="38">IF(N198="nulová",J198,0)</f>
        <v>0</v>
      </c>
      <c r="BJ198" s="14" t="s">
        <v>134</v>
      </c>
      <c r="BK198" s="220">
        <f t="shared" ref="BK198:BK217" si="39">ROUND(I198*H198,3)</f>
        <v>0</v>
      </c>
      <c r="BL198" s="14" t="s">
        <v>133</v>
      </c>
      <c r="BM198" s="219" t="s">
        <v>404</v>
      </c>
    </row>
    <row r="199" spans="1:65" s="2" customFormat="1" ht="16.5" customHeight="1">
      <c r="A199" s="32"/>
      <c r="B199" s="33"/>
      <c r="C199" s="221" t="s">
        <v>405</v>
      </c>
      <c r="D199" s="221" t="s">
        <v>204</v>
      </c>
      <c r="E199" s="222" t="s">
        <v>406</v>
      </c>
      <c r="F199" s="223" t="s">
        <v>407</v>
      </c>
      <c r="G199" s="224" t="s">
        <v>287</v>
      </c>
      <c r="H199" s="225">
        <v>1</v>
      </c>
      <c r="I199" s="226"/>
      <c r="J199" s="225">
        <f t="shared" si="30"/>
        <v>0</v>
      </c>
      <c r="K199" s="227"/>
      <c r="L199" s="228"/>
      <c r="M199" s="229" t="s">
        <v>1</v>
      </c>
      <c r="N199" s="230" t="s">
        <v>42</v>
      </c>
      <c r="O199" s="69"/>
      <c r="P199" s="217">
        <f t="shared" si="31"/>
        <v>0</v>
      </c>
      <c r="Q199" s="217">
        <v>2.33E-3</v>
      </c>
      <c r="R199" s="217">
        <f t="shared" si="32"/>
        <v>2.33E-3</v>
      </c>
      <c r="S199" s="217">
        <v>0</v>
      </c>
      <c r="T199" s="218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219" t="s">
        <v>207</v>
      </c>
      <c r="AT199" s="219" t="s">
        <v>204</v>
      </c>
      <c r="AU199" s="219" t="s">
        <v>134</v>
      </c>
      <c r="AY199" s="14" t="s">
        <v>126</v>
      </c>
      <c r="BE199" s="105">
        <f t="shared" si="34"/>
        <v>0</v>
      </c>
      <c r="BF199" s="105">
        <f t="shared" si="35"/>
        <v>0</v>
      </c>
      <c r="BG199" s="105">
        <f t="shared" si="36"/>
        <v>0</v>
      </c>
      <c r="BH199" s="105">
        <f t="shared" si="37"/>
        <v>0</v>
      </c>
      <c r="BI199" s="105">
        <f t="shared" si="38"/>
        <v>0</v>
      </c>
      <c r="BJ199" s="14" t="s">
        <v>134</v>
      </c>
      <c r="BK199" s="220">
        <f t="shared" si="39"/>
        <v>0</v>
      </c>
      <c r="BL199" s="14" t="s">
        <v>133</v>
      </c>
      <c r="BM199" s="219" t="s">
        <v>408</v>
      </c>
    </row>
    <row r="200" spans="1:65" s="2" customFormat="1" ht="21.75" customHeight="1">
      <c r="A200" s="32"/>
      <c r="B200" s="33"/>
      <c r="C200" s="221" t="s">
        <v>409</v>
      </c>
      <c r="D200" s="221" t="s">
        <v>204</v>
      </c>
      <c r="E200" s="222" t="s">
        <v>410</v>
      </c>
      <c r="F200" s="223" t="s">
        <v>411</v>
      </c>
      <c r="G200" s="224" t="s">
        <v>287</v>
      </c>
      <c r="H200" s="225">
        <v>1</v>
      </c>
      <c r="I200" s="226"/>
      <c r="J200" s="225">
        <f t="shared" si="30"/>
        <v>0</v>
      </c>
      <c r="K200" s="227"/>
      <c r="L200" s="228"/>
      <c r="M200" s="229" t="s">
        <v>1</v>
      </c>
      <c r="N200" s="230" t="s">
        <v>42</v>
      </c>
      <c r="O200" s="69"/>
      <c r="P200" s="217">
        <f t="shared" si="31"/>
        <v>0</v>
      </c>
      <c r="Q200" s="217">
        <v>2.6199999999999999E-3</v>
      </c>
      <c r="R200" s="217">
        <f t="shared" si="32"/>
        <v>2.6199999999999999E-3</v>
      </c>
      <c r="S200" s="217">
        <v>0</v>
      </c>
      <c r="T200" s="218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219" t="s">
        <v>207</v>
      </c>
      <c r="AT200" s="219" t="s">
        <v>204</v>
      </c>
      <c r="AU200" s="219" t="s">
        <v>134</v>
      </c>
      <c r="AY200" s="14" t="s">
        <v>126</v>
      </c>
      <c r="BE200" s="105">
        <f t="shared" si="34"/>
        <v>0</v>
      </c>
      <c r="BF200" s="105">
        <f t="shared" si="35"/>
        <v>0</v>
      </c>
      <c r="BG200" s="105">
        <f t="shared" si="36"/>
        <v>0</v>
      </c>
      <c r="BH200" s="105">
        <f t="shared" si="37"/>
        <v>0</v>
      </c>
      <c r="BI200" s="105">
        <f t="shared" si="38"/>
        <v>0</v>
      </c>
      <c r="BJ200" s="14" t="s">
        <v>134</v>
      </c>
      <c r="BK200" s="220">
        <f t="shared" si="39"/>
        <v>0</v>
      </c>
      <c r="BL200" s="14" t="s">
        <v>133</v>
      </c>
      <c r="BM200" s="219" t="s">
        <v>412</v>
      </c>
    </row>
    <row r="201" spans="1:65" s="2" customFormat="1" ht="16.5" customHeight="1">
      <c r="A201" s="32"/>
      <c r="B201" s="33"/>
      <c r="C201" s="221" t="s">
        <v>413</v>
      </c>
      <c r="D201" s="221" t="s">
        <v>204</v>
      </c>
      <c r="E201" s="222" t="s">
        <v>414</v>
      </c>
      <c r="F201" s="223" t="s">
        <v>415</v>
      </c>
      <c r="G201" s="224" t="s">
        <v>287</v>
      </c>
      <c r="H201" s="225">
        <v>1</v>
      </c>
      <c r="I201" s="226"/>
      <c r="J201" s="225">
        <f t="shared" si="30"/>
        <v>0</v>
      </c>
      <c r="K201" s="227"/>
      <c r="L201" s="228"/>
      <c r="M201" s="229" t="s">
        <v>1</v>
      </c>
      <c r="N201" s="230" t="s">
        <v>42</v>
      </c>
      <c r="O201" s="69"/>
      <c r="P201" s="217">
        <f t="shared" si="31"/>
        <v>0</v>
      </c>
      <c r="Q201" s="217">
        <v>0</v>
      </c>
      <c r="R201" s="217">
        <f t="shared" si="32"/>
        <v>0</v>
      </c>
      <c r="S201" s="217">
        <v>0</v>
      </c>
      <c r="T201" s="218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219" t="s">
        <v>207</v>
      </c>
      <c r="AT201" s="219" t="s">
        <v>204</v>
      </c>
      <c r="AU201" s="219" t="s">
        <v>134</v>
      </c>
      <c r="AY201" s="14" t="s">
        <v>126</v>
      </c>
      <c r="BE201" s="105">
        <f t="shared" si="34"/>
        <v>0</v>
      </c>
      <c r="BF201" s="105">
        <f t="shared" si="35"/>
        <v>0</v>
      </c>
      <c r="BG201" s="105">
        <f t="shared" si="36"/>
        <v>0</v>
      </c>
      <c r="BH201" s="105">
        <f t="shared" si="37"/>
        <v>0</v>
      </c>
      <c r="BI201" s="105">
        <f t="shared" si="38"/>
        <v>0</v>
      </c>
      <c r="BJ201" s="14" t="s">
        <v>134</v>
      </c>
      <c r="BK201" s="220">
        <f t="shared" si="39"/>
        <v>0</v>
      </c>
      <c r="BL201" s="14" t="s">
        <v>133</v>
      </c>
      <c r="BM201" s="219" t="s">
        <v>416</v>
      </c>
    </row>
    <row r="202" spans="1:65" s="2" customFormat="1" ht="21.75" customHeight="1">
      <c r="A202" s="32"/>
      <c r="B202" s="33"/>
      <c r="C202" s="221" t="s">
        <v>417</v>
      </c>
      <c r="D202" s="221" t="s">
        <v>204</v>
      </c>
      <c r="E202" s="222" t="s">
        <v>418</v>
      </c>
      <c r="F202" s="223" t="s">
        <v>419</v>
      </c>
      <c r="G202" s="224" t="s">
        <v>287</v>
      </c>
      <c r="H202" s="225">
        <v>1</v>
      </c>
      <c r="I202" s="226"/>
      <c r="J202" s="225">
        <f t="shared" si="30"/>
        <v>0</v>
      </c>
      <c r="K202" s="227"/>
      <c r="L202" s="228"/>
      <c r="M202" s="229" t="s">
        <v>1</v>
      </c>
      <c r="N202" s="230" t="s">
        <v>42</v>
      </c>
      <c r="O202" s="69"/>
      <c r="P202" s="217">
        <f t="shared" si="31"/>
        <v>0</v>
      </c>
      <c r="Q202" s="217">
        <v>0</v>
      </c>
      <c r="R202" s="217">
        <f t="shared" si="32"/>
        <v>0</v>
      </c>
      <c r="S202" s="217">
        <v>0</v>
      </c>
      <c r="T202" s="218">
        <f t="shared" si="3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219" t="s">
        <v>207</v>
      </c>
      <c r="AT202" s="219" t="s">
        <v>204</v>
      </c>
      <c r="AU202" s="219" t="s">
        <v>134</v>
      </c>
      <c r="AY202" s="14" t="s">
        <v>126</v>
      </c>
      <c r="BE202" s="105">
        <f t="shared" si="34"/>
        <v>0</v>
      </c>
      <c r="BF202" s="105">
        <f t="shared" si="35"/>
        <v>0</v>
      </c>
      <c r="BG202" s="105">
        <f t="shared" si="36"/>
        <v>0</v>
      </c>
      <c r="BH202" s="105">
        <f t="shared" si="37"/>
        <v>0</v>
      </c>
      <c r="BI202" s="105">
        <f t="shared" si="38"/>
        <v>0</v>
      </c>
      <c r="BJ202" s="14" t="s">
        <v>134</v>
      </c>
      <c r="BK202" s="220">
        <f t="shared" si="39"/>
        <v>0</v>
      </c>
      <c r="BL202" s="14" t="s">
        <v>133</v>
      </c>
      <c r="BM202" s="219" t="s">
        <v>420</v>
      </c>
    </row>
    <row r="203" spans="1:65" s="2" customFormat="1" ht="16.5" customHeight="1">
      <c r="A203" s="32"/>
      <c r="B203" s="33"/>
      <c r="C203" s="208" t="s">
        <v>421</v>
      </c>
      <c r="D203" s="208" t="s">
        <v>129</v>
      </c>
      <c r="E203" s="209" t="s">
        <v>422</v>
      </c>
      <c r="F203" s="210" t="s">
        <v>423</v>
      </c>
      <c r="G203" s="211" t="s">
        <v>143</v>
      </c>
      <c r="H203" s="212">
        <v>21</v>
      </c>
      <c r="I203" s="213"/>
      <c r="J203" s="212">
        <f t="shared" si="30"/>
        <v>0</v>
      </c>
      <c r="K203" s="214"/>
      <c r="L203" s="35"/>
      <c r="M203" s="215" t="s">
        <v>1</v>
      </c>
      <c r="N203" s="216" t="s">
        <v>42</v>
      </c>
      <c r="O203" s="69"/>
      <c r="P203" s="217">
        <f t="shared" si="31"/>
        <v>0</v>
      </c>
      <c r="Q203" s="217">
        <v>0</v>
      </c>
      <c r="R203" s="217">
        <f t="shared" si="32"/>
        <v>0</v>
      </c>
      <c r="S203" s="217">
        <v>0</v>
      </c>
      <c r="T203" s="218">
        <f t="shared" si="3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219" t="s">
        <v>133</v>
      </c>
      <c r="AT203" s="219" t="s">
        <v>129</v>
      </c>
      <c r="AU203" s="219" t="s">
        <v>134</v>
      </c>
      <c r="AY203" s="14" t="s">
        <v>126</v>
      </c>
      <c r="BE203" s="105">
        <f t="shared" si="34"/>
        <v>0</v>
      </c>
      <c r="BF203" s="105">
        <f t="shared" si="35"/>
        <v>0</v>
      </c>
      <c r="BG203" s="105">
        <f t="shared" si="36"/>
        <v>0</v>
      </c>
      <c r="BH203" s="105">
        <f t="shared" si="37"/>
        <v>0</v>
      </c>
      <c r="BI203" s="105">
        <f t="shared" si="38"/>
        <v>0</v>
      </c>
      <c r="BJ203" s="14" t="s">
        <v>134</v>
      </c>
      <c r="BK203" s="220">
        <f t="shared" si="39"/>
        <v>0</v>
      </c>
      <c r="BL203" s="14" t="s">
        <v>133</v>
      </c>
      <c r="BM203" s="219" t="s">
        <v>424</v>
      </c>
    </row>
    <row r="204" spans="1:65" s="2" customFormat="1" ht="16.5" customHeight="1">
      <c r="A204" s="32"/>
      <c r="B204" s="33"/>
      <c r="C204" s="208" t="s">
        <v>425</v>
      </c>
      <c r="D204" s="208" t="s">
        <v>129</v>
      </c>
      <c r="E204" s="209" t="s">
        <v>426</v>
      </c>
      <c r="F204" s="210" t="s">
        <v>427</v>
      </c>
      <c r="G204" s="211" t="s">
        <v>143</v>
      </c>
      <c r="H204" s="212">
        <v>26</v>
      </c>
      <c r="I204" s="213"/>
      <c r="J204" s="212">
        <f t="shared" si="30"/>
        <v>0</v>
      </c>
      <c r="K204" s="214"/>
      <c r="L204" s="35"/>
      <c r="M204" s="215" t="s">
        <v>1</v>
      </c>
      <c r="N204" s="216" t="s">
        <v>42</v>
      </c>
      <c r="O204" s="69"/>
      <c r="P204" s="217">
        <f t="shared" si="31"/>
        <v>0</v>
      </c>
      <c r="Q204" s="217">
        <v>0</v>
      </c>
      <c r="R204" s="217">
        <f t="shared" si="32"/>
        <v>0</v>
      </c>
      <c r="S204" s="217">
        <v>0</v>
      </c>
      <c r="T204" s="218">
        <f t="shared" si="3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219" t="s">
        <v>133</v>
      </c>
      <c r="AT204" s="219" t="s">
        <v>129</v>
      </c>
      <c r="AU204" s="219" t="s">
        <v>134</v>
      </c>
      <c r="AY204" s="14" t="s">
        <v>126</v>
      </c>
      <c r="BE204" s="105">
        <f t="shared" si="34"/>
        <v>0</v>
      </c>
      <c r="BF204" s="105">
        <f t="shared" si="35"/>
        <v>0</v>
      </c>
      <c r="BG204" s="105">
        <f t="shared" si="36"/>
        <v>0</v>
      </c>
      <c r="BH204" s="105">
        <f t="shared" si="37"/>
        <v>0</v>
      </c>
      <c r="BI204" s="105">
        <f t="shared" si="38"/>
        <v>0</v>
      </c>
      <c r="BJ204" s="14" t="s">
        <v>134</v>
      </c>
      <c r="BK204" s="220">
        <f t="shared" si="39"/>
        <v>0</v>
      </c>
      <c r="BL204" s="14" t="s">
        <v>133</v>
      </c>
      <c r="BM204" s="219" t="s">
        <v>428</v>
      </c>
    </row>
    <row r="205" spans="1:65" s="2" customFormat="1" ht="21.75" customHeight="1">
      <c r="A205" s="32"/>
      <c r="B205" s="33"/>
      <c r="C205" s="208" t="s">
        <v>429</v>
      </c>
      <c r="D205" s="208" t="s">
        <v>129</v>
      </c>
      <c r="E205" s="209" t="s">
        <v>430</v>
      </c>
      <c r="F205" s="210" t="s">
        <v>431</v>
      </c>
      <c r="G205" s="211" t="s">
        <v>287</v>
      </c>
      <c r="H205" s="212">
        <v>1</v>
      </c>
      <c r="I205" s="213"/>
      <c r="J205" s="212">
        <f t="shared" si="30"/>
        <v>0</v>
      </c>
      <c r="K205" s="214"/>
      <c r="L205" s="35"/>
      <c r="M205" s="215" t="s">
        <v>1</v>
      </c>
      <c r="N205" s="216" t="s">
        <v>42</v>
      </c>
      <c r="O205" s="69"/>
      <c r="P205" s="217">
        <f t="shared" si="31"/>
        <v>0</v>
      </c>
      <c r="Q205" s="217">
        <v>0.31727</v>
      </c>
      <c r="R205" s="217">
        <f t="shared" si="32"/>
        <v>0.31727</v>
      </c>
      <c r="S205" s="217">
        <v>0</v>
      </c>
      <c r="T205" s="218">
        <f t="shared" si="3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219" t="s">
        <v>133</v>
      </c>
      <c r="AT205" s="219" t="s">
        <v>129</v>
      </c>
      <c r="AU205" s="219" t="s">
        <v>134</v>
      </c>
      <c r="AY205" s="14" t="s">
        <v>126</v>
      </c>
      <c r="BE205" s="105">
        <f t="shared" si="34"/>
        <v>0</v>
      </c>
      <c r="BF205" s="105">
        <f t="shared" si="35"/>
        <v>0</v>
      </c>
      <c r="BG205" s="105">
        <f t="shared" si="36"/>
        <v>0</v>
      </c>
      <c r="BH205" s="105">
        <f t="shared" si="37"/>
        <v>0</v>
      </c>
      <c r="BI205" s="105">
        <f t="shared" si="38"/>
        <v>0</v>
      </c>
      <c r="BJ205" s="14" t="s">
        <v>134</v>
      </c>
      <c r="BK205" s="220">
        <f t="shared" si="39"/>
        <v>0</v>
      </c>
      <c r="BL205" s="14" t="s">
        <v>133</v>
      </c>
      <c r="BM205" s="219" t="s">
        <v>432</v>
      </c>
    </row>
    <row r="206" spans="1:65" s="2" customFormat="1" ht="16.5" customHeight="1">
      <c r="A206" s="32"/>
      <c r="B206" s="33"/>
      <c r="C206" s="221" t="s">
        <v>433</v>
      </c>
      <c r="D206" s="221" t="s">
        <v>204</v>
      </c>
      <c r="E206" s="222" t="s">
        <v>434</v>
      </c>
      <c r="F206" s="223" t="s">
        <v>435</v>
      </c>
      <c r="G206" s="224" t="s">
        <v>287</v>
      </c>
      <c r="H206" s="225">
        <v>1</v>
      </c>
      <c r="I206" s="226"/>
      <c r="J206" s="225">
        <f t="shared" si="30"/>
        <v>0</v>
      </c>
      <c r="K206" s="227"/>
      <c r="L206" s="228"/>
      <c r="M206" s="229" t="s">
        <v>1</v>
      </c>
      <c r="N206" s="230" t="s">
        <v>42</v>
      </c>
      <c r="O206" s="69"/>
      <c r="P206" s="217">
        <f t="shared" si="31"/>
        <v>0</v>
      </c>
      <c r="Q206" s="217">
        <v>0</v>
      </c>
      <c r="R206" s="217">
        <f t="shared" si="32"/>
        <v>0</v>
      </c>
      <c r="S206" s="217">
        <v>0</v>
      </c>
      <c r="T206" s="218">
        <f t="shared" si="3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219" t="s">
        <v>207</v>
      </c>
      <c r="AT206" s="219" t="s">
        <v>204</v>
      </c>
      <c r="AU206" s="219" t="s">
        <v>134</v>
      </c>
      <c r="AY206" s="14" t="s">
        <v>126</v>
      </c>
      <c r="BE206" s="105">
        <f t="shared" si="34"/>
        <v>0</v>
      </c>
      <c r="BF206" s="105">
        <f t="shared" si="35"/>
        <v>0</v>
      </c>
      <c r="BG206" s="105">
        <f t="shared" si="36"/>
        <v>0</v>
      </c>
      <c r="BH206" s="105">
        <f t="shared" si="37"/>
        <v>0</v>
      </c>
      <c r="BI206" s="105">
        <f t="shared" si="38"/>
        <v>0</v>
      </c>
      <c r="BJ206" s="14" t="s">
        <v>134</v>
      </c>
      <c r="BK206" s="220">
        <f t="shared" si="39"/>
        <v>0</v>
      </c>
      <c r="BL206" s="14" t="s">
        <v>133</v>
      </c>
      <c r="BM206" s="219" t="s">
        <v>436</v>
      </c>
    </row>
    <row r="207" spans="1:65" s="2" customFormat="1" ht="21.75" customHeight="1">
      <c r="A207" s="32"/>
      <c r="B207" s="33"/>
      <c r="C207" s="221" t="s">
        <v>437</v>
      </c>
      <c r="D207" s="221" t="s">
        <v>204</v>
      </c>
      <c r="E207" s="222" t="s">
        <v>438</v>
      </c>
      <c r="F207" s="223" t="s">
        <v>439</v>
      </c>
      <c r="G207" s="224" t="s">
        <v>287</v>
      </c>
      <c r="H207" s="225">
        <v>1</v>
      </c>
      <c r="I207" s="226"/>
      <c r="J207" s="225">
        <f t="shared" si="30"/>
        <v>0</v>
      </c>
      <c r="K207" s="227"/>
      <c r="L207" s="228"/>
      <c r="M207" s="229" t="s">
        <v>1</v>
      </c>
      <c r="N207" s="230" t="s">
        <v>42</v>
      </c>
      <c r="O207" s="69"/>
      <c r="P207" s="217">
        <f t="shared" si="31"/>
        <v>0</v>
      </c>
      <c r="Q207" s="217">
        <v>0.15229999999999999</v>
      </c>
      <c r="R207" s="217">
        <f t="shared" si="32"/>
        <v>0.15229999999999999</v>
      </c>
      <c r="S207" s="217">
        <v>0</v>
      </c>
      <c r="T207" s="218">
        <f t="shared" si="3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219" t="s">
        <v>207</v>
      </c>
      <c r="AT207" s="219" t="s">
        <v>204</v>
      </c>
      <c r="AU207" s="219" t="s">
        <v>134</v>
      </c>
      <c r="AY207" s="14" t="s">
        <v>126</v>
      </c>
      <c r="BE207" s="105">
        <f t="shared" si="34"/>
        <v>0</v>
      </c>
      <c r="BF207" s="105">
        <f t="shared" si="35"/>
        <v>0</v>
      </c>
      <c r="BG207" s="105">
        <f t="shared" si="36"/>
        <v>0</v>
      </c>
      <c r="BH207" s="105">
        <f t="shared" si="37"/>
        <v>0</v>
      </c>
      <c r="BI207" s="105">
        <f t="shared" si="38"/>
        <v>0</v>
      </c>
      <c r="BJ207" s="14" t="s">
        <v>134</v>
      </c>
      <c r="BK207" s="220">
        <f t="shared" si="39"/>
        <v>0</v>
      </c>
      <c r="BL207" s="14" t="s">
        <v>133</v>
      </c>
      <c r="BM207" s="219" t="s">
        <v>440</v>
      </c>
    </row>
    <row r="208" spans="1:65" s="2" customFormat="1" ht="16.5" customHeight="1">
      <c r="A208" s="32"/>
      <c r="B208" s="33"/>
      <c r="C208" s="221" t="s">
        <v>441</v>
      </c>
      <c r="D208" s="221" t="s">
        <v>204</v>
      </c>
      <c r="E208" s="222" t="s">
        <v>442</v>
      </c>
      <c r="F208" s="223" t="s">
        <v>443</v>
      </c>
      <c r="G208" s="224" t="s">
        <v>287</v>
      </c>
      <c r="H208" s="225">
        <v>1</v>
      </c>
      <c r="I208" s="226"/>
      <c r="J208" s="225">
        <f t="shared" si="30"/>
        <v>0</v>
      </c>
      <c r="K208" s="227"/>
      <c r="L208" s="228"/>
      <c r="M208" s="229" t="s">
        <v>1</v>
      </c>
      <c r="N208" s="230" t="s">
        <v>42</v>
      </c>
      <c r="O208" s="69"/>
      <c r="P208" s="217">
        <f t="shared" si="31"/>
        <v>0</v>
      </c>
      <c r="Q208" s="217">
        <v>0</v>
      </c>
      <c r="R208" s="217">
        <f t="shared" si="32"/>
        <v>0</v>
      </c>
      <c r="S208" s="217">
        <v>0</v>
      </c>
      <c r="T208" s="218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219" t="s">
        <v>207</v>
      </c>
      <c r="AT208" s="219" t="s">
        <v>204</v>
      </c>
      <c r="AU208" s="219" t="s">
        <v>134</v>
      </c>
      <c r="AY208" s="14" t="s">
        <v>126</v>
      </c>
      <c r="BE208" s="105">
        <f t="shared" si="34"/>
        <v>0</v>
      </c>
      <c r="BF208" s="105">
        <f t="shared" si="35"/>
        <v>0</v>
      </c>
      <c r="BG208" s="105">
        <f t="shared" si="36"/>
        <v>0</v>
      </c>
      <c r="BH208" s="105">
        <f t="shared" si="37"/>
        <v>0</v>
      </c>
      <c r="BI208" s="105">
        <f t="shared" si="38"/>
        <v>0</v>
      </c>
      <c r="BJ208" s="14" t="s">
        <v>134</v>
      </c>
      <c r="BK208" s="220">
        <f t="shared" si="39"/>
        <v>0</v>
      </c>
      <c r="BL208" s="14" t="s">
        <v>133</v>
      </c>
      <c r="BM208" s="219" t="s">
        <v>444</v>
      </c>
    </row>
    <row r="209" spans="1:65" s="2" customFormat="1" ht="33" customHeight="1">
      <c r="A209" s="32"/>
      <c r="B209" s="33"/>
      <c r="C209" s="208" t="s">
        <v>445</v>
      </c>
      <c r="D209" s="208" t="s">
        <v>129</v>
      </c>
      <c r="E209" s="209" t="s">
        <v>446</v>
      </c>
      <c r="F209" s="210" t="s">
        <v>447</v>
      </c>
      <c r="G209" s="211" t="s">
        <v>287</v>
      </c>
      <c r="H209" s="212">
        <v>2</v>
      </c>
      <c r="I209" s="213"/>
      <c r="J209" s="212">
        <f t="shared" si="30"/>
        <v>0</v>
      </c>
      <c r="K209" s="214"/>
      <c r="L209" s="35"/>
      <c r="M209" s="215" t="s">
        <v>1</v>
      </c>
      <c r="N209" s="216" t="s">
        <v>42</v>
      </c>
      <c r="O209" s="69"/>
      <c r="P209" s="217">
        <f t="shared" si="31"/>
        <v>0</v>
      </c>
      <c r="Q209" s="217">
        <v>0</v>
      </c>
      <c r="R209" s="217">
        <f t="shared" si="32"/>
        <v>0</v>
      </c>
      <c r="S209" s="217">
        <v>0</v>
      </c>
      <c r="T209" s="218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219" t="s">
        <v>133</v>
      </c>
      <c r="AT209" s="219" t="s">
        <v>129</v>
      </c>
      <c r="AU209" s="219" t="s">
        <v>134</v>
      </c>
      <c r="AY209" s="14" t="s">
        <v>126</v>
      </c>
      <c r="BE209" s="105">
        <f t="shared" si="34"/>
        <v>0</v>
      </c>
      <c r="BF209" s="105">
        <f t="shared" si="35"/>
        <v>0</v>
      </c>
      <c r="BG209" s="105">
        <f t="shared" si="36"/>
        <v>0</v>
      </c>
      <c r="BH209" s="105">
        <f t="shared" si="37"/>
        <v>0</v>
      </c>
      <c r="BI209" s="105">
        <f t="shared" si="38"/>
        <v>0</v>
      </c>
      <c r="BJ209" s="14" t="s">
        <v>134</v>
      </c>
      <c r="BK209" s="220">
        <f t="shared" si="39"/>
        <v>0</v>
      </c>
      <c r="BL209" s="14" t="s">
        <v>133</v>
      </c>
      <c r="BM209" s="219" t="s">
        <v>448</v>
      </c>
    </row>
    <row r="210" spans="1:65" s="2" customFormat="1" ht="21.75" customHeight="1">
      <c r="A210" s="32"/>
      <c r="B210" s="33"/>
      <c r="C210" s="221" t="s">
        <v>449</v>
      </c>
      <c r="D210" s="221" t="s">
        <v>204</v>
      </c>
      <c r="E210" s="222" t="s">
        <v>450</v>
      </c>
      <c r="F210" s="223" t="s">
        <v>451</v>
      </c>
      <c r="G210" s="224" t="s">
        <v>287</v>
      </c>
      <c r="H210" s="225">
        <v>1</v>
      </c>
      <c r="I210" s="226"/>
      <c r="J210" s="225">
        <f t="shared" si="30"/>
        <v>0</v>
      </c>
      <c r="K210" s="227"/>
      <c r="L210" s="228"/>
      <c r="M210" s="229" t="s">
        <v>1</v>
      </c>
      <c r="N210" s="230" t="s">
        <v>42</v>
      </c>
      <c r="O210" s="69"/>
      <c r="P210" s="217">
        <f t="shared" si="31"/>
        <v>0</v>
      </c>
      <c r="Q210" s="217">
        <v>1.038E-2</v>
      </c>
      <c r="R210" s="217">
        <f t="shared" si="32"/>
        <v>1.038E-2</v>
      </c>
      <c r="S210" s="217">
        <v>0</v>
      </c>
      <c r="T210" s="218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219" t="s">
        <v>207</v>
      </c>
      <c r="AT210" s="219" t="s">
        <v>204</v>
      </c>
      <c r="AU210" s="219" t="s">
        <v>134</v>
      </c>
      <c r="AY210" s="14" t="s">
        <v>126</v>
      </c>
      <c r="BE210" s="105">
        <f t="shared" si="34"/>
        <v>0</v>
      </c>
      <c r="BF210" s="105">
        <f t="shared" si="35"/>
        <v>0</v>
      </c>
      <c r="BG210" s="105">
        <f t="shared" si="36"/>
        <v>0</v>
      </c>
      <c r="BH210" s="105">
        <f t="shared" si="37"/>
        <v>0</v>
      </c>
      <c r="BI210" s="105">
        <f t="shared" si="38"/>
        <v>0</v>
      </c>
      <c r="BJ210" s="14" t="s">
        <v>134</v>
      </c>
      <c r="BK210" s="220">
        <f t="shared" si="39"/>
        <v>0</v>
      </c>
      <c r="BL210" s="14" t="s">
        <v>133</v>
      </c>
      <c r="BM210" s="219" t="s">
        <v>452</v>
      </c>
    </row>
    <row r="211" spans="1:65" s="2" customFormat="1" ht="21.75" customHeight="1">
      <c r="A211" s="32"/>
      <c r="B211" s="33"/>
      <c r="C211" s="221" t="s">
        <v>453</v>
      </c>
      <c r="D211" s="221" t="s">
        <v>204</v>
      </c>
      <c r="E211" s="222" t="s">
        <v>454</v>
      </c>
      <c r="F211" s="223" t="s">
        <v>455</v>
      </c>
      <c r="G211" s="224" t="s">
        <v>287</v>
      </c>
      <c r="H211" s="225">
        <v>1</v>
      </c>
      <c r="I211" s="226"/>
      <c r="J211" s="225">
        <f t="shared" si="30"/>
        <v>0</v>
      </c>
      <c r="K211" s="227"/>
      <c r="L211" s="228"/>
      <c r="M211" s="229" t="s">
        <v>1</v>
      </c>
      <c r="N211" s="230" t="s">
        <v>42</v>
      </c>
      <c r="O211" s="69"/>
      <c r="P211" s="217">
        <f t="shared" si="31"/>
        <v>0</v>
      </c>
      <c r="Q211" s="217">
        <v>9.7999999999999997E-3</v>
      </c>
      <c r="R211" s="217">
        <f t="shared" si="32"/>
        <v>9.7999999999999997E-3</v>
      </c>
      <c r="S211" s="217">
        <v>0</v>
      </c>
      <c r="T211" s="218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219" t="s">
        <v>207</v>
      </c>
      <c r="AT211" s="219" t="s">
        <v>204</v>
      </c>
      <c r="AU211" s="219" t="s">
        <v>134</v>
      </c>
      <c r="AY211" s="14" t="s">
        <v>126</v>
      </c>
      <c r="BE211" s="105">
        <f t="shared" si="34"/>
        <v>0</v>
      </c>
      <c r="BF211" s="105">
        <f t="shared" si="35"/>
        <v>0</v>
      </c>
      <c r="BG211" s="105">
        <f t="shared" si="36"/>
        <v>0</v>
      </c>
      <c r="BH211" s="105">
        <f t="shared" si="37"/>
        <v>0</v>
      </c>
      <c r="BI211" s="105">
        <f t="shared" si="38"/>
        <v>0</v>
      </c>
      <c r="BJ211" s="14" t="s">
        <v>134</v>
      </c>
      <c r="BK211" s="220">
        <f t="shared" si="39"/>
        <v>0</v>
      </c>
      <c r="BL211" s="14" t="s">
        <v>133</v>
      </c>
      <c r="BM211" s="219" t="s">
        <v>456</v>
      </c>
    </row>
    <row r="212" spans="1:65" s="2" customFormat="1" ht="21.75" customHeight="1">
      <c r="A212" s="32"/>
      <c r="B212" s="33"/>
      <c r="C212" s="221" t="s">
        <v>457</v>
      </c>
      <c r="D212" s="221" t="s">
        <v>204</v>
      </c>
      <c r="E212" s="222" t="s">
        <v>458</v>
      </c>
      <c r="F212" s="223" t="s">
        <v>459</v>
      </c>
      <c r="G212" s="224" t="s">
        <v>287</v>
      </c>
      <c r="H212" s="225">
        <v>1</v>
      </c>
      <c r="I212" s="226"/>
      <c r="J212" s="225">
        <f t="shared" si="30"/>
        <v>0</v>
      </c>
      <c r="K212" s="227"/>
      <c r="L212" s="228"/>
      <c r="M212" s="229" t="s">
        <v>1</v>
      </c>
      <c r="N212" s="230" t="s">
        <v>42</v>
      </c>
      <c r="O212" s="69"/>
      <c r="P212" s="217">
        <f t="shared" si="31"/>
        <v>0</v>
      </c>
      <c r="Q212" s="217">
        <v>1.4489999999999999E-2</v>
      </c>
      <c r="R212" s="217">
        <f t="shared" si="32"/>
        <v>1.4489999999999999E-2</v>
      </c>
      <c r="S212" s="217">
        <v>0</v>
      </c>
      <c r="T212" s="218">
        <f t="shared" si="3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219" t="s">
        <v>207</v>
      </c>
      <c r="AT212" s="219" t="s">
        <v>204</v>
      </c>
      <c r="AU212" s="219" t="s">
        <v>134</v>
      </c>
      <c r="AY212" s="14" t="s">
        <v>126</v>
      </c>
      <c r="BE212" s="105">
        <f t="shared" si="34"/>
        <v>0</v>
      </c>
      <c r="BF212" s="105">
        <f t="shared" si="35"/>
        <v>0</v>
      </c>
      <c r="BG212" s="105">
        <f t="shared" si="36"/>
        <v>0</v>
      </c>
      <c r="BH212" s="105">
        <f t="shared" si="37"/>
        <v>0</v>
      </c>
      <c r="BI212" s="105">
        <f t="shared" si="38"/>
        <v>0</v>
      </c>
      <c r="BJ212" s="14" t="s">
        <v>134</v>
      </c>
      <c r="BK212" s="220">
        <f t="shared" si="39"/>
        <v>0</v>
      </c>
      <c r="BL212" s="14" t="s">
        <v>133</v>
      </c>
      <c r="BM212" s="219" t="s">
        <v>460</v>
      </c>
    </row>
    <row r="213" spans="1:65" s="2" customFormat="1" ht="21.75" customHeight="1">
      <c r="A213" s="32"/>
      <c r="B213" s="33"/>
      <c r="C213" s="221" t="s">
        <v>461</v>
      </c>
      <c r="D213" s="221" t="s">
        <v>204</v>
      </c>
      <c r="E213" s="222" t="s">
        <v>462</v>
      </c>
      <c r="F213" s="223" t="s">
        <v>463</v>
      </c>
      <c r="G213" s="224" t="s">
        <v>287</v>
      </c>
      <c r="H213" s="225">
        <v>2</v>
      </c>
      <c r="I213" s="226"/>
      <c r="J213" s="225">
        <f t="shared" si="30"/>
        <v>0</v>
      </c>
      <c r="K213" s="227"/>
      <c r="L213" s="228"/>
      <c r="M213" s="229" t="s">
        <v>1</v>
      </c>
      <c r="N213" s="230" t="s">
        <v>42</v>
      </c>
      <c r="O213" s="69"/>
      <c r="P213" s="217">
        <f t="shared" si="31"/>
        <v>0</v>
      </c>
      <c r="Q213" s="217">
        <v>5.8799999999999998E-3</v>
      </c>
      <c r="R213" s="217">
        <f t="shared" si="32"/>
        <v>1.176E-2</v>
      </c>
      <c r="S213" s="217">
        <v>0</v>
      </c>
      <c r="T213" s="218">
        <f t="shared" si="3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219" t="s">
        <v>207</v>
      </c>
      <c r="AT213" s="219" t="s">
        <v>204</v>
      </c>
      <c r="AU213" s="219" t="s">
        <v>134</v>
      </c>
      <c r="AY213" s="14" t="s">
        <v>126</v>
      </c>
      <c r="BE213" s="105">
        <f t="shared" si="34"/>
        <v>0</v>
      </c>
      <c r="BF213" s="105">
        <f t="shared" si="35"/>
        <v>0</v>
      </c>
      <c r="BG213" s="105">
        <f t="shared" si="36"/>
        <v>0</v>
      </c>
      <c r="BH213" s="105">
        <f t="shared" si="37"/>
        <v>0</v>
      </c>
      <c r="BI213" s="105">
        <f t="shared" si="38"/>
        <v>0</v>
      </c>
      <c r="BJ213" s="14" t="s">
        <v>134</v>
      </c>
      <c r="BK213" s="220">
        <f t="shared" si="39"/>
        <v>0</v>
      </c>
      <c r="BL213" s="14" t="s">
        <v>133</v>
      </c>
      <c r="BM213" s="219" t="s">
        <v>464</v>
      </c>
    </row>
    <row r="214" spans="1:65" s="2" customFormat="1" ht="21.75" customHeight="1">
      <c r="A214" s="32"/>
      <c r="B214" s="33"/>
      <c r="C214" s="221" t="s">
        <v>465</v>
      </c>
      <c r="D214" s="221" t="s">
        <v>204</v>
      </c>
      <c r="E214" s="222" t="s">
        <v>466</v>
      </c>
      <c r="F214" s="223" t="s">
        <v>467</v>
      </c>
      <c r="G214" s="224" t="s">
        <v>287</v>
      </c>
      <c r="H214" s="225">
        <v>4</v>
      </c>
      <c r="I214" s="226"/>
      <c r="J214" s="225">
        <f t="shared" si="30"/>
        <v>0</v>
      </c>
      <c r="K214" s="227"/>
      <c r="L214" s="228"/>
      <c r="M214" s="229" t="s">
        <v>1</v>
      </c>
      <c r="N214" s="230" t="s">
        <v>42</v>
      </c>
      <c r="O214" s="69"/>
      <c r="P214" s="217">
        <f t="shared" si="31"/>
        <v>0</v>
      </c>
      <c r="Q214" s="217">
        <v>6.6E-4</v>
      </c>
      <c r="R214" s="217">
        <f t="shared" si="32"/>
        <v>2.64E-3</v>
      </c>
      <c r="S214" s="217">
        <v>0</v>
      </c>
      <c r="T214" s="218">
        <f t="shared" si="3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219" t="s">
        <v>207</v>
      </c>
      <c r="AT214" s="219" t="s">
        <v>204</v>
      </c>
      <c r="AU214" s="219" t="s">
        <v>134</v>
      </c>
      <c r="AY214" s="14" t="s">
        <v>126</v>
      </c>
      <c r="BE214" s="105">
        <f t="shared" si="34"/>
        <v>0</v>
      </c>
      <c r="BF214" s="105">
        <f t="shared" si="35"/>
        <v>0</v>
      </c>
      <c r="BG214" s="105">
        <f t="shared" si="36"/>
        <v>0</v>
      </c>
      <c r="BH214" s="105">
        <f t="shared" si="37"/>
        <v>0</v>
      </c>
      <c r="BI214" s="105">
        <f t="shared" si="38"/>
        <v>0</v>
      </c>
      <c r="BJ214" s="14" t="s">
        <v>134</v>
      </c>
      <c r="BK214" s="220">
        <f t="shared" si="39"/>
        <v>0</v>
      </c>
      <c r="BL214" s="14" t="s">
        <v>133</v>
      </c>
      <c r="BM214" s="219" t="s">
        <v>468</v>
      </c>
    </row>
    <row r="215" spans="1:65" s="2" customFormat="1" ht="21.75" customHeight="1">
      <c r="A215" s="32"/>
      <c r="B215" s="33"/>
      <c r="C215" s="221" t="s">
        <v>469</v>
      </c>
      <c r="D215" s="221" t="s">
        <v>204</v>
      </c>
      <c r="E215" s="222" t="s">
        <v>470</v>
      </c>
      <c r="F215" s="223" t="s">
        <v>471</v>
      </c>
      <c r="G215" s="224" t="s">
        <v>287</v>
      </c>
      <c r="H215" s="225">
        <v>2</v>
      </c>
      <c r="I215" s="226"/>
      <c r="J215" s="225">
        <f t="shared" si="30"/>
        <v>0</v>
      </c>
      <c r="K215" s="227"/>
      <c r="L215" s="228"/>
      <c r="M215" s="229" t="s">
        <v>1</v>
      </c>
      <c r="N215" s="230" t="s">
        <v>42</v>
      </c>
      <c r="O215" s="69"/>
      <c r="P215" s="217">
        <f t="shared" si="31"/>
        <v>0</v>
      </c>
      <c r="Q215" s="217">
        <v>2.0500000000000001E-2</v>
      </c>
      <c r="R215" s="217">
        <f t="shared" si="32"/>
        <v>4.1000000000000002E-2</v>
      </c>
      <c r="S215" s="217">
        <v>0</v>
      </c>
      <c r="T215" s="218">
        <f t="shared" si="3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219" t="s">
        <v>207</v>
      </c>
      <c r="AT215" s="219" t="s">
        <v>204</v>
      </c>
      <c r="AU215" s="219" t="s">
        <v>134</v>
      </c>
      <c r="AY215" s="14" t="s">
        <v>126</v>
      </c>
      <c r="BE215" s="105">
        <f t="shared" si="34"/>
        <v>0</v>
      </c>
      <c r="BF215" s="105">
        <f t="shared" si="35"/>
        <v>0</v>
      </c>
      <c r="BG215" s="105">
        <f t="shared" si="36"/>
        <v>0</v>
      </c>
      <c r="BH215" s="105">
        <f t="shared" si="37"/>
        <v>0</v>
      </c>
      <c r="BI215" s="105">
        <f t="shared" si="38"/>
        <v>0</v>
      </c>
      <c r="BJ215" s="14" t="s">
        <v>134</v>
      </c>
      <c r="BK215" s="220">
        <f t="shared" si="39"/>
        <v>0</v>
      </c>
      <c r="BL215" s="14" t="s">
        <v>133</v>
      </c>
      <c r="BM215" s="219" t="s">
        <v>472</v>
      </c>
    </row>
    <row r="216" spans="1:65" s="2" customFormat="1" ht="21.75" customHeight="1">
      <c r="A216" s="32"/>
      <c r="B216" s="33"/>
      <c r="C216" s="208" t="s">
        <v>473</v>
      </c>
      <c r="D216" s="208" t="s">
        <v>129</v>
      </c>
      <c r="E216" s="209" t="s">
        <v>474</v>
      </c>
      <c r="F216" s="210" t="s">
        <v>475</v>
      </c>
      <c r="G216" s="211" t="s">
        <v>143</v>
      </c>
      <c r="H216" s="212">
        <v>12</v>
      </c>
      <c r="I216" s="213"/>
      <c r="J216" s="212">
        <f t="shared" si="30"/>
        <v>0</v>
      </c>
      <c r="K216" s="214"/>
      <c r="L216" s="35"/>
      <c r="M216" s="215" t="s">
        <v>1</v>
      </c>
      <c r="N216" s="216" t="s">
        <v>42</v>
      </c>
      <c r="O216" s="69"/>
      <c r="P216" s="217">
        <f t="shared" si="31"/>
        <v>0</v>
      </c>
      <c r="Q216" s="217">
        <v>1E-4</v>
      </c>
      <c r="R216" s="217">
        <f t="shared" si="32"/>
        <v>1.2000000000000001E-3</v>
      </c>
      <c r="S216" s="217">
        <v>0</v>
      </c>
      <c r="T216" s="218">
        <f t="shared" si="3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219" t="s">
        <v>133</v>
      </c>
      <c r="AT216" s="219" t="s">
        <v>129</v>
      </c>
      <c r="AU216" s="219" t="s">
        <v>134</v>
      </c>
      <c r="AY216" s="14" t="s">
        <v>126</v>
      </c>
      <c r="BE216" s="105">
        <f t="shared" si="34"/>
        <v>0</v>
      </c>
      <c r="BF216" s="105">
        <f t="shared" si="35"/>
        <v>0</v>
      </c>
      <c r="BG216" s="105">
        <f t="shared" si="36"/>
        <v>0</v>
      </c>
      <c r="BH216" s="105">
        <f t="shared" si="37"/>
        <v>0</v>
      </c>
      <c r="BI216" s="105">
        <f t="shared" si="38"/>
        <v>0</v>
      </c>
      <c r="BJ216" s="14" t="s">
        <v>134</v>
      </c>
      <c r="BK216" s="220">
        <f t="shared" si="39"/>
        <v>0</v>
      </c>
      <c r="BL216" s="14" t="s">
        <v>133</v>
      </c>
      <c r="BM216" s="219" t="s">
        <v>476</v>
      </c>
    </row>
    <row r="217" spans="1:65" s="2" customFormat="1" ht="21.75" customHeight="1">
      <c r="A217" s="32"/>
      <c r="B217" s="33"/>
      <c r="C217" s="208" t="s">
        <v>477</v>
      </c>
      <c r="D217" s="208" t="s">
        <v>129</v>
      </c>
      <c r="E217" s="209" t="s">
        <v>478</v>
      </c>
      <c r="F217" s="210" t="s">
        <v>479</v>
      </c>
      <c r="G217" s="211" t="s">
        <v>143</v>
      </c>
      <c r="H217" s="212">
        <v>50</v>
      </c>
      <c r="I217" s="213"/>
      <c r="J217" s="212">
        <f t="shared" si="30"/>
        <v>0</v>
      </c>
      <c r="K217" s="214"/>
      <c r="L217" s="35"/>
      <c r="M217" s="215" t="s">
        <v>1</v>
      </c>
      <c r="N217" s="216" t="s">
        <v>42</v>
      </c>
      <c r="O217" s="69"/>
      <c r="P217" s="217">
        <f t="shared" si="31"/>
        <v>0</v>
      </c>
      <c r="Q217" s="217">
        <v>1E-4</v>
      </c>
      <c r="R217" s="217">
        <f t="shared" si="32"/>
        <v>5.0000000000000001E-3</v>
      </c>
      <c r="S217" s="217">
        <v>0</v>
      </c>
      <c r="T217" s="218">
        <f t="shared" si="3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219" t="s">
        <v>133</v>
      </c>
      <c r="AT217" s="219" t="s">
        <v>129</v>
      </c>
      <c r="AU217" s="219" t="s">
        <v>134</v>
      </c>
      <c r="AY217" s="14" t="s">
        <v>126</v>
      </c>
      <c r="BE217" s="105">
        <f t="shared" si="34"/>
        <v>0</v>
      </c>
      <c r="BF217" s="105">
        <f t="shared" si="35"/>
        <v>0</v>
      </c>
      <c r="BG217" s="105">
        <f t="shared" si="36"/>
        <v>0</v>
      </c>
      <c r="BH217" s="105">
        <f t="shared" si="37"/>
        <v>0</v>
      </c>
      <c r="BI217" s="105">
        <f t="shared" si="38"/>
        <v>0</v>
      </c>
      <c r="BJ217" s="14" t="s">
        <v>134</v>
      </c>
      <c r="BK217" s="220">
        <f t="shared" si="39"/>
        <v>0</v>
      </c>
      <c r="BL217" s="14" t="s">
        <v>133</v>
      </c>
      <c r="BM217" s="219" t="s">
        <v>480</v>
      </c>
    </row>
    <row r="218" spans="1:65" s="12" customFormat="1" ht="22.9" customHeight="1">
      <c r="B218" s="193"/>
      <c r="C218" s="194"/>
      <c r="D218" s="195" t="s">
        <v>75</v>
      </c>
      <c r="E218" s="206" t="s">
        <v>162</v>
      </c>
      <c r="F218" s="206" t="s">
        <v>481</v>
      </c>
      <c r="G218" s="194"/>
      <c r="H218" s="194"/>
      <c r="I218" s="197"/>
      <c r="J218" s="207">
        <f>BK218</f>
        <v>0</v>
      </c>
      <c r="K218" s="194"/>
      <c r="L218" s="198"/>
      <c r="M218" s="199"/>
      <c r="N218" s="200"/>
      <c r="O218" s="200"/>
      <c r="P218" s="201">
        <f>SUM(P219:P227)</f>
        <v>0</v>
      </c>
      <c r="Q218" s="200"/>
      <c r="R218" s="201">
        <f>SUM(R219:R227)</f>
        <v>8.1324469999999991</v>
      </c>
      <c r="S218" s="200"/>
      <c r="T218" s="202">
        <f>SUM(T219:T227)</f>
        <v>4.8159999999999998</v>
      </c>
      <c r="AR218" s="203" t="s">
        <v>81</v>
      </c>
      <c r="AT218" s="204" t="s">
        <v>75</v>
      </c>
      <c r="AU218" s="204" t="s">
        <v>81</v>
      </c>
      <c r="AY218" s="203" t="s">
        <v>126</v>
      </c>
      <c r="BK218" s="205">
        <f>SUM(BK219:BK227)</f>
        <v>0</v>
      </c>
    </row>
    <row r="219" spans="1:65" s="2" customFormat="1" ht="33" customHeight="1">
      <c r="A219" s="32"/>
      <c r="B219" s="33"/>
      <c r="C219" s="208" t="s">
        <v>482</v>
      </c>
      <c r="D219" s="208" t="s">
        <v>129</v>
      </c>
      <c r="E219" s="209" t="s">
        <v>483</v>
      </c>
      <c r="F219" s="210" t="s">
        <v>484</v>
      </c>
      <c r="G219" s="211" t="s">
        <v>143</v>
      </c>
      <c r="H219" s="212">
        <v>60</v>
      </c>
      <c r="I219" s="213"/>
      <c r="J219" s="212">
        <f t="shared" ref="J219:J227" si="40">ROUND(I219*H219,3)</f>
        <v>0</v>
      </c>
      <c r="K219" s="214"/>
      <c r="L219" s="35"/>
      <c r="M219" s="215" t="s">
        <v>1</v>
      </c>
      <c r="N219" s="216" t="s">
        <v>42</v>
      </c>
      <c r="O219" s="69"/>
      <c r="P219" s="217">
        <f t="shared" ref="P219:P227" si="41">O219*H219</f>
        <v>0</v>
      </c>
      <c r="Q219" s="217">
        <v>9.7930000000000003E-2</v>
      </c>
      <c r="R219" s="217">
        <f t="shared" ref="R219:R227" si="42">Q219*H219</f>
        <v>5.8757999999999999</v>
      </c>
      <c r="S219" s="217">
        <v>0</v>
      </c>
      <c r="T219" s="218">
        <f t="shared" ref="T219:T227" si="43"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219" t="s">
        <v>133</v>
      </c>
      <c r="AT219" s="219" t="s">
        <v>129</v>
      </c>
      <c r="AU219" s="219" t="s">
        <v>134</v>
      </c>
      <c r="AY219" s="14" t="s">
        <v>126</v>
      </c>
      <c r="BE219" s="105">
        <f t="shared" ref="BE219:BE227" si="44">IF(N219="základná",J219,0)</f>
        <v>0</v>
      </c>
      <c r="BF219" s="105">
        <f t="shared" ref="BF219:BF227" si="45">IF(N219="znížená",J219,0)</f>
        <v>0</v>
      </c>
      <c r="BG219" s="105">
        <f t="shared" ref="BG219:BG227" si="46">IF(N219="zákl. prenesená",J219,0)</f>
        <v>0</v>
      </c>
      <c r="BH219" s="105">
        <f t="shared" ref="BH219:BH227" si="47">IF(N219="zníž. prenesená",J219,0)</f>
        <v>0</v>
      </c>
      <c r="BI219" s="105">
        <f t="shared" ref="BI219:BI227" si="48">IF(N219="nulová",J219,0)</f>
        <v>0</v>
      </c>
      <c r="BJ219" s="14" t="s">
        <v>134</v>
      </c>
      <c r="BK219" s="220">
        <f t="shared" ref="BK219:BK227" si="49">ROUND(I219*H219,3)</f>
        <v>0</v>
      </c>
      <c r="BL219" s="14" t="s">
        <v>133</v>
      </c>
      <c r="BM219" s="219" t="s">
        <v>485</v>
      </c>
    </row>
    <row r="220" spans="1:65" s="2" customFormat="1" ht="16.5" customHeight="1">
      <c r="A220" s="32"/>
      <c r="B220" s="33"/>
      <c r="C220" s="221" t="s">
        <v>486</v>
      </c>
      <c r="D220" s="221" t="s">
        <v>204</v>
      </c>
      <c r="E220" s="222" t="s">
        <v>487</v>
      </c>
      <c r="F220" s="223" t="s">
        <v>488</v>
      </c>
      <c r="G220" s="224" t="s">
        <v>287</v>
      </c>
      <c r="H220" s="225">
        <v>60.6</v>
      </c>
      <c r="I220" s="226"/>
      <c r="J220" s="225">
        <f t="shared" si="40"/>
        <v>0</v>
      </c>
      <c r="K220" s="227"/>
      <c r="L220" s="228"/>
      <c r="M220" s="229" t="s">
        <v>1</v>
      </c>
      <c r="N220" s="230" t="s">
        <v>42</v>
      </c>
      <c r="O220" s="69"/>
      <c r="P220" s="217">
        <f t="shared" si="41"/>
        <v>0</v>
      </c>
      <c r="Q220" s="217">
        <v>2.3E-2</v>
      </c>
      <c r="R220" s="217">
        <f t="shared" si="42"/>
        <v>1.3937999999999999</v>
      </c>
      <c r="S220" s="217">
        <v>0</v>
      </c>
      <c r="T220" s="218">
        <f t="shared" si="4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219" t="s">
        <v>207</v>
      </c>
      <c r="AT220" s="219" t="s">
        <v>204</v>
      </c>
      <c r="AU220" s="219" t="s">
        <v>134</v>
      </c>
      <c r="AY220" s="14" t="s">
        <v>126</v>
      </c>
      <c r="BE220" s="105">
        <f t="shared" si="44"/>
        <v>0</v>
      </c>
      <c r="BF220" s="105">
        <f t="shared" si="45"/>
        <v>0</v>
      </c>
      <c r="BG220" s="105">
        <f t="shared" si="46"/>
        <v>0</v>
      </c>
      <c r="BH220" s="105">
        <f t="shared" si="47"/>
        <v>0</v>
      </c>
      <c r="BI220" s="105">
        <f t="shared" si="48"/>
        <v>0</v>
      </c>
      <c r="BJ220" s="14" t="s">
        <v>134</v>
      </c>
      <c r="BK220" s="220">
        <f t="shared" si="49"/>
        <v>0</v>
      </c>
      <c r="BL220" s="14" t="s">
        <v>133</v>
      </c>
      <c r="BM220" s="219" t="s">
        <v>489</v>
      </c>
    </row>
    <row r="221" spans="1:65" s="2" customFormat="1" ht="21.75" customHeight="1">
      <c r="A221" s="32"/>
      <c r="B221" s="33"/>
      <c r="C221" s="208" t="s">
        <v>490</v>
      </c>
      <c r="D221" s="208" t="s">
        <v>129</v>
      </c>
      <c r="E221" s="209" t="s">
        <v>491</v>
      </c>
      <c r="F221" s="210" t="s">
        <v>492</v>
      </c>
      <c r="G221" s="211" t="s">
        <v>143</v>
      </c>
      <c r="H221" s="212">
        <v>1</v>
      </c>
      <c r="I221" s="213"/>
      <c r="J221" s="212">
        <f t="shared" si="40"/>
        <v>0</v>
      </c>
      <c r="K221" s="214"/>
      <c r="L221" s="35"/>
      <c r="M221" s="215" t="s">
        <v>1</v>
      </c>
      <c r="N221" s="216" t="s">
        <v>42</v>
      </c>
      <c r="O221" s="69"/>
      <c r="P221" s="217">
        <f t="shared" si="41"/>
        <v>0</v>
      </c>
      <c r="Q221" s="217">
        <v>0.13674</v>
      </c>
      <c r="R221" s="217">
        <f t="shared" si="42"/>
        <v>0.13674</v>
      </c>
      <c r="S221" s="217">
        <v>0</v>
      </c>
      <c r="T221" s="218">
        <f t="shared" si="4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219" t="s">
        <v>133</v>
      </c>
      <c r="AT221" s="219" t="s">
        <v>129</v>
      </c>
      <c r="AU221" s="219" t="s">
        <v>134</v>
      </c>
      <c r="AY221" s="14" t="s">
        <v>126</v>
      </c>
      <c r="BE221" s="105">
        <f t="shared" si="44"/>
        <v>0</v>
      </c>
      <c r="BF221" s="105">
        <f t="shared" si="45"/>
        <v>0</v>
      </c>
      <c r="BG221" s="105">
        <f t="shared" si="46"/>
        <v>0</v>
      </c>
      <c r="BH221" s="105">
        <f t="shared" si="47"/>
        <v>0</v>
      </c>
      <c r="BI221" s="105">
        <f t="shared" si="48"/>
        <v>0</v>
      </c>
      <c r="BJ221" s="14" t="s">
        <v>134</v>
      </c>
      <c r="BK221" s="220">
        <f t="shared" si="49"/>
        <v>0</v>
      </c>
      <c r="BL221" s="14" t="s">
        <v>133</v>
      </c>
      <c r="BM221" s="219" t="s">
        <v>493</v>
      </c>
    </row>
    <row r="222" spans="1:65" s="2" customFormat="1" ht="21.75" customHeight="1">
      <c r="A222" s="32"/>
      <c r="B222" s="33"/>
      <c r="C222" s="208" t="s">
        <v>494</v>
      </c>
      <c r="D222" s="208" t="s">
        <v>129</v>
      </c>
      <c r="E222" s="209" t="s">
        <v>495</v>
      </c>
      <c r="F222" s="210" t="s">
        <v>496</v>
      </c>
      <c r="G222" s="211" t="s">
        <v>156</v>
      </c>
      <c r="H222" s="212">
        <v>0.3</v>
      </c>
      <c r="I222" s="213"/>
      <c r="J222" s="212">
        <f t="shared" si="40"/>
        <v>0</v>
      </c>
      <c r="K222" s="214"/>
      <c r="L222" s="35"/>
      <c r="M222" s="215" t="s">
        <v>1</v>
      </c>
      <c r="N222" s="216" t="s">
        <v>42</v>
      </c>
      <c r="O222" s="69"/>
      <c r="P222" s="217">
        <f t="shared" si="41"/>
        <v>0</v>
      </c>
      <c r="Q222" s="217">
        <v>2.2010900000000002</v>
      </c>
      <c r="R222" s="217">
        <f t="shared" si="42"/>
        <v>0.660327</v>
      </c>
      <c r="S222" s="217">
        <v>0</v>
      </c>
      <c r="T222" s="218">
        <f t="shared" si="4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219" t="s">
        <v>133</v>
      </c>
      <c r="AT222" s="219" t="s">
        <v>129</v>
      </c>
      <c r="AU222" s="219" t="s">
        <v>134</v>
      </c>
      <c r="AY222" s="14" t="s">
        <v>126</v>
      </c>
      <c r="BE222" s="105">
        <f t="shared" si="44"/>
        <v>0</v>
      </c>
      <c r="BF222" s="105">
        <f t="shared" si="45"/>
        <v>0</v>
      </c>
      <c r="BG222" s="105">
        <f t="shared" si="46"/>
        <v>0</v>
      </c>
      <c r="BH222" s="105">
        <f t="shared" si="47"/>
        <v>0</v>
      </c>
      <c r="BI222" s="105">
        <f t="shared" si="48"/>
        <v>0</v>
      </c>
      <c r="BJ222" s="14" t="s">
        <v>134</v>
      </c>
      <c r="BK222" s="220">
        <f t="shared" si="49"/>
        <v>0</v>
      </c>
      <c r="BL222" s="14" t="s">
        <v>133</v>
      </c>
      <c r="BM222" s="219" t="s">
        <v>497</v>
      </c>
    </row>
    <row r="223" spans="1:65" s="2" customFormat="1" ht="21.75" customHeight="1">
      <c r="A223" s="32"/>
      <c r="B223" s="33"/>
      <c r="C223" s="208" t="s">
        <v>207</v>
      </c>
      <c r="D223" s="208" t="s">
        <v>129</v>
      </c>
      <c r="E223" s="209" t="s">
        <v>498</v>
      </c>
      <c r="F223" s="210" t="s">
        <v>499</v>
      </c>
      <c r="G223" s="211" t="s">
        <v>143</v>
      </c>
      <c r="H223" s="212">
        <v>13</v>
      </c>
      <c r="I223" s="213"/>
      <c r="J223" s="212">
        <f t="shared" si="40"/>
        <v>0</v>
      </c>
      <c r="K223" s="214"/>
      <c r="L223" s="35"/>
      <c r="M223" s="215" t="s">
        <v>1</v>
      </c>
      <c r="N223" s="216" t="s">
        <v>42</v>
      </c>
      <c r="O223" s="69"/>
      <c r="P223" s="217">
        <f t="shared" si="41"/>
        <v>0</v>
      </c>
      <c r="Q223" s="217">
        <v>4.3E-3</v>
      </c>
      <c r="R223" s="217">
        <f t="shared" si="42"/>
        <v>5.5899999999999998E-2</v>
      </c>
      <c r="S223" s="217">
        <v>0</v>
      </c>
      <c r="T223" s="218">
        <f t="shared" si="4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219" t="s">
        <v>133</v>
      </c>
      <c r="AT223" s="219" t="s">
        <v>129</v>
      </c>
      <c r="AU223" s="219" t="s">
        <v>134</v>
      </c>
      <c r="AY223" s="14" t="s">
        <v>126</v>
      </c>
      <c r="BE223" s="105">
        <f t="shared" si="44"/>
        <v>0</v>
      </c>
      <c r="BF223" s="105">
        <f t="shared" si="45"/>
        <v>0</v>
      </c>
      <c r="BG223" s="105">
        <f t="shared" si="46"/>
        <v>0</v>
      </c>
      <c r="BH223" s="105">
        <f t="shared" si="47"/>
        <v>0</v>
      </c>
      <c r="BI223" s="105">
        <f t="shared" si="48"/>
        <v>0</v>
      </c>
      <c r="BJ223" s="14" t="s">
        <v>134</v>
      </c>
      <c r="BK223" s="220">
        <f t="shared" si="49"/>
        <v>0</v>
      </c>
      <c r="BL223" s="14" t="s">
        <v>133</v>
      </c>
      <c r="BM223" s="219" t="s">
        <v>500</v>
      </c>
    </row>
    <row r="224" spans="1:65" s="2" customFormat="1" ht="21.75" customHeight="1">
      <c r="A224" s="32"/>
      <c r="B224" s="33"/>
      <c r="C224" s="208" t="s">
        <v>264</v>
      </c>
      <c r="D224" s="208" t="s">
        <v>129</v>
      </c>
      <c r="E224" s="209" t="s">
        <v>501</v>
      </c>
      <c r="F224" s="210" t="s">
        <v>502</v>
      </c>
      <c r="G224" s="211" t="s">
        <v>132</v>
      </c>
      <c r="H224" s="212">
        <v>13</v>
      </c>
      <c r="I224" s="213"/>
      <c r="J224" s="212">
        <f t="shared" si="40"/>
        <v>0</v>
      </c>
      <c r="K224" s="214"/>
      <c r="L224" s="35"/>
      <c r="M224" s="215" t="s">
        <v>1</v>
      </c>
      <c r="N224" s="216" t="s">
        <v>42</v>
      </c>
      <c r="O224" s="69"/>
      <c r="P224" s="217">
        <f t="shared" si="41"/>
        <v>0</v>
      </c>
      <c r="Q224" s="217">
        <v>7.6000000000000004E-4</v>
      </c>
      <c r="R224" s="217">
        <f t="shared" si="42"/>
        <v>9.8799999999999999E-3</v>
      </c>
      <c r="S224" s="217">
        <v>0</v>
      </c>
      <c r="T224" s="218">
        <f t="shared" si="4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219" t="s">
        <v>133</v>
      </c>
      <c r="AT224" s="219" t="s">
        <v>129</v>
      </c>
      <c r="AU224" s="219" t="s">
        <v>134</v>
      </c>
      <c r="AY224" s="14" t="s">
        <v>126</v>
      </c>
      <c r="BE224" s="105">
        <f t="shared" si="44"/>
        <v>0</v>
      </c>
      <c r="BF224" s="105">
        <f t="shared" si="45"/>
        <v>0</v>
      </c>
      <c r="BG224" s="105">
        <f t="shared" si="46"/>
        <v>0</v>
      </c>
      <c r="BH224" s="105">
        <f t="shared" si="47"/>
        <v>0</v>
      </c>
      <c r="BI224" s="105">
        <f t="shared" si="48"/>
        <v>0</v>
      </c>
      <c r="BJ224" s="14" t="s">
        <v>134</v>
      </c>
      <c r="BK224" s="220">
        <f t="shared" si="49"/>
        <v>0</v>
      </c>
      <c r="BL224" s="14" t="s">
        <v>133</v>
      </c>
      <c r="BM224" s="219" t="s">
        <v>503</v>
      </c>
    </row>
    <row r="225" spans="1:65" s="2" customFormat="1" ht="21.75" customHeight="1">
      <c r="A225" s="32"/>
      <c r="B225" s="33"/>
      <c r="C225" s="208" t="s">
        <v>238</v>
      </c>
      <c r="D225" s="208" t="s">
        <v>129</v>
      </c>
      <c r="E225" s="209" t="s">
        <v>504</v>
      </c>
      <c r="F225" s="210" t="s">
        <v>505</v>
      </c>
      <c r="G225" s="211" t="s">
        <v>143</v>
      </c>
      <c r="H225" s="212">
        <v>13</v>
      </c>
      <c r="I225" s="213"/>
      <c r="J225" s="212">
        <f t="shared" si="40"/>
        <v>0</v>
      </c>
      <c r="K225" s="214"/>
      <c r="L225" s="35"/>
      <c r="M225" s="215" t="s">
        <v>1</v>
      </c>
      <c r="N225" s="216" t="s">
        <v>42</v>
      </c>
      <c r="O225" s="69"/>
      <c r="P225" s="217">
        <f t="shared" si="41"/>
        <v>0</v>
      </c>
      <c r="Q225" s="217">
        <v>0</v>
      </c>
      <c r="R225" s="217">
        <f t="shared" si="42"/>
        <v>0</v>
      </c>
      <c r="S225" s="217">
        <v>0</v>
      </c>
      <c r="T225" s="218">
        <f t="shared" si="4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219" t="s">
        <v>133</v>
      </c>
      <c r="AT225" s="219" t="s">
        <v>129</v>
      </c>
      <c r="AU225" s="219" t="s">
        <v>134</v>
      </c>
      <c r="AY225" s="14" t="s">
        <v>126</v>
      </c>
      <c r="BE225" s="105">
        <f t="shared" si="44"/>
        <v>0</v>
      </c>
      <c r="BF225" s="105">
        <f t="shared" si="45"/>
        <v>0</v>
      </c>
      <c r="BG225" s="105">
        <f t="shared" si="46"/>
        <v>0</v>
      </c>
      <c r="BH225" s="105">
        <f t="shared" si="47"/>
        <v>0</v>
      </c>
      <c r="BI225" s="105">
        <f t="shared" si="48"/>
        <v>0</v>
      </c>
      <c r="BJ225" s="14" t="s">
        <v>134</v>
      </c>
      <c r="BK225" s="220">
        <f t="shared" si="49"/>
        <v>0</v>
      </c>
      <c r="BL225" s="14" t="s">
        <v>133</v>
      </c>
      <c r="BM225" s="219" t="s">
        <v>506</v>
      </c>
    </row>
    <row r="226" spans="1:65" s="2" customFormat="1" ht="21.75" customHeight="1">
      <c r="A226" s="32"/>
      <c r="B226" s="33"/>
      <c r="C226" s="208" t="s">
        <v>507</v>
      </c>
      <c r="D226" s="208" t="s">
        <v>129</v>
      </c>
      <c r="E226" s="209" t="s">
        <v>508</v>
      </c>
      <c r="F226" s="210" t="s">
        <v>509</v>
      </c>
      <c r="G226" s="211" t="s">
        <v>269</v>
      </c>
      <c r="H226" s="212">
        <v>2</v>
      </c>
      <c r="I226" s="213"/>
      <c r="J226" s="212">
        <f t="shared" si="40"/>
        <v>0</v>
      </c>
      <c r="K226" s="214"/>
      <c r="L226" s="35"/>
      <c r="M226" s="215" t="s">
        <v>1</v>
      </c>
      <c r="N226" s="216" t="s">
        <v>42</v>
      </c>
      <c r="O226" s="69"/>
      <c r="P226" s="217">
        <f t="shared" si="41"/>
        <v>0</v>
      </c>
      <c r="Q226" s="217">
        <v>0</v>
      </c>
      <c r="R226" s="217">
        <f t="shared" si="42"/>
        <v>0</v>
      </c>
      <c r="S226" s="217">
        <v>2.4079999999999999</v>
      </c>
      <c r="T226" s="218">
        <f t="shared" si="43"/>
        <v>4.8159999999999998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219" t="s">
        <v>133</v>
      </c>
      <c r="AT226" s="219" t="s">
        <v>129</v>
      </c>
      <c r="AU226" s="219" t="s">
        <v>134</v>
      </c>
      <c r="AY226" s="14" t="s">
        <v>126</v>
      </c>
      <c r="BE226" s="105">
        <f t="shared" si="44"/>
        <v>0</v>
      </c>
      <c r="BF226" s="105">
        <f t="shared" si="45"/>
        <v>0</v>
      </c>
      <c r="BG226" s="105">
        <f t="shared" si="46"/>
        <v>0</v>
      </c>
      <c r="BH226" s="105">
        <f t="shared" si="47"/>
        <v>0</v>
      </c>
      <c r="BI226" s="105">
        <f t="shared" si="48"/>
        <v>0</v>
      </c>
      <c r="BJ226" s="14" t="s">
        <v>134</v>
      </c>
      <c r="BK226" s="220">
        <f t="shared" si="49"/>
        <v>0</v>
      </c>
      <c r="BL226" s="14" t="s">
        <v>133</v>
      </c>
      <c r="BM226" s="219" t="s">
        <v>510</v>
      </c>
    </row>
    <row r="227" spans="1:65" s="2" customFormat="1" ht="21.75" customHeight="1">
      <c r="A227" s="32"/>
      <c r="B227" s="33"/>
      <c r="C227" s="208" t="s">
        <v>511</v>
      </c>
      <c r="D227" s="208" t="s">
        <v>129</v>
      </c>
      <c r="E227" s="209" t="s">
        <v>512</v>
      </c>
      <c r="F227" s="210" t="s">
        <v>513</v>
      </c>
      <c r="G227" s="211" t="s">
        <v>143</v>
      </c>
      <c r="H227" s="212">
        <v>1</v>
      </c>
      <c r="I227" s="213"/>
      <c r="J227" s="212">
        <f t="shared" si="40"/>
        <v>0</v>
      </c>
      <c r="K227" s="214"/>
      <c r="L227" s="35"/>
      <c r="M227" s="215" t="s">
        <v>1</v>
      </c>
      <c r="N227" s="216" t="s">
        <v>42</v>
      </c>
      <c r="O227" s="69"/>
      <c r="P227" s="217">
        <f t="shared" si="41"/>
        <v>0</v>
      </c>
      <c r="Q227" s="217">
        <v>0</v>
      </c>
      <c r="R227" s="217">
        <f t="shared" si="42"/>
        <v>0</v>
      </c>
      <c r="S227" s="217">
        <v>0</v>
      </c>
      <c r="T227" s="218">
        <f t="shared" si="4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219" t="s">
        <v>133</v>
      </c>
      <c r="AT227" s="219" t="s">
        <v>129</v>
      </c>
      <c r="AU227" s="219" t="s">
        <v>134</v>
      </c>
      <c r="AY227" s="14" t="s">
        <v>126</v>
      </c>
      <c r="BE227" s="105">
        <f t="shared" si="44"/>
        <v>0</v>
      </c>
      <c r="BF227" s="105">
        <f t="shared" si="45"/>
        <v>0</v>
      </c>
      <c r="BG227" s="105">
        <f t="shared" si="46"/>
        <v>0</v>
      </c>
      <c r="BH227" s="105">
        <f t="shared" si="47"/>
        <v>0</v>
      </c>
      <c r="BI227" s="105">
        <f t="shared" si="48"/>
        <v>0</v>
      </c>
      <c r="BJ227" s="14" t="s">
        <v>134</v>
      </c>
      <c r="BK227" s="220">
        <f t="shared" si="49"/>
        <v>0</v>
      </c>
      <c r="BL227" s="14" t="s">
        <v>133</v>
      </c>
      <c r="BM227" s="219" t="s">
        <v>514</v>
      </c>
    </row>
    <row r="228" spans="1:65" s="12" customFormat="1" ht="22.9" customHeight="1">
      <c r="B228" s="193"/>
      <c r="C228" s="194"/>
      <c r="D228" s="195" t="s">
        <v>75</v>
      </c>
      <c r="E228" s="206" t="s">
        <v>486</v>
      </c>
      <c r="F228" s="206" t="s">
        <v>515</v>
      </c>
      <c r="G228" s="194"/>
      <c r="H228" s="194"/>
      <c r="I228" s="197"/>
      <c r="J228" s="207">
        <f>BK228</f>
        <v>0</v>
      </c>
      <c r="K228" s="194"/>
      <c r="L228" s="198"/>
      <c r="M228" s="199"/>
      <c r="N228" s="200"/>
      <c r="O228" s="200"/>
      <c r="P228" s="201">
        <f>SUM(P229:P230)</f>
        <v>0</v>
      </c>
      <c r="Q228" s="200"/>
      <c r="R228" s="201">
        <f>SUM(R229:R230)</f>
        <v>0</v>
      </c>
      <c r="S228" s="200"/>
      <c r="T228" s="202">
        <f>SUM(T229:T230)</f>
        <v>0</v>
      </c>
      <c r="AR228" s="203" t="s">
        <v>81</v>
      </c>
      <c r="AT228" s="204" t="s">
        <v>75</v>
      </c>
      <c r="AU228" s="204" t="s">
        <v>81</v>
      </c>
      <c r="AY228" s="203" t="s">
        <v>126</v>
      </c>
      <c r="BK228" s="205">
        <f>SUM(BK229:BK230)</f>
        <v>0</v>
      </c>
    </row>
    <row r="229" spans="1:65" s="2" customFormat="1" ht="21.75" customHeight="1">
      <c r="A229" s="32"/>
      <c r="B229" s="33"/>
      <c r="C229" s="208" t="s">
        <v>516</v>
      </c>
      <c r="D229" s="208" t="s">
        <v>129</v>
      </c>
      <c r="E229" s="209" t="s">
        <v>517</v>
      </c>
      <c r="F229" s="210" t="s">
        <v>518</v>
      </c>
      <c r="G229" s="211" t="s">
        <v>197</v>
      </c>
      <c r="H229" s="212">
        <v>50</v>
      </c>
      <c r="I229" s="213"/>
      <c r="J229" s="212">
        <f>ROUND(I229*H229,3)</f>
        <v>0</v>
      </c>
      <c r="K229" s="214"/>
      <c r="L229" s="35"/>
      <c r="M229" s="215" t="s">
        <v>1</v>
      </c>
      <c r="N229" s="216" t="s">
        <v>42</v>
      </c>
      <c r="O229" s="69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219" t="s">
        <v>133</v>
      </c>
      <c r="AT229" s="219" t="s">
        <v>129</v>
      </c>
      <c r="AU229" s="219" t="s">
        <v>134</v>
      </c>
      <c r="AY229" s="14" t="s">
        <v>126</v>
      </c>
      <c r="BE229" s="105">
        <f>IF(N229="základná",J229,0)</f>
        <v>0</v>
      </c>
      <c r="BF229" s="105">
        <f>IF(N229="znížená",J229,0)</f>
        <v>0</v>
      </c>
      <c r="BG229" s="105">
        <f>IF(N229="zákl. prenesená",J229,0)</f>
        <v>0</v>
      </c>
      <c r="BH229" s="105">
        <f>IF(N229="zníž. prenesená",J229,0)</f>
        <v>0</v>
      </c>
      <c r="BI229" s="105">
        <f>IF(N229="nulová",J229,0)</f>
        <v>0</v>
      </c>
      <c r="BJ229" s="14" t="s">
        <v>134</v>
      </c>
      <c r="BK229" s="220">
        <f>ROUND(I229*H229,3)</f>
        <v>0</v>
      </c>
      <c r="BL229" s="14" t="s">
        <v>133</v>
      </c>
      <c r="BM229" s="219" t="s">
        <v>519</v>
      </c>
    </row>
    <row r="230" spans="1:65" s="2" customFormat="1" ht="21.75" customHeight="1">
      <c r="A230" s="32"/>
      <c r="B230" s="33"/>
      <c r="C230" s="208" t="s">
        <v>520</v>
      </c>
      <c r="D230" s="208" t="s">
        <v>129</v>
      </c>
      <c r="E230" s="209" t="s">
        <v>521</v>
      </c>
      <c r="F230" s="210" t="s">
        <v>522</v>
      </c>
      <c r="G230" s="211" t="s">
        <v>197</v>
      </c>
      <c r="H230" s="212">
        <v>17.968</v>
      </c>
      <c r="I230" s="213"/>
      <c r="J230" s="212">
        <f>ROUND(I230*H230,3)</f>
        <v>0</v>
      </c>
      <c r="K230" s="214"/>
      <c r="L230" s="35"/>
      <c r="M230" s="215" t="s">
        <v>1</v>
      </c>
      <c r="N230" s="216" t="s">
        <v>42</v>
      </c>
      <c r="O230" s="69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219" t="s">
        <v>133</v>
      </c>
      <c r="AT230" s="219" t="s">
        <v>129</v>
      </c>
      <c r="AU230" s="219" t="s">
        <v>134</v>
      </c>
      <c r="AY230" s="14" t="s">
        <v>126</v>
      </c>
      <c r="BE230" s="105">
        <f>IF(N230="základná",J230,0)</f>
        <v>0</v>
      </c>
      <c r="BF230" s="105">
        <f>IF(N230="znížená",J230,0)</f>
        <v>0</v>
      </c>
      <c r="BG230" s="105">
        <f>IF(N230="zákl. prenesená",J230,0)</f>
        <v>0</v>
      </c>
      <c r="BH230" s="105">
        <f>IF(N230="zníž. prenesená",J230,0)</f>
        <v>0</v>
      </c>
      <c r="BI230" s="105">
        <f>IF(N230="nulová",J230,0)</f>
        <v>0</v>
      </c>
      <c r="BJ230" s="14" t="s">
        <v>134</v>
      </c>
      <c r="BK230" s="220">
        <f>ROUND(I230*H230,3)</f>
        <v>0</v>
      </c>
      <c r="BL230" s="14" t="s">
        <v>133</v>
      </c>
      <c r="BM230" s="219" t="s">
        <v>523</v>
      </c>
    </row>
    <row r="231" spans="1:65" s="12" customFormat="1" ht="25.9" customHeight="1">
      <c r="B231" s="193"/>
      <c r="C231" s="194"/>
      <c r="D231" s="195" t="s">
        <v>75</v>
      </c>
      <c r="E231" s="196" t="s">
        <v>524</v>
      </c>
      <c r="F231" s="196" t="s">
        <v>525</v>
      </c>
      <c r="G231" s="194"/>
      <c r="H231" s="194"/>
      <c r="I231" s="197"/>
      <c r="J231" s="179">
        <f>BK231</f>
        <v>0</v>
      </c>
      <c r="K231" s="194"/>
      <c r="L231" s="198"/>
      <c r="M231" s="199"/>
      <c r="N231" s="200"/>
      <c r="O231" s="200"/>
      <c r="P231" s="201">
        <f>P232+P237</f>
        <v>0</v>
      </c>
      <c r="Q231" s="200"/>
      <c r="R231" s="201">
        <f>R232+R237</f>
        <v>1.188E-2</v>
      </c>
      <c r="S231" s="200"/>
      <c r="T231" s="202">
        <f>T232+T237</f>
        <v>6.1500000000000001E-3</v>
      </c>
      <c r="AR231" s="203" t="s">
        <v>134</v>
      </c>
      <c r="AT231" s="204" t="s">
        <v>75</v>
      </c>
      <c r="AU231" s="204" t="s">
        <v>76</v>
      </c>
      <c r="AY231" s="203" t="s">
        <v>126</v>
      </c>
      <c r="BK231" s="205">
        <f>BK232+BK237</f>
        <v>0</v>
      </c>
    </row>
    <row r="232" spans="1:65" s="12" customFormat="1" ht="22.9" customHeight="1">
      <c r="B232" s="193"/>
      <c r="C232" s="194"/>
      <c r="D232" s="195" t="s">
        <v>75</v>
      </c>
      <c r="E232" s="206" t="s">
        <v>526</v>
      </c>
      <c r="F232" s="206" t="s">
        <v>527</v>
      </c>
      <c r="G232" s="194"/>
      <c r="H232" s="194"/>
      <c r="I232" s="197"/>
      <c r="J232" s="207">
        <f>BK232</f>
        <v>0</v>
      </c>
      <c r="K232" s="194"/>
      <c r="L232" s="198"/>
      <c r="M232" s="199"/>
      <c r="N232" s="200"/>
      <c r="O232" s="200"/>
      <c r="P232" s="201">
        <f>SUM(P233:P236)</f>
        <v>0</v>
      </c>
      <c r="Q232" s="200"/>
      <c r="R232" s="201">
        <f>SUM(R233:R236)</f>
        <v>1.2899999999999999E-3</v>
      </c>
      <c r="S232" s="200"/>
      <c r="T232" s="202">
        <f>SUM(T233:T236)</f>
        <v>0</v>
      </c>
      <c r="AR232" s="203" t="s">
        <v>134</v>
      </c>
      <c r="AT232" s="204" t="s">
        <v>75</v>
      </c>
      <c r="AU232" s="204" t="s">
        <v>81</v>
      </c>
      <c r="AY232" s="203" t="s">
        <v>126</v>
      </c>
      <c r="BK232" s="205">
        <f>SUM(BK233:BK236)</f>
        <v>0</v>
      </c>
    </row>
    <row r="233" spans="1:65" s="2" customFormat="1" ht="21.75" customHeight="1">
      <c r="A233" s="32"/>
      <c r="B233" s="33"/>
      <c r="C233" s="208" t="s">
        <v>528</v>
      </c>
      <c r="D233" s="208" t="s">
        <v>129</v>
      </c>
      <c r="E233" s="209" t="s">
        <v>529</v>
      </c>
      <c r="F233" s="210" t="s">
        <v>530</v>
      </c>
      <c r="G233" s="211" t="s">
        <v>287</v>
      </c>
      <c r="H233" s="212">
        <v>1</v>
      </c>
      <c r="I233" s="213"/>
      <c r="J233" s="212">
        <f>ROUND(I233*H233,3)</f>
        <v>0</v>
      </c>
      <c r="K233" s="214"/>
      <c r="L233" s="35"/>
      <c r="M233" s="215" t="s">
        <v>1</v>
      </c>
      <c r="N233" s="216" t="s">
        <v>42</v>
      </c>
      <c r="O233" s="69"/>
      <c r="P233" s="217">
        <f>O233*H233</f>
        <v>0</v>
      </c>
      <c r="Q233" s="217">
        <v>1.2899999999999999E-3</v>
      </c>
      <c r="R233" s="217">
        <f>Q233*H233</f>
        <v>1.2899999999999999E-3</v>
      </c>
      <c r="S233" s="217">
        <v>0</v>
      </c>
      <c r="T233" s="218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219" t="s">
        <v>313</v>
      </c>
      <c r="AT233" s="219" t="s">
        <v>129</v>
      </c>
      <c r="AU233" s="219" t="s">
        <v>134</v>
      </c>
      <c r="AY233" s="14" t="s">
        <v>126</v>
      </c>
      <c r="BE233" s="105">
        <f>IF(N233="základná",J233,0)</f>
        <v>0</v>
      </c>
      <c r="BF233" s="105">
        <f>IF(N233="znížená",J233,0)</f>
        <v>0</v>
      </c>
      <c r="BG233" s="105">
        <f>IF(N233="zákl. prenesená",J233,0)</f>
        <v>0</v>
      </c>
      <c r="BH233" s="105">
        <f>IF(N233="zníž. prenesená",J233,0)</f>
        <v>0</v>
      </c>
      <c r="BI233" s="105">
        <f>IF(N233="nulová",J233,0)</f>
        <v>0</v>
      </c>
      <c r="BJ233" s="14" t="s">
        <v>134</v>
      </c>
      <c r="BK233" s="220">
        <f>ROUND(I233*H233,3)</f>
        <v>0</v>
      </c>
      <c r="BL233" s="14" t="s">
        <v>313</v>
      </c>
      <c r="BM233" s="219" t="s">
        <v>531</v>
      </c>
    </row>
    <row r="234" spans="1:65" s="2" customFormat="1" ht="21.75" customHeight="1">
      <c r="A234" s="32"/>
      <c r="B234" s="33"/>
      <c r="C234" s="208" t="s">
        <v>532</v>
      </c>
      <c r="D234" s="208" t="s">
        <v>129</v>
      </c>
      <c r="E234" s="209" t="s">
        <v>533</v>
      </c>
      <c r="F234" s="210" t="s">
        <v>534</v>
      </c>
      <c r="G234" s="211" t="s">
        <v>287</v>
      </c>
      <c r="H234" s="212">
        <v>1</v>
      </c>
      <c r="I234" s="213"/>
      <c r="J234" s="212">
        <f>ROUND(I234*H234,3)</f>
        <v>0</v>
      </c>
      <c r="K234" s="214"/>
      <c r="L234" s="35"/>
      <c r="M234" s="215" t="s">
        <v>1</v>
      </c>
      <c r="N234" s="216" t="s">
        <v>42</v>
      </c>
      <c r="O234" s="69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219" t="s">
        <v>313</v>
      </c>
      <c r="AT234" s="219" t="s">
        <v>129</v>
      </c>
      <c r="AU234" s="219" t="s">
        <v>134</v>
      </c>
      <c r="AY234" s="14" t="s">
        <v>126</v>
      </c>
      <c r="BE234" s="105">
        <f>IF(N234="základná",J234,0)</f>
        <v>0</v>
      </c>
      <c r="BF234" s="105">
        <f>IF(N234="znížená",J234,0)</f>
        <v>0</v>
      </c>
      <c r="BG234" s="105">
        <f>IF(N234="zákl. prenesená",J234,0)</f>
        <v>0</v>
      </c>
      <c r="BH234" s="105">
        <f>IF(N234="zníž. prenesená",J234,0)</f>
        <v>0</v>
      </c>
      <c r="BI234" s="105">
        <f>IF(N234="nulová",J234,0)</f>
        <v>0</v>
      </c>
      <c r="BJ234" s="14" t="s">
        <v>134</v>
      </c>
      <c r="BK234" s="220">
        <f>ROUND(I234*H234,3)</f>
        <v>0</v>
      </c>
      <c r="BL234" s="14" t="s">
        <v>313</v>
      </c>
      <c r="BM234" s="219" t="s">
        <v>535</v>
      </c>
    </row>
    <row r="235" spans="1:65" s="2" customFormat="1" ht="33" customHeight="1">
      <c r="A235" s="32"/>
      <c r="B235" s="33"/>
      <c r="C235" s="208" t="s">
        <v>536</v>
      </c>
      <c r="D235" s="208" t="s">
        <v>129</v>
      </c>
      <c r="E235" s="209" t="s">
        <v>537</v>
      </c>
      <c r="F235" s="210" t="s">
        <v>538</v>
      </c>
      <c r="G235" s="211" t="s">
        <v>287</v>
      </c>
      <c r="H235" s="212">
        <v>3</v>
      </c>
      <c r="I235" s="213"/>
      <c r="J235" s="212">
        <f>ROUND(I235*H235,3)</f>
        <v>0</v>
      </c>
      <c r="K235" s="214"/>
      <c r="L235" s="35"/>
      <c r="M235" s="215" t="s">
        <v>1</v>
      </c>
      <c r="N235" s="216" t="s">
        <v>42</v>
      </c>
      <c r="O235" s="69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219" t="s">
        <v>313</v>
      </c>
      <c r="AT235" s="219" t="s">
        <v>129</v>
      </c>
      <c r="AU235" s="219" t="s">
        <v>134</v>
      </c>
      <c r="AY235" s="14" t="s">
        <v>126</v>
      </c>
      <c r="BE235" s="105">
        <f>IF(N235="základná",J235,0)</f>
        <v>0</v>
      </c>
      <c r="BF235" s="105">
        <f>IF(N235="znížená",J235,0)</f>
        <v>0</v>
      </c>
      <c r="BG235" s="105">
        <f>IF(N235="zákl. prenesená",J235,0)</f>
        <v>0</v>
      </c>
      <c r="BH235" s="105">
        <f>IF(N235="zníž. prenesená",J235,0)</f>
        <v>0</v>
      </c>
      <c r="BI235" s="105">
        <f>IF(N235="nulová",J235,0)</f>
        <v>0</v>
      </c>
      <c r="BJ235" s="14" t="s">
        <v>134</v>
      </c>
      <c r="BK235" s="220">
        <f>ROUND(I235*H235,3)</f>
        <v>0</v>
      </c>
      <c r="BL235" s="14" t="s">
        <v>313</v>
      </c>
      <c r="BM235" s="219" t="s">
        <v>539</v>
      </c>
    </row>
    <row r="236" spans="1:65" s="2" customFormat="1" ht="16.5" customHeight="1">
      <c r="A236" s="32"/>
      <c r="B236" s="33"/>
      <c r="C236" s="221" t="s">
        <v>540</v>
      </c>
      <c r="D236" s="221" t="s">
        <v>204</v>
      </c>
      <c r="E236" s="222" t="s">
        <v>541</v>
      </c>
      <c r="F236" s="223" t="s">
        <v>542</v>
      </c>
      <c r="G236" s="224" t="s">
        <v>287</v>
      </c>
      <c r="H236" s="225">
        <v>3</v>
      </c>
      <c r="I236" s="226"/>
      <c r="J236" s="225">
        <f>ROUND(I236*H236,3)</f>
        <v>0</v>
      </c>
      <c r="K236" s="227"/>
      <c r="L236" s="228"/>
      <c r="M236" s="229" t="s">
        <v>1</v>
      </c>
      <c r="N236" s="230" t="s">
        <v>42</v>
      </c>
      <c r="O236" s="69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219" t="s">
        <v>301</v>
      </c>
      <c r="AT236" s="219" t="s">
        <v>204</v>
      </c>
      <c r="AU236" s="219" t="s">
        <v>134</v>
      </c>
      <c r="AY236" s="14" t="s">
        <v>126</v>
      </c>
      <c r="BE236" s="105">
        <f>IF(N236="základná",J236,0)</f>
        <v>0</v>
      </c>
      <c r="BF236" s="105">
        <f>IF(N236="znížená",J236,0)</f>
        <v>0</v>
      </c>
      <c r="BG236" s="105">
        <f>IF(N236="zákl. prenesená",J236,0)</f>
        <v>0</v>
      </c>
      <c r="BH236" s="105">
        <f>IF(N236="zníž. prenesená",J236,0)</f>
        <v>0</v>
      </c>
      <c r="BI236" s="105">
        <f>IF(N236="nulová",J236,0)</f>
        <v>0</v>
      </c>
      <c r="BJ236" s="14" t="s">
        <v>134</v>
      </c>
      <c r="BK236" s="220">
        <f>ROUND(I236*H236,3)</f>
        <v>0</v>
      </c>
      <c r="BL236" s="14" t="s">
        <v>313</v>
      </c>
      <c r="BM236" s="219" t="s">
        <v>543</v>
      </c>
    </row>
    <row r="237" spans="1:65" s="12" customFormat="1" ht="22.9" customHeight="1">
      <c r="B237" s="193"/>
      <c r="C237" s="194"/>
      <c r="D237" s="195" t="s">
        <v>75</v>
      </c>
      <c r="E237" s="206" t="s">
        <v>544</v>
      </c>
      <c r="F237" s="206" t="s">
        <v>545</v>
      </c>
      <c r="G237" s="194"/>
      <c r="H237" s="194"/>
      <c r="I237" s="197"/>
      <c r="J237" s="207">
        <f>BK237</f>
        <v>0</v>
      </c>
      <c r="K237" s="194"/>
      <c r="L237" s="198"/>
      <c r="M237" s="199"/>
      <c r="N237" s="200"/>
      <c r="O237" s="200"/>
      <c r="P237" s="201">
        <f>SUM(P238:P244)</f>
        <v>0</v>
      </c>
      <c r="Q237" s="200"/>
      <c r="R237" s="201">
        <f>SUM(R238:R244)</f>
        <v>1.059E-2</v>
      </c>
      <c r="S237" s="200"/>
      <c r="T237" s="202">
        <f>SUM(T238:T244)</f>
        <v>6.1500000000000001E-3</v>
      </c>
      <c r="AR237" s="203" t="s">
        <v>134</v>
      </c>
      <c r="AT237" s="204" t="s">
        <v>75</v>
      </c>
      <c r="AU237" s="204" t="s">
        <v>81</v>
      </c>
      <c r="AY237" s="203" t="s">
        <v>126</v>
      </c>
      <c r="BK237" s="205">
        <f>SUM(BK238:BK244)</f>
        <v>0</v>
      </c>
    </row>
    <row r="238" spans="1:65" s="2" customFormat="1" ht="21.75" customHeight="1">
      <c r="A238" s="32"/>
      <c r="B238" s="33"/>
      <c r="C238" s="208" t="s">
        <v>546</v>
      </c>
      <c r="D238" s="208" t="s">
        <v>129</v>
      </c>
      <c r="E238" s="209" t="s">
        <v>547</v>
      </c>
      <c r="F238" s="210" t="s">
        <v>548</v>
      </c>
      <c r="G238" s="211" t="s">
        <v>287</v>
      </c>
      <c r="H238" s="212">
        <v>1</v>
      </c>
      <c r="I238" s="213"/>
      <c r="J238" s="212">
        <f t="shared" ref="J238:J244" si="50">ROUND(I238*H238,3)</f>
        <v>0</v>
      </c>
      <c r="K238" s="214"/>
      <c r="L238" s="35"/>
      <c r="M238" s="215" t="s">
        <v>1</v>
      </c>
      <c r="N238" s="216" t="s">
        <v>42</v>
      </c>
      <c r="O238" s="69"/>
      <c r="P238" s="217">
        <f t="shared" ref="P238:P244" si="51">O238*H238</f>
        <v>0</v>
      </c>
      <c r="Q238" s="217">
        <v>6.6E-4</v>
      </c>
      <c r="R238" s="217">
        <f t="shared" ref="R238:R244" si="52">Q238*H238</f>
        <v>6.6E-4</v>
      </c>
      <c r="S238" s="217">
        <v>0</v>
      </c>
      <c r="T238" s="218">
        <f t="shared" ref="T238:T244" si="53"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219" t="s">
        <v>313</v>
      </c>
      <c r="AT238" s="219" t="s">
        <v>129</v>
      </c>
      <c r="AU238" s="219" t="s">
        <v>134</v>
      </c>
      <c r="AY238" s="14" t="s">
        <v>126</v>
      </c>
      <c r="BE238" s="105">
        <f t="shared" ref="BE238:BE244" si="54">IF(N238="základná",J238,0)</f>
        <v>0</v>
      </c>
      <c r="BF238" s="105">
        <f t="shared" ref="BF238:BF244" si="55">IF(N238="znížená",J238,0)</f>
        <v>0</v>
      </c>
      <c r="BG238" s="105">
        <f t="shared" ref="BG238:BG244" si="56">IF(N238="zákl. prenesená",J238,0)</f>
        <v>0</v>
      </c>
      <c r="BH238" s="105">
        <f t="shared" ref="BH238:BH244" si="57">IF(N238="zníž. prenesená",J238,0)</f>
        <v>0</v>
      </c>
      <c r="BI238" s="105">
        <f t="shared" ref="BI238:BI244" si="58">IF(N238="nulová",J238,0)</f>
        <v>0</v>
      </c>
      <c r="BJ238" s="14" t="s">
        <v>134</v>
      </c>
      <c r="BK238" s="220">
        <f t="shared" ref="BK238:BK244" si="59">ROUND(I238*H238,3)</f>
        <v>0</v>
      </c>
      <c r="BL238" s="14" t="s">
        <v>313</v>
      </c>
      <c r="BM238" s="219" t="s">
        <v>549</v>
      </c>
    </row>
    <row r="239" spans="1:65" s="2" customFormat="1" ht="21.75" customHeight="1">
      <c r="A239" s="32"/>
      <c r="B239" s="33"/>
      <c r="C239" s="208" t="s">
        <v>550</v>
      </c>
      <c r="D239" s="208" t="s">
        <v>129</v>
      </c>
      <c r="E239" s="209" t="s">
        <v>551</v>
      </c>
      <c r="F239" s="210" t="s">
        <v>552</v>
      </c>
      <c r="G239" s="211" t="s">
        <v>553</v>
      </c>
      <c r="H239" s="212">
        <v>1</v>
      </c>
      <c r="I239" s="213"/>
      <c r="J239" s="212">
        <f t="shared" si="50"/>
        <v>0</v>
      </c>
      <c r="K239" s="214"/>
      <c r="L239" s="35"/>
      <c r="M239" s="215" t="s">
        <v>1</v>
      </c>
      <c r="N239" s="216" t="s">
        <v>42</v>
      </c>
      <c r="O239" s="69"/>
      <c r="P239" s="217">
        <f t="shared" si="51"/>
        <v>0</v>
      </c>
      <c r="Q239" s="217">
        <v>7.3800000000000003E-3</v>
      </c>
      <c r="R239" s="217">
        <f t="shared" si="52"/>
        <v>7.3800000000000003E-3</v>
      </c>
      <c r="S239" s="217">
        <v>0</v>
      </c>
      <c r="T239" s="218">
        <f t="shared" si="5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219" t="s">
        <v>313</v>
      </c>
      <c r="AT239" s="219" t="s">
        <v>129</v>
      </c>
      <c r="AU239" s="219" t="s">
        <v>134</v>
      </c>
      <c r="AY239" s="14" t="s">
        <v>126</v>
      </c>
      <c r="BE239" s="105">
        <f t="shared" si="54"/>
        <v>0</v>
      </c>
      <c r="BF239" s="105">
        <f t="shared" si="55"/>
        <v>0</v>
      </c>
      <c r="BG239" s="105">
        <f t="shared" si="56"/>
        <v>0</v>
      </c>
      <c r="BH239" s="105">
        <f t="shared" si="57"/>
        <v>0</v>
      </c>
      <c r="BI239" s="105">
        <f t="shared" si="58"/>
        <v>0</v>
      </c>
      <c r="BJ239" s="14" t="s">
        <v>134</v>
      </c>
      <c r="BK239" s="220">
        <f t="shared" si="59"/>
        <v>0</v>
      </c>
      <c r="BL239" s="14" t="s">
        <v>313</v>
      </c>
      <c r="BM239" s="219" t="s">
        <v>554</v>
      </c>
    </row>
    <row r="240" spans="1:65" s="2" customFormat="1" ht="21.75" customHeight="1">
      <c r="A240" s="32"/>
      <c r="B240" s="33"/>
      <c r="C240" s="221" t="s">
        <v>555</v>
      </c>
      <c r="D240" s="221" t="s">
        <v>204</v>
      </c>
      <c r="E240" s="222" t="s">
        <v>556</v>
      </c>
      <c r="F240" s="223" t="s">
        <v>557</v>
      </c>
      <c r="G240" s="224" t="s">
        <v>287</v>
      </c>
      <c r="H240" s="225">
        <v>1</v>
      </c>
      <c r="I240" s="226"/>
      <c r="J240" s="225">
        <f t="shared" si="50"/>
        <v>0</v>
      </c>
      <c r="K240" s="227"/>
      <c r="L240" s="228"/>
      <c r="M240" s="229" t="s">
        <v>1</v>
      </c>
      <c r="N240" s="230" t="s">
        <v>42</v>
      </c>
      <c r="O240" s="69"/>
      <c r="P240" s="217">
        <f t="shared" si="51"/>
        <v>0</v>
      </c>
      <c r="Q240" s="217">
        <v>0</v>
      </c>
      <c r="R240" s="217">
        <f t="shared" si="52"/>
        <v>0</v>
      </c>
      <c r="S240" s="217">
        <v>0</v>
      </c>
      <c r="T240" s="218">
        <f t="shared" si="5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219" t="s">
        <v>301</v>
      </c>
      <c r="AT240" s="219" t="s">
        <v>204</v>
      </c>
      <c r="AU240" s="219" t="s">
        <v>134</v>
      </c>
      <c r="AY240" s="14" t="s">
        <v>126</v>
      </c>
      <c r="BE240" s="105">
        <f t="shared" si="54"/>
        <v>0</v>
      </c>
      <c r="BF240" s="105">
        <f t="shared" si="55"/>
        <v>0</v>
      </c>
      <c r="BG240" s="105">
        <f t="shared" si="56"/>
        <v>0</v>
      </c>
      <c r="BH240" s="105">
        <f t="shared" si="57"/>
        <v>0</v>
      </c>
      <c r="BI240" s="105">
        <f t="shared" si="58"/>
        <v>0</v>
      </c>
      <c r="BJ240" s="14" t="s">
        <v>134</v>
      </c>
      <c r="BK240" s="220">
        <f t="shared" si="59"/>
        <v>0</v>
      </c>
      <c r="BL240" s="14" t="s">
        <v>313</v>
      </c>
      <c r="BM240" s="219" t="s">
        <v>558</v>
      </c>
    </row>
    <row r="241" spans="1:65" s="2" customFormat="1" ht="21.75" customHeight="1">
      <c r="A241" s="32"/>
      <c r="B241" s="33"/>
      <c r="C241" s="208" t="s">
        <v>559</v>
      </c>
      <c r="D241" s="208" t="s">
        <v>129</v>
      </c>
      <c r="E241" s="209" t="s">
        <v>560</v>
      </c>
      <c r="F241" s="210" t="s">
        <v>561</v>
      </c>
      <c r="G241" s="211" t="s">
        <v>287</v>
      </c>
      <c r="H241" s="212">
        <v>5</v>
      </c>
      <c r="I241" s="213"/>
      <c r="J241" s="212">
        <f t="shared" si="50"/>
        <v>0</v>
      </c>
      <c r="K241" s="214"/>
      <c r="L241" s="35"/>
      <c r="M241" s="215" t="s">
        <v>1</v>
      </c>
      <c r="N241" s="216" t="s">
        <v>42</v>
      </c>
      <c r="O241" s="69"/>
      <c r="P241" s="217">
        <f t="shared" si="51"/>
        <v>0</v>
      </c>
      <c r="Q241" s="217">
        <v>0</v>
      </c>
      <c r="R241" s="217">
        <f t="shared" si="52"/>
        <v>0</v>
      </c>
      <c r="S241" s="217">
        <v>1.23E-3</v>
      </c>
      <c r="T241" s="218">
        <f t="shared" si="53"/>
        <v>6.1500000000000001E-3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219" t="s">
        <v>313</v>
      </c>
      <c r="AT241" s="219" t="s">
        <v>129</v>
      </c>
      <c r="AU241" s="219" t="s">
        <v>134</v>
      </c>
      <c r="AY241" s="14" t="s">
        <v>126</v>
      </c>
      <c r="BE241" s="105">
        <f t="shared" si="54"/>
        <v>0</v>
      </c>
      <c r="BF241" s="105">
        <f t="shared" si="55"/>
        <v>0</v>
      </c>
      <c r="BG241" s="105">
        <f t="shared" si="56"/>
        <v>0</v>
      </c>
      <c r="BH241" s="105">
        <f t="shared" si="57"/>
        <v>0</v>
      </c>
      <c r="BI241" s="105">
        <f t="shared" si="58"/>
        <v>0</v>
      </c>
      <c r="BJ241" s="14" t="s">
        <v>134</v>
      </c>
      <c r="BK241" s="220">
        <f t="shared" si="59"/>
        <v>0</v>
      </c>
      <c r="BL241" s="14" t="s">
        <v>313</v>
      </c>
      <c r="BM241" s="219" t="s">
        <v>562</v>
      </c>
    </row>
    <row r="242" spans="1:65" s="2" customFormat="1" ht="21.75" customHeight="1">
      <c r="A242" s="32"/>
      <c r="B242" s="33"/>
      <c r="C242" s="208" t="s">
        <v>563</v>
      </c>
      <c r="D242" s="208" t="s">
        <v>129</v>
      </c>
      <c r="E242" s="209" t="s">
        <v>564</v>
      </c>
      <c r="F242" s="210" t="s">
        <v>565</v>
      </c>
      <c r="G242" s="211" t="s">
        <v>287</v>
      </c>
      <c r="H242" s="212">
        <v>1</v>
      </c>
      <c r="I242" s="213"/>
      <c r="J242" s="212">
        <f t="shared" si="50"/>
        <v>0</v>
      </c>
      <c r="K242" s="214"/>
      <c r="L242" s="35"/>
      <c r="M242" s="215" t="s">
        <v>1</v>
      </c>
      <c r="N242" s="216" t="s">
        <v>42</v>
      </c>
      <c r="O242" s="69"/>
      <c r="P242" s="217">
        <f t="shared" si="51"/>
        <v>0</v>
      </c>
      <c r="Q242" s="217">
        <v>5.0000000000000002E-5</v>
      </c>
      <c r="R242" s="217">
        <f t="shared" si="52"/>
        <v>5.0000000000000002E-5</v>
      </c>
      <c r="S242" s="217">
        <v>0</v>
      </c>
      <c r="T242" s="218">
        <f t="shared" si="5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219" t="s">
        <v>313</v>
      </c>
      <c r="AT242" s="219" t="s">
        <v>129</v>
      </c>
      <c r="AU242" s="219" t="s">
        <v>134</v>
      </c>
      <c r="AY242" s="14" t="s">
        <v>126</v>
      </c>
      <c r="BE242" s="105">
        <f t="shared" si="54"/>
        <v>0</v>
      </c>
      <c r="BF242" s="105">
        <f t="shared" si="55"/>
        <v>0</v>
      </c>
      <c r="BG242" s="105">
        <f t="shared" si="56"/>
        <v>0</v>
      </c>
      <c r="BH242" s="105">
        <f t="shared" si="57"/>
        <v>0</v>
      </c>
      <c r="BI242" s="105">
        <f t="shared" si="58"/>
        <v>0</v>
      </c>
      <c r="BJ242" s="14" t="s">
        <v>134</v>
      </c>
      <c r="BK242" s="220">
        <f t="shared" si="59"/>
        <v>0</v>
      </c>
      <c r="BL242" s="14" t="s">
        <v>313</v>
      </c>
      <c r="BM242" s="219" t="s">
        <v>566</v>
      </c>
    </row>
    <row r="243" spans="1:65" s="2" customFormat="1" ht="16.5" customHeight="1">
      <c r="A243" s="32"/>
      <c r="B243" s="33"/>
      <c r="C243" s="221" t="s">
        <v>567</v>
      </c>
      <c r="D243" s="221" t="s">
        <v>204</v>
      </c>
      <c r="E243" s="222" t="s">
        <v>568</v>
      </c>
      <c r="F243" s="223" t="s">
        <v>569</v>
      </c>
      <c r="G243" s="224" t="s">
        <v>287</v>
      </c>
      <c r="H243" s="225">
        <v>1</v>
      </c>
      <c r="I243" s="226"/>
      <c r="J243" s="225">
        <f t="shared" si="50"/>
        <v>0</v>
      </c>
      <c r="K243" s="227"/>
      <c r="L243" s="228"/>
      <c r="M243" s="229" t="s">
        <v>1</v>
      </c>
      <c r="N243" s="230" t="s">
        <v>42</v>
      </c>
      <c r="O243" s="69"/>
      <c r="P243" s="217">
        <f t="shared" si="51"/>
        <v>0</v>
      </c>
      <c r="Q243" s="217">
        <v>5.9000000000000003E-4</v>
      </c>
      <c r="R243" s="217">
        <f t="shared" si="52"/>
        <v>5.9000000000000003E-4</v>
      </c>
      <c r="S243" s="217">
        <v>0</v>
      </c>
      <c r="T243" s="218">
        <f t="shared" si="5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219" t="s">
        <v>301</v>
      </c>
      <c r="AT243" s="219" t="s">
        <v>204</v>
      </c>
      <c r="AU243" s="219" t="s">
        <v>134</v>
      </c>
      <c r="AY243" s="14" t="s">
        <v>126</v>
      </c>
      <c r="BE243" s="105">
        <f t="shared" si="54"/>
        <v>0</v>
      </c>
      <c r="BF243" s="105">
        <f t="shared" si="55"/>
        <v>0</v>
      </c>
      <c r="BG243" s="105">
        <f t="shared" si="56"/>
        <v>0</v>
      </c>
      <c r="BH243" s="105">
        <f t="shared" si="57"/>
        <v>0</v>
      </c>
      <c r="BI243" s="105">
        <f t="shared" si="58"/>
        <v>0</v>
      </c>
      <c r="BJ243" s="14" t="s">
        <v>134</v>
      </c>
      <c r="BK243" s="220">
        <f t="shared" si="59"/>
        <v>0</v>
      </c>
      <c r="BL243" s="14" t="s">
        <v>313</v>
      </c>
      <c r="BM243" s="219" t="s">
        <v>570</v>
      </c>
    </row>
    <row r="244" spans="1:65" s="2" customFormat="1" ht="21.75" customHeight="1">
      <c r="A244" s="32"/>
      <c r="B244" s="33"/>
      <c r="C244" s="208" t="s">
        <v>571</v>
      </c>
      <c r="D244" s="208" t="s">
        <v>129</v>
      </c>
      <c r="E244" s="209" t="s">
        <v>572</v>
      </c>
      <c r="F244" s="210" t="s">
        <v>573</v>
      </c>
      <c r="G244" s="211" t="s">
        <v>287</v>
      </c>
      <c r="H244" s="212">
        <v>1</v>
      </c>
      <c r="I244" s="213"/>
      <c r="J244" s="212">
        <f t="shared" si="50"/>
        <v>0</v>
      </c>
      <c r="K244" s="214"/>
      <c r="L244" s="35"/>
      <c r="M244" s="215" t="s">
        <v>1</v>
      </c>
      <c r="N244" s="216" t="s">
        <v>42</v>
      </c>
      <c r="O244" s="69"/>
      <c r="P244" s="217">
        <f t="shared" si="51"/>
        <v>0</v>
      </c>
      <c r="Q244" s="217">
        <v>1.91E-3</v>
      </c>
      <c r="R244" s="217">
        <f t="shared" si="52"/>
        <v>1.91E-3</v>
      </c>
      <c r="S244" s="217">
        <v>0</v>
      </c>
      <c r="T244" s="218">
        <f t="shared" si="5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219" t="s">
        <v>313</v>
      </c>
      <c r="AT244" s="219" t="s">
        <v>129</v>
      </c>
      <c r="AU244" s="219" t="s">
        <v>134</v>
      </c>
      <c r="AY244" s="14" t="s">
        <v>126</v>
      </c>
      <c r="BE244" s="105">
        <f t="shared" si="54"/>
        <v>0</v>
      </c>
      <c r="BF244" s="105">
        <f t="shared" si="55"/>
        <v>0</v>
      </c>
      <c r="BG244" s="105">
        <f t="shared" si="56"/>
        <v>0</v>
      </c>
      <c r="BH244" s="105">
        <f t="shared" si="57"/>
        <v>0</v>
      </c>
      <c r="BI244" s="105">
        <f t="shared" si="58"/>
        <v>0</v>
      </c>
      <c r="BJ244" s="14" t="s">
        <v>134</v>
      </c>
      <c r="BK244" s="220">
        <f t="shared" si="59"/>
        <v>0</v>
      </c>
      <c r="BL244" s="14" t="s">
        <v>313</v>
      </c>
      <c r="BM244" s="219" t="s">
        <v>574</v>
      </c>
    </row>
    <row r="245" spans="1:65" s="12" customFormat="1" ht="25.9" customHeight="1">
      <c r="B245" s="193"/>
      <c r="C245" s="194"/>
      <c r="D245" s="195" t="s">
        <v>75</v>
      </c>
      <c r="E245" s="196" t="s">
        <v>575</v>
      </c>
      <c r="F245" s="196" t="s">
        <v>576</v>
      </c>
      <c r="G245" s="194"/>
      <c r="H245" s="194"/>
      <c r="I245" s="197"/>
      <c r="J245" s="179">
        <f>BK245</f>
        <v>0</v>
      </c>
      <c r="K245" s="194"/>
      <c r="L245" s="198"/>
      <c r="M245" s="199"/>
      <c r="N245" s="200"/>
      <c r="O245" s="200"/>
      <c r="P245" s="201">
        <f>SUM(P246:P250)</f>
        <v>0</v>
      </c>
      <c r="Q245" s="200"/>
      <c r="R245" s="201">
        <f>SUM(R246:R250)</f>
        <v>0</v>
      </c>
      <c r="S245" s="200"/>
      <c r="T245" s="202">
        <f>SUM(T246:T250)</f>
        <v>0</v>
      </c>
      <c r="AR245" s="203" t="s">
        <v>238</v>
      </c>
      <c r="AT245" s="204" t="s">
        <v>75</v>
      </c>
      <c r="AU245" s="204" t="s">
        <v>76</v>
      </c>
      <c r="AY245" s="203" t="s">
        <v>126</v>
      </c>
      <c r="BK245" s="205">
        <f>SUM(BK246:BK250)</f>
        <v>0</v>
      </c>
    </row>
    <row r="246" spans="1:65" s="2" customFormat="1" ht="33" customHeight="1">
      <c r="A246" s="32"/>
      <c r="B246" s="33"/>
      <c r="C246" s="208" t="s">
        <v>134</v>
      </c>
      <c r="D246" s="208" t="s">
        <v>129</v>
      </c>
      <c r="E246" s="209" t="s">
        <v>577</v>
      </c>
      <c r="F246" s="210" t="s">
        <v>578</v>
      </c>
      <c r="G246" s="211" t="s">
        <v>579</v>
      </c>
      <c r="H246" s="212">
        <v>1</v>
      </c>
      <c r="I246" s="213"/>
      <c r="J246" s="212">
        <f>ROUND(I246*H246,3)</f>
        <v>0</v>
      </c>
      <c r="K246" s="214"/>
      <c r="L246" s="35"/>
      <c r="M246" s="215" t="s">
        <v>1</v>
      </c>
      <c r="N246" s="216" t="s">
        <v>42</v>
      </c>
      <c r="O246" s="69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219" t="s">
        <v>580</v>
      </c>
      <c r="AT246" s="219" t="s">
        <v>129</v>
      </c>
      <c r="AU246" s="219" t="s">
        <v>81</v>
      </c>
      <c r="AY246" s="14" t="s">
        <v>126</v>
      </c>
      <c r="BE246" s="105">
        <f>IF(N246="základná",J246,0)</f>
        <v>0</v>
      </c>
      <c r="BF246" s="105">
        <f>IF(N246="znížená",J246,0)</f>
        <v>0</v>
      </c>
      <c r="BG246" s="105">
        <f>IF(N246="zákl. prenesená",J246,0)</f>
        <v>0</v>
      </c>
      <c r="BH246" s="105">
        <f>IF(N246="zníž. prenesená",J246,0)</f>
        <v>0</v>
      </c>
      <c r="BI246" s="105">
        <f>IF(N246="nulová",J246,0)</f>
        <v>0</v>
      </c>
      <c r="BJ246" s="14" t="s">
        <v>134</v>
      </c>
      <c r="BK246" s="220">
        <f>ROUND(I246*H246,3)</f>
        <v>0</v>
      </c>
      <c r="BL246" s="14" t="s">
        <v>580</v>
      </c>
      <c r="BM246" s="219" t="s">
        <v>581</v>
      </c>
    </row>
    <row r="247" spans="1:65" s="2" customFormat="1" ht="21.75" customHeight="1">
      <c r="A247" s="32"/>
      <c r="B247" s="33"/>
      <c r="C247" s="208" t="s">
        <v>81</v>
      </c>
      <c r="D247" s="208" t="s">
        <v>129</v>
      </c>
      <c r="E247" s="209" t="s">
        <v>582</v>
      </c>
      <c r="F247" s="210" t="s">
        <v>583</v>
      </c>
      <c r="G247" s="211" t="s">
        <v>579</v>
      </c>
      <c r="H247" s="212">
        <v>1</v>
      </c>
      <c r="I247" s="213"/>
      <c r="J247" s="212">
        <f>ROUND(I247*H247,3)</f>
        <v>0</v>
      </c>
      <c r="K247" s="214"/>
      <c r="L247" s="35"/>
      <c r="M247" s="215" t="s">
        <v>1</v>
      </c>
      <c r="N247" s="216" t="s">
        <v>42</v>
      </c>
      <c r="O247" s="69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219" t="s">
        <v>580</v>
      </c>
      <c r="AT247" s="219" t="s">
        <v>129</v>
      </c>
      <c r="AU247" s="219" t="s">
        <v>81</v>
      </c>
      <c r="AY247" s="14" t="s">
        <v>126</v>
      </c>
      <c r="BE247" s="105">
        <f>IF(N247="základná",J247,0)</f>
        <v>0</v>
      </c>
      <c r="BF247" s="105">
        <f>IF(N247="znížená",J247,0)</f>
        <v>0</v>
      </c>
      <c r="BG247" s="105">
        <f>IF(N247="zákl. prenesená",J247,0)</f>
        <v>0</v>
      </c>
      <c r="BH247" s="105">
        <f>IF(N247="zníž. prenesená",J247,0)</f>
        <v>0</v>
      </c>
      <c r="BI247" s="105">
        <f>IF(N247="nulová",J247,0)</f>
        <v>0</v>
      </c>
      <c r="BJ247" s="14" t="s">
        <v>134</v>
      </c>
      <c r="BK247" s="220">
        <f>ROUND(I247*H247,3)</f>
        <v>0</v>
      </c>
      <c r="BL247" s="14" t="s">
        <v>580</v>
      </c>
      <c r="BM247" s="219" t="s">
        <v>584</v>
      </c>
    </row>
    <row r="248" spans="1:65" s="2" customFormat="1" ht="33" customHeight="1">
      <c r="A248" s="32"/>
      <c r="B248" s="33"/>
      <c r="C248" s="208" t="s">
        <v>585</v>
      </c>
      <c r="D248" s="208" t="s">
        <v>129</v>
      </c>
      <c r="E248" s="209" t="s">
        <v>586</v>
      </c>
      <c r="F248" s="210" t="s">
        <v>587</v>
      </c>
      <c r="G248" s="211" t="s">
        <v>579</v>
      </c>
      <c r="H248" s="212">
        <v>1</v>
      </c>
      <c r="I248" s="213"/>
      <c r="J248" s="212">
        <f>ROUND(I248*H248,3)</f>
        <v>0</v>
      </c>
      <c r="K248" s="214"/>
      <c r="L248" s="35"/>
      <c r="M248" s="215" t="s">
        <v>1</v>
      </c>
      <c r="N248" s="216" t="s">
        <v>42</v>
      </c>
      <c r="O248" s="69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219" t="s">
        <v>580</v>
      </c>
      <c r="AT248" s="219" t="s">
        <v>129</v>
      </c>
      <c r="AU248" s="219" t="s">
        <v>81</v>
      </c>
      <c r="AY248" s="14" t="s">
        <v>126</v>
      </c>
      <c r="BE248" s="105">
        <f>IF(N248="základná",J248,0)</f>
        <v>0</v>
      </c>
      <c r="BF248" s="105">
        <f>IF(N248="znížená",J248,0)</f>
        <v>0</v>
      </c>
      <c r="BG248" s="105">
        <f>IF(N248="zákl. prenesená",J248,0)</f>
        <v>0</v>
      </c>
      <c r="BH248" s="105">
        <f>IF(N248="zníž. prenesená",J248,0)</f>
        <v>0</v>
      </c>
      <c r="BI248" s="105">
        <f>IF(N248="nulová",J248,0)</f>
        <v>0</v>
      </c>
      <c r="BJ248" s="14" t="s">
        <v>134</v>
      </c>
      <c r="BK248" s="220">
        <f>ROUND(I248*H248,3)</f>
        <v>0</v>
      </c>
      <c r="BL248" s="14" t="s">
        <v>580</v>
      </c>
      <c r="BM248" s="219" t="s">
        <v>588</v>
      </c>
    </row>
    <row r="249" spans="1:65" s="2" customFormat="1" ht="21.75" customHeight="1">
      <c r="A249" s="32"/>
      <c r="B249" s="33"/>
      <c r="C249" s="208" t="s">
        <v>589</v>
      </c>
      <c r="D249" s="208" t="s">
        <v>129</v>
      </c>
      <c r="E249" s="209" t="s">
        <v>590</v>
      </c>
      <c r="F249" s="210" t="s">
        <v>591</v>
      </c>
      <c r="G249" s="211" t="s">
        <v>579</v>
      </c>
      <c r="H249" s="212">
        <v>1</v>
      </c>
      <c r="I249" s="213"/>
      <c r="J249" s="212">
        <f>ROUND(I249*H249,3)</f>
        <v>0</v>
      </c>
      <c r="K249" s="214"/>
      <c r="L249" s="35"/>
      <c r="M249" s="215" t="s">
        <v>1</v>
      </c>
      <c r="N249" s="216" t="s">
        <v>42</v>
      </c>
      <c r="O249" s="69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219" t="s">
        <v>580</v>
      </c>
      <c r="AT249" s="219" t="s">
        <v>129</v>
      </c>
      <c r="AU249" s="219" t="s">
        <v>81</v>
      </c>
      <c r="AY249" s="14" t="s">
        <v>126</v>
      </c>
      <c r="BE249" s="105">
        <f>IF(N249="základná",J249,0)</f>
        <v>0</v>
      </c>
      <c r="BF249" s="105">
        <f>IF(N249="znížená",J249,0)</f>
        <v>0</v>
      </c>
      <c r="BG249" s="105">
        <f>IF(N249="zákl. prenesená",J249,0)</f>
        <v>0</v>
      </c>
      <c r="BH249" s="105">
        <f>IF(N249="zníž. prenesená",J249,0)</f>
        <v>0</v>
      </c>
      <c r="BI249" s="105">
        <f>IF(N249="nulová",J249,0)</f>
        <v>0</v>
      </c>
      <c r="BJ249" s="14" t="s">
        <v>134</v>
      </c>
      <c r="BK249" s="220">
        <f>ROUND(I249*H249,3)</f>
        <v>0</v>
      </c>
      <c r="BL249" s="14" t="s">
        <v>580</v>
      </c>
      <c r="BM249" s="219" t="s">
        <v>592</v>
      </c>
    </row>
    <row r="250" spans="1:65" s="2" customFormat="1" ht="21.75" customHeight="1">
      <c r="A250" s="32"/>
      <c r="B250" s="33"/>
      <c r="C250" s="208" t="s">
        <v>133</v>
      </c>
      <c r="D250" s="208" t="s">
        <v>129</v>
      </c>
      <c r="E250" s="209" t="s">
        <v>593</v>
      </c>
      <c r="F250" s="210" t="s">
        <v>594</v>
      </c>
      <c r="G250" s="211" t="s">
        <v>579</v>
      </c>
      <c r="H250" s="212">
        <v>1</v>
      </c>
      <c r="I250" s="213"/>
      <c r="J250" s="212">
        <f>ROUND(I250*H250,3)</f>
        <v>0</v>
      </c>
      <c r="K250" s="214"/>
      <c r="L250" s="35"/>
      <c r="M250" s="215" t="s">
        <v>1</v>
      </c>
      <c r="N250" s="216" t="s">
        <v>42</v>
      </c>
      <c r="O250" s="69"/>
      <c r="P250" s="217">
        <f>O250*H250</f>
        <v>0</v>
      </c>
      <c r="Q250" s="217">
        <v>0</v>
      </c>
      <c r="R250" s="217">
        <f>Q250*H250</f>
        <v>0</v>
      </c>
      <c r="S250" s="217">
        <v>0</v>
      </c>
      <c r="T250" s="218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219" t="s">
        <v>580</v>
      </c>
      <c r="AT250" s="219" t="s">
        <v>129</v>
      </c>
      <c r="AU250" s="219" t="s">
        <v>81</v>
      </c>
      <c r="AY250" s="14" t="s">
        <v>126</v>
      </c>
      <c r="BE250" s="105">
        <f>IF(N250="základná",J250,0)</f>
        <v>0</v>
      </c>
      <c r="BF250" s="105">
        <f>IF(N250="znížená",J250,0)</f>
        <v>0</v>
      </c>
      <c r="BG250" s="105">
        <f>IF(N250="zákl. prenesená",J250,0)</f>
        <v>0</v>
      </c>
      <c r="BH250" s="105">
        <f>IF(N250="zníž. prenesená",J250,0)</f>
        <v>0</v>
      </c>
      <c r="BI250" s="105">
        <f>IF(N250="nulová",J250,0)</f>
        <v>0</v>
      </c>
      <c r="BJ250" s="14" t="s">
        <v>134</v>
      </c>
      <c r="BK250" s="220">
        <f>ROUND(I250*H250,3)</f>
        <v>0</v>
      </c>
      <c r="BL250" s="14" t="s">
        <v>580</v>
      </c>
      <c r="BM250" s="219" t="s">
        <v>595</v>
      </c>
    </row>
    <row r="251" spans="1:65" s="2" customFormat="1" ht="49.9" customHeight="1">
      <c r="A251" s="32"/>
      <c r="B251" s="33"/>
      <c r="C251" s="34"/>
      <c r="D251" s="34"/>
      <c r="E251" s="196" t="s">
        <v>596</v>
      </c>
      <c r="F251" s="196" t="s">
        <v>597</v>
      </c>
      <c r="G251" s="34"/>
      <c r="H251" s="34"/>
      <c r="I251" s="118"/>
      <c r="J251" s="179">
        <f t="shared" ref="J251:J256" si="60">BK251</f>
        <v>0</v>
      </c>
      <c r="K251" s="34"/>
      <c r="L251" s="35"/>
      <c r="M251" s="231"/>
      <c r="N251" s="232"/>
      <c r="O251" s="69"/>
      <c r="P251" s="69"/>
      <c r="Q251" s="69"/>
      <c r="R251" s="69"/>
      <c r="S251" s="69"/>
      <c r="T251" s="70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4" t="s">
        <v>75</v>
      </c>
      <c r="AU251" s="14" t="s">
        <v>76</v>
      </c>
      <c r="AY251" s="14" t="s">
        <v>598</v>
      </c>
      <c r="BK251" s="220">
        <f>SUM(BK252:BK256)</f>
        <v>0</v>
      </c>
    </row>
    <row r="252" spans="1:65" s="2" customFormat="1" ht="16.350000000000001" customHeight="1">
      <c r="A252" s="32"/>
      <c r="B252" s="33"/>
      <c r="C252" s="233" t="s">
        <v>1</v>
      </c>
      <c r="D252" s="233" t="s">
        <v>129</v>
      </c>
      <c r="E252" s="234" t="s">
        <v>1</v>
      </c>
      <c r="F252" s="235" t="s">
        <v>1</v>
      </c>
      <c r="G252" s="236" t="s">
        <v>1</v>
      </c>
      <c r="H252" s="237"/>
      <c r="I252" s="237"/>
      <c r="J252" s="238">
        <f t="shared" si="60"/>
        <v>0</v>
      </c>
      <c r="K252" s="214"/>
      <c r="L252" s="35"/>
      <c r="M252" s="239" t="s">
        <v>1</v>
      </c>
      <c r="N252" s="240" t="s">
        <v>42</v>
      </c>
      <c r="O252" s="69"/>
      <c r="P252" s="69"/>
      <c r="Q252" s="69"/>
      <c r="R252" s="69"/>
      <c r="S252" s="69"/>
      <c r="T252" s="70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4" t="s">
        <v>598</v>
      </c>
      <c r="AU252" s="14" t="s">
        <v>81</v>
      </c>
      <c r="AY252" s="14" t="s">
        <v>598</v>
      </c>
      <c r="BE252" s="105">
        <f>IF(N252="základná",J252,0)</f>
        <v>0</v>
      </c>
      <c r="BF252" s="105">
        <f>IF(N252="znížená",J252,0)</f>
        <v>0</v>
      </c>
      <c r="BG252" s="105">
        <f>IF(N252="zákl. prenesená",J252,0)</f>
        <v>0</v>
      </c>
      <c r="BH252" s="105">
        <f>IF(N252="zníž. prenesená",J252,0)</f>
        <v>0</v>
      </c>
      <c r="BI252" s="105">
        <f>IF(N252="nulová",J252,0)</f>
        <v>0</v>
      </c>
      <c r="BJ252" s="14" t="s">
        <v>134</v>
      </c>
      <c r="BK252" s="220">
        <f>I252*H252</f>
        <v>0</v>
      </c>
    </row>
    <row r="253" spans="1:65" s="2" customFormat="1" ht="16.350000000000001" customHeight="1">
      <c r="A253" s="32"/>
      <c r="B253" s="33"/>
      <c r="C253" s="233" t="s">
        <v>1</v>
      </c>
      <c r="D253" s="233" t="s">
        <v>129</v>
      </c>
      <c r="E253" s="234" t="s">
        <v>1</v>
      </c>
      <c r="F253" s="235" t="s">
        <v>1</v>
      </c>
      <c r="G253" s="236" t="s">
        <v>1</v>
      </c>
      <c r="H253" s="237"/>
      <c r="I253" s="237"/>
      <c r="J253" s="238">
        <f t="shared" si="60"/>
        <v>0</v>
      </c>
      <c r="K253" s="214"/>
      <c r="L253" s="35"/>
      <c r="M253" s="239" t="s">
        <v>1</v>
      </c>
      <c r="N253" s="240" t="s">
        <v>42</v>
      </c>
      <c r="O253" s="69"/>
      <c r="P253" s="69"/>
      <c r="Q253" s="69"/>
      <c r="R253" s="69"/>
      <c r="S253" s="69"/>
      <c r="T253" s="70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4" t="s">
        <v>598</v>
      </c>
      <c r="AU253" s="14" t="s">
        <v>81</v>
      </c>
      <c r="AY253" s="14" t="s">
        <v>598</v>
      </c>
      <c r="BE253" s="105">
        <f>IF(N253="základná",J253,0)</f>
        <v>0</v>
      </c>
      <c r="BF253" s="105">
        <f>IF(N253="znížená",J253,0)</f>
        <v>0</v>
      </c>
      <c r="BG253" s="105">
        <f>IF(N253="zákl. prenesená",J253,0)</f>
        <v>0</v>
      </c>
      <c r="BH253" s="105">
        <f>IF(N253="zníž. prenesená",J253,0)</f>
        <v>0</v>
      </c>
      <c r="BI253" s="105">
        <f>IF(N253="nulová",J253,0)</f>
        <v>0</v>
      </c>
      <c r="BJ253" s="14" t="s">
        <v>134</v>
      </c>
      <c r="BK253" s="220">
        <f>I253*H253</f>
        <v>0</v>
      </c>
    </row>
    <row r="254" spans="1:65" s="2" customFormat="1" ht="16.350000000000001" customHeight="1">
      <c r="A254" s="32"/>
      <c r="B254" s="33"/>
      <c r="C254" s="233" t="s">
        <v>1</v>
      </c>
      <c r="D254" s="233" t="s">
        <v>129</v>
      </c>
      <c r="E254" s="234" t="s">
        <v>1</v>
      </c>
      <c r="F254" s="235" t="s">
        <v>1</v>
      </c>
      <c r="G254" s="236" t="s">
        <v>1</v>
      </c>
      <c r="H254" s="237"/>
      <c r="I254" s="237"/>
      <c r="J254" s="238">
        <f t="shared" si="60"/>
        <v>0</v>
      </c>
      <c r="K254" s="214"/>
      <c r="L254" s="35"/>
      <c r="M254" s="239" t="s">
        <v>1</v>
      </c>
      <c r="N254" s="240" t="s">
        <v>42</v>
      </c>
      <c r="O254" s="69"/>
      <c r="P254" s="69"/>
      <c r="Q254" s="69"/>
      <c r="R254" s="69"/>
      <c r="S254" s="69"/>
      <c r="T254" s="70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4" t="s">
        <v>598</v>
      </c>
      <c r="AU254" s="14" t="s">
        <v>81</v>
      </c>
      <c r="AY254" s="14" t="s">
        <v>598</v>
      </c>
      <c r="BE254" s="105">
        <f>IF(N254="základná",J254,0)</f>
        <v>0</v>
      </c>
      <c r="BF254" s="105">
        <f>IF(N254="znížená",J254,0)</f>
        <v>0</v>
      </c>
      <c r="BG254" s="105">
        <f>IF(N254="zákl. prenesená",J254,0)</f>
        <v>0</v>
      </c>
      <c r="BH254" s="105">
        <f>IF(N254="zníž. prenesená",J254,0)</f>
        <v>0</v>
      </c>
      <c r="BI254" s="105">
        <f>IF(N254="nulová",J254,0)</f>
        <v>0</v>
      </c>
      <c r="BJ254" s="14" t="s">
        <v>134</v>
      </c>
      <c r="BK254" s="220">
        <f>I254*H254</f>
        <v>0</v>
      </c>
    </row>
    <row r="255" spans="1:65" s="2" customFormat="1" ht="16.350000000000001" customHeight="1">
      <c r="A255" s="32"/>
      <c r="B255" s="33"/>
      <c r="C255" s="233" t="s">
        <v>1</v>
      </c>
      <c r="D255" s="233" t="s">
        <v>129</v>
      </c>
      <c r="E255" s="234" t="s">
        <v>1</v>
      </c>
      <c r="F255" s="235" t="s">
        <v>1</v>
      </c>
      <c r="G255" s="236" t="s">
        <v>1</v>
      </c>
      <c r="H255" s="237"/>
      <c r="I255" s="237"/>
      <c r="J255" s="238">
        <f t="shared" si="60"/>
        <v>0</v>
      </c>
      <c r="K255" s="214"/>
      <c r="L255" s="35"/>
      <c r="M255" s="239" t="s">
        <v>1</v>
      </c>
      <c r="N255" s="240" t="s">
        <v>42</v>
      </c>
      <c r="O255" s="69"/>
      <c r="P255" s="69"/>
      <c r="Q255" s="69"/>
      <c r="R255" s="69"/>
      <c r="S255" s="69"/>
      <c r="T255" s="70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4" t="s">
        <v>598</v>
      </c>
      <c r="AU255" s="14" t="s">
        <v>81</v>
      </c>
      <c r="AY255" s="14" t="s">
        <v>598</v>
      </c>
      <c r="BE255" s="105">
        <f>IF(N255="základná",J255,0)</f>
        <v>0</v>
      </c>
      <c r="BF255" s="105">
        <f>IF(N255="znížená",J255,0)</f>
        <v>0</v>
      </c>
      <c r="BG255" s="105">
        <f>IF(N255="zákl. prenesená",J255,0)</f>
        <v>0</v>
      </c>
      <c r="BH255" s="105">
        <f>IF(N255="zníž. prenesená",J255,0)</f>
        <v>0</v>
      </c>
      <c r="BI255" s="105">
        <f>IF(N255="nulová",J255,0)</f>
        <v>0</v>
      </c>
      <c r="BJ255" s="14" t="s">
        <v>134</v>
      </c>
      <c r="BK255" s="220">
        <f>I255*H255</f>
        <v>0</v>
      </c>
    </row>
    <row r="256" spans="1:65" s="2" customFormat="1" ht="16.350000000000001" customHeight="1">
      <c r="A256" s="32"/>
      <c r="B256" s="33"/>
      <c r="C256" s="233" t="s">
        <v>1</v>
      </c>
      <c r="D256" s="233" t="s">
        <v>129</v>
      </c>
      <c r="E256" s="234" t="s">
        <v>1</v>
      </c>
      <c r="F256" s="235" t="s">
        <v>1</v>
      </c>
      <c r="G256" s="236" t="s">
        <v>1</v>
      </c>
      <c r="H256" s="237"/>
      <c r="I256" s="237"/>
      <c r="J256" s="238">
        <f t="shared" si="60"/>
        <v>0</v>
      </c>
      <c r="K256" s="214"/>
      <c r="L256" s="35"/>
      <c r="M256" s="239" t="s">
        <v>1</v>
      </c>
      <c r="N256" s="240" t="s">
        <v>42</v>
      </c>
      <c r="O256" s="241"/>
      <c r="P256" s="241"/>
      <c r="Q256" s="241"/>
      <c r="R256" s="241"/>
      <c r="S256" s="241"/>
      <c r="T256" s="24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T256" s="14" t="s">
        <v>598</v>
      </c>
      <c r="AU256" s="14" t="s">
        <v>81</v>
      </c>
      <c r="AY256" s="14" t="s">
        <v>598</v>
      </c>
      <c r="BE256" s="105">
        <f>IF(N256="základná",J256,0)</f>
        <v>0</v>
      </c>
      <c r="BF256" s="105">
        <f>IF(N256="znížená",J256,0)</f>
        <v>0</v>
      </c>
      <c r="BG256" s="105">
        <f>IF(N256="zákl. prenesená",J256,0)</f>
        <v>0</v>
      </c>
      <c r="BH256" s="105">
        <f>IF(N256="zníž. prenesená",J256,0)</f>
        <v>0</v>
      </c>
      <c r="BI256" s="105">
        <f>IF(N256="nulová",J256,0)</f>
        <v>0</v>
      </c>
      <c r="BJ256" s="14" t="s">
        <v>134</v>
      </c>
      <c r="BK256" s="220">
        <f>I256*H256</f>
        <v>0</v>
      </c>
    </row>
    <row r="257" spans="1:31" s="2" customFormat="1" ht="6.95" customHeight="1">
      <c r="A257" s="32"/>
      <c r="B257" s="52"/>
      <c r="C257" s="53"/>
      <c r="D257" s="53"/>
      <c r="E257" s="53"/>
      <c r="F257" s="53"/>
      <c r="G257" s="53"/>
      <c r="H257" s="53"/>
      <c r="I257" s="155"/>
      <c r="J257" s="53"/>
      <c r="K257" s="53"/>
      <c r="L257" s="35"/>
      <c r="M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</sheetData>
  <sheetProtection password="CC35" sheet="1" objects="1" scenarios="1" formatColumns="0" formatRows="0" autoFilter="0"/>
  <autoFilter ref="C125:K256"/>
  <mergeCells count="6">
    <mergeCell ref="L2:V2"/>
    <mergeCell ref="E7:H7"/>
    <mergeCell ref="E16:H16"/>
    <mergeCell ref="E25:H25"/>
    <mergeCell ref="E85:H85"/>
    <mergeCell ref="E118:H118"/>
  </mergeCells>
  <dataValidations count="2">
    <dataValidation type="list" allowBlank="1" showInputMessage="1" showErrorMessage="1" error="Povolené sú hodnoty K, M." sqref="D252:D257">
      <formula1>"K, M"</formula1>
    </dataValidation>
    <dataValidation type="list" allowBlank="1" showInputMessage="1" showErrorMessage="1" error="Povolené sú hodnoty základná, znížená, nulová." sqref="N252:N257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Rekapitulácia stavby</vt:lpstr>
      <vt:lpstr>2020-02-01 - Rekonštrukci...</vt:lpstr>
      <vt:lpstr>Hárok1</vt:lpstr>
      <vt:lpstr>'2020-02-01 - Rekonštrukci...'!Názvy_tlače</vt:lpstr>
      <vt:lpstr>'Rekapitulácia stavby'!Názvy_tlače</vt:lpstr>
      <vt:lpstr>'2020-02-01 - Rekonštrukci...'!Oblasť_tlače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Lenovo-PC\Molnár P</dc:creator>
  <cp:lastModifiedBy>Molnár P</cp:lastModifiedBy>
  <dcterms:created xsi:type="dcterms:W3CDTF">2020-03-09T09:43:08Z</dcterms:created>
  <dcterms:modified xsi:type="dcterms:W3CDTF">2020-03-09T09:44:00Z</dcterms:modified>
</cp:coreProperties>
</file>