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Parkovisko pred zimnym stadionom\VV + ROZPOCET FINAL\"/>
    </mc:Choice>
  </mc:AlternateContent>
  <xr:revisionPtr revIDLastSave="0" documentId="8_{52435564-2A68-4009-A9F3-977EE64D5B85}" xr6:coauthVersionLast="40" xr6:coauthVersionMax="40" xr10:uidLastSave="{00000000-0000-0000-0000-000000000000}"/>
  <bookViews>
    <workbookView xWindow="0" yWindow="0" windowWidth="28800" windowHeight="12480" xr2:uid="{00000000-000D-0000-FFFF-FFFF00000000}"/>
  </bookViews>
  <sheets>
    <sheet name="Rekapitulácia stavby" sheetId="1" r:id="rId1"/>
    <sheet name="80921 - SO 01 - Parkovisk..." sheetId="2" r:id="rId2"/>
    <sheet name="80922 - SO 02 - Krajinno ..." sheetId="3" r:id="rId3"/>
    <sheet name="80923 - Ochrana egzistujú..." sheetId="4" r:id="rId4"/>
  </sheets>
  <definedNames>
    <definedName name="_xlnm.Print_Titles" localSheetId="1">'80921 - SO 01 - Parkovisk...'!$122:$122</definedName>
    <definedName name="_xlnm.Print_Titles" localSheetId="2">'80922 - SO 02 - Krajinno ...'!$120:$120</definedName>
    <definedName name="_xlnm.Print_Titles" localSheetId="3">'80923 - Ochrana egzistujú...'!$119:$119</definedName>
    <definedName name="_xlnm.Print_Titles" localSheetId="0">'Rekapitulácia stavby'!$85:$85</definedName>
    <definedName name="_xlnm.Print_Area" localSheetId="1">'80921 - SO 01 - Parkovisk...'!$C$4:$Q$70,'80921 - SO 01 - Parkovisk...'!$C$76:$Q$106,'80921 - SO 01 - Parkovisk...'!$C$112:$Q$249</definedName>
    <definedName name="_xlnm.Print_Area" localSheetId="2">'80922 - SO 02 - Krajinno ...'!$C$4:$Q$70,'80922 - SO 02 - Krajinno ...'!$C$76:$Q$104,'80922 - SO 02 - Krajinno ...'!$C$110:$Q$192</definedName>
    <definedName name="_xlnm.Print_Area" localSheetId="3">'80923 - Ochrana egzistujú...'!$C$4:$Q$70,'80923 - Ochrana egzistujú...'!$C$76:$Q$103,'80923 - Ochrana egzistujú...'!$C$109:$Q$149</definedName>
    <definedName name="_xlnm.Print_Area" localSheetId="0">'Rekapitulácia stavby'!$C$4:$AP$70,'Rekapitulácia stavby'!$C$76:$AP$107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90" i="1" l="1"/>
  <c r="AX90" i="1"/>
  <c r="BI149" i="4"/>
  <c r="BH149" i="4"/>
  <c r="BG149" i="4"/>
  <c r="BE149" i="4"/>
  <c r="BK149" i="4"/>
  <c r="N149" i="4"/>
  <c r="BF149" i="4" s="1"/>
  <c r="BI148" i="4"/>
  <c r="BH148" i="4"/>
  <c r="BG148" i="4"/>
  <c r="BE148" i="4"/>
  <c r="BK148" i="4"/>
  <c r="N148" i="4" s="1"/>
  <c r="BF148" i="4"/>
  <c r="BI147" i="4"/>
  <c r="BH147" i="4"/>
  <c r="BG147" i="4"/>
  <c r="BE147" i="4"/>
  <c r="BK147" i="4"/>
  <c r="N147" i="4"/>
  <c r="BF147" i="4" s="1"/>
  <c r="BI146" i="4"/>
  <c r="BH146" i="4"/>
  <c r="BG146" i="4"/>
  <c r="BE146" i="4"/>
  <c r="BK146" i="4"/>
  <c r="N146" i="4" s="1"/>
  <c r="BF146" i="4"/>
  <c r="BI145" i="4"/>
  <c r="BH145" i="4"/>
  <c r="BG145" i="4"/>
  <c r="BE145" i="4"/>
  <c r="BK145" i="4"/>
  <c r="BK144" i="4"/>
  <c r="N144" i="4" s="1"/>
  <c r="N145" i="4"/>
  <c r="BF145" i="4" s="1"/>
  <c r="N93" i="4"/>
  <c r="BI142" i="4"/>
  <c r="BH142" i="4"/>
  <c r="BG142" i="4"/>
  <c r="BE142" i="4"/>
  <c r="AA142" i="4"/>
  <c r="Y142" i="4"/>
  <c r="W142" i="4"/>
  <c r="BK142" i="4"/>
  <c r="N142" i="4"/>
  <c r="BF142" i="4"/>
  <c r="BI141" i="4"/>
  <c r="BH141" i="4"/>
  <c r="BG141" i="4"/>
  <c r="BE141" i="4"/>
  <c r="AA141" i="4"/>
  <c r="Y141" i="4"/>
  <c r="W141" i="4"/>
  <c r="BK141" i="4"/>
  <c r="N141" i="4"/>
  <c r="BF141" i="4"/>
  <c r="BI140" i="4"/>
  <c r="BH140" i="4"/>
  <c r="BG140" i="4"/>
  <c r="BE140" i="4"/>
  <c r="AA140" i="4"/>
  <c r="Y140" i="4"/>
  <c r="W140" i="4"/>
  <c r="BK140" i="4"/>
  <c r="N140" i="4"/>
  <c r="BF140" i="4"/>
  <c r="BI139" i="4"/>
  <c r="BH139" i="4"/>
  <c r="BG139" i="4"/>
  <c r="BE139" i="4"/>
  <c r="AA139" i="4"/>
  <c r="Y139" i="4"/>
  <c r="W139" i="4"/>
  <c r="BK139" i="4"/>
  <c r="N139" i="4"/>
  <c r="BF139" i="4"/>
  <c r="BI137" i="4"/>
  <c r="BH137" i="4"/>
  <c r="BG137" i="4"/>
  <c r="BE137" i="4"/>
  <c r="AA137" i="4"/>
  <c r="Y137" i="4"/>
  <c r="W137" i="4"/>
  <c r="BK137" i="4"/>
  <c r="N137" i="4"/>
  <c r="BF137" i="4"/>
  <c r="BI135" i="4"/>
  <c r="BH135" i="4"/>
  <c r="BG135" i="4"/>
  <c r="BE135" i="4"/>
  <c r="AA135" i="4"/>
  <c r="Y135" i="4"/>
  <c r="W135" i="4"/>
  <c r="BK135" i="4"/>
  <c r="N135" i="4"/>
  <c r="BF135" i="4"/>
  <c r="BI129" i="4"/>
  <c r="BH129" i="4"/>
  <c r="BG129" i="4"/>
  <c r="BE129" i="4"/>
  <c r="AA129" i="4"/>
  <c r="AA128" i="4"/>
  <c r="AA127" i="4" s="1"/>
  <c r="Y129" i="4"/>
  <c r="W129" i="4"/>
  <c r="W128" i="4"/>
  <c r="W127" i="4" s="1"/>
  <c r="BK129" i="4"/>
  <c r="N129" i="4"/>
  <c r="BF129" i="4"/>
  <c r="BI126" i="4"/>
  <c r="BH126" i="4"/>
  <c r="BG126" i="4"/>
  <c r="BE126" i="4"/>
  <c r="AA126" i="4"/>
  <c r="Y126" i="4"/>
  <c r="W126" i="4"/>
  <c r="BK126" i="4"/>
  <c r="N126" i="4"/>
  <c r="BF126" i="4"/>
  <c r="BI125" i="4"/>
  <c r="BH125" i="4"/>
  <c r="BG125" i="4"/>
  <c r="BE125" i="4"/>
  <c r="AA125" i="4"/>
  <c r="Y125" i="4"/>
  <c r="W125" i="4"/>
  <c r="BK125" i="4"/>
  <c r="N125" i="4"/>
  <c r="BF125" i="4"/>
  <c r="BI124" i="4"/>
  <c r="BH124" i="4"/>
  <c r="BG124" i="4"/>
  <c r="BE124" i="4"/>
  <c r="AA124" i="4"/>
  <c r="Y124" i="4"/>
  <c r="Y122" i="4" s="1"/>
  <c r="Y121" i="4" s="1"/>
  <c r="W124" i="4"/>
  <c r="BK124" i="4"/>
  <c r="N124" i="4"/>
  <c r="BF124" i="4"/>
  <c r="BI123" i="4"/>
  <c r="BH123" i="4"/>
  <c r="BG123" i="4"/>
  <c r="BE123" i="4"/>
  <c r="H32" i="4" s="1"/>
  <c r="AZ90" i="1" s="1"/>
  <c r="AA123" i="4"/>
  <c r="AA122" i="4"/>
  <c r="AA121" i="4" s="1"/>
  <c r="AA120" i="4" s="1"/>
  <c r="Y123" i="4"/>
  <c r="W123" i="4"/>
  <c r="W122" i="4"/>
  <c r="W121" i="4" s="1"/>
  <c r="W120" i="4" s="1"/>
  <c r="AU90" i="1" s="1"/>
  <c r="BK123" i="4"/>
  <c r="BK122" i="4" s="1"/>
  <c r="BK121" i="4" s="1"/>
  <c r="N121" i="4"/>
  <c r="N89" i="4" s="1"/>
  <c r="N123" i="4"/>
  <c r="BF123" i="4" s="1"/>
  <c r="M116" i="4"/>
  <c r="F116" i="4"/>
  <c r="F114" i="4"/>
  <c r="F112" i="4"/>
  <c r="BI101" i="4"/>
  <c r="BH101" i="4"/>
  <c r="BG101" i="4"/>
  <c r="BE101" i="4"/>
  <c r="BI100" i="4"/>
  <c r="BH100" i="4"/>
  <c r="BG100" i="4"/>
  <c r="BE100" i="4"/>
  <c r="BI99" i="4"/>
  <c r="BH99" i="4"/>
  <c r="BG99" i="4"/>
  <c r="BE99" i="4"/>
  <c r="BI98" i="4"/>
  <c r="BH98" i="4"/>
  <c r="BG98" i="4"/>
  <c r="BE98" i="4"/>
  <c r="BI97" i="4"/>
  <c r="BH97" i="4"/>
  <c r="BG97" i="4"/>
  <c r="BE97" i="4"/>
  <c r="BI96" i="4"/>
  <c r="BH96" i="4"/>
  <c r="H35" i="4"/>
  <c r="BC90" i="1" s="1"/>
  <c r="BG96" i="4"/>
  <c r="BE96" i="4"/>
  <c r="M32" i="4"/>
  <c r="AV90" i="1" s="1"/>
  <c r="M83" i="4"/>
  <c r="F83" i="4"/>
  <c r="F81" i="4"/>
  <c r="F79" i="4"/>
  <c r="O21" i="4"/>
  <c r="E21" i="4"/>
  <c r="M117" i="4"/>
  <c r="M84" i="4"/>
  <c r="O20" i="4"/>
  <c r="O15" i="4"/>
  <c r="E15" i="4"/>
  <c r="F117" i="4" s="1"/>
  <c r="F84" i="4"/>
  <c r="O14" i="4"/>
  <c r="O9" i="4"/>
  <c r="M114" i="4" s="1"/>
  <c r="F6" i="4"/>
  <c r="F111" i="4"/>
  <c r="F78" i="4"/>
  <c r="AY89" i="1"/>
  <c r="AX89" i="1"/>
  <c r="BI192" i="3"/>
  <c r="BH192" i="3"/>
  <c r="BG192" i="3"/>
  <c r="BE192" i="3"/>
  <c r="BK192" i="3"/>
  <c r="N192" i="3" s="1"/>
  <c r="BF192" i="3"/>
  <c r="BI191" i="3"/>
  <c r="BH191" i="3"/>
  <c r="BG191" i="3"/>
  <c r="BE191" i="3"/>
  <c r="BK191" i="3"/>
  <c r="N191" i="3"/>
  <c r="BF191" i="3" s="1"/>
  <c r="BI190" i="3"/>
  <c r="BH190" i="3"/>
  <c r="BG190" i="3"/>
  <c r="BE190" i="3"/>
  <c r="BK190" i="3"/>
  <c r="N190" i="3" s="1"/>
  <c r="BF190" i="3"/>
  <c r="BI189" i="3"/>
  <c r="BH189" i="3"/>
  <c r="BG189" i="3"/>
  <c r="BE189" i="3"/>
  <c r="BK189" i="3"/>
  <c r="N189" i="3"/>
  <c r="BF189" i="3" s="1"/>
  <c r="BI188" i="3"/>
  <c r="BH188" i="3"/>
  <c r="BG188" i="3"/>
  <c r="BE188" i="3"/>
  <c r="BK188" i="3"/>
  <c r="BI186" i="3"/>
  <c r="BH186" i="3"/>
  <c r="BG186" i="3"/>
  <c r="BE186" i="3"/>
  <c r="AA186" i="3"/>
  <c r="Y186" i="3"/>
  <c r="W186" i="3"/>
  <c r="BK186" i="3"/>
  <c r="N186" i="3"/>
  <c r="BF186" i="3" s="1"/>
  <c r="BI185" i="3"/>
  <c r="BH185" i="3"/>
  <c r="BG185" i="3"/>
  <c r="BE185" i="3"/>
  <c r="AA185" i="3"/>
  <c r="Y185" i="3"/>
  <c r="Y184" i="3" s="1"/>
  <c r="W185" i="3"/>
  <c r="BK185" i="3"/>
  <c r="BK184" i="3" s="1"/>
  <c r="N184" i="3" s="1"/>
  <c r="N93" i="3" s="1"/>
  <c r="N185" i="3"/>
  <c r="BF185" i="3"/>
  <c r="BI181" i="3"/>
  <c r="BH181" i="3"/>
  <c r="BG181" i="3"/>
  <c r="BE181" i="3"/>
  <c r="AA181" i="3"/>
  <c r="Y181" i="3"/>
  <c r="W181" i="3"/>
  <c r="BK181" i="3"/>
  <c r="N181" i="3"/>
  <c r="BF181" i="3" s="1"/>
  <c r="BI178" i="3"/>
  <c r="BH178" i="3"/>
  <c r="BG178" i="3"/>
  <c r="BE178" i="3"/>
  <c r="AA178" i="3"/>
  <c r="Y178" i="3"/>
  <c r="W178" i="3"/>
  <c r="BK178" i="3"/>
  <c r="N178" i="3"/>
  <c r="BF178" i="3" s="1"/>
  <c r="BI175" i="3"/>
  <c r="BH175" i="3"/>
  <c r="BG175" i="3"/>
  <c r="BE175" i="3"/>
  <c r="AA175" i="3"/>
  <c r="Y175" i="3"/>
  <c r="W175" i="3"/>
  <c r="BK175" i="3"/>
  <c r="N175" i="3"/>
  <c r="BF175" i="3" s="1"/>
  <c r="BI174" i="3"/>
  <c r="BH174" i="3"/>
  <c r="BG174" i="3"/>
  <c r="BE174" i="3"/>
  <c r="AA174" i="3"/>
  <c r="Y174" i="3"/>
  <c r="W174" i="3"/>
  <c r="BK174" i="3"/>
  <c r="N174" i="3"/>
  <c r="BF174" i="3" s="1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E170" i="3"/>
  <c r="AA170" i="3"/>
  <c r="Y170" i="3"/>
  <c r="W170" i="3"/>
  <c r="BK170" i="3"/>
  <c r="N170" i="3"/>
  <c r="BF170" i="3" s="1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 s="1"/>
  <c r="BI165" i="3"/>
  <c r="BH165" i="3"/>
  <c r="BG165" i="3"/>
  <c r="BE165" i="3"/>
  <c r="AA165" i="3"/>
  <c r="Y165" i="3"/>
  <c r="W165" i="3"/>
  <c r="BK165" i="3"/>
  <c r="N165" i="3"/>
  <c r="BF165" i="3" s="1"/>
  <c r="BI164" i="3"/>
  <c r="BH164" i="3"/>
  <c r="BG164" i="3"/>
  <c r="BE164" i="3"/>
  <c r="AA164" i="3"/>
  <c r="Y164" i="3"/>
  <c r="W164" i="3"/>
  <c r="BK164" i="3"/>
  <c r="N164" i="3"/>
  <c r="BF164" i="3" s="1"/>
  <c r="BI163" i="3"/>
  <c r="BH163" i="3"/>
  <c r="BG163" i="3"/>
  <c r="BE163" i="3"/>
  <c r="AA163" i="3"/>
  <c r="Y163" i="3"/>
  <c r="W163" i="3"/>
  <c r="BK163" i="3"/>
  <c r="N163" i="3"/>
  <c r="BF163" i="3" s="1"/>
  <c r="BI162" i="3"/>
  <c r="BH162" i="3"/>
  <c r="BG162" i="3"/>
  <c r="BE162" i="3"/>
  <c r="AA162" i="3"/>
  <c r="Y162" i="3"/>
  <c r="W162" i="3"/>
  <c r="BK162" i="3"/>
  <c r="N162" i="3"/>
  <c r="BF162" i="3" s="1"/>
  <c r="BI161" i="3"/>
  <c r="BH161" i="3"/>
  <c r="BG161" i="3"/>
  <c r="BE161" i="3"/>
  <c r="AA161" i="3"/>
  <c r="Y161" i="3"/>
  <c r="W161" i="3"/>
  <c r="BK161" i="3"/>
  <c r="N161" i="3"/>
  <c r="BF161" i="3" s="1"/>
  <c r="BI160" i="3"/>
  <c r="BH160" i="3"/>
  <c r="BG160" i="3"/>
  <c r="BE160" i="3"/>
  <c r="AA160" i="3"/>
  <c r="Y160" i="3"/>
  <c r="W160" i="3"/>
  <c r="BK160" i="3"/>
  <c r="N160" i="3"/>
  <c r="BF160" i="3" s="1"/>
  <c r="BI159" i="3"/>
  <c r="BH159" i="3"/>
  <c r="BG159" i="3"/>
  <c r="BE159" i="3"/>
  <c r="AA159" i="3"/>
  <c r="Y159" i="3"/>
  <c r="W159" i="3"/>
  <c r="BK159" i="3"/>
  <c r="N159" i="3"/>
  <c r="BF159" i="3" s="1"/>
  <c r="BI158" i="3"/>
  <c r="BH158" i="3"/>
  <c r="BG158" i="3"/>
  <c r="BE158" i="3"/>
  <c r="AA158" i="3"/>
  <c r="Y158" i="3"/>
  <c r="W158" i="3"/>
  <c r="BK158" i="3"/>
  <c r="N158" i="3"/>
  <c r="BF158" i="3" s="1"/>
  <c r="BI157" i="3"/>
  <c r="BH157" i="3"/>
  <c r="BG157" i="3"/>
  <c r="BE157" i="3"/>
  <c r="AA157" i="3"/>
  <c r="Y157" i="3"/>
  <c r="W157" i="3"/>
  <c r="BK157" i="3"/>
  <c r="N157" i="3"/>
  <c r="BF157" i="3" s="1"/>
  <c r="BI156" i="3"/>
  <c r="BH156" i="3"/>
  <c r="BG156" i="3"/>
  <c r="BE156" i="3"/>
  <c r="AA156" i="3"/>
  <c r="Y156" i="3"/>
  <c r="W156" i="3"/>
  <c r="BK156" i="3"/>
  <c r="N156" i="3"/>
  <c r="BF156" i="3" s="1"/>
  <c r="BI155" i="3"/>
  <c r="BH155" i="3"/>
  <c r="BG155" i="3"/>
  <c r="BE155" i="3"/>
  <c r="AA155" i="3"/>
  <c r="Y155" i="3"/>
  <c r="W155" i="3"/>
  <c r="BK155" i="3"/>
  <c r="N155" i="3"/>
  <c r="BF155" i="3" s="1"/>
  <c r="BI154" i="3"/>
  <c r="BH154" i="3"/>
  <c r="BG154" i="3"/>
  <c r="BE154" i="3"/>
  <c r="AA154" i="3"/>
  <c r="Y154" i="3"/>
  <c r="W154" i="3"/>
  <c r="BK154" i="3"/>
  <c r="N154" i="3"/>
  <c r="BF154" i="3" s="1"/>
  <c r="BI151" i="3"/>
  <c r="BH151" i="3"/>
  <c r="BG151" i="3"/>
  <c r="BE151" i="3"/>
  <c r="AA151" i="3"/>
  <c r="Y151" i="3"/>
  <c r="W151" i="3"/>
  <c r="BK151" i="3"/>
  <c r="N151" i="3"/>
  <c r="BF151" i="3" s="1"/>
  <c r="BI148" i="3"/>
  <c r="BH148" i="3"/>
  <c r="BG148" i="3"/>
  <c r="BE148" i="3"/>
  <c r="AA148" i="3"/>
  <c r="Y148" i="3"/>
  <c r="W148" i="3"/>
  <c r="BK148" i="3"/>
  <c r="N148" i="3"/>
  <c r="BF148" i="3" s="1"/>
  <c r="BI145" i="3"/>
  <c r="BH145" i="3"/>
  <c r="BG145" i="3"/>
  <c r="BE145" i="3"/>
  <c r="AA145" i="3"/>
  <c r="Y145" i="3"/>
  <c r="W145" i="3"/>
  <c r="BK145" i="3"/>
  <c r="N145" i="3"/>
  <c r="BF145" i="3" s="1"/>
  <c r="BI142" i="3"/>
  <c r="BH142" i="3"/>
  <c r="BG142" i="3"/>
  <c r="BE142" i="3"/>
  <c r="AA142" i="3"/>
  <c r="Y142" i="3"/>
  <c r="W142" i="3"/>
  <c r="BK142" i="3"/>
  <c r="N142" i="3"/>
  <c r="BF142" i="3" s="1"/>
  <c r="BI139" i="3"/>
  <c r="BH139" i="3"/>
  <c r="BG139" i="3"/>
  <c r="BE139" i="3"/>
  <c r="AA139" i="3"/>
  <c r="Y139" i="3"/>
  <c r="W139" i="3"/>
  <c r="BK139" i="3"/>
  <c r="N139" i="3"/>
  <c r="BF139" i="3" s="1"/>
  <c r="BI138" i="3"/>
  <c r="BH138" i="3"/>
  <c r="BG138" i="3"/>
  <c r="BE138" i="3"/>
  <c r="AA138" i="3"/>
  <c r="Y138" i="3"/>
  <c r="Y137" i="3" s="1"/>
  <c r="W138" i="3"/>
  <c r="BK138" i="3"/>
  <c r="BK137" i="3" s="1"/>
  <c r="N137" i="3" s="1"/>
  <c r="N92" i="3" s="1"/>
  <c r="N138" i="3"/>
  <c r="BF138" i="3"/>
  <c r="BI136" i="3"/>
  <c r="BH136" i="3"/>
  <c r="BG136" i="3"/>
  <c r="BE136" i="3"/>
  <c r="AA136" i="3"/>
  <c r="Y136" i="3"/>
  <c r="W136" i="3"/>
  <c r="BK136" i="3"/>
  <c r="N136" i="3"/>
  <c r="BF136" i="3" s="1"/>
  <c r="BI135" i="3"/>
  <c r="BH135" i="3"/>
  <c r="BG135" i="3"/>
  <c r="BE135" i="3"/>
  <c r="AA135" i="3"/>
  <c r="Y135" i="3"/>
  <c r="W135" i="3"/>
  <c r="BK135" i="3"/>
  <c r="N135" i="3"/>
  <c r="BF135" i="3"/>
  <c r="BI134" i="3"/>
  <c r="BH134" i="3"/>
  <c r="BG134" i="3"/>
  <c r="BE134" i="3"/>
  <c r="AA134" i="3"/>
  <c r="Y134" i="3"/>
  <c r="W134" i="3"/>
  <c r="BK134" i="3"/>
  <c r="N134" i="3"/>
  <c r="BF134" i="3"/>
  <c r="BI133" i="3"/>
  <c r="BH133" i="3"/>
  <c r="BG133" i="3"/>
  <c r="BE133" i="3"/>
  <c r="AA133" i="3"/>
  <c r="AA132" i="3"/>
  <c r="Y133" i="3"/>
  <c r="Y132" i="3" s="1"/>
  <c r="Y131" i="3" s="1"/>
  <c r="W133" i="3"/>
  <c r="W132" i="3"/>
  <c r="BK133" i="3"/>
  <c r="BK132" i="3" s="1"/>
  <c r="BK131" i="3" s="1"/>
  <c r="N131" i="3"/>
  <c r="N90" i="3" s="1"/>
  <c r="N133" i="3"/>
  <c r="BF133" i="3"/>
  <c r="BI130" i="3"/>
  <c r="BH130" i="3"/>
  <c r="BG130" i="3"/>
  <c r="BE130" i="3"/>
  <c r="AA130" i="3"/>
  <c r="Y130" i="3"/>
  <c r="W130" i="3"/>
  <c r="BK130" i="3"/>
  <c r="N130" i="3"/>
  <c r="BF130" i="3"/>
  <c r="BI129" i="3"/>
  <c r="BH129" i="3"/>
  <c r="BG129" i="3"/>
  <c r="BE129" i="3"/>
  <c r="AA129" i="3"/>
  <c r="Y129" i="3"/>
  <c r="W129" i="3"/>
  <c r="BK129" i="3"/>
  <c r="N129" i="3"/>
  <c r="BF129" i="3"/>
  <c r="BI128" i="3"/>
  <c r="BH128" i="3"/>
  <c r="BG128" i="3"/>
  <c r="BE128" i="3"/>
  <c r="AA128" i="3"/>
  <c r="Y128" i="3"/>
  <c r="W128" i="3"/>
  <c r="BK128" i="3"/>
  <c r="N128" i="3"/>
  <c r="BF128" i="3"/>
  <c r="BI127" i="3"/>
  <c r="BH127" i="3"/>
  <c r="BG127" i="3"/>
  <c r="BE127" i="3"/>
  <c r="AA127" i="3"/>
  <c r="Y127" i="3"/>
  <c r="W127" i="3"/>
  <c r="BK127" i="3"/>
  <c r="N127" i="3"/>
  <c r="BF127" i="3"/>
  <c r="BI126" i="3"/>
  <c r="BH126" i="3"/>
  <c r="BG126" i="3"/>
  <c r="BE126" i="3"/>
  <c r="AA126" i="3"/>
  <c r="Y126" i="3"/>
  <c r="W126" i="3"/>
  <c r="BK126" i="3"/>
  <c r="N126" i="3"/>
  <c r="BF126" i="3"/>
  <c r="BI125" i="3"/>
  <c r="BH125" i="3"/>
  <c r="BG125" i="3"/>
  <c r="BE125" i="3"/>
  <c r="AA125" i="3"/>
  <c r="Y125" i="3"/>
  <c r="W125" i="3"/>
  <c r="BK125" i="3"/>
  <c r="N125" i="3"/>
  <c r="BF125" i="3"/>
  <c r="BI124" i="3"/>
  <c r="BH124" i="3"/>
  <c r="BG124" i="3"/>
  <c r="BE124" i="3"/>
  <c r="AA124" i="3"/>
  <c r="Y124" i="3"/>
  <c r="W124" i="3"/>
  <c r="BK124" i="3"/>
  <c r="BK122" i="3" s="1"/>
  <c r="N124" i="3"/>
  <c r="BF124" i="3"/>
  <c r="BI123" i="3"/>
  <c r="BH123" i="3"/>
  <c r="BG123" i="3"/>
  <c r="BE123" i="3"/>
  <c r="AA123" i="3"/>
  <c r="AA122" i="3"/>
  <c r="Y123" i="3"/>
  <c r="W123" i="3"/>
  <c r="W122" i="3"/>
  <c r="BK123" i="3"/>
  <c r="N123" i="3"/>
  <c r="BF123" i="3"/>
  <c r="M117" i="3"/>
  <c r="F117" i="3"/>
  <c r="F115" i="3"/>
  <c r="F113" i="3"/>
  <c r="BI102" i="3"/>
  <c r="BH102" i="3"/>
  <c r="BG102" i="3"/>
  <c r="BE102" i="3"/>
  <c r="BI101" i="3"/>
  <c r="BH101" i="3"/>
  <c r="BG101" i="3"/>
  <c r="BE101" i="3"/>
  <c r="BI100" i="3"/>
  <c r="BH100" i="3"/>
  <c r="BG100" i="3"/>
  <c r="BE100" i="3"/>
  <c r="BI99" i="3"/>
  <c r="BH99" i="3"/>
  <c r="BG99" i="3"/>
  <c r="BE99" i="3"/>
  <c r="BI98" i="3"/>
  <c r="BH98" i="3"/>
  <c r="BG98" i="3"/>
  <c r="BE98" i="3"/>
  <c r="BI97" i="3"/>
  <c r="BH97" i="3"/>
  <c r="H35" i="3"/>
  <c r="BC89" i="1" s="1"/>
  <c r="BG97" i="3"/>
  <c r="BE97" i="3"/>
  <c r="M32" i="3"/>
  <c r="AV89" i="1" s="1"/>
  <c r="H32" i="3"/>
  <c r="AZ89" i="1" s="1"/>
  <c r="M83" i="3"/>
  <c r="F83" i="3"/>
  <c r="F81" i="3"/>
  <c r="F79" i="3"/>
  <c r="O21" i="3"/>
  <c r="E21" i="3"/>
  <c r="M118" i="3"/>
  <c r="M84" i="3"/>
  <c r="O20" i="3"/>
  <c r="O15" i="3"/>
  <c r="E15" i="3"/>
  <c r="F118" i="3" s="1"/>
  <c r="F84" i="3"/>
  <c r="O14" i="3"/>
  <c r="O9" i="3"/>
  <c r="M115" i="3" s="1"/>
  <c r="F6" i="3"/>
  <c r="F112" i="3"/>
  <c r="F78" i="3"/>
  <c r="AY88" i="1"/>
  <c r="AX88" i="1"/>
  <c r="BI249" i="2"/>
  <c r="BH249" i="2"/>
  <c r="BG249" i="2"/>
  <c r="BE249" i="2"/>
  <c r="BK249" i="2"/>
  <c r="N249" i="2" s="1"/>
  <c r="BF249" i="2"/>
  <c r="BI248" i="2"/>
  <c r="BH248" i="2"/>
  <c r="BG248" i="2"/>
  <c r="BE248" i="2"/>
  <c r="BK248" i="2"/>
  <c r="N248" i="2"/>
  <c r="BF248" i="2" s="1"/>
  <c r="BI247" i="2"/>
  <c r="BH247" i="2"/>
  <c r="BG247" i="2"/>
  <c r="BE247" i="2"/>
  <c r="BK247" i="2"/>
  <c r="N247" i="2" s="1"/>
  <c r="BF247" i="2"/>
  <c r="BI246" i="2"/>
  <c r="BH246" i="2"/>
  <c r="BG246" i="2"/>
  <c r="BE246" i="2"/>
  <c r="BK246" i="2"/>
  <c r="N246" i="2"/>
  <c r="BF246" i="2" s="1"/>
  <c r="BI245" i="2"/>
  <c r="BH245" i="2"/>
  <c r="BG245" i="2"/>
  <c r="BE245" i="2"/>
  <c r="BK245" i="2"/>
  <c r="BI243" i="2"/>
  <c r="BH243" i="2"/>
  <c r="BG243" i="2"/>
  <c r="BE243" i="2"/>
  <c r="AA243" i="2"/>
  <c r="Y243" i="2"/>
  <c r="W243" i="2"/>
  <c r="BK243" i="2"/>
  <c r="N243" i="2"/>
  <c r="BF243" i="2" s="1"/>
  <c r="BI242" i="2"/>
  <c r="BH242" i="2"/>
  <c r="BG242" i="2"/>
  <c r="BE242" i="2"/>
  <c r="AA242" i="2"/>
  <c r="Y242" i="2"/>
  <c r="W242" i="2"/>
  <c r="BK242" i="2"/>
  <c r="N242" i="2"/>
  <c r="BF242" i="2" s="1"/>
  <c r="BI240" i="2"/>
  <c r="BH240" i="2"/>
  <c r="BG240" i="2"/>
  <c r="BE240" i="2"/>
  <c r="AA240" i="2"/>
  <c r="AA239" i="2" s="1"/>
  <c r="AA238" i="2" s="1"/>
  <c r="Y240" i="2"/>
  <c r="Y239" i="2"/>
  <c r="Y238" i="2" s="1"/>
  <c r="W240" i="2"/>
  <c r="W239" i="2" s="1"/>
  <c r="W238" i="2" s="1"/>
  <c r="BK240" i="2"/>
  <c r="BK239" i="2"/>
  <c r="N239" i="2" s="1"/>
  <c r="BK238" i="2"/>
  <c r="N238" i="2" s="1"/>
  <c r="N94" i="2" s="1"/>
  <c r="N240" i="2"/>
  <c r="BF240" i="2" s="1"/>
  <c r="N95" i="2"/>
  <c r="BI237" i="2"/>
  <c r="BH237" i="2"/>
  <c r="BG237" i="2"/>
  <c r="BE237" i="2"/>
  <c r="AA237" i="2"/>
  <c r="AA236" i="2" s="1"/>
  <c r="Y237" i="2"/>
  <c r="Y236" i="2" s="1"/>
  <c r="W237" i="2"/>
  <c r="W236" i="2" s="1"/>
  <c r="BK237" i="2"/>
  <c r="BK236" i="2" s="1"/>
  <c r="N236" i="2" s="1"/>
  <c r="N93" i="2" s="1"/>
  <c r="N237" i="2"/>
  <c r="BF237" i="2"/>
  <c r="BI235" i="2"/>
  <c r="BH235" i="2"/>
  <c r="BG235" i="2"/>
  <c r="BE235" i="2"/>
  <c r="AA235" i="2"/>
  <c r="Y235" i="2"/>
  <c r="W235" i="2"/>
  <c r="BK235" i="2"/>
  <c r="N235" i="2"/>
  <c r="BF235" i="2" s="1"/>
  <c r="BI234" i="2"/>
  <c r="BH234" i="2"/>
  <c r="BG234" i="2"/>
  <c r="BE234" i="2"/>
  <c r="AA234" i="2"/>
  <c r="Y234" i="2"/>
  <c r="W234" i="2"/>
  <c r="BK234" i="2"/>
  <c r="N234" i="2"/>
  <c r="BF234" i="2" s="1"/>
  <c r="BI233" i="2"/>
  <c r="BH233" i="2"/>
  <c r="BG233" i="2"/>
  <c r="BE233" i="2"/>
  <c r="AA233" i="2"/>
  <c r="Y233" i="2"/>
  <c r="W233" i="2"/>
  <c r="BK233" i="2"/>
  <c r="N233" i="2"/>
  <c r="BF233" i="2" s="1"/>
  <c r="BI232" i="2"/>
  <c r="BH232" i="2"/>
  <c r="BG232" i="2"/>
  <c r="BE232" i="2"/>
  <c r="AA232" i="2"/>
  <c r="Y232" i="2"/>
  <c r="W232" i="2"/>
  <c r="BK232" i="2"/>
  <c r="N232" i="2"/>
  <c r="BF232" i="2" s="1"/>
  <c r="BI231" i="2"/>
  <c r="BH231" i="2"/>
  <c r="BG231" i="2"/>
  <c r="BE231" i="2"/>
  <c r="AA231" i="2"/>
  <c r="Y231" i="2"/>
  <c r="W231" i="2"/>
  <c r="BK231" i="2"/>
  <c r="N231" i="2"/>
  <c r="BF231" i="2" s="1"/>
  <c r="BI230" i="2"/>
  <c r="BH230" i="2"/>
  <c r="BG230" i="2"/>
  <c r="BE230" i="2"/>
  <c r="AA230" i="2"/>
  <c r="Y230" i="2"/>
  <c r="W230" i="2"/>
  <c r="BK230" i="2"/>
  <c r="N230" i="2"/>
  <c r="BF230" i="2" s="1"/>
  <c r="BI229" i="2"/>
  <c r="BH229" i="2"/>
  <c r="BG229" i="2"/>
  <c r="BE229" i="2"/>
  <c r="AA229" i="2"/>
  <c r="Y229" i="2"/>
  <c r="W229" i="2"/>
  <c r="BK229" i="2"/>
  <c r="N229" i="2"/>
  <c r="BF229" i="2" s="1"/>
  <c r="BI228" i="2"/>
  <c r="BH228" i="2"/>
  <c r="BG228" i="2"/>
  <c r="BE228" i="2"/>
  <c r="AA228" i="2"/>
  <c r="Y228" i="2"/>
  <c r="W228" i="2"/>
  <c r="BK228" i="2"/>
  <c r="N228" i="2"/>
  <c r="BF228" i="2" s="1"/>
  <c r="BI227" i="2"/>
  <c r="BH227" i="2"/>
  <c r="BG227" i="2"/>
  <c r="BE227" i="2"/>
  <c r="AA227" i="2"/>
  <c r="Y227" i="2"/>
  <c r="W227" i="2"/>
  <c r="BK227" i="2"/>
  <c r="N227" i="2"/>
  <c r="BF227" i="2" s="1"/>
  <c r="BI226" i="2"/>
  <c r="BH226" i="2"/>
  <c r="BG226" i="2"/>
  <c r="BE226" i="2"/>
  <c r="AA226" i="2"/>
  <c r="Y226" i="2"/>
  <c r="W226" i="2"/>
  <c r="BK226" i="2"/>
  <c r="N226" i="2"/>
  <c r="BF226" i="2" s="1"/>
  <c r="BI225" i="2"/>
  <c r="BH225" i="2"/>
  <c r="BG225" i="2"/>
  <c r="BE225" i="2"/>
  <c r="AA225" i="2"/>
  <c r="Y225" i="2"/>
  <c r="W225" i="2"/>
  <c r="BK225" i="2"/>
  <c r="N225" i="2"/>
  <c r="BF225" i="2" s="1"/>
  <c r="BI224" i="2"/>
  <c r="BH224" i="2"/>
  <c r="BG224" i="2"/>
  <c r="BE224" i="2"/>
  <c r="AA224" i="2"/>
  <c r="Y224" i="2"/>
  <c r="W224" i="2"/>
  <c r="BK224" i="2"/>
  <c r="N224" i="2"/>
  <c r="BF224" i="2" s="1"/>
  <c r="BI222" i="2"/>
  <c r="BH222" i="2"/>
  <c r="BG222" i="2"/>
  <c r="BE222" i="2"/>
  <c r="AA222" i="2"/>
  <c r="Y222" i="2"/>
  <c r="W222" i="2"/>
  <c r="BK222" i="2"/>
  <c r="N222" i="2"/>
  <c r="BF222" i="2" s="1"/>
  <c r="BI221" i="2"/>
  <c r="BH221" i="2"/>
  <c r="BG221" i="2"/>
  <c r="BE221" i="2"/>
  <c r="AA221" i="2"/>
  <c r="Y221" i="2"/>
  <c r="W221" i="2"/>
  <c r="BK221" i="2"/>
  <c r="N221" i="2"/>
  <c r="BF221" i="2" s="1"/>
  <c r="BI219" i="2"/>
  <c r="BH219" i="2"/>
  <c r="BG219" i="2"/>
  <c r="BE219" i="2"/>
  <c r="AA219" i="2"/>
  <c r="Y219" i="2"/>
  <c r="W219" i="2"/>
  <c r="BK219" i="2"/>
  <c r="N219" i="2"/>
  <c r="BF219" i="2" s="1"/>
  <c r="BI218" i="2"/>
  <c r="BH218" i="2"/>
  <c r="BG218" i="2"/>
  <c r="BE218" i="2"/>
  <c r="AA218" i="2"/>
  <c r="Y218" i="2"/>
  <c r="W218" i="2"/>
  <c r="BK218" i="2"/>
  <c r="N218" i="2"/>
  <c r="BF218" i="2" s="1"/>
  <c r="BI217" i="2"/>
  <c r="BH217" i="2"/>
  <c r="BG217" i="2"/>
  <c r="BE217" i="2"/>
  <c r="AA217" i="2"/>
  <c r="Y217" i="2"/>
  <c r="W217" i="2"/>
  <c r="BK217" i="2"/>
  <c r="N217" i="2"/>
  <c r="BF217" i="2" s="1"/>
  <c r="BI216" i="2"/>
  <c r="BH216" i="2"/>
  <c r="BG216" i="2"/>
  <c r="BE216" i="2"/>
  <c r="AA216" i="2"/>
  <c r="Y216" i="2"/>
  <c r="W216" i="2"/>
  <c r="BK216" i="2"/>
  <c r="N216" i="2"/>
  <c r="BF216" i="2" s="1"/>
  <c r="BI214" i="2"/>
  <c r="BH214" i="2"/>
  <c r="BG214" i="2"/>
  <c r="BE214" i="2"/>
  <c r="AA214" i="2"/>
  <c r="Y214" i="2"/>
  <c r="W214" i="2"/>
  <c r="BK214" i="2"/>
  <c r="N214" i="2"/>
  <c r="BF214" i="2" s="1"/>
  <c r="BI213" i="2"/>
  <c r="BH213" i="2"/>
  <c r="BG213" i="2"/>
  <c r="BE213" i="2"/>
  <c r="AA213" i="2"/>
  <c r="Y213" i="2"/>
  <c r="W213" i="2"/>
  <c r="BK213" i="2"/>
  <c r="N213" i="2"/>
  <c r="BF213" i="2" s="1"/>
  <c r="BI212" i="2"/>
  <c r="BH212" i="2"/>
  <c r="BG212" i="2"/>
  <c r="BE212" i="2"/>
  <c r="AA212" i="2"/>
  <c r="Y212" i="2"/>
  <c r="W212" i="2"/>
  <c r="BK212" i="2"/>
  <c r="N212" i="2"/>
  <c r="BF212" i="2" s="1"/>
  <c r="BI211" i="2"/>
  <c r="BH211" i="2"/>
  <c r="BG211" i="2"/>
  <c r="BE211" i="2"/>
  <c r="AA211" i="2"/>
  <c r="Y211" i="2"/>
  <c r="W211" i="2"/>
  <c r="BK211" i="2"/>
  <c r="N211" i="2"/>
  <c r="BF211" i="2" s="1"/>
  <c r="BI210" i="2"/>
  <c r="BH210" i="2"/>
  <c r="BG210" i="2"/>
  <c r="BE210" i="2"/>
  <c r="AA210" i="2"/>
  <c r="Y210" i="2"/>
  <c r="W210" i="2"/>
  <c r="BK210" i="2"/>
  <c r="N210" i="2"/>
  <c r="BF210" i="2" s="1"/>
  <c r="BI209" i="2"/>
  <c r="BH209" i="2"/>
  <c r="BG209" i="2"/>
  <c r="BE209" i="2"/>
  <c r="AA209" i="2"/>
  <c r="Y209" i="2"/>
  <c r="W209" i="2"/>
  <c r="BK209" i="2"/>
  <c r="N209" i="2"/>
  <c r="BF209" i="2" s="1"/>
  <c r="BI208" i="2"/>
  <c r="BH208" i="2"/>
  <c r="BG208" i="2"/>
  <c r="BE208" i="2"/>
  <c r="AA208" i="2"/>
  <c r="Y208" i="2"/>
  <c r="W208" i="2"/>
  <c r="BK208" i="2"/>
  <c r="N208" i="2"/>
  <c r="BF208" i="2" s="1"/>
  <c r="BI207" i="2"/>
  <c r="BH207" i="2"/>
  <c r="BG207" i="2"/>
  <c r="BE207" i="2"/>
  <c r="AA207" i="2"/>
  <c r="Y207" i="2"/>
  <c r="W207" i="2"/>
  <c r="BK207" i="2"/>
  <c r="N207" i="2"/>
  <c r="BF207" i="2" s="1"/>
  <c r="BI206" i="2"/>
  <c r="BH206" i="2"/>
  <c r="BG206" i="2"/>
  <c r="BE206" i="2"/>
  <c r="AA206" i="2"/>
  <c r="Y206" i="2"/>
  <c r="W206" i="2"/>
  <c r="BK206" i="2"/>
  <c r="N206" i="2"/>
  <c r="BF206" i="2" s="1"/>
  <c r="BI205" i="2"/>
  <c r="BH205" i="2"/>
  <c r="BG205" i="2"/>
  <c r="BE205" i="2"/>
  <c r="AA205" i="2"/>
  <c r="Y205" i="2"/>
  <c r="W205" i="2"/>
  <c r="BK205" i="2"/>
  <c r="N205" i="2"/>
  <c r="BF205" i="2" s="1"/>
  <c r="BI204" i="2"/>
  <c r="BH204" i="2"/>
  <c r="BG204" i="2"/>
  <c r="BE204" i="2"/>
  <c r="AA204" i="2"/>
  <c r="Y204" i="2"/>
  <c r="W204" i="2"/>
  <c r="BK204" i="2"/>
  <c r="N204" i="2"/>
  <c r="BF204" i="2" s="1"/>
  <c r="BI203" i="2"/>
  <c r="BH203" i="2"/>
  <c r="BG203" i="2"/>
  <c r="BE203" i="2"/>
  <c r="AA203" i="2"/>
  <c r="Y203" i="2"/>
  <c r="W203" i="2"/>
  <c r="BK203" i="2"/>
  <c r="N203" i="2"/>
  <c r="BF203" i="2" s="1"/>
  <c r="BI202" i="2"/>
  <c r="BH202" i="2"/>
  <c r="BG202" i="2"/>
  <c r="BE202" i="2"/>
  <c r="AA202" i="2"/>
  <c r="Y202" i="2"/>
  <c r="W202" i="2"/>
  <c r="BK202" i="2"/>
  <c r="N202" i="2"/>
  <c r="BF202" i="2" s="1"/>
  <c r="BI201" i="2"/>
  <c r="BH201" i="2"/>
  <c r="BG201" i="2"/>
  <c r="BE201" i="2"/>
  <c r="AA201" i="2"/>
  <c r="Y201" i="2"/>
  <c r="W201" i="2"/>
  <c r="BK201" i="2"/>
  <c r="N201" i="2"/>
  <c r="BF201" i="2" s="1"/>
  <c r="BI200" i="2"/>
  <c r="BH200" i="2"/>
  <c r="BG200" i="2"/>
  <c r="BE200" i="2"/>
  <c r="AA200" i="2"/>
  <c r="Y200" i="2"/>
  <c r="W200" i="2"/>
  <c r="BK200" i="2"/>
  <c r="N200" i="2"/>
  <c r="BF200" i="2" s="1"/>
  <c r="BI199" i="2"/>
  <c r="BH199" i="2"/>
  <c r="BG199" i="2"/>
  <c r="BE199" i="2"/>
  <c r="AA199" i="2"/>
  <c r="Y199" i="2"/>
  <c r="W199" i="2"/>
  <c r="BK199" i="2"/>
  <c r="N199" i="2"/>
  <c r="BF199" i="2" s="1"/>
  <c r="BI198" i="2"/>
  <c r="BH198" i="2"/>
  <c r="BG198" i="2"/>
  <c r="BE198" i="2"/>
  <c r="AA198" i="2"/>
  <c r="Y198" i="2"/>
  <c r="W198" i="2"/>
  <c r="BK198" i="2"/>
  <c r="N198" i="2"/>
  <c r="BF198" i="2" s="1"/>
  <c r="BI197" i="2"/>
  <c r="BH197" i="2"/>
  <c r="BG197" i="2"/>
  <c r="BE197" i="2"/>
  <c r="AA197" i="2"/>
  <c r="Y197" i="2"/>
  <c r="W197" i="2"/>
  <c r="BK197" i="2"/>
  <c r="N197" i="2"/>
  <c r="BF197" i="2" s="1"/>
  <c r="BI196" i="2"/>
  <c r="BH196" i="2"/>
  <c r="BG196" i="2"/>
  <c r="BE196" i="2"/>
  <c r="AA196" i="2"/>
  <c r="Y196" i="2"/>
  <c r="W196" i="2"/>
  <c r="BK196" i="2"/>
  <c r="N196" i="2"/>
  <c r="BF196" i="2" s="1"/>
  <c r="BI195" i="2"/>
  <c r="BH195" i="2"/>
  <c r="BG195" i="2"/>
  <c r="BE195" i="2"/>
  <c r="AA195" i="2"/>
  <c r="Y195" i="2"/>
  <c r="W195" i="2"/>
  <c r="BK195" i="2"/>
  <c r="N195" i="2"/>
  <c r="BF195" i="2" s="1"/>
  <c r="BI194" i="2"/>
  <c r="BH194" i="2"/>
  <c r="BG194" i="2"/>
  <c r="BE194" i="2"/>
  <c r="AA194" i="2"/>
  <c r="Y194" i="2"/>
  <c r="W194" i="2"/>
  <c r="BK194" i="2"/>
  <c r="N194" i="2"/>
  <c r="BF194" i="2" s="1"/>
  <c r="BI193" i="2"/>
  <c r="BH193" i="2"/>
  <c r="BG193" i="2"/>
  <c r="BE193" i="2"/>
  <c r="AA193" i="2"/>
  <c r="Y193" i="2"/>
  <c r="W193" i="2"/>
  <c r="BK193" i="2"/>
  <c r="N193" i="2"/>
  <c r="BF193" i="2" s="1"/>
  <c r="BI192" i="2"/>
  <c r="BH192" i="2"/>
  <c r="BG192" i="2"/>
  <c r="BE192" i="2"/>
  <c r="AA192" i="2"/>
  <c r="Y192" i="2"/>
  <c r="W192" i="2"/>
  <c r="BK192" i="2"/>
  <c r="N192" i="2"/>
  <c r="BF192" i="2" s="1"/>
  <c r="BI191" i="2"/>
  <c r="BH191" i="2"/>
  <c r="BG191" i="2"/>
  <c r="BE191" i="2"/>
  <c r="AA191" i="2"/>
  <c r="AA190" i="2" s="1"/>
  <c r="Y191" i="2"/>
  <c r="Y190" i="2" s="1"/>
  <c r="W191" i="2"/>
  <c r="W190" i="2" s="1"/>
  <c r="BK191" i="2"/>
  <c r="BK190" i="2" s="1"/>
  <c r="N190" i="2" s="1"/>
  <c r="N92" i="2" s="1"/>
  <c r="N191" i="2"/>
  <c r="BF191" i="2"/>
  <c r="BI189" i="2"/>
  <c r="BH189" i="2"/>
  <c r="BG189" i="2"/>
  <c r="BE189" i="2"/>
  <c r="AA189" i="2"/>
  <c r="Y189" i="2"/>
  <c r="W189" i="2"/>
  <c r="BK189" i="2"/>
  <c r="N189" i="2"/>
  <c r="BF189" i="2" s="1"/>
  <c r="BI188" i="2"/>
  <c r="BH188" i="2"/>
  <c r="BG188" i="2"/>
  <c r="BE188" i="2"/>
  <c r="AA188" i="2"/>
  <c r="Y188" i="2"/>
  <c r="W188" i="2"/>
  <c r="BK188" i="2"/>
  <c r="N188" i="2"/>
  <c r="BF188" i="2" s="1"/>
  <c r="BI184" i="2"/>
  <c r="BH184" i="2"/>
  <c r="BG184" i="2"/>
  <c r="BE184" i="2"/>
  <c r="AA184" i="2"/>
  <c r="Y184" i="2"/>
  <c r="W184" i="2"/>
  <c r="BK184" i="2"/>
  <c r="N184" i="2"/>
  <c r="BF184" i="2" s="1"/>
  <c r="BI182" i="2"/>
  <c r="BH182" i="2"/>
  <c r="BG182" i="2"/>
  <c r="BE182" i="2"/>
  <c r="AA182" i="2"/>
  <c r="Y182" i="2"/>
  <c r="W182" i="2"/>
  <c r="BK182" i="2"/>
  <c r="N182" i="2"/>
  <c r="BF182" i="2" s="1"/>
  <c r="BI181" i="2"/>
  <c r="BH181" i="2"/>
  <c r="BG181" i="2"/>
  <c r="BE181" i="2"/>
  <c r="AA181" i="2"/>
  <c r="Y181" i="2"/>
  <c r="W181" i="2"/>
  <c r="BK181" i="2"/>
  <c r="N181" i="2"/>
  <c r="BF181" i="2" s="1"/>
  <c r="BI177" i="2"/>
  <c r="BH177" i="2"/>
  <c r="BG177" i="2"/>
  <c r="BE177" i="2"/>
  <c r="AA177" i="2"/>
  <c r="Y177" i="2"/>
  <c r="W177" i="2"/>
  <c r="BK177" i="2"/>
  <c r="N177" i="2"/>
  <c r="BF177" i="2" s="1"/>
  <c r="BI176" i="2"/>
  <c r="BH176" i="2"/>
  <c r="BG176" i="2"/>
  <c r="BE176" i="2"/>
  <c r="AA176" i="2"/>
  <c r="Y176" i="2"/>
  <c r="W176" i="2"/>
  <c r="BK176" i="2"/>
  <c r="N176" i="2"/>
  <c r="BF176" i="2" s="1"/>
  <c r="BI175" i="2"/>
  <c r="BH175" i="2"/>
  <c r="BG175" i="2"/>
  <c r="BE175" i="2"/>
  <c r="AA175" i="2"/>
  <c r="Y175" i="2"/>
  <c r="W175" i="2"/>
  <c r="BK175" i="2"/>
  <c r="N175" i="2"/>
  <c r="BF175" i="2" s="1"/>
  <c r="BI173" i="2"/>
  <c r="BH173" i="2"/>
  <c r="BG173" i="2"/>
  <c r="BE173" i="2"/>
  <c r="AA173" i="2"/>
  <c r="Y173" i="2"/>
  <c r="W173" i="2"/>
  <c r="BK173" i="2"/>
  <c r="N173" i="2"/>
  <c r="BF173" i="2" s="1"/>
  <c r="BI172" i="2"/>
  <c r="BH172" i="2"/>
  <c r="BG172" i="2"/>
  <c r="BE172" i="2"/>
  <c r="AA172" i="2"/>
  <c r="Y172" i="2"/>
  <c r="W172" i="2"/>
  <c r="BK172" i="2"/>
  <c r="N172" i="2"/>
  <c r="BF172" i="2" s="1"/>
  <c r="BI167" i="2"/>
  <c r="BH167" i="2"/>
  <c r="BG167" i="2"/>
  <c r="BE167" i="2"/>
  <c r="AA167" i="2"/>
  <c r="Y167" i="2"/>
  <c r="W167" i="2"/>
  <c r="BK167" i="2"/>
  <c r="N167" i="2"/>
  <c r="BF167" i="2" s="1"/>
  <c r="BI165" i="2"/>
  <c r="BH165" i="2"/>
  <c r="BG165" i="2"/>
  <c r="BE165" i="2"/>
  <c r="AA165" i="2"/>
  <c r="Y165" i="2"/>
  <c r="Y164" i="2" s="1"/>
  <c r="W165" i="2"/>
  <c r="W164" i="2" s="1"/>
  <c r="BK165" i="2"/>
  <c r="BK164" i="2" s="1"/>
  <c r="N164" i="2" s="1"/>
  <c r="N91" i="2" s="1"/>
  <c r="N165" i="2"/>
  <c r="BF165" i="2"/>
  <c r="BI162" i="2"/>
  <c r="BH162" i="2"/>
  <c r="BG162" i="2"/>
  <c r="BE162" i="2"/>
  <c r="AA162" i="2"/>
  <c r="Y162" i="2"/>
  <c r="W162" i="2"/>
  <c r="BK162" i="2"/>
  <c r="N162" i="2"/>
  <c r="BF162" i="2" s="1"/>
  <c r="BI161" i="2"/>
  <c r="BH161" i="2"/>
  <c r="BG161" i="2"/>
  <c r="BE161" i="2"/>
  <c r="AA161" i="2"/>
  <c r="Y161" i="2"/>
  <c r="W161" i="2"/>
  <c r="BK161" i="2"/>
  <c r="N161" i="2"/>
  <c r="BF161" i="2" s="1"/>
  <c r="BI159" i="2"/>
  <c r="BH159" i="2"/>
  <c r="BG159" i="2"/>
  <c r="BE159" i="2"/>
  <c r="AA159" i="2"/>
  <c r="Y159" i="2"/>
  <c r="W159" i="2"/>
  <c r="BK159" i="2"/>
  <c r="N159" i="2"/>
  <c r="BF159" i="2" s="1"/>
  <c r="BI157" i="2"/>
  <c r="BH157" i="2"/>
  <c r="BG157" i="2"/>
  <c r="BE157" i="2"/>
  <c r="AA157" i="2"/>
  <c r="Y157" i="2"/>
  <c r="W157" i="2"/>
  <c r="BK157" i="2"/>
  <c r="N157" i="2"/>
  <c r="BF157" i="2" s="1"/>
  <c r="BI156" i="2"/>
  <c r="BH156" i="2"/>
  <c r="BG156" i="2"/>
  <c r="BE156" i="2"/>
  <c r="AA156" i="2"/>
  <c r="Y156" i="2"/>
  <c r="W156" i="2"/>
  <c r="BK156" i="2"/>
  <c r="N156" i="2"/>
  <c r="BF156" i="2" s="1"/>
  <c r="BI154" i="2"/>
  <c r="BH154" i="2"/>
  <c r="BG154" i="2"/>
  <c r="BE154" i="2"/>
  <c r="AA154" i="2"/>
  <c r="Y154" i="2"/>
  <c r="W154" i="2"/>
  <c r="BK154" i="2"/>
  <c r="N154" i="2"/>
  <c r="BF154" i="2" s="1"/>
  <c r="BI152" i="2"/>
  <c r="BH152" i="2"/>
  <c r="BG152" i="2"/>
  <c r="BE152" i="2"/>
  <c r="AA152" i="2"/>
  <c r="Y152" i="2"/>
  <c r="W152" i="2"/>
  <c r="BK152" i="2"/>
  <c r="N152" i="2"/>
  <c r="BF152" i="2" s="1"/>
  <c r="BI150" i="2"/>
  <c r="BH150" i="2"/>
  <c r="BG150" i="2"/>
  <c r="BE150" i="2"/>
  <c r="AA150" i="2"/>
  <c r="Y150" i="2"/>
  <c r="W150" i="2"/>
  <c r="BK150" i="2"/>
  <c r="N150" i="2"/>
  <c r="BF150" i="2" s="1"/>
  <c r="BI145" i="2"/>
  <c r="BH145" i="2"/>
  <c r="BG145" i="2"/>
  <c r="BE145" i="2"/>
  <c r="AA145" i="2"/>
  <c r="Y145" i="2"/>
  <c r="W145" i="2"/>
  <c r="BK145" i="2"/>
  <c r="N145" i="2"/>
  <c r="BF145" i="2" s="1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 s="1"/>
  <c r="BI141" i="2"/>
  <c r="BH141" i="2"/>
  <c r="BG141" i="2"/>
  <c r="BE141" i="2"/>
  <c r="AA141" i="2"/>
  <c r="Y141" i="2"/>
  <c r="W141" i="2"/>
  <c r="BK141" i="2"/>
  <c r="N141" i="2"/>
  <c r="BF141" i="2" s="1"/>
  <c r="BI137" i="2"/>
  <c r="BH137" i="2"/>
  <c r="BG137" i="2"/>
  <c r="BE137" i="2"/>
  <c r="AA137" i="2"/>
  <c r="Y137" i="2"/>
  <c r="W137" i="2"/>
  <c r="BK137" i="2"/>
  <c r="N137" i="2"/>
  <c r="BF137" i="2" s="1"/>
  <c r="BI133" i="2"/>
  <c r="BH133" i="2"/>
  <c r="BG133" i="2"/>
  <c r="BE133" i="2"/>
  <c r="AA133" i="2"/>
  <c r="Y133" i="2"/>
  <c r="W133" i="2"/>
  <c r="BK133" i="2"/>
  <c r="N133" i="2"/>
  <c r="BF133" i="2" s="1"/>
  <c r="BI132" i="2"/>
  <c r="BH132" i="2"/>
  <c r="BG132" i="2"/>
  <c r="BE132" i="2"/>
  <c r="AA132" i="2"/>
  <c r="Y132" i="2"/>
  <c r="W132" i="2"/>
  <c r="BK132" i="2"/>
  <c r="N132" i="2"/>
  <c r="BF132" i="2" s="1"/>
  <c r="BI130" i="2"/>
  <c r="BH130" i="2"/>
  <c r="BG130" i="2"/>
  <c r="BE130" i="2"/>
  <c r="AA130" i="2"/>
  <c r="Y130" i="2"/>
  <c r="W130" i="2"/>
  <c r="BK130" i="2"/>
  <c r="N130" i="2"/>
  <c r="BF130" i="2" s="1"/>
  <c r="BI129" i="2"/>
  <c r="BH129" i="2"/>
  <c r="BG129" i="2"/>
  <c r="BE129" i="2"/>
  <c r="AA129" i="2"/>
  <c r="Y129" i="2"/>
  <c r="W129" i="2"/>
  <c r="BK129" i="2"/>
  <c r="N129" i="2"/>
  <c r="BF129" i="2" s="1"/>
  <c r="BI128" i="2"/>
  <c r="BH128" i="2"/>
  <c r="BG128" i="2"/>
  <c r="BE128" i="2"/>
  <c r="AA128" i="2"/>
  <c r="Y128" i="2"/>
  <c r="W128" i="2"/>
  <c r="BK128" i="2"/>
  <c r="N128" i="2"/>
  <c r="BF128" i="2" s="1"/>
  <c r="BI127" i="2"/>
  <c r="BH127" i="2"/>
  <c r="BG127" i="2"/>
  <c r="BE127" i="2"/>
  <c r="AA127" i="2"/>
  <c r="Y127" i="2"/>
  <c r="W127" i="2"/>
  <c r="BK127" i="2"/>
  <c r="N127" i="2"/>
  <c r="BF127" i="2" s="1"/>
  <c r="BI126" i="2"/>
  <c r="BH126" i="2"/>
  <c r="BG126" i="2"/>
  <c r="BE126" i="2"/>
  <c r="AA126" i="2"/>
  <c r="Y126" i="2"/>
  <c r="Y125" i="2" s="1"/>
  <c r="Y124" i="2"/>
  <c r="Y123" i="2" s="1"/>
  <c r="W126" i="2"/>
  <c r="W125" i="2" s="1"/>
  <c r="W124" i="2"/>
  <c r="BK126" i="2"/>
  <c r="BK125" i="2"/>
  <c r="N125" i="2" s="1"/>
  <c r="N90" i="2" s="1"/>
  <c r="N126" i="2"/>
  <c r="BF126" i="2"/>
  <c r="M119" i="2"/>
  <c r="F119" i="2"/>
  <c r="F117" i="2"/>
  <c r="F11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BG100" i="2"/>
  <c r="BE100" i="2"/>
  <c r="BI99" i="2"/>
  <c r="H36" i="2"/>
  <c r="BD88" i="1" s="1"/>
  <c r="BH99" i="2"/>
  <c r="H35" i="2" s="1"/>
  <c r="BC88" i="1" s="1"/>
  <c r="BC87" i="1" s="1"/>
  <c r="BG99" i="2"/>
  <c r="H34" i="2"/>
  <c r="BB88" i="1" s="1"/>
  <c r="BE99" i="2"/>
  <c r="M32" i="2" s="1"/>
  <c r="AV88" i="1" s="1"/>
  <c r="M83" i="2"/>
  <c r="F83" i="2"/>
  <c r="F81" i="2"/>
  <c r="F79" i="2"/>
  <c r="O21" i="2"/>
  <c r="E21" i="2"/>
  <c r="M120" i="2" s="1"/>
  <c r="M84" i="2"/>
  <c r="O20" i="2"/>
  <c r="O15" i="2"/>
  <c r="E15" i="2"/>
  <c r="F120" i="2"/>
  <c r="F84" i="2"/>
  <c r="O14" i="2"/>
  <c r="O9" i="2"/>
  <c r="M117" i="2"/>
  <c r="M81" i="2"/>
  <c r="F6" i="2"/>
  <c r="F114" i="2" s="1"/>
  <c r="F78" i="2"/>
  <c r="CK105" i="1"/>
  <c r="CJ105" i="1"/>
  <c r="CI105" i="1"/>
  <c r="CC105" i="1"/>
  <c r="CH105" i="1"/>
  <c r="CB105" i="1"/>
  <c r="CG105" i="1"/>
  <c r="CA105" i="1"/>
  <c r="CF105" i="1"/>
  <c r="BZ105" i="1"/>
  <c r="CE105" i="1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CK97" i="1"/>
  <c r="CJ97" i="1"/>
  <c r="CI97" i="1"/>
  <c r="CH97" i="1"/>
  <c r="CG97" i="1"/>
  <c r="CF97" i="1"/>
  <c r="BZ97" i="1"/>
  <c r="CE97" i="1"/>
  <c r="CK96" i="1"/>
  <c r="CJ96" i="1"/>
  <c r="CI96" i="1"/>
  <c r="CH96" i="1"/>
  <c r="CG96" i="1"/>
  <c r="CF96" i="1"/>
  <c r="BZ96" i="1"/>
  <c r="CE96" i="1"/>
  <c r="CK95" i="1"/>
  <c r="CJ95" i="1"/>
  <c r="CI95" i="1"/>
  <c r="CH95" i="1"/>
  <c r="CG95" i="1"/>
  <c r="CF95" i="1"/>
  <c r="BZ95" i="1"/>
  <c r="CE95" i="1"/>
  <c r="CK94" i="1"/>
  <c r="CJ94" i="1"/>
  <c r="CI94" i="1"/>
  <c r="CH94" i="1"/>
  <c r="CG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N122" i="3" l="1"/>
  <c r="N89" i="3" s="1"/>
  <c r="W34" i="1"/>
  <c r="AY87" i="1"/>
  <c r="AA125" i="2"/>
  <c r="AA124" i="2" s="1"/>
  <c r="AA123" i="2" s="1"/>
  <c r="AA164" i="2"/>
  <c r="BK244" i="2"/>
  <c r="N244" i="2" s="1"/>
  <c r="N96" i="2" s="1"/>
  <c r="N245" i="2"/>
  <c r="BF245" i="2" s="1"/>
  <c r="M81" i="3"/>
  <c r="H34" i="3"/>
  <c r="BB89" i="1" s="1"/>
  <c r="BB87" i="1" s="1"/>
  <c r="H36" i="3"/>
  <c r="BD89" i="1" s="1"/>
  <c r="BD87" i="1" s="1"/>
  <c r="W35" i="1" s="1"/>
  <c r="Y122" i="3"/>
  <c r="Y121" i="3" s="1"/>
  <c r="H32" i="2"/>
  <c r="AZ88" i="1" s="1"/>
  <c r="AZ87" i="1" s="1"/>
  <c r="BK124" i="2"/>
  <c r="W123" i="2"/>
  <c r="AU88" i="1" s="1"/>
  <c r="N132" i="3"/>
  <c r="N91" i="3" s="1"/>
  <c r="W131" i="3"/>
  <c r="W121" i="3" s="1"/>
  <c r="AU89" i="1" s="1"/>
  <c r="W137" i="3"/>
  <c r="AA137" i="3"/>
  <c r="AA131" i="3" s="1"/>
  <c r="AA121" i="3" s="1"/>
  <c r="W184" i="3"/>
  <c r="AA184" i="3"/>
  <c r="BK187" i="3"/>
  <c r="N187" i="3" s="1"/>
  <c r="N94" i="3" s="1"/>
  <c r="N188" i="3"/>
  <c r="BF188" i="3" s="1"/>
  <c r="M81" i="4"/>
  <c r="H34" i="4"/>
  <c r="BB90" i="1" s="1"/>
  <c r="H36" i="4"/>
  <c r="BD90" i="1" s="1"/>
  <c r="N122" i="4"/>
  <c r="N90" i="4" s="1"/>
  <c r="BK128" i="4"/>
  <c r="Y128" i="4"/>
  <c r="Y127" i="4" s="1"/>
  <c r="Y120" i="4" s="1"/>
  <c r="W33" i="1" l="1"/>
  <c r="AX87" i="1"/>
  <c r="AU87" i="1"/>
  <c r="AV87" i="1"/>
  <c r="BK127" i="4"/>
  <c r="N128" i="4"/>
  <c r="N92" i="4" s="1"/>
  <c r="N124" i="2"/>
  <c r="N89" i="2" s="1"/>
  <c r="BK123" i="2"/>
  <c r="N123" i="2" s="1"/>
  <c r="N88" i="2" s="1"/>
  <c r="BK121" i="3"/>
  <c r="N121" i="3" s="1"/>
  <c r="N88" i="3" s="1"/>
  <c r="N104" i="2" l="1"/>
  <c r="BF104" i="2" s="1"/>
  <c r="N103" i="2"/>
  <c r="BF103" i="2" s="1"/>
  <c r="N102" i="2"/>
  <c r="BF102" i="2" s="1"/>
  <c r="N101" i="2"/>
  <c r="BF101" i="2" s="1"/>
  <c r="N100" i="2"/>
  <c r="BF100" i="2" s="1"/>
  <c r="N99" i="2"/>
  <c r="M27" i="2"/>
  <c r="N102" i="3"/>
  <c r="BF102" i="3" s="1"/>
  <c r="N100" i="3"/>
  <c r="BF100" i="3" s="1"/>
  <c r="N98" i="3"/>
  <c r="BF98" i="3" s="1"/>
  <c r="N97" i="3"/>
  <c r="N101" i="3"/>
  <c r="BF101" i="3" s="1"/>
  <c r="N99" i="3"/>
  <c r="BF99" i="3" s="1"/>
  <c r="M27" i="3"/>
  <c r="N127" i="4"/>
  <c r="N91" i="4" s="1"/>
  <c r="BK120" i="4"/>
  <c r="N120" i="4" s="1"/>
  <c r="N88" i="4" s="1"/>
  <c r="N100" i="4" l="1"/>
  <c r="BF100" i="4" s="1"/>
  <c r="N98" i="4"/>
  <c r="BF98" i="4" s="1"/>
  <c r="M27" i="4"/>
  <c r="N101" i="4"/>
  <c r="BF101" i="4" s="1"/>
  <c r="N99" i="4"/>
  <c r="BF99" i="4" s="1"/>
  <c r="N97" i="4"/>
  <c r="BF97" i="4" s="1"/>
  <c r="N96" i="4"/>
  <c r="N96" i="3"/>
  <c r="BF97" i="3"/>
  <c r="N98" i="2"/>
  <c r="BF99" i="2"/>
  <c r="M28" i="2" l="1"/>
  <c r="L106" i="2"/>
  <c r="M33" i="2"/>
  <c r="AW88" i="1" s="1"/>
  <c r="AT88" i="1" s="1"/>
  <c r="H33" i="2"/>
  <c r="BA88" i="1" s="1"/>
  <c r="M28" i="3"/>
  <c r="L104" i="3"/>
  <c r="N95" i="4"/>
  <c r="BF96" i="4"/>
  <c r="M33" i="3"/>
  <c r="AW89" i="1" s="1"/>
  <c r="AT89" i="1" s="1"/>
  <c r="H33" i="3"/>
  <c r="BA89" i="1" s="1"/>
  <c r="H33" i="4" l="1"/>
  <c r="BA90" i="1" s="1"/>
  <c r="BA87" i="1" s="1"/>
  <c r="M33" i="4"/>
  <c r="AW90" i="1" s="1"/>
  <c r="AT90" i="1" s="1"/>
  <c r="M28" i="4"/>
  <c r="L103" i="4"/>
  <c r="AS89" i="1"/>
  <c r="M30" i="3"/>
  <c r="AS88" i="1"/>
  <c r="M30" i="2"/>
  <c r="W32" i="1" l="1"/>
  <c r="AW87" i="1"/>
  <c r="L38" i="3"/>
  <c r="AG89" i="1"/>
  <c r="AN89" i="1" s="1"/>
  <c r="AS87" i="1"/>
  <c r="AS90" i="1"/>
  <c r="M30" i="4"/>
  <c r="AG88" i="1"/>
  <c r="L38" i="2"/>
  <c r="AN88" i="1" l="1"/>
  <c r="AK32" i="1"/>
  <c r="AT87" i="1"/>
  <c r="L38" i="4"/>
  <c r="AG90" i="1"/>
  <c r="AN90" i="1" s="1"/>
  <c r="AG87" i="1" l="1"/>
  <c r="AG105" i="1" l="1"/>
  <c r="AG103" i="1"/>
  <c r="AG101" i="1"/>
  <c r="AG99" i="1"/>
  <c r="AG97" i="1"/>
  <c r="AG95" i="1"/>
  <c r="AG93" i="1"/>
  <c r="AK26" i="1"/>
  <c r="AG104" i="1"/>
  <c r="AG102" i="1"/>
  <c r="AG100" i="1"/>
  <c r="AG98" i="1"/>
  <c r="AG96" i="1"/>
  <c r="AG94" i="1"/>
  <c r="AN87" i="1"/>
  <c r="CD98" i="1" l="1"/>
  <c r="AV98" i="1"/>
  <c r="BY98" i="1" s="1"/>
  <c r="CD102" i="1"/>
  <c r="AV102" i="1"/>
  <c r="BY102" i="1" s="1"/>
  <c r="AN102" i="1"/>
  <c r="AV95" i="1"/>
  <c r="BY95" i="1" s="1"/>
  <c r="CD95" i="1"/>
  <c r="AV99" i="1"/>
  <c r="BY99" i="1" s="1"/>
  <c r="AN99" i="1"/>
  <c r="CD99" i="1"/>
  <c r="AV103" i="1"/>
  <c r="BY103" i="1" s="1"/>
  <c r="CD103" i="1"/>
  <c r="CD94" i="1"/>
  <c r="AV94" i="1"/>
  <c r="BY94" i="1" s="1"/>
  <c r="CD96" i="1"/>
  <c r="AV96" i="1"/>
  <c r="BY96" i="1" s="1"/>
  <c r="AN96" i="1"/>
  <c r="CD100" i="1"/>
  <c r="AV100" i="1"/>
  <c r="BY100" i="1" s="1"/>
  <c r="CD104" i="1"/>
  <c r="AV104" i="1"/>
  <c r="BY104" i="1" s="1"/>
  <c r="AN104" i="1"/>
  <c r="AG92" i="1"/>
  <c r="AN93" i="1"/>
  <c r="AV93" i="1"/>
  <c r="BY93" i="1" s="1"/>
  <c r="CD93" i="1"/>
  <c r="AV97" i="1"/>
  <c r="BY97" i="1" s="1"/>
  <c r="AN97" i="1"/>
  <c r="CD97" i="1"/>
  <c r="AV101" i="1"/>
  <c r="BY101" i="1" s="1"/>
  <c r="CD101" i="1"/>
  <c r="AV105" i="1"/>
  <c r="BY105" i="1" s="1"/>
  <c r="AN105" i="1"/>
  <c r="CD105" i="1"/>
  <c r="AN101" i="1" l="1"/>
  <c r="AK31" i="1"/>
  <c r="AK27" i="1"/>
  <c r="AK29" i="1" s="1"/>
  <c r="AK37" i="1" s="1"/>
  <c r="AG107" i="1"/>
  <c r="AN100" i="1"/>
  <c r="AN94" i="1"/>
  <c r="AN103" i="1"/>
  <c r="AN95" i="1"/>
  <c r="AN98" i="1"/>
  <c r="W31" i="1"/>
  <c r="AN92" i="1"/>
  <c r="AN107" i="1" s="1"/>
</calcChain>
</file>

<file path=xl/sharedStrings.xml><?xml version="1.0" encoding="utf-8"?>
<sst xmlns="http://schemas.openxmlformats.org/spreadsheetml/2006/main" count="3219" uniqueCount="684">
  <si>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</si>
  <si>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</si>
  <si>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</si>
  <si>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</si>
  <si>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</si>
  <si>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</si>
  <si>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</si>
  <si>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</si>
  <si>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</si>
  <si>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</si>
  <si>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</si>
  <si>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</si>
  <si>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</si>
  <si>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</si>
  <si>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</si>
  <si>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8092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</si>
  <si>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</si>
  <si>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</si>
  <si>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Cyklotrasa Spartakovská ulica-napojenie k CITY ARÉNE,časť B Parkovisko pred zimným štadionom</t>
  </si>
  <si>
    <t>JKSO:</t>
  </si>
  <si>
    <t/>
  </si>
  <si>
    <t>KS:</t>
  </si>
  <si>
    <t>Miesto:</t>
  </si>
  <si>
    <t>Trnava</t>
  </si>
  <si>
    <t>Dátum:</t>
  </si>
  <si>
    <t>22. 1. 2020</t>
  </si>
  <si>
    <t>Objednávateľ:</t>
  </si>
  <si>
    <t>IČO:</t>
  </si>
  <si>
    <t>00313114</t>
  </si>
  <si>
    <t>MESTO TRNAVA , Hlavná 1,917  Trnava</t>
  </si>
  <si>
    <t>IČO DPH:</t>
  </si>
  <si>
    <t>Zhotoviteľ:</t>
  </si>
  <si>
    <t>Vyplň údaj</t>
  </si>
  <si>
    <t>Projektant:</t>
  </si>
  <si>
    <t>47553111</t>
  </si>
  <si>
    <t>Cykloprojekt s.r.o. , Bratislava , Laurinská 18</t>
  </si>
  <si>
    <t>SK2023969321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</si>
  <si>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</si>
  <si>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</si>
  <si>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</si>
  <si>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</si>
  <si>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</si>
  <si>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</si>
  <si>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</si>
  <si>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</si>
  <si>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</si>
  <si>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</si>
  <si>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</si>
  <si>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</si>
  <si>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</si>
  <si>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</si>
  <si>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</si>
  <si>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</si>
  <si>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</si>
  <si>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</si>
  <si>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</si>
  <si>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</si>
  <si>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</si>
  <si>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</si>
  <si>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</si>
  <si>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</si>
  <si>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</si>
  <si>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</si>
  <si>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</si>
  <si>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</si>
  <si>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</si>
  <si>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</si>
  <si>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</si>
  <si>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</si>
  <si>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</si>
  <si>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</si>
  <si>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</si>
  <si>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</si>
  <si>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</si>
  <si>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</si>
  <si>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</si>
  <si>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</si>
  <si>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</si>
  <si>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</si>
  <si>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</si>
  <si>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</si>
  <si>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</si>
  <si>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{714162fb-b6b4-4af2-87d7-d5353e522a41}</t>
  </si>
  <si>
    <t>{00000000-0000-0000-0000-000000000000}</t>
  </si>
  <si>
    <t>/</t>
  </si>
  <si>
    <t>80921</t>
  </si>
  <si>
    <t>SO 01 - Parkovisko pred zimným štadiónom</t>
  </si>
  <si>
    <t>1</t>
  </si>
  <si>
    <t>{c79739aa-6f05-463a-9ac0-e9ce5dd6e542}</t>
  </si>
  <si>
    <t>80922</t>
  </si>
  <si>
    <t>SO 02 - Krajinno -architektonický projekt</t>
  </si>
  <si>
    <t>{4f93a597-3f0e-496d-9957-6bc7fe034a06}</t>
  </si>
  <si>
    <t>80923</t>
  </si>
  <si>
    <t>Ochrana egzistujúcich inžinierskych sieti. podzemných vedení</t>
  </si>
  <si>
    <t>{e8d0dc46-43af-43dc-b08a-7f52724d4513}</t>
  </si>
  <si>
    <t>2) Ostatné náklady zo súhrnného listu</t>
  </si>
  <si>
    <t>Percent. zadanie_x000D_
[% nákladov rozpočtu]</t>
  </si>
  <si>
    <t>Zaradenie nákladov</t>
  </si>
  <si>
    <t>Projektové práce</t>
  </si>
  <si>
    <t>stavebná časť</t>
  </si>
  <si>
    <t>OSTATNENAKLADY</t>
  </si>
  <si>
    <t>Prieskumné práce</t>
  </si>
  <si>
    <t>Stroje, zariadenie, inventár</t>
  </si>
  <si>
    <t>Umelecké diela</t>
  </si>
  <si>
    <t>Vedľajšie náklady</t>
  </si>
  <si>
    <t>Ostatné náklady</t>
  </si>
  <si>
    <t>VIII. Rezerva</t>
  </si>
  <si>
    <t>IX. Ostatné investície</t>
  </si>
  <si>
    <t>Nehmotný investičný majetok</t>
  </si>
  <si>
    <t>Prevádzkové náklady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</si>
  <si>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</si>
  <si>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</si>
  <si>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</si>
  <si>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</si>
  <si>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</si>
  <si>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</si>
  <si>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</si>
  <si>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</si>
  <si>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</si>
  <si>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</si>
  <si>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80921 - SO 01 - Parkovisko pred zimným štadiónom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</si>
  <si>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</si>
  <si>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</si>
  <si>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</si>
  <si>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</si>
  <si>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</si>
  <si>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</si>
  <si>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</si>
  <si>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</si>
  <si>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</si>
  <si>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</si>
  <si>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</si>
  <si>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</si>
  <si>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</si>
  <si>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VP -   Práce naviac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</si>
  <si>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</si>
  <si>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</si>
  <si>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</si>
  <si>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</si>
  <si>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</si>
  <si>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</si>
  <si>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</si>
  <si>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</si>
  <si>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</si>
  <si>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</si>
  <si>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</si>
  <si>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</si>
  <si>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</si>
  <si>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</si>
  <si>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</si>
  <si>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</si>
  <si>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</si>
  <si>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</si>
  <si>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</si>
  <si>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</si>
  <si>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</si>
  <si>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</si>
  <si>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</si>
  <si>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</si>
  <si>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</si>
  <si>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</si>
  <si>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113106121</t>
  </si>
  <si>
    <t>Rozoberanie dlažby, z betónových alebo kamenin. dlaždíc, dosiek alebo tvaroviek 0,138 t</t>
  </si>
  <si>
    <t>m2</t>
  </si>
  <si>
    <t>4</t>
  </si>
  <si>
    <t>98257802</t>
  </si>
  <si>
    <t>113107222</t>
  </si>
  <si>
    <t>Odstránenie krytu v ploche nad 200 m2 z kameniva hrubého drveného, hr. 100 do 200 mm,  -0,23500t</t>
  </si>
  <si>
    <t>410563647</t>
  </si>
  <si>
    <t>3</t>
  </si>
  <si>
    <t>113107224</t>
  </si>
  <si>
    <t>Odstránenie krytu v ploche nad 200 m2 z kameniva hrubého drveného, hr. 300 do 400 mm,  -0,56000t</t>
  </si>
  <si>
    <t>1163973104</t>
  </si>
  <si>
    <t>113107244</t>
  </si>
  <si>
    <t>Odstránenie podkladu alebo krytu asfaltového, hr.nad 150 do 200 mm 0,450 t</t>
  </si>
  <si>
    <t>1657123916</t>
  </si>
  <si>
    <t>5</t>
  </si>
  <si>
    <t>113152130</t>
  </si>
  <si>
    <t>Frézovanie asf. podkladu alebo krytu bez prek., plochy do 500 m2, pruh š. do 0,5 m, hr. 50 mm  0,127 t</t>
  </si>
  <si>
    <t>377932147</t>
  </si>
  <si>
    <t>39,73*0,5</t>
  </si>
  <si>
    <t>VV</t>
  </si>
  <si>
    <t>True</t>
  </si>
  <si>
    <t>6</t>
  </si>
  <si>
    <t>113202111</t>
  </si>
  <si>
    <t>Vytrhanie obrúb, s vybúraním lôžka, z krajníkov alebo obrubníkov stojatých 0,145 t</t>
  </si>
  <si>
    <t>m</t>
  </si>
  <si>
    <t>1035587061</t>
  </si>
  <si>
    <t>7</t>
  </si>
  <si>
    <t>121101112.1</t>
  </si>
  <si>
    <t>Odstránenie zeminy s premiestn. na hromady, so zložením na vzdialenosť do 100 m a do 1000 m3</t>
  </si>
  <si>
    <t>m3</t>
  </si>
  <si>
    <t>235849363</t>
  </si>
  <si>
    <t>653,47*0,20</t>
  </si>
  <si>
    <t>43,00*0,20</t>
  </si>
  <si>
    <t>Súčet</t>
  </si>
  <si>
    <t>8</t>
  </si>
  <si>
    <t>122201102</t>
  </si>
  <si>
    <t>Odkopávka a prekopávka nezapažená v hornine 3, nad 100 do 1000 m3</t>
  </si>
  <si>
    <t>128393303</t>
  </si>
  <si>
    <t>653,47*0,27</t>
  </si>
  <si>
    <t>43,00*0,09</t>
  </si>
  <si>
    <t>9</t>
  </si>
  <si>
    <t>1222011021</t>
  </si>
  <si>
    <t>Odkopávka a prekopávka nezapažená v hornine 3, nad 100 do 1000 m3- odstránenie neúnosnej zeminy</t>
  </si>
  <si>
    <t>1248425606</t>
  </si>
  <si>
    <t>934,33*0,30</t>
  </si>
  <si>
    <t>10</t>
  </si>
  <si>
    <t>122201109</t>
  </si>
  <si>
    <t>Odkopávky a prekopávky nezapažené. Príplatok k cenám za lepivosť horniny 3</t>
  </si>
  <si>
    <t>-2109820156</t>
  </si>
  <si>
    <t>11</t>
  </si>
  <si>
    <t>154956364</t>
  </si>
  <si>
    <t>12</t>
  </si>
  <si>
    <t>162301101</t>
  </si>
  <si>
    <t>Vodorovné premiestnenie výkopku tr.1-4 do 500 m- ornica</t>
  </si>
  <si>
    <t>1909706886</t>
  </si>
  <si>
    <t>139,29 " odstránená ornica"</t>
  </si>
  <si>
    <t>143,39*0,50*0,15 " na spätné zahumusovanie"</t>
  </si>
  <si>
    <t>49,18*0,36</t>
  </si>
  <si>
    <t>13</t>
  </si>
  <si>
    <t>162501102</t>
  </si>
  <si>
    <t>Vodorovné premiestnenie výkopku po spevnenej ceste z horniny tr.1-4, do 100 m3 na vzdialenosť do 3000 m</t>
  </si>
  <si>
    <t>1644977984</t>
  </si>
  <si>
    <t>180,31+280,3</t>
  </si>
  <si>
    <t>14</t>
  </si>
  <si>
    <t>162501105</t>
  </si>
  <si>
    <t>Vodorovné premiestnenie výkopku po spevnenej ceste z horniny tr.1-4, do 100 m3, príplatok k cene za každých ďalšich a začatých 1000 m</t>
  </si>
  <si>
    <t>-350636809</t>
  </si>
  <si>
    <t>460,61*10</t>
  </si>
  <si>
    <t>15</t>
  </si>
  <si>
    <t>167101102</t>
  </si>
  <si>
    <t>Nakladanie neuľahnutého výkopku z hornín tr.1-4 nad 100 do 1000 m3</t>
  </si>
  <si>
    <t>1789635551</t>
  </si>
  <si>
    <t>460,61+167,65</t>
  </si>
  <si>
    <t>16</t>
  </si>
  <si>
    <t>171201202</t>
  </si>
  <si>
    <t>Uloženie sypaniny na skládky nad 100 do 1000 m3</t>
  </si>
  <si>
    <t>-1070069559</t>
  </si>
  <si>
    <t>17</t>
  </si>
  <si>
    <t>171209002</t>
  </si>
  <si>
    <t>Poplatok za skladovanie - zemina a kamenivo (17 05) ostatné</t>
  </si>
  <si>
    <t>t</t>
  </si>
  <si>
    <t>236508246</t>
  </si>
  <si>
    <t>460,61*1,8</t>
  </si>
  <si>
    <t>18</t>
  </si>
  <si>
    <t>182301122</t>
  </si>
  <si>
    <t>Rozprestretie ornice na svahu so sklonom nad 1:5, plocha do 500 m2,hr.nad 100 do 150 mm</t>
  </si>
  <si>
    <t>1170670627</t>
  </si>
  <si>
    <t>143,39*0,50</t>
  </si>
  <si>
    <t>19</t>
  </si>
  <si>
    <t>182301124</t>
  </si>
  <si>
    <t>Rozprestretie ornice na svahu so sklonom nad 1:5, plocha do 500 m2,hr.nad 200 do 250 mm</t>
  </si>
  <si>
    <t>1758275801</t>
  </si>
  <si>
    <t>182301129</t>
  </si>
  <si>
    <t>Príplatok za každých ďalších 50 mm hr.rozprestretia ornice na svahu, sklon nad 1:5,plocha do 500 m2</t>
  </si>
  <si>
    <t>-1248380578</t>
  </si>
  <si>
    <t>49,18*3</t>
  </si>
  <si>
    <t>21</t>
  </si>
  <si>
    <t>564851111</t>
  </si>
  <si>
    <t>Podklad zo štrkodrviny s rozprestrením a zhutnením, hr.po zhutnení 150 mm-K1</t>
  </si>
  <si>
    <t>1495964459</t>
  </si>
  <si>
    <t>"K1" 430,72</t>
  </si>
  <si>
    <t>22</t>
  </si>
  <si>
    <t>564861111</t>
  </si>
  <si>
    <t>Podklad zo štrkodrviny s rozprestrením a zhutnením, hr.po zhutnení 200 mm-K2+K1+K3</t>
  </si>
  <si>
    <t>1759258202</t>
  </si>
  <si>
    <t>"K2" 503,61</t>
  </si>
  <si>
    <t>"K3" 40,72</t>
  </si>
  <si>
    <t>23</t>
  </si>
  <si>
    <t>564871111</t>
  </si>
  <si>
    <t>Podklad zo štrkodrviny s rozprestrením a zhutnením, hr.po zhutnení 300 mm - výmena neúnosnej zeminy</t>
  </si>
  <si>
    <t>1182451136</t>
  </si>
  <si>
    <t>24</t>
  </si>
  <si>
    <t>567123114</t>
  </si>
  <si>
    <t>Podklad z kameniva stmeleného cementom, s rozprestrenm a zhutnením CBGM C 5/6, po zhutnení hr. 150 mm - K2</t>
  </si>
  <si>
    <t>-2065460700</t>
  </si>
  <si>
    <t>"K2" 503,6121</t>
  </si>
  <si>
    <t>25</t>
  </si>
  <si>
    <t>573211111</t>
  </si>
  <si>
    <t>Postrek asfaltový spojovací bez posypu kamenivom z asfaltu cestného v množstve od 0, 50 do 0,70 kg/m2-K1</t>
  </si>
  <si>
    <t>1977482546</t>
  </si>
  <si>
    <t>26</t>
  </si>
  <si>
    <t>577144211</t>
  </si>
  <si>
    <t>Asfaltový betón vrstva obrusná AC 11 O v pruhu š. do 3 m z nemodifik. asfaltu tr. I, po zhutnení hr. 50 mm - doasfaltovanie</t>
  </si>
  <si>
    <t>-9160802</t>
  </si>
  <si>
    <t>27</t>
  </si>
  <si>
    <t>5969111121</t>
  </si>
  <si>
    <t>Kladenie zámkovej dlažby hr. 6 cm pre peších nad 20 m2 so zriadením lôžka z kameniva hr. 4 cm- K3+ dlažba pre nevidiacich</t>
  </si>
  <si>
    <t>1364130051</t>
  </si>
  <si>
    <t>"dlažba pre nevidiacich" 6,52</t>
  </si>
  <si>
    <t>28</t>
  </si>
  <si>
    <t>M</t>
  </si>
  <si>
    <t>592460016700</t>
  </si>
  <si>
    <t>Dlažba betónová  hr.60 mm - K3</t>
  </si>
  <si>
    <t>52631854</t>
  </si>
  <si>
    <t>29</t>
  </si>
  <si>
    <t>592460006800</t>
  </si>
  <si>
    <t>Dlažba betónová pre nevidiacich červená</t>
  </si>
  <si>
    <t>546937896</t>
  </si>
  <si>
    <t>6,52</t>
  </si>
  <si>
    <t>30</t>
  </si>
  <si>
    <t>596911212</t>
  </si>
  <si>
    <t>Kladenie zámkovej dlažby  hr. 8 cm pre peších nad 20 m2 so zriadením lôžka z kameniva hr. 4 cm - K1+K2</t>
  </si>
  <si>
    <t>1161322874</t>
  </si>
  <si>
    <t>31</t>
  </si>
  <si>
    <t>592460019700</t>
  </si>
  <si>
    <t>Dlažba betónová  drenážna, základný prvok s fázou - K1</t>
  </si>
  <si>
    <t>-720722186</t>
  </si>
  <si>
    <t>32</t>
  </si>
  <si>
    <t>592460000100</t>
  </si>
  <si>
    <t>Dlažba betónová hr.80 mm - K2</t>
  </si>
  <si>
    <t>1700597147</t>
  </si>
  <si>
    <t>33</t>
  </si>
  <si>
    <t>914001111</t>
  </si>
  <si>
    <t>Osadenie a montáž cestnej zvislej dopravnej značky na stľpik, stľp,konzolu alebo objekt</t>
  </si>
  <si>
    <t>ks</t>
  </si>
  <si>
    <t>85969966</t>
  </si>
  <si>
    <t>34</t>
  </si>
  <si>
    <t>404490008400</t>
  </si>
  <si>
    <t>Stĺpik Zn, d 60 mm, pre dopravné značky</t>
  </si>
  <si>
    <t>-288152564</t>
  </si>
  <si>
    <t>35</t>
  </si>
  <si>
    <t>404440000100</t>
  </si>
  <si>
    <t>Úchyt na stĺpik, d 60 mm, križový, Zn</t>
  </si>
  <si>
    <t>-1244218272</t>
  </si>
  <si>
    <t>36</t>
  </si>
  <si>
    <t>404410113400</t>
  </si>
  <si>
    <t>Informatívna prevádzková značka IP6 (Priechod pre chodcov), rozmer 500x500 mm, fólia RA1, pozinkovaná</t>
  </si>
  <si>
    <t>982079628</t>
  </si>
  <si>
    <t>37</t>
  </si>
  <si>
    <t>404410117000</t>
  </si>
  <si>
    <t>Informatívna prevádzková značka IP16 (Parkovisko – parkovacie miesta s vyhradeným státím), rozmer 500x700 mm, fólia RA1, pozinkovaná</t>
  </si>
  <si>
    <t>2135265266</t>
  </si>
  <si>
    <t>38</t>
  </si>
  <si>
    <t>404410194200</t>
  </si>
  <si>
    <t>Dodatková tabuľka E1 (Počet), rozmer 500x500 mm, Zn plech so zahnutým lisovaným okrajom I. trieda</t>
  </si>
  <si>
    <t>544593803</t>
  </si>
  <si>
    <t>39</t>
  </si>
  <si>
    <t>404410033800</t>
  </si>
  <si>
    <t>Značka upravujúca prednosť P1 (Daj prednosť v jazde!), rozmer 900 mm, fólia RA1, pozinkovaná</t>
  </si>
  <si>
    <t>976541373</t>
  </si>
  <si>
    <t>40</t>
  </si>
  <si>
    <t>404410116400</t>
  </si>
  <si>
    <t>Informatívna prevádzková značka IP15a (Parkovisko – parkovacie miesta s kolmým alebo šikmým čiastočným státím na chodníku), rozmer 500x700 mm, fólia RA1, pozinkovaná</t>
  </si>
  <si>
    <t>-786637300</t>
  </si>
  <si>
    <t>41</t>
  </si>
  <si>
    <t>404410035600</t>
  </si>
  <si>
    <t>Značka upravujúca prednosť P8 (Hlavná cesta), rozmer 500x500 mm, fólia RA1, pozinkovaná</t>
  </si>
  <si>
    <t>-889404551</t>
  </si>
  <si>
    <t>42</t>
  </si>
  <si>
    <t>914811112</t>
  </si>
  <si>
    <t>Montáž gumeného podstavca dočasnej dopravnej značky</t>
  </si>
  <si>
    <t>-2048112680</t>
  </si>
  <si>
    <t>43</t>
  </si>
  <si>
    <t>404490008900</t>
  </si>
  <si>
    <t>Podstavec gumený, dxš 900x450 mm, pre stĺpiky dopravného značenia</t>
  </si>
  <si>
    <t>463065529</t>
  </si>
  <si>
    <t>44</t>
  </si>
  <si>
    <t>914812111</t>
  </si>
  <si>
    <t>Montáž dočasnej dopravnej značky samostatnej základnej</t>
  </si>
  <si>
    <t>-808913613</t>
  </si>
  <si>
    <t>45</t>
  </si>
  <si>
    <t>404450006000</t>
  </si>
  <si>
    <t>Zariadenie dopravné Z4a (Smerovacia doska ľavá), rozmer 330x1100 mm, obojstranná, plastová</t>
  </si>
  <si>
    <t>1413737220</t>
  </si>
  <si>
    <t>46</t>
  </si>
  <si>
    <t>404410195700</t>
  </si>
  <si>
    <t>Dodatková tabuľka E7 (Smerová šípka), rozmer 500x150 mm, Zn plech so zahnutým lisovaným okrajom I. trieda, EG, 7 rokov</t>
  </si>
  <si>
    <t>446240002</t>
  </si>
  <si>
    <t>47</t>
  </si>
  <si>
    <t>404410000500</t>
  </si>
  <si>
    <t>Výstražná značka A19 (Práca), rozmer 900 mm, fólia RA1, pozinkovaná</t>
  </si>
  <si>
    <t>-11139168</t>
  </si>
  <si>
    <t>48</t>
  </si>
  <si>
    <t>404410006600</t>
  </si>
  <si>
    <t>Výstražná značka A4b (Zúžená vozovka sprava), rozmer 900 mm, fólia RA1, pozinkovaná</t>
  </si>
  <si>
    <t>-881147564</t>
  </si>
  <si>
    <t>49</t>
  </si>
  <si>
    <t>915711211</t>
  </si>
  <si>
    <t>Vodorovné dopravné značenie striekané farbou deliacich čiar súvislých šírky 125 mm biela základná -V10a</t>
  </si>
  <si>
    <t>-911899038</t>
  </si>
  <si>
    <t>50</t>
  </si>
  <si>
    <t>915721221</t>
  </si>
  <si>
    <t>Vodorovné dopravné značenie striekané farbou prechodov pre chodcov, šípky, symboly a pod., žltá základná</t>
  </si>
  <si>
    <t>1897306551</t>
  </si>
  <si>
    <t>51</t>
  </si>
  <si>
    <t>915721221.1</t>
  </si>
  <si>
    <t>Vodorovné dopravné značenie - piktogram imobilný</t>
  </si>
  <si>
    <t>-394116610</t>
  </si>
  <si>
    <t>52</t>
  </si>
  <si>
    <t>915791111</t>
  </si>
  <si>
    <t>Predznačenie pre značenie striekané farbou z náterových hmôt deliace čiary, vodiace prúžky</t>
  </si>
  <si>
    <t>-1880901118</t>
  </si>
  <si>
    <t>53</t>
  </si>
  <si>
    <t>915791112</t>
  </si>
  <si>
    <t>Predznačenie pre vodorovné značenie striekané farbou alebo vykonávané z náterových hmôt</t>
  </si>
  <si>
    <t>-914545378</t>
  </si>
  <si>
    <t>54</t>
  </si>
  <si>
    <t>915940011</t>
  </si>
  <si>
    <t>Osadenie parkovacej plastovej dorazovej lišty</t>
  </si>
  <si>
    <t>1732780423</t>
  </si>
  <si>
    <t>55</t>
  </si>
  <si>
    <t>404490004300</t>
  </si>
  <si>
    <t>Parkovacia dorazová lišta, rozmer 1820x152x102 mm</t>
  </si>
  <si>
    <t>-775893018</t>
  </si>
  <si>
    <t>56</t>
  </si>
  <si>
    <t>916362111</t>
  </si>
  <si>
    <t>Osadenie cestného obrubníka betónového stojatého do lôžka z betónu prostého tr. C 12/15 s bočnou oporou</t>
  </si>
  <si>
    <t>-139568750</t>
  </si>
  <si>
    <t>164,30</t>
  </si>
  <si>
    <t>57</t>
  </si>
  <si>
    <t>592170001000</t>
  </si>
  <si>
    <t>Obrubník  cestný, lxšxv 1000x150x260 mm</t>
  </si>
  <si>
    <t>1149001959</t>
  </si>
  <si>
    <t>58</t>
  </si>
  <si>
    <t>916561111</t>
  </si>
  <si>
    <t>Osadenie záhonového alebo parkového obrubníka betón., do lôžka z bet. pros. tr. C 12/15 s bočnou oporou</t>
  </si>
  <si>
    <t>-1473879954</t>
  </si>
  <si>
    <t>59</t>
  </si>
  <si>
    <t>592170001800</t>
  </si>
  <si>
    <t>Obrubník  parkový, lxšxv 1000x50x200 mm</t>
  </si>
  <si>
    <t>2048873855</t>
  </si>
  <si>
    <t>60</t>
  </si>
  <si>
    <t>917733111</t>
  </si>
  <si>
    <t>Osadenie betón. obrubníka bezbariérového do lôžka z betónu prosteho tr. C 12/15</t>
  </si>
  <si>
    <t>-854436435</t>
  </si>
  <si>
    <t>6,00</t>
  </si>
  <si>
    <t>61</t>
  </si>
  <si>
    <t>-754559972</t>
  </si>
  <si>
    <t>62</t>
  </si>
  <si>
    <t>918101111</t>
  </si>
  <si>
    <t>Lôžko pod obrub., krajníky alebo obruby z dlažob. kociek z betónu prostého tr. C 10/12,5</t>
  </si>
  <si>
    <t>-498425556</t>
  </si>
  <si>
    <t>8,21+0,30+0,75</t>
  </si>
  <si>
    <t>63</t>
  </si>
  <si>
    <t>918101112</t>
  </si>
  <si>
    <t>Lôžko , podbetónovanie  krajnej dlažby  z betónu prostého tr. C 16/20</t>
  </si>
  <si>
    <t>2030752218</t>
  </si>
  <si>
    <t>64</t>
  </si>
  <si>
    <t>919735111</t>
  </si>
  <si>
    <t>Rezanie existujúceho asfaltového krytu alebo podkladu hĺbky do 50 mm</t>
  </si>
  <si>
    <t>-937896539</t>
  </si>
  <si>
    <t>65</t>
  </si>
  <si>
    <t>91973511111</t>
  </si>
  <si>
    <t>Presum reklamnej tabule</t>
  </si>
  <si>
    <t>-128289370</t>
  </si>
  <si>
    <t>66</t>
  </si>
  <si>
    <t>91973511112</t>
  </si>
  <si>
    <t>Presum reklamného valca</t>
  </si>
  <si>
    <t>-1514036490</t>
  </si>
  <si>
    <t>67</t>
  </si>
  <si>
    <t>9660011111.1</t>
  </si>
  <si>
    <t>Demontáž reklamnej tabule</t>
  </si>
  <si>
    <t>-1536982616</t>
  </si>
  <si>
    <t>68</t>
  </si>
  <si>
    <t>9660011114</t>
  </si>
  <si>
    <t>Prekládka betónového koša</t>
  </si>
  <si>
    <t>-1656600745</t>
  </si>
  <si>
    <t>69</t>
  </si>
  <si>
    <t>966006211</t>
  </si>
  <si>
    <t>Odstránenie (demontáž) zvislej dopravnej značky zo stľpov, stľpikov alebo konzol 0,004 t</t>
  </si>
  <si>
    <t>587379534</t>
  </si>
  <si>
    <t>70</t>
  </si>
  <si>
    <t>979084216</t>
  </si>
  <si>
    <t>Vodorovná doprava vybúraných hmôt po suchu bez naloženia, ale so zložením na vzdialenosť do 5 km</t>
  </si>
  <si>
    <t>-1048615544</t>
  </si>
  <si>
    <t>71</t>
  </si>
  <si>
    <t>979084219</t>
  </si>
  <si>
    <t>Príplatok k cene za každých ďalších aj začatých 5 km nad 5 km</t>
  </si>
  <si>
    <t>192289692</t>
  </si>
  <si>
    <t>72</t>
  </si>
  <si>
    <t>979087213</t>
  </si>
  <si>
    <t>Nakladanie na dopravné prostriedky pre vodorovnú dopravu vybúraných hmôt</t>
  </si>
  <si>
    <t>-628560339</t>
  </si>
  <si>
    <t>73</t>
  </si>
  <si>
    <t>979089012</t>
  </si>
  <si>
    <t>Poplatok za skladovanie</t>
  </si>
  <si>
    <t>879460966</t>
  </si>
  <si>
    <t>74</t>
  </si>
  <si>
    <t>97908921211</t>
  </si>
  <si>
    <t>Zákonný poplatok za skladovanie odpadu</t>
  </si>
  <si>
    <t>-1238341303</t>
  </si>
  <si>
    <t>75</t>
  </si>
  <si>
    <t>998223011</t>
  </si>
  <si>
    <t>Presun hmôt pre pozemné komunikácie s krytom dláždeným (822 2.3, 822 5.3) akejkoľvek dĺžky objektu</t>
  </si>
  <si>
    <t>51643590</t>
  </si>
  <si>
    <t>76</t>
  </si>
  <si>
    <t>711132107</t>
  </si>
  <si>
    <t>Zhotovenie izolácie proti zemnej vlhkosti nopovou fóloiu položenou voľne na ploche zvislej</t>
  </si>
  <si>
    <t>329711848</t>
  </si>
  <si>
    <t>57,63*0,80 "ochrana oplotenia"</t>
  </si>
  <si>
    <t>77</t>
  </si>
  <si>
    <t>283230002700</t>
  </si>
  <si>
    <t>Nopová HDPE fólia , výška nopu 8 mm, proti zemnej vlhkosti - ochrana oplotenia</t>
  </si>
  <si>
    <t>330534632</t>
  </si>
  <si>
    <t>78</t>
  </si>
  <si>
    <t>998711201</t>
  </si>
  <si>
    <t>Presun hmôt pre izoláciu proti vode v objektoch výšky do 6 m</t>
  </si>
  <si>
    <t>%</t>
  </si>
  <si>
    <t>1764683427</t>
  </si>
  <si>
    <t>VP - Práce naviac</t>
  </si>
  <si>
    <t>PN</t>
  </si>
  <si>
    <t>80922 - SO 02 - Krajinno -architektonický projekt</t>
  </si>
  <si>
    <t>99 - Presun hmôt HSV</t>
  </si>
  <si>
    <t xml:space="preserve">    1.1. - Pestovateľské opatrenia</t>
  </si>
  <si>
    <t xml:space="preserve">    1.2 - Sadovnícke úpravy</t>
  </si>
  <si>
    <t xml:space="preserve">    1.3 - Rastlinný materiál</t>
  </si>
  <si>
    <t>162401411</t>
  </si>
  <si>
    <t>Vodorovné premiestnenie konárov stromov nad 100 do 300 mm do 3000 m</t>
  </si>
  <si>
    <t>2048316375</t>
  </si>
  <si>
    <t>162401421</t>
  </si>
  <si>
    <t>Príplatok za každých ďalších 1000 m premiest.,konárov stromov nad 100 do 300 mm po spevnenej ceste</t>
  </si>
  <si>
    <t>-891533049</t>
  </si>
  <si>
    <t>162501411</t>
  </si>
  <si>
    <t>Vodorovné premiestnenie kmeňov nad 100 do 300 mm do 3000 m</t>
  </si>
  <si>
    <t>-1754613608</t>
  </si>
  <si>
    <t>162501421</t>
  </si>
  <si>
    <t>Príplatok za každých ďalších 1000 m premiest.,kmeňov stromov nad 100 do 300 mm po spevnenej ceste</t>
  </si>
  <si>
    <t>-159408126</t>
  </si>
  <si>
    <t>162601411</t>
  </si>
  <si>
    <t>Vodorovné premiestnenie pňov nad 100 do 300 mm do 3000 m</t>
  </si>
  <si>
    <t>1445275950</t>
  </si>
  <si>
    <t>162601421</t>
  </si>
  <si>
    <t>Príplatok za každých ďalších 1000 m premiest.,pňov nad 100 do 300 mm po spevnenej ceste</t>
  </si>
  <si>
    <t>1651096026</t>
  </si>
  <si>
    <t>998231312</t>
  </si>
  <si>
    <t>Poplatok za uloženie drevnej hmoty</t>
  </si>
  <si>
    <t>855072514</t>
  </si>
  <si>
    <t>998231313</t>
  </si>
  <si>
    <t>Zákonný poplatok za skládkovanie drevnej hmoty</t>
  </si>
  <si>
    <t>1193486966</t>
  </si>
  <si>
    <t>112101111</t>
  </si>
  <si>
    <t>Vyrúbanie stromu listnatého vo svahu do 1:5 priem. kmeňa do 200 mm</t>
  </si>
  <si>
    <t>272316507</t>
  </si>
  <si>
    <t>112101112</t>
  </si>
  <si>
    <t>Vyrúbanie stromu listnatého vo svahu do 1:5 priem. kmeňa nad 200 do 300 mm</t>
  </si>
  <si>
    <t>351610459</t>
  </si>
  <si>
    <t>112201111</t>
  </si>
  <si>
    <t>Odstránenie pňa v rovine a na svahu do 1:5, priemer do 200 mm</t>
  </si>
  <si>
    <t>1787653096</t>
  </si>
  <si>
    <t>112201112</t>
  </si>
  <si>
    <t>Odstránenie pňa v rovine a na svahu do 1:5, priemer nad 200 do 300 mm</t>
  </si>
  <si>
    <t>-600127924</t>
  </si>
  <si>
    <t>180402111</t>
  </si>
  <si>
    <t>Založenie trávnika parkového výsevom v rovine do 1:5</t>
  </si>
  <si>
    <t>-893231386</t>
  </si>
  <si>
    <t>0057211500</t>
  </si>
  <si>
    <t>Trávové semeno - zmes - parkový trávnik, 30g/m2, *1,03</t>
  </si>
  <si>
    <t>kg</t>
  </si>
  <si>
    <t>1736005000</t>
  </si>
  <si>
    <t xml:space="preserve">265*0,03*1,03   </t>
  </si>
  <si>
    <t>181101101</t>
  </si>
  <si>
    <t>Úprava pláne v zárezoch v hornine 1-4 bez zhutnenia</t>
  </si>
  <si>
    <t>1390182611</t>
  </si>
  <si>
    <t xml:space="preserve">"trávnik"265   </t>
  </si>
  <si>
    <t>183101221</t>
  </si>
  <si>
    <t>Hĺbenie jamiek pre výsadbu v horn. 1-4 s výmenou pôdy do 50% v rovine alebo na svahu do 1:5 objemu nad 0, 40 do 1,00 m3</t>
  </si>
  <si>
    <t>1378111023</t>
  </si>
  <si>
    <t xml:space="preserve">"stromy"14   </t>
  </si>
  <si>
    <t>5812532000</t>
  </si>
  <si>
    <t>Záhradnícky substrát voľne ložený</t>
  </si>
  <si>
    <t>-118300961</t>
  </si>
  <si>
    <t xml:space="preserve">"stromy"14*0,5   </t>
  </si>
  <si>
    <t>183403114</t>
  </si>
  <si>
    <t>Obrobenie pôdy kultivátorovaním v rovine alebo na svahu do 1:5</t>
  </si>
  <si>
    <t>-750466406</t>
  </si>
  <si>
    <t>183403153</t>
  </si>
  <si>
    <t>Obrobenie pôdy hrabaním v rovine alebo na svahu do 1:5</t>
  </si>
  <si>
    <t>-147955550</t>
  </si>
  <si>
    <t>183403161</t>
  </si>
  <si>
    <t>Obrobenie pôdy valcovaním v rovine alebo na svahu do 1:5</t>
  </si>
  <si>
    <t>-1804686432</t>
  </si>
  <si>
    <t>184102116</t>
  </si>
  <si>
    <t>Výsadba dreviny s balom v rovine alebo na svahu do 1:5, priemer balu nad 600 do 800 mm</t>
  </si>
  <si>
    <t>-1571089151</t>
  </si>
  <si>
    <t>184202112</t>
  </si>
  <si>
    <t>Zakotvenie dreviny troma a viac kolmi pri priemere kolov do 100 mm pri dĺžke kolov do 2 m do 3 m</t>
  </si>
  <si>
    <t>2077314257</t>
  </si>
  <si>
    <t>0521742030</t>
  </si>
  <si>
    <t>Kotviace koly, pr. 50mm, dĺžka 2,5m, 3 ks/1strom</t>
  </si>
  <si>
    <t>-344928640</t>
  </si>
  <si>
    <t>0521742040</t>
  </si>
  <si>
    <t>Kotviace polkoly, pr. 50mm, dĺžka 2,5m, 1ks/1strom</t>
  </si>
  <si>
    <t>-10994268</t>
  </si>
  <si>
    <t>0521742050</t>
  </si>
  <si>
    <t>Viazací a spojovací materiál</t>
  </si>
  <si>
    <t>1267174238</t>
  </si>
  <si>
    <t>0521742080</t>
  </si>
  <si>
    <t>Drenážne potrubie pr. 100 mm, dĺ. 1 m, výplň - štrk fr. 8/16 mm</t>
  </si>
  <si>
    <t>2105999112</t>
  </si>
  <si>
    <t>184202113</t>
  </si>
  <si>
    <t>Zhotovenie ochrany proti prerastaniu koreňov umiestnením koreňovej chráničky, dĺžka 2m, výška 1m</t>
  </si>
  <si>
    <t>-1914130348</t>
  </si>
  <si>
    <t>0521742070</t>
  </si>
  <si>
    <t>Protikoreňová bariéra, dĺžka 2m, šírka 1m</t>
  </si>
  <si>
    <t>1668265106</t>
  </si>
  <si>
    <t>1844502138</t>
  </si>
  <si>
    <t>Presadenie stromu pomocou špeciálnej techniky, vykopanie dreviny, presun do 5000 m, presadenie, zakotvenie</t>
  </si>
  <si>
    <t>-1340116598</t>
  </si>
  <si>
    <t>184501111</t>
  </si>
  <si>
    <t>Zhotovenie obalu kmeňa stromu z juty v jednej vrstve v rovine alebo na svahu do 1:5</t>
  </si>
  <si>
    <t>1098893809</t>
  </si>
  <si>
    <t xml:space="preserve">14*0,75   </t>
  </si>
  <si>
    <t>052742080</t>
  </si>
  <si>
    <t>Jutová páska, 15cm hrúbka, 1m</t>
  </si>
  <si>
    <t>475706540</t>
  </si>
  <si>
    <t>184921093</t>
  </si>
  <si>
    <t>Mulčovanie rastlín pri hrúbke mulča nad 50 do 100 mm v rovine alebo na svahu do 1:5</t>
  </si>
  <si>
    <t>680496246</t>
  </si>
  <si>
    <t>0554151101</t>
  </si>
  <si>
    <t>Mulčovacia kôra borovicová, 40-60mm, 70l</t>
  </si>
  <si>
    <t>408828202</t>
  </si>
  <si>
    <t>185802113</t>
  </si>
  <si>
    <t>Hnojenie pôdy v rovine alebo na svahu do 1:5 umelým hnojivom naširoko</t>
  </si>
  <si>
    <t>1616229607</t>
  </si>
  <si>
    <t xml:space="preserve">"trávnik"265*0,03/1000   </t>
  </si>
  <si>
    <t>251110000100</t>
  </si>
  <si>
    <t>Hnojivo s dlhodobou účinnosťou s postupným uvoľňovaním živín, štartovacie, 30g/m2</t>
  </si>
  <si>
    <t>2083885046</t>
  </si>
  <si>
    <t>185802114</t>
  </si>
  <si>
    <t>Hnojenie pôdy v rovine alebo na svahu do 1:5 umelým hnojivom</t>
  </si>
  <si>
    <t>1865474785</t>
  </si>
  <si>
    <t xml:space="preserve">"stromy"14*0,08/1000   </t>
  </si>
  <si>
    <t xml:space="preserve">Súčet   </t>
  </si>
  <si>
    <t>251910000100</t>
  </si>
  <si>
    <t>Hnojivové tablety, 10 g, strom-8 ks</t>
  </si>
  <si>
    <t>514874767</t>
  </si>
  <si>
    <t xml:space="preserve">14*8   </t>
  </si>
  <si>
    <t>185851111</t>
  </si>
  <si>
    <t>Dovoz vody pre zálievku rastlín na vzdialenosť do 6000 m</t>
  </si>
  <si>
    <t>1362668283</t>
  </si>
  <si>
    <t xml:space="preserve">"stromy"14*50/1000   </t>
  </si>
  <si>
    <t>strom 1</t>
  </si>
  <si>
    <t>Acer campestre, o 18/20</t>
  </si>
  <si>
    <t>679151920</t>
  </si>
  <si>
    <t>strom 2</t>
  </si>
  <si>
    <t>Platanus acerifolia Pyramidalis, o 18/20</t>
  </si>
  <si>
    <t>-436518382</t>
  </si>
  <si>
    <t>80923 - Ochrana egzistujúcich inžinierskych sieti. podzemných vedení</t>
  </si>
  <si>
    <t xml:space="preserve">    3 - Zvislé a kompletné konštrukcie</t>
  </si>
  <si>
    <t>M - Práce a dodávky M</t>
  </si>
  <si>
    <t xml:space="preserve">    46-M - Zemné práce vykonávané pri externých montážnych prácach</t>
  </si>
  <si>
    <t>388995001</t>
  </si>
  <si>
    <t>Dodávka a montáž káblového žľabu plastového 1000x130x130 cm pre VN a NN vedenie</t>
  </si>
  <si>
    <t>1279595914</t>
  </si>
  <si>
    <t>388995001.1</t>
  </si>
  <si>
    <t>Dodávka a montáž chráničky ohybnej dvojplášťovej FXKVR 63 mm - 450N/20 cm vrátane zatiahnutia kábla do chráničky - ochrana VO</t>
  </si>
  <si>
    <t>-1522654560</t>
  </si>
  <si>
    <t>388995001.2</t>
  </si>
  <si>
    <t>Dodávka a montáž chráničky pre optický kábel  HDPE 40AB - ochrana Orange kábla</t>
  </si>
  <si>
    <t>859651969</t>
  </si>
  <si>
    <t>388995001.3</t>
  </si>
  <si>
    <t>Dodávka a montáž chráničky pre optický kábel  Multirúra HDPE 40 + 7x10/8 mm - ochrana UPC kábla</t>
  </si>
  <si>
    <t>-371502817</t>
  </si>
  <si>
    <t>460200163</t>
  </si>
  <si>
    <t>Hĺbenie káblovej ryhy ručne 35 cm širokej a 80 cm hlbokej, v zemine triedy 3</t>
  </si>
  <si>
    <t>1679880567</t>
  </si>
  <si>
    <t>"ochrana elektrina VN " 85,00</t>
  </si>
  <si>
    <t>"ochrana verejného osvetlenia " 60,00</t>
  </si>
  <si>
    <t>"ochrana optických káblov Orange"  70,00</t>
  </si>
  <si>
    <t>"ochrana optickýcj káblov UPC" 75,00</t>
  </si>
  <si>
    <t>460420022</t>
  </si>
  <si>
    <t>Zriadenie, rekonšt. káblového lôžka z piesku bez zakrytia, v ryhe šír. do 65 cm, hrúbky vrstvy 10 cm</t>
  </si>
  <si>
    <t>764555493</t>
  </si>
  <si>
    <t>290</t>
  </si>
  <si>
    <t>583310000100</t>
  </si>
  <si>
    <t>Kamenivo ťažené drobné frakcia 0-1 mm, STN EN 12620 + A1</t>
  </si>
  <si>
    <t>128</t>
  </si>
  <si>
    <t>1531784795</t>
  </si>
  <si>
    <t>290,00*0,10*0,35*2,2</t>
  </si>
  <si>
    <t>460490012</t>
  </si>
  <si>
    <t>Rozvinutie a uloženie výstražnej fólie z PVC do ryhy, šírka do 33 cm</t>
  </si>
  <si>
    <t>-1714519603</t>
  </si>
  <si>
    <t>283230008000</t>
  </si>
  <si>
    <t>Výstražná fóla PE, šxhr 300x0,1 mm, dĺ. 250 m, farba červená</t>
  </si>
  <si>
    <t>223601327</t>
  </si>
  <si>
    <t>460560163</t>
  </si>
  <si>
    <t>Ručný zásyp nezap. káblovej ryhy bez zhutn. zeminy, 35 cm širokej, 80 cm hlbokej v zemine tr. 3</t>
  </si>
  <si>
    <t>-1949728506</t>
  </si>
  <si>
    <t>460620013</t>
  </si>
  <si>
    <t>Úprava terénu v zemine tr. 3, aby nerovnosti terénu neboli väčšie ako 2 cm od vodor.hladiny</t>
  </si>
  <si>
    <t>1601648546</t>
  </si>
  <si>
    <t>290,00*0,35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</si>
</sst>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6" fillId="0" borderId="0" xfId="0" applyFont="1" applyAlignment="1">
      <alignment horizontal="left" vertical="center"/>
    </xf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9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2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 applyProtection="1">
      <alignment vertical="center"/>
    </xf>
    <xf numFmtId="4" fontId="30" fillId="0" borderId="17" xfId="0" applyNumberFormat="1" applyFont="1" applyBorder="1" applyAlignment="1" applyProtection="1">
      <alignment vertical="center"/>
    </xf>
    <xf numFmtId="166" fontId="30" fillId="0" borderId="17" xfId="0" applyNumberFormat="1" applyFont="1" applyBorder="1" applyAlignment="1" applyProtection="1">
      <alignment vertical="center"/>
    </xf>
    <xf numFmtId="4" fontId="30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 applyProtection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 applyProtection="1">
      <alignment vertical="center"/>
    </xf>
    <xf numFmtId="0" fontId="25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1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4" fontId="0" fillId="0" borderId="25" xfId="0" applyNumberFormat="1" applyFont="1" applyBorder="1" applyAlignment="1" applyProtection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4" fontId="8" fillId="0" borderId="0" xfId="0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4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5" xfId="0" applyFont="1" applyBorder="1" applyAlignment="1" applyProtection="1">
      <alignment horizontal="center" vertical="center"/>
    </xf>
    <xf numFmtId="49" fontId="35" fillId="0" borderId="25" xfId="0" applyNumberFormat="1" applyFont="1" applyBorder="1" applyAlignment="1" applyProtection="1">
      <alignment horizontal="left" vertical="center" wrapText="1"/>
    </xf>
    <xf numFmtId="0" fontId="35" fillId="0" borderId="25" xfId="0" applyFont="1" applyBorder="1" applyAlignment="1" applyProtection="1">
      <alignment horizontal="center" vertical="center" wrapText="1"/>
    </xf>
    <xf numFmtId="4" fontId="35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1" fillId="0" borderId="0" xfId="0" applyNumberFormat="1" applyFont="1" applyBorder="1" applyAlignment="1" applyProtection="1">
      <alignment vertical="center"/>
    </xf>
    <xf numFmtId="0" fontId="0" fillId="0" borderId="0" xfId="0" applyBorder="1" applyProtection="1"/>
    <xf numFmtId="4" fontId="20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4" fontId="25" fillId="6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4" fontId="29" fillId="0" borderId="0" xfId="0" applyNumberFormat="1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" fillId="6" borderId="10" xfId="0" applyFont="1" applyFill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horizontal="right" vertical="center"/>
    </xf>
    <xf numFmtId="4" fontId="25" fillId="0" borderId="0" xfId="0" applyNumberFormat="1" applyFont="1" applyBorder="1" applyAlignment="1" applyProtection="1">
      <alignment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0" fillId="0" borderId="25" xfId="0" applyNumberFormat="1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35" fillId="4" borderId="25" xfId="0" applyNumberFormat="1" applyFont="1" applyFill="1" applyBorder="1" applyAlignment="1" applyProtection="1">
      <alignment vertical="center"/>
      <protection locked="0"/>
    </xf>
    <xf numFmtId="4" fontId="35" fillId="4" borderId="25" xfId="0" applyNumberFormat="1" applyFont="1" applyFill="1" applyBorder="1" applyAlignment="1" applyProtection="1">
      <alignment vertical="center"/>
    </xf>
    <xf numFmtId="0" fontId="35" fillId="0" borderId="25" xfId="0" applyFont="1" applyBorder="1" applyAlignment="1" applyProtection="1">
      <alignment horizontal="left" vertical="center" wrapText="1"/>
    </xf>
    <xf numFmtId="4" fontId="35" fillId="0" borderId="25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4" fontId="5" fillId="0" borderId="23" xfId="0" applyNumberFormat="1" applyFont="1" applyBorder="1" applyAlignment="1" applyProtection="1"/>
    <xf numFmtId="4" fontId="5" fillId="0" borderId="23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32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4" fontId="25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13" fillId="2" borderId="0" xfId="1" applyFont="1" applyFill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5" fillId="0" borderId="17" xfId="0" applyNumberFormat="1" applyFont="1" applyBorder="1" applyAlignment="1" applyProtection="1"/>
    <xf numFmtId="4" fontId="5" fillId="0" borderId="17" xfId="0" applyNumberFormat="1" applyFont="1" applyBorder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8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7.1640625" customWidth="1"/>
    <col min="2" max="2" width="1.5" customWidth="1"/>
    <col min="3" max="3" width="3.5" customWidth="1"/>
    <col min="4" max="33" width="2.1640625" customWidth="1"/>
    <col min="34" max="34" width="2.83203125" customWidth="1"/>
    <col min="35" max="37" width="2.1640625" customWidth="1"/>
    <col min="38" max="38" width="7.1640625" customWidth="1"/>
    <col min="39" max="39" width="2.83203125" customWidth="1"/>
    <col min="40" max="40" width="11.5" customWidth="1"/>
    <col min="41" max="41" width="6.5" customWidth="1"/>
    <col min="42" max="42" width="3.5" customWidth="1"/>
    <col min="43" max="43" width="1.5" customWidth="1"/>
    <col min="44" max="44" width="11.6640625" customWidth="1"/>
    <col min="45" max="46" width="22.1640625" hidden="1" customWidth="1"/>
    <col min="47" max="47" width="21.5" hidden="1" customWidth="1"/>
    <col min="48" max="52" width="18.5" hidden="1" customWidth="1"/>
    <col min="53" max="53" width="16.5" hidden="1" customWidth="1"/>
    <col min="54" max="54" width="21.5" hidden="1" customWidth="1"/>
    <col min="55" max="56" width="16.5" hidden="1" customWidth="1"/>
    <col min="57" max="57" width="57" customWidth="1"/>
    <col min="71" max="89" width="9.16406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6</v>
      </c>
    </row>
    <row r="2" spans="1:73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R2" s="216" t="s">
        <v>8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20" t="s">
        <v>9</v>
      </c>
      <c r="BT2" s="20" t="s">
        <v>10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10</v>
      </c>
    </row>
    <row r="4" spans="1:73" ht="36.950000000000003" customHeight="1">
      <c r="B4" s="24"/>
      <c r="C4" s="214" t="s">
        <v>11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5"/>
      <c r="AS4" s="19" t="s">
        <v>12</v>
      </c>
      <c r="BE4" s="26" t="s">
        <v>13</v>
      </c>
      <c r="BS4" s="20" t="s">
        <v>9</v>
      </c>
    </row>
    <row r="5" spans="1:73" ht="14.45" customHeight="1">
      <c r="B5" s="24"/>
      <c r="C5" s="27"/>
      <c r="D5" s="28" t="s">
        <v>14</v>
      </c>
      <c r="E5" s="27"/>
      <c r="F5" s="27"/>
      <c r="G5" s="27"/>
      <c r="H5" s="27"/>
      <c r="I5" s="27"/>
      <c r="J5" s="27"/>
      <c r="K5" s="218" t="s">
        <v>15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7"/>
      <c r="AQ5" s="25"/>
      <c r="BE5" s="202" t="s">
        <v>16</v>
      </c>
      <c r="BS5" s="20" t="s">
        <v>9</v>
      </c>
    </row>
    <row r="6" spans="1:73" ht="36.950000000000003" customHeight="1">
      <c r="B6" s="24"/>
      <c r="C6" s="27"/>
      <c r="D6" s="30" t="s">
        <v>17</v>
      </c>
      <c r="E6" s="27"/>
      <c r="F6" s="27"/>
      <c r="G6" s="27"/>
      <c r="H6" s="27"/>
      <c r="I6" s="27"/>
      <c r="J6" s="27"/>
      <c r="K6" s="220" t="s">
        <v>18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7"/>
      <c r="AQ6" s="25"/>
      <c r="BE6" s="203"/>
      <c r="BS6" s="20" t="s">
        <v>9</v>
      </c>
    </row>
    <row r="7" spans="1:73" ht="14.45" customHeight="1">
      <c r="B7" s="24"/>
      <c r="C7" s="27"/>
      <c r="D7" s="31" t="s">
        <v>19</v>
      </c>
      <c r="E7" s="27"/>
      <c r="F7" s="27"/>
      <c r="G7" s="27"/>
      <c r="H7" s="27"/>
      <c r="I7" s="27"/>
      <c r="J7" s="27"/>
      <c r="K7" s="29" t="s">
        <v>20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21</v>
      </c>
      <c r="AL7" s="27"/>
      <c r="AM7" s="27"/>
      <c r="AN7" s="29" t="s">
        <v>20</v>
      </c>
      <c r="AO7" s="27"/>
      <c r="AP7" s="27"/>
      <c r="AQ7" s="25"/>
      <c r="BE7" s="203"/>
      <c r="BS7" s="20" t="s">
        <v>9</v>
      </c>
    </row>
    <row r="8" spans="1:73" ht="14.45" customHeight="1">
      <c r="B8" s="24"/>
      <c r="C8" s="27"/>
      <c r="D8" s="31" t="s">
        <v>22</v>
      </c>
      <c r="E8" s="27"/>
      <c r="F8" s="27"/>
      <c r="G8" s="27"/>
      <c r="H8" s="27"/>
      <c r="I8" s="27"/>
      <c r="J8" s="27"/>
      <c r="K8" s="29" t="s">
        <v>23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24</v>
      </c>
      <c r="AL8" s="27"/>
      <c r="AM8" s="27"/>
      <c r="AN8" s="32" t="s">
        <v>25</v>
      </c>
      <c r="AO8" s="27"/>
      <c r="AP8" s="27"/>
      <c r="AQ8" s="25"/>
      <c r="BE8" s="203"/>
      <c r="BS8" s="20" t="s">
        <v>9</v>
      </c>
    </row>
    <row r="9" spans="1:73" ht="14.45" customHeight="1">
      <c r="B9" s="2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  <c r="BE9" s="203"/>
      <c r="BS9" s="20" t="s">
        <v>9</v>
      </c>
    </row>
    <row r="10" spans="1:73" ht="14.45" customHeight="1">
      <c r="B10" s="24"/>
      <c r="C10" s="27"/>
      <c r="D10" s="31" t="s">
        <v>26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27</v>
      </c>
      <c r="AL10" s="27"/>
      <c r="AM10" s="27"/>
      <c r="AN10" s="29" t="s">
        <v>28</v>
      </c>
      <c r="AO10" s="27"/>
      <c r="AP10" s="27"/>
      <c r="AQ10" s="25"/>
      <c r="BE10" s="203"/>
      <c r="BS10" s="20" t="s">
        <v>9</v>
      </c>
    </row>
    <row r="11" spans="1:73" ht="18.399999999999999" customHeight="1">
      <c r="B11" s="24"/>
      <c r="C11" s="27"/>
      <c r="D11" s="27"/>
      <c r="E11" s="29" t="s">
        <v>29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30</v>
      </c>
      <c r="AL11" s="27"/>
      <c r="AM11" s="27"/>
      <c r="AN11" s="29" t="s">
        <v>20</v>
      </c>
      <c r="AO11" s="27"/>
      <c r="AP11" s="27"/>
      <c r="AQ11" s="25"/>
      <c r="BE11" s="203"/>
      <c r="BS11" s="20" t="s">
        <v>9</v>
      </c>
    </row>
    <row r="12" spans="1:73" ht="6.95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5"/>
      <c r="BE12" s="203"/>
      <c r="BS12" s="20" t="s">
        <v>9</v>
      </c>
    </row>
    <row r="13" spans="1:73" ht="14.45" customHeight="1">
      <c r="B13" s="24"/>
      <c r="C13" s="27"/>
      <c r="D13" s="31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27</v>
      </c>
      <c r="AL13" s="27"/>
      <c r="AM13" s="27"/>
      <c r="AN13" s="33" t="s">
        <v>32</v>
      </c>
      <c r="AO13" s="27"/>
      <c r="AP13" s="27"/>
      <c r="AQ13" s="25"/>
      <c r="BE13" s="203"/>
      <c r="BS13" s="20" t="s">
        <v>9</v>
      </c>
    </row>
    <row r="14" spans="1:73">
      <c r="B14" s="24"/>
      <c r="C14" s="27"/>
      <c r="D14" s="27"/>
      <c r="E14" s="204" t="s">
        <v>32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31" t="s">
        <v>30</v>
      </c>
      <c r="AL14" s="27"/>
      <c r="AM14" s="27"/>
      <c r="AN14" s="33" t="s">
        <v>32</v>
      </c>
      <c r="AO14" s="27"/>
      <c r="AP14" s="27"/>
      <c r="AQ14" s="25"/>
      <c r="BE14" s="203"/>
      <c r="BS14" s="20" t="s">
        <v>9</v>
      </c>
    </row>
    <row r="15" spans="1:73" ht="6.95" customHeight="1">
      <c r="B15" s="2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5"/>
      <c r="BE15" s="203"/>
      <c r="BS15" s="20" t="s">
        <v>6</v>
      </c>
    </row>
    <row r="16" spans="1:73" ht="14.45" customHeight="1">
      <c r="B16" s="24"/>
      <c r="C16" s="27"/>
      <c r="D16" s="31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27</v>
      </c>
      <c r="AL16" s="27"/>
      <c r="AM16" s="27"/>
      <c r="AN16" s="29" t="s">
        <v>34</v>
      </c>
      <c r="AO16" s="27"/>
      <c r="AP16" s="27"/>
      <c r="AQ16" s="25"/>
      <c r="BE16" s="203"/>
      <c r="BS16" s="20" t="s">
        <v>6</v>
      </c>
    </row>
    <row r="17" spans="2:71" ht="18.399999999999999" customHeight="1">
      <c r="B17" s="24"/>
      <c r="C17" s="27"/>
      <c r="D17" s="27"/>
      <c r="E17" s="29" t="s">
        <v>35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30</v>
      </c>
      <c r="AL17" s="27"/>
      <c r="AM17" s="27"/>
      <c r="AN17" s="29" t="s">
        <v>36</v>
      </c>
      <c r="AO17" s="27"/>
      <c r="AP17" s="27"/>
      <c r="AQ17" s="25"/>
      <c r="BE17" s="203"/>
      <c r="BS17" s="20" t="s">
        <v>6</v>
      </c>
    </row>
    <row r="18" spans="2:71" ht="6.95" customHeight="1">
      <c r="B18" s="2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5"/>
      <c r="BE18" s="203"/>
      <c r="BS18" s="20" t="s">
        <v>9</v>
      </c>
    </row>
    <row r="19" spans="2:71" ht="14.45" customHeight="1">
      <c r="B19" s="24"/>
      <c r="C19" s="27"/>
      <c r="D19" s="31" t="s">
        <v>37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27</v>
      </c>
      <c r="AL19" s="27"/>
      <c r="AM19" s="27"/>
      <c r="AN19" s="29" t="s">
        <v>20</v>
      </c>
      <c r="AO19" s="27"/>
      <c r="AP19" s="27"/>
      <c r="AQ19" s="25"/>
      <c r="BE19" s="203"/>
      <c r="BS19" s="20" t="s">
        <v>9</v>
      </c>
    </row>
    <row r="20" spans="2:71" ht="18.399999999999999" customHeight="1">
      <c r="B20" s="24"/>
      <c r="C20" s="27"/>
      <c r="D20" s="27"/>
      <c r="E20" s="29" t="s">
        <v>38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30</v>
      </c>
      <c r="AL20" s="27"/>
      <c r="AM20" s="27"/>
      <c r="AN20" s="29" t="s">
        <v>20</v>
      </c>
      <c r="AO20" s="27"/>
      <c r="AP20" s="27"/>
      <c r="AQ20" s="25"/>
      <c r="BE20" s="203"/>
    </row>
    <row r="21" spans="2:71" ht="6.95" customHeigh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5"/>
      <c r="BE21" s="203"/>
    </row>
    <row r="22" spans="2:71">
      <c r="B22" s="24"/>
      <c r="C22" s="27"/>
      <c r="D22" s="31" t="s">
        <v>39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5"/>
      <c r="BE22" s="203"/>
    </row>
    <row r="23" spans="2:71" ht="14.45" customHeight="1">
      <c r="B23" s="24"/>
      <c r="C23" s="27"/>
      <c r="D23" s="27"/>
      <c r="E23" s="206" t="s">
        <v>20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7"/>
      <c r="AP23" s="27"/>
      <c r="AQ23" s="25"/>
      <c r="BE23" s="203"/>
    </row>
    <row r="24" spans="2:71" ht="6.95" customHeigh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5"/>
      <c r="BE24" s="203"/>
    </row>
    <row r="25" spans="2:71" ht="6.95" customHeight="1">
      <c r="B25" s="24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5"/>
      <c r="BE25" s="203"/>
    </row>
    <row r="26" spans="2:71" ht="14.45" customHeight="1">
      <c r="B26" s="24"/>
      <c r="C26" s="27"/>
      <c r="D26" s="35" t="s">
        <v>40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7">
        <f>ROUND(AG87,2)</f>
        <v>0</v>
      </c>
      <c r="AL26" s="208"/>
      <c r="AM26" s="208"/>
      <c r="AN26" s="208"/>
      <c r="AO26" s="208"/>
      <c r="AP26" s="27"/>
      <c r="AQ26" s="25"/>
      <c r="BE26" s="203"/>
    </row>
    <row r="27" spans="2:71" ht="14.45" customHeight="1">
      <c r="B27" s="24"/>
      <c r="C27" s="27"/>
      <c r="D27" s="35" t="s">
        <v>41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07">
        <f>ROUND(AG92,2)</f>
        <v>0</v>
      </c>
      <c r="AL27" s="207"/>
      <c r="AM27" s="207"/>
      <c r="AN27" s="207"/>
      <c r="AO27" s="207"/>
      <c r="AP27" s="27"/>
      <c r="AQ27" s="25"/>
      <c r="BE27" s="203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03"/>
    </row>
    <row r="29" spans="2:71" s="1" customFormat="1" ht="25.9" customHeight="1">
      <c r="B29" s="36"/>
      <c r="C29" s="37"/>
      <c r="D29" s="39" t="s">
        <v>42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09">
        <f>ROUND(AK26+AK27,2)</f>
        <v>0</v>
      </c>
      <c r="AL29" s="210"/>
      <c r="AM29" s="210"/>
      <c r="AN29" s="210"/>
      <c r="AO29" s="210"/>
      <c r="AP29" s="37"/>
      <c r="AQ29" s="38"/>
      <c r="BE29" s="203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03"/>
    </row>
    <row r="31" spans="2:71" s="2" customFormat="1" ht="14.45" customHeight="1">
      <c r="B31" s="41"/>
      <c r="C31" s="42"/>
      <c r="D31" s="43" t="s">
        <v>43</v>
      </c>
      <c r="E31" s="42"/>
      <c r="F31" s="43" t="s">
        <v>44</v>
      </c>
      <c r="G31" s="42"/>
      <c r="H31" s="42"/>
      <c r="I31" s="42"/>
      <c r="J31" s="42"/>
      <c r="K31" s="42"/>
      <c r="L31" s="200">
        <v>0.2</v>
      </c>
      <c r="M31" s="201"/>
      <c r="N31" s="201"/>
      <c r="O31" s="201"/>
      <c r="P31" s="42"/>
      <c r="Q31" s="42"/>
      <c r="R31" s="42"/>
      <c r="S31" s="42"/>
      <c r="T31" s="45" t="s">
        <v>45</v>
      </c>
      <c r="U31" s="42"/>
      <c r="V31" s="42"/>
      <c r="W31" s="211">
        <f>ROUND(AZ87+SUM(CD93:CD106),2)</f>
        <v>0</v>
      </c>
      <c r="X31" s="201"/>
      <c r="Y31" s="201"/>
      <c r="Z31" s="201"/>
      <c r="AA31" s="201"/>
      <c r="AB31" s="201"/>
      <c r="AC31" s="201"/>
      <c r="AD31" s="201"/>
      <c r="AE31" s="201"/>
      <c r="AF31" s="42"/>
      <c r="AG31" s="42"/>
      <c r="AH31" s="42"/>
      <c r="AI31" s="42"/>
      <c r="AJ31" s="42"/>
      <c r="AK31" s="211">
        <f>ROUND(AV87+SUM(BY93:BY106),2)</f>
        <v>0</v>
      </c>
      <c r="AL31" s="201"/>
      <c r="AM31" s="201"/>
      <c r="AN31" s="201"/>
      <c r="AO31" s="201"/>
      <c r="AP31" s="42"/>
      <c r="AQ31" s="46"/>
      <c r="BE31" s="203"/>
    </row>
    <row r="32" spans="2:71" s="2" customFormat="1" ht="14.45" customHeight="1">
      <c r="B32" s="41"/>
      <c r="C32" s="42"/>
      <c r="D32" s="42"/>
      <c r="E32" s="42"/>
      <c r="F32" s="43" t="s">
        <v>46</v>
      </c>
      <c r="G32" s="42"/>
      <c r="H32" s="42"/>
      <c r="I32" s="42"/>
      <c r="J32" s="42"/>
      <c r="K32" s="42"/>
      <c r="L32" s="200">
        <v>0.2</v>
      </c>
      <c r="M32" s="201"/>
      <c r="N32" s="201"/>
      <c r="O32" s="201"/>
      <c r="P32" s="42"/>
      <c r="Q32" s="42"/>
      <c r="R32" s="42"/>
      <c r="S32" s="42"/>
      <c r="T32" s="45" t="s">
        <v>45</v>
      </c>
      <c r="U32" s="42"/>
      <c r="V32" s="42"/>
      <c r="W32" s="211">
        <f>ROUND(BA87+SUM(CE93:CE106),2)</f>
        <v>0</v>
      </c>
      <c r="X32" s="201"/>
      <c r="Y32" s="201"/>
      <c r="Z32" s="201"/>
      <c r="AA32" s="201"/>
      <c r="AB32" s="201"/>
      <c r="AC32" s="201"/>
      <c r="AD32" s="201"/>
      <c r="AE32" s="201"/>
      <c r="AF32" s="42"/>
      <c r="AG32" s="42"/>
      <c r="AH32" s="42"/>
      <c r="AI32" s="42"/>
      <c r="AJ32" s="42"/>
      <c r="AK32" s="211">
        <f>ROUND(AW87+SUM(BZ93:BZ106),2)</f>
        <v>0</v>
      </c>
      <c r="AL32" s="201"/>
      <c r="AM32" s="201"/>
      <c r="AN32" s="201"/>
      <c r="AO32" s="201"/>
      <c r="AP32" s="42"/>
      <c r="AQ32" s="46"/>
      <c r="BE32" s="203"/>
    </row>
    <row r="33" spans="2:57" s="2" customFormat="1" ht="14.45" hidden="1" customHeight="1">
      <c r="B33" s="41"/>
      <c r="C33" s="42"/>
      <c r="D33" s="42"/>
      <c r="E33" s="42"/>
      <c r="F33" s="43" t="s">
        <v>47</v>
      </c>
      <c r="G33" s="42"/>
      <c r="H33" s="42"/>
      <c r="I33" s="42"/>
      <c r="J33" s="42"/>
      <c r="K33" s="42"/>
      <c r="L33" s="200">
        <v>0.2</v>
      </c>
      <c r="M33" s="201"/>
      <c r="N33" s="201"/>
      <c r="O33" s="201"/>
      <c r="P33" s="42"/>
      <c r="Q33" s="42"/>
      <c r="R33" s="42"/>
      <c r="S33" s="42"/>
      <c r="T33" s="45" t="s">
        <v>45</v>
      </c>
      <c r="U33" s="42"/>
      <c r="V33" s="42"/>
      <c r="W33" s="211">
        <f>ROUND(BB87+SUM(CF93:CF106),2)</f>
        <v>0</v>
      </c>
      <c r="X33" s="201"/>
      <c r="Y33" s="201"/>
      <c r="Z33" s="201"/>
      <c r="AA33" s="201"/>
      <c r="AB33" s="201"/>
      <c r="AC33" s="201"/>
      <c r="AD33" s="201"/>
      <c r="AE33" s="201"/>
      <c r="AF33" s="42"/>
      <c r="AG33" s="42"/>
      <c r="AH33" s="42"/>
      <c r="AI33" s="42"/>
      <c r="AJ33" s="42"/>
      <c r="AK33" s="211">
        <v>0</v>
      </c>
      <c r="AL33" s="201"/>
      <c r="AM33" s="201"/>
      <c r="AN33" s="201"/>
      <c r="AO33" s="201"/>
      <c r="AP33" s="42"/>
      <c r="AQ33" s="46"/>
      <c r="BE33" s="203"/>
    </row>
    <row r="34" spans="2:57" s="2" customFormat="1" ht="14.45" hidden="1" customHeight="1">
      <c r="B34" s="41"/>
      <c r="C34" s="42"/>
      <c r="D34" s="42"/>
      <c r="E34" s="42"/>
      <c r="F34" s="43" t="s">
        <v>48</v>
      </c>
      <c r="G34" s="42"/>
      <c r="H34" s="42"/>
      <c r="I34" s="42"/>
      <c r="J34" s="42"/>
      <c r="K34" s="42"/>
      <c r="L34" s="200">
        <v>0.2</v>
      </c>
      <c r="M34" s="201"/>
      <c r="N34" s="201"/>
      <c r="O34" s="201"/>
      <c r="P34" s="42"/>
      <c r="Q34" s="42"/>
      <c r="R34" s="42"/>
      <c r="S34" s="42"/>
      <c r="T34" s="45" t="s">
        <v>45</v>
      </c>
      <c r="U34" s="42"/>
      <c r="V34" s="42"/>
      <c r="W34" s="211">
        <f>ROUND(BC87+SUM(CG93:CG106),2)</f>
        <v>0</v>
      </c>
      <c r="X34" s="201"/>
      <c r="Y34" s="201"/>
      <c r="Z34" s="201"/>
      <c r="AA34" s="201"/>
      <c r="AB34" s="201"/>
      <c r="AC34" s="201"/>
      <c r="AD34" s="201"/>
      <c r="AE34" s="201"/>
      <c r="AF34" s="42"/>
      <c r="AG34" s="42"/>
      <c r="AH34" s="42"/>
      <c r="AI34" s="42"/>
      <c r="AJ34" s="42"/>
      <c r="AK34" s="211">
        <v>0</v>
      </c>
      <c r="AL34" s="201"/>
      <c r="AM34" s="201"/>
      <c r="AN34" s="201"/>
      <c r="AO34" s="201"/>
      <c r="AP34" s="42"/>
      <c r="AQ34" s="46"/>
      <c r="BE34" s="203"/>
    </row>
    <row r="35" spans="2:57" s="2" customFormat="1" ht="14.45" hidden="1" customHeight="1">
      <c r="B35" s="41"/>
      <c r="C35" s="42"/>
      <c r="D35" s="42"/>
      <c r="E35" s="42"/>
      <c r="F35" s="43" t="s">
        <v>49</v>
      </c>
      <c r="G35" s="42"/>
      <c r="H35" s="42"/>
      <c r="I35" s="42"/>
      <c r="J35" s="42"/>
      <c r="K35" s="42"/>
      <c r="L35" s="200">
        <v>0</v>
      </c>
      <c r="M35" s="201"/>
      <c r="N35" s="201"/>
      <c r="O35" s="201"/>
      <c r="P35" s="42"/>
      <c r="Q35" s="42"/>
      <c r="R35" s="42"/>
      <c r="S35" s="42"/>
      <c r="T35" s="45" t="s">
        <v>45</v>
      </c>
      <c r="U35" s="42"/>
      <c r="V35" s="42"/>
      <c r="W35" s="211">
        <f>ROUND(BD87+SUM(CH93:CH106),2)</f>
        <v>0</v>
      </c>
      <c r="X35" s="201"/>
      <c r="Y35" s="201"/>
      <c r="Z35" s="201"/>
      <c r="AA35" s="201"/>
      <c r="AB35" s="201"/>
      <c r="AC35" s="201"/>
      <c r="AD35" s="201"/>
      <c r="AE35" s="201"/>
      <c r="AF35" s="42"/>
      <c r="AG35" s="42"/>
      <c r="AH35" s="42"/>
      <c r="AI35" s="42"/>
      <c r="AJ35" s="42"/>
      <c r="AK35" s="211">
        <v>0</v>
      </c>
      <c r="AL35" s="201"/>
      <c r="AM35" s="201"/>
      <c r="AN35" s="201"/>
      <c r="AO35" s="201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50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51</v>
      </c>
      <c r="U37" s="49"/>
      <c r="V37" s="49"/>
      <c r="W37" s="49"/>
      <c r="X37" s="221" t="s">
        <v>52</v>
      </c>
      <c r="Y37" s="222"/>
      <c r="Z37" s="222"/>
      <c r="AA37" s="222"/>
      <c r="AB37" s="222"/>
      <c r="AC37" s="49"/>
      <c r="AD37" s="49"/>
      <c r="AE37" s="49"/>
      <c r="AF37" s="49"/>
      <c r="AG37" s="49"/>
      <c r="AH37" s="49"/>
      <c r="AI37" s="49"/>
      <c r="AJ37" s="49"/>
      <c r="AK37" s="223">
        <f>SUM(AK29:AK35)</f>
        <v>0</v>
      </c>
      <c r="AL37" s="222"/>
      <c r="AM37" s="222"/>
      <c r="AN37" s="222"/>
      <c r="AO37" s="224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 ht="13.5">
      <c r="B39" s="2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5"/>
    </row>
    <row r="40" spans="2:57" ht="13.5"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5"/>
    </row>
    <row r="41" spans="2:57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5"/>
    </row>
    <row r="42" spans="2:57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5"/>
    </row>
    <row r="43" spans="2:57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5"/>
    </row>
    <row r="44" spans="2:57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5"/>
    </row>
    <row r="45" spans="2:57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5"/>
    </row>
    <row r="46" spans="2:57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5"/>
    </row>
    <row r="47" spans="2:57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5"/>
    </row>
    <row r="48" spans="2:57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5"/>
    </row>
    <row r="49" spans="2:43" s="1" customFormat="1">
      <c r="B49" s="36"/>
      <c r="C49" s="37"/>
      <c r="D49" s="51" t="s">
        <v>53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54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 ht="13.5">
      <c r="B50" s="24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5"/>
    </row>
    <row r="51" spans="2:43" ht="13.5">
      <c r="B51" s="24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5"/>
    </row>
    <row r="52" spans="2:43" ht="13.5">
      <c r="B52" s="24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5"/>
    </row>
    <row r="53" spans="2:43" ht="13.5">
      <c r="B53" s="24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5"/>
    </row>
    <row r="54" spans="2:43" ht="13.5">
      <c r="B54" s="24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5"/>
    </row>
    <row r="55" spans="2:43" ht="13.5">
      <c r="B55" s="24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5"/>
    </row>
    <row r="56" spans="2:43" ht="13.5">
      <c r="B56" s="24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5"/>
    </row>
    <row r="57" spans="2:43" ht="13.5">
      <c r="B57" s="24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5"/>
    </row>
    <row r="58" spans="2:43" s="1" customFormat="1">
      <c r="B58" s="36"/>
      <c r="C58" s="37"/>
      <c r="D58" s="56" t="s">
        <v>55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56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55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56</v>
      </c>
      <c r="AN58" s="57"/>
      <c r="AO58" s="59"/>
      <c r="AP58" s="37"/>
      <c r="AQ58" s="38"/>
    </row>
    <row r="59" spans="2:43" ht="13.5">
      <c r="B59" s="24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5"/>
    </row>
    <row r="60" spans="2:43" s="1" customFormat="1">
      <c r="B60" s="36"/>
      <c r="C60" s="37"/>
      <c r="D60" s="51" t="s">
        <v>57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58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 ht="13.5">
      <c r="B61" s="24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5"/>
    </row>
    <row r="62" spans="2:43" ht="13.5">
      <c r="B62" s="24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5"/>
    </row>
    <row r="63" spans="2:43" ht="13.5">
      <c r="B63" s="24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5"/>
    </row>
    <row r="64" spans="2:43" ht="13.5">
      <c r="B64" s="24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5"/>
    </row>
    <row r="65" spans="2:43" ht="13.5">
      <c r="B65" s="24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5"/>
    </row>
    <row r="66" spans="2:43" ht="13.5">
      <c r="B66" s="24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5"/>
    </row>
    <row r="67" spans="2:43" ht="13.5">
      <c r="B67" s="24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5"/>
    </row>
    <row r="68" spans="2:43" ht="13.5">
      <c r="B68" s="24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5"/>
    </row>
    <row r="69" spans="2:43" s="1" customFormat="1">
      <c r="B69" s="36"/>
      <c r="C69" s="37"/>
      <c r="D69" s="56" t="s">
        <v>55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56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55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56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214" t="s">
        <v>59</v>
      </c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38"/>
    </row>
    <row r="77" spans="2:43" s="3" customFormat="1" ht="14.45" customHeight="1">
      <c r="B77" s="66"/>
      <c r="C77" s="31" t="s">
        <v>14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8092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17</v>
      </c>
      <c r="D78" s="71"/>
      <c r="E78" s="71"/>
      <c r="F78" s="71"/>
      <c r="G78" s="71"/>
      <c r="H78" s="71"/>
      <c r="I78" s="71"/>
      <c r="J78" s="71"/>
      <c r="K78" s="71"/>
      <c r="L78" s="225" t="str">
        <f>K6</f>
        <v>Cyklotrasa Spartakovská ulica-napojenie k CITY ARÉNE,časť B Parkovisko pred zimným štadionom</v>
      </c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>
      <c r="B80" s="36"/>
      <c r="C80" s="31" t="s">
        <v>22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Trnava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24</v>
      </c>
      <c r="AJ80" s="37"/>
      <c r="AK80" s="37"/>
      <c r="AL80" s="37"/>
      <c r="AM80" s="74" t="str">
        <f>IF(AN8= "","",AN8)</f>
        <v>22. 1. 2020</v>
      </c>
      <c r="AN80" s="37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>
      <c r="B82" s="36"/>
      <c r="C82" s="31" t="s">
        <v>26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MESTO TRNAVA , Hlavná 1,917  Trnava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33</v>
      </c>
      <c r="AJ82" s="37"/>
      <c r="AK82" s="37"/>
      <c r="AL82" s="37"/>
      <c r="AM82" s="231" t="str">
        <f>IF(E17="","",E17)</f>
        <v>Cykloprojekt s.r.o. , Bratislava , Laurinská 18</v>
      </c>
      <c r="AN82" s="231"/>
      <c r="AO82" s="231"/>
      <c r="AP82" s="231"/>
      <c r="AQ82" s="38"/>
      <c r="AS82" s="232" t="s">
        <v>60</v>
      </c>
      <c r="AT82" s="233"/>
      <c r="AU82" s="75"/>
      <c r="AV82" s="75"/>
      <c r="AW82" s="75"/>
      <c r="AX82" s="75"/>
      <c r="AY82" s="75"/>
      <c r="AZ82" s="75"/>
      <c r="BA82" s="75"/>
      <c r="BB82" s="75"/>
      <c r="BC82" s="75"/>
      <c r="BD82" s="76"/>
    </row>
    <row r="83" spans="1:89" s="1" customFormat="1">
      <c r="B83" s="36"/>
      <c r="C83" s="31" t="s">
        <v>31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37</v>
      </c>
      <c r="AJ83" s="37"/>
      <c r="AK83" s="37"/>
      <c r="AL83" s="37"/>
      <c r="AM83" s="231" t="str">
        <f>IF(E20="","",E20)</f>
        <v xml:space="preserve"> </v>
      </c>
      <c r="AN83" s="231"/>
      <c r="AO83" s="231"/>
      <c r="AP83" s="231"/>
      <c r="AQ83" s="38"/>
      <c r="AS83" s="234"/>
      <c r="AT83" s="235"/>
      <c r="AU83" s="77"/>
      <c r="AV83" s="77"/>
      <c r="AW83" s="77"/>
      <c r="AX83" s="77"/>
      <c r="AY83" s="77"/>
      <c r="AZ83" s="77"/>
      <c r="BA83" s="77"/>
      <c r="BB83" s="77"/>
      <c r="BC83" s="77"/>
      <c r="BD83" s="78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36"/>
      <c r="AT84" s="237"/>
      <c r="AU84" s="37"/>
      <c r="AV84" s="37"/>
      <c r="AW84" s="37"/>
      <c r="AX84" s="37"/>
      <c r="AY84" s="37"/>
      <c r="AZ84" s="37"/>
      <c r="BA84" s="37"/>
      <c r="BB84" s="37"/>
      <c r="BC84" s="37"/>
      <c r="BD84" s="79"/>
    </row>
    <row r="85" spans="1:89" s="1" customFormat="1" ht="29.25" customHeight="1">
      <c r="B85" s="36"/>
      <c r="C85" s="227" t="s">
        <v>61</v>
      </c>
      <c r="D85" s="228"/>
      <c r="E85" s="228"/>
      <c r="F85" s="228"/>
      <c r="G85" s="228"/>
      <c r="H85" s="80"/>
      <c r="I85" s="229" t="s">
        <v>62</v>
      </c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9" t="s">
        <v>63</v>
      </c>
      <c r="AH85" s="228"/>
      <c r="AI85" s="228"/>
      <c r="AJ85" s="228"/>
      <c r="AK85" s="228"/>
      <c r="AL85" s="228"/>
      <c r="AM85" s="228"/>
      <c r="AN85" s="229" t="s">
        <v>64</v>
      </c>
      <c r="AO85" s="228"/>
      <c r="AP85" s="240"/>
      <c r="AQ85" s="38"/>
      <c r="AS85" s="81" t="s">
        <v>65</v>
      </c>
      <c r="AT85" s="82" t="s">
        <v>66</v>
      </c>
      <c r="AU85" s="82" t="s">
        <v>67</v>
      </c>
      <c r="AV85" s="82" t="s">
        <v>68</v>
      </c>
      <c r="AW85" s="82" t="s">
        <v>69</v>
      </c>
      <c r="AX85" s="82" t="s">
        <v>70</v>
      </c>
      <c r="AY85" s="82" t="s">
        <v>71</v>
      </c>
      <c r="AZ85" s="82" t="s">
        <v>72</v>
      </c>
      <c r="BA85" s="82" t="s">
        <v>73</v>
      </c>
      <c r="BB85" s="82" t="s">
        <v>74</v>
      </c>
      <c r="BC85" s="82" t="s">
        <v>75</v>
      </c>
      <c r="BD85" s="83" t="s">
        <v>76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4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5" t="s">
        <v>77</v>
      </c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241">
        <f>ROUND(SUM(AG88:AG90),2)</f>
        <v>0</v>
      </c>
      <c r="AH87" s="241"/>
      <c r="AI87" s="241"/>
      <c r="AJ87" s="241"/>
      <c r="AK87" s="241"/>
      <c r="AL87" s="241"/>
      <c r="AM87" s="241"/>
      <c r="AN87" s="242">
        <f>SUM(AG87,AT87)</f>
        <v>0</v>
      </c>
      <c r="AO87" s="242"/>
      <c r="AP87" s="242"/>
      <c r="AQ87" s="72"/>
      <c r="AS87" s="87">
        <f>ROUND(SUM(AS88:AS90),2)</f>
        <v>0</v>
      </c>
      <c r="AT87" s="88">
        <f>ROUND(SUM(AV87:AW87),2)</f>
        <v>0</v>
      </c>
      <c r="AU87" s="89">
        <f>ROUND(SUM(AU88:AU90),5)</f>
        <v>0</v>
      </c>
      <c r="AV87" s="88">
        <f>ROUND(AZ87*L31,2)</f>
        <v>0</v>
      </c>
      <c r="AW87" s="88">
        <f>ROUND(BA87*L32,2)</f>
        <v>0</v>
      </c>
      <c r="AX87" s="88">
        <f>ROUND(BB87*L31,2)</f>
        <v>0</v>
      </c>
      <c r="AY87" s="88">
        <f>ROUND(BC87*L32,2)</f>
        <v>0</v>
      </c>
      <c r="AZ87" s="88">
        <f>ROUND(SUM(AZ88:AZ90),2)</f>
        <v>0</v>
      </c>
      <c r="BA87" s="88">
        <f>ROUND(SUM(BA88:BA90),2)</f>
        <v>0</v>
      </c>
      <c r="BB87" s="88">
        <f>ROUND(SUM(BB88:BB90),2)</f>
        <v>0</v>
      </c>
      <c r="BC87" s="88">
        <f>ROUND(SUM(BC88:BC90),2)</f>
        <v>0</v>
      </c>
      <c r="BD87" s="90">
        <f>ROUND(SUM(BD88:BD90),2)</f>
        <v>0</v>
      </c>
      <c r="BS87" s="91" t="s">
        <v>78</v>
      </c>
      <c r="BT87" s="91" t="s">
        <v>79</v>
      </c>
      <c r="BU87" s="92" t="s">
        <v>80</v>
      </c>
      <c r="BV87" s="91" t="s">
        <v>81</v>
      </c>
      <c r="BW87" s="91" t="s">
        <v>82</v>
      </c>
      <c r="BX87" s="91" t="s">
        <v>83</v>
      </c>
    </row>
    <row r="88" spans="1:89" s="5" customFormat="1" ht="28.9" customHeight="1">
      <c r="A88" s="93" t="s">
        <v>84</v>
      </c>
      <c r="B88" s="94"/>
      <c r="C88" s="95"/>
      <c r="D88" s="230" t="s">
        <v>85</v>
      </c>
      <c r="E88" s="230"/>
      <c r="F88" s="230"/>
      <c r="G88" s="230"/>
      <c r="H88" s="230"/>
      <c r="I88" s="96"/>
      <c r="J88" s="230" t="s">
        <v>86</v>
      </c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8">
        <f>'80921 - SO 01 - Parkovisk...'!M30</f>
        <v>0</v>
      </c>
      <c r="AH88" s="239"/>
      <c r="AI88" s="239"/>
      <c r="AJ88" s="239"/>
      <c r="AK88" s="239"/>
      <c r="AL88" s="239"/>
      <c r="AM88" s="239"/>
      <c r="AN88" s="238">
        <f>SUM(AG88,AT88)</f>
        <v>0</v>
      </c>
      <c r="AO88" s="239"/>
      <c r="AP88" s="239"/>
      <c r="AQ88" s="97"/>
      <c r="AS88" s="98">
        <f>'80921 - SO 01 - Parkovisk...'!M28</f>
        <v>0</v>
      </c>
      <c r="AT88" s="99">
        <f>ROUND(SUM(AV88:AW88),2)</f>
        <v>0</v>
      </c>
      <c r="AU88" s="100">
        <f>'80921 - SO 01 - Parkovisk...'!W123</f>
        <v>0</v>
      </c>
      <c r="AV88" s="99">
        <f>'80921 - SO 01 - Parkovisk...'!M32</f>
        <v>0</v>
      </c>
      <c r="AW88" s="99">
        <f>'80921 - SO 01 - Parkovisk...'!M33</f>
        <v>0</v>
      </c>
      <c r="AX88" s="99">
        <f>'80921 - SO 01 - Parkovisk...'!M34</f>
        <v>0</v>
      </c>
      <c r="AY88" s="99">
        <f>'80921 - SO 01 - Parkovisk...'!M35</f>
        <v>0</v>
      </c>
      <c r="AZ88" s="99">
        <f>'80921 - SO 01 - Parkovisk...'!H32</f>
        <v>0</v>
      </c>
      <c r="BA88" s="99">
        <f>'80921 - SO 01 - Parkovisk...'!H33</f>
        <v>0</v>
      </c>
      <c r="BB88" s="99">
        <f>'80921 - SO 01 - Parkovisk...'!H34</f>
        <v>0</v>
      </c>
      <c r="BC88" s="99">
        <f>'80921 - SO 01 - Parkovisk...'!H35</f>
        <v>0</v>
      </c>
      <c r="BD88" s="101">
        <f>'80921 - SO 01 - Parkovisk...'!H36</f>
        <v>0</v>
      </c>
      <c r="BT88" s="102" t="s">
        <v>87</v>
      </c>
      <c r="BV88" s="102" t="s">
        <v>81</v>
      </c>
      <c r="BW88" s="102" t="s">
        <v>88</v>
      </c>
      <c r="BX88" s="102" t="s">
        <v>82</v>
      </c>
    </row>
    <row r="89" spans="1:89" s="5" customFormat="1" ht="28.9" customHeight="1">
      <c r="A89" s="93" t="s">
        <v>84</v>
      </c>
      <c r="B89" s="94"/>
      <c r="C89" s="95"/>
      <c r="D89" s="230" t="s">
        <v>89</v>
      </c>
      <c r="E89" s="230"/>
      <c r="F89" s="230"/>
      <c r="G89" s="230"/>
      <c r="H89" s="230"/>
      <c r="I89" s="96"/>
      <c r="J89" s="230" t="s">
        <v>90</v>
      </c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8">
        <f>'80922 - SO 02 - Krajinno ...'!M30</f>
        <v>0</v>
      </c>
      <c r="AH89" s="239"/>
      <c r="AI89" s="239"/>
      <c r="AJ89" s="239"/>
      <c r="AK89" s="239"/>
      <c r="AL89" s="239"/>
      <c r="AM89" s="239"/>
      <c r="AN89" s="238">
        <f>SUM(AG89,AT89)</f>
        <v>0</v>
      </c>
      <c r="AO89" s="239"/>
      <c r="AP89" s="239"/>
      <c r="AQ89" s="97"/>
      <c r="AS89" s="98">
        <f>'80922 - SO 02 - Krajinno ...'!M28</f>
        <v>0</v>
      </c>
      <c r="AT89" s="99">
        <f>ROUND(SUM(AV89:AW89),2)</f>
        <v>0</v>
      </c>
      <c r="AU89" s="100">
        <f>'80922 - SO 02 - Krajinno ...'!W121</f>
        <v>0</v>
      </c>
      <c r="AV89" s="99">
        <f>'80922 - SO 02 - Krajinno ...'!M32</f>
        <v>0</v>
      </c>
      <c r="AW89" s="99">
        <f>'80922 - SO 02 - Krajinno ...'!M33</f>
        <v>0</v>
      </c>
      <c r="AX89" s="99">
        <f>'80922 - SO 02 - Krajinno ...'!M34</f>
        <v>0</v>
      </c>
      <c r="AY89" s="99">
        <f>'80922 - SO 02 - Krajinno ...'!M35</f>
        <v>0</v>
      </c>
      <c r="AZ89" s="99">
        <f>'80922 - SO 02 - Krajinno ...'!H32</f>
        <v>0</v>
      </c>
      <c r="BA89" s="99">
        <f>'80922 - SO 02 - Krajinno ...'!H33</f>
        <v>0</v>
      </c>
      <c r="BB89" s="99">
        <f>'80922 - SO 02 - Krajinno ...'!H34</f>
        <v>0</v>
      </c>
      <c r="BC89" s="99">
        <f>'80922 - SO 02 - Krajinno ...'!H35</f>
        <v>0</v>
      </c>
      <c r="BD89" s="101">
        <f>'80922 - SO 02 - Krajinno ...'!H36</f>
        <v>0</v>
      </c>
      <c r="BT89" s="102" t="s">
        <v>87</v>
      </c>
      <c r="BV89" s="102" t="s">
        <v>81</v>
      </c>
      <c r="BW89" s="102" t="s">
        <v>91</v>
      </c>
      <c r="BX89" s="102" t="s">
        <v>82</v>
      </c>
    </row>
    <row r="90" spans="1:89" s="5" customFormat="1" ht="43.15" customHeight="1">
      <c r="A90" s="93" t="s">
        <v>84</v>
      </c>
      <c r="B90" s="94"/>
      <c r="C90" s="95"/>
      <c r="D90" s="230" t="s">
        <v>92</v>
      </c>
      <c r="E90" s="230"/>
      <c r="F90" s="230"/>
      <c r="G90" s="230"/>
      <c r="H90" s="230"/>
      <c r="I90" s="96"/>
      <c r="J90" s="230" t="s">
        <v>93</v>
      </c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8">
        <f>'80923 - Ochrana egzistujú...'!M30</f>
        <v>0</v>
      </c>
      <c r="AH90" s="239"/>
      <c r="AI90" s="239"/>
      <c r="AJ90" s="239"/>
      <c r="AK90" s="239"/>
      <c r="AL90" s="239"/>
      <c r="AM90" s="239"/>
      <c r="AN90" s="238">
        <f>SUM(AG90,AT90)</f>
        <v>0</v>
      </c>
      <c r="AO90" s="239"/>
      <c r="AP90" s="239"/>
      <c r="AQ90" s="97"/>
      <c r="AS90" s="103">
        <f>'80923 - Ochrana egzistujú...'!M28</f>
        <v>0</v>
      </c>
      <c r="AT90" s="104">
        <f>ROUND(SUM(AV90:AW90),2)</f>
        <v>0</v>
      </c>
      <c r="AU90" s="105">
        <f>'80923 - Ochrana egzistujú...'!W120</f>
        <v>0</v>
      </c>
      <c r="AV90" s="104">
        <f>'80923 - Ochrana egzistujú...'!M32</f>
        <v>0</v>
      </c>
      <c r="AW90" s="104">
        <f>'80923 - Ochrana egzistujú...'!M33</f>
        <v>0</v>
      </c>
      <c r="AX90" s="104">
        <f>'80923 - Ochrana egzistujú...'!M34</f>
        <v>0</v>
      </c>
      <c r="AY90" s="104">
        <f>'80923 - Ochrana egzistujú...'!M35</f>
        <v>0</v>
      </c>
      <c r="AZ90" s="104">
        <f>'80923 - Ochrana egzistujú...'!H32</f>
        <v>0</v>
      </c>
      <c r="BA90" s="104">
        <f>'80923 - Ochrana egzistujú...'!H33</f>
        <v>0</v>
      </c>
      <c r="BB90" s="104">
        <f>'80923 - Ochrana egzistujú...'!H34</f>
        <v>0</v>
      </c>
      <c r="BC90" s="104">
        <f>'80923 - Ochrana egzistujú...'!H35</f>
        <v>0</v>
      </c>
      <c r="BD90" s="106">
        <f>'80923 - Ochrana egzistujú...'!H36</f>
        <v>0</v>
      </c>
      <c r="BT90" s="102" t="s">
        <v>87</v>
      </c>
      <c r="BV90" s="102" t="s">
        <v>81</v>
      </c>
      <c r="BW90" s="102" t="s">
        <v>94</v>
      </c>
      <c r="BX90" s="102" t="s">
        <v>82</v>
      </c>
    </row>
    <row r="91" spans="1:89" ht="13.5">
      <c r="B91" s="24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5"/>
    </row>
    <row r="92" spans="1:89" s="1" customFormat="1" ht="30" customHeight="1">
      <c r="B92" s="36"/>
      <c r="C92" s="85" t="s">
        <v>95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42">
        <f>ROUND(SUM(AG93:AG105),2)</f>
        <v>0</v>
      </c>
      <c r="AH92" s="242"/>
      <c r="AI92" s="242"/>
      <c r="AJ92" s="242"/>
      <c r="AK92" s="242"/>
      <c r="AL92" s="242"/>
      <c r="AM92" s="242"/>
      <c r="AN92" s="242">
        <f>ROUND(SUM(AN93:AN105),2)</f>
        <v>0</v>
      </c>
      <c r="AO92" s="242"/>
      <c r="AP92" s="242"/>
      <c r="AQ92" s="38"/>
      <c r="AS92" s="81" t="s">
        <v>96</v>
      </c>
      <c r="AT92" s="82" t="s">
        <v>97</v>
      </c>
      <c r="AU92" s="82" t="s">
        <v>43</v>
      </c>
      <c r="AV92" s="83" t="s">
        <v>66</v>
      </c>
    </row>
    <row r="93" spans="1:89" s="1" customFormat="1" ht="19.899999999999999" customHeight="1">
      <c r="B93" s="36"/>
      <c r="C93" s="37"/>
      <c r="D93" s="107" t="s">
        <v>98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243">
        <f>ROUND(AG87*AS93,2)</f>
        <v>0</v>
      </c>
      <c r="AH93" s="244"/>
      <c r="AI93" s="244"/>
      <c r="AJ93" s="244"/>
      <c r="AK93" s="244"/>
      <c r="AL93" s="244"/>
      <c r="AM93" s="244"/>
      <c r="AN93" s="244">
        <f t="shared" ref="AN93:AN102" si="0">ROUND(AG93+AV93,2)</f>
        <v>0</v>
      </c>
      <c r="AO93" s="244"/>
      <c r="AP93" s="244"/>
      <c r="AQ93" s="38"/>
      <c r="AS93" s="108">
        <v>0</v>
      </c>
      <c r="AT93" s="109" t="s">
        <v>99</v>
      </c>
      <c r="AU93" s="109" t="s">
        <v>44</v>
      </c>
      <c r="AV93" s="110">
        <f>ROUND(IF(AU93="základná",AG93*L31,IF(AU93="znížená",AG93*L32,0)),2)</f>
        <v>0</v>
      </c>
      <c r="BV93" s="20" t="s">
        <v>100</v>
      </c>
      <c r="BY93" s="111">
        <f t="shared" ref="BY93:BY105" si="1">IF(AU93="základná",AV93,0)</f>
        <v>0</v>
      </c>
      <c r="BZ93" s="111">
        <f t="shared" ref="BZ93:BZ105" si="2">IF(AU93="znížená",AV93,0)</f>
        <v>0</v>
      </c>
      <c r="CA93" s="111">
        <v>0</v>
      </c>
      <c r="CB93" s="111">
        <v>0</v>
      </c>
      <c r="CC93" s="111">
        <v>0</v>
      </c>
      <c r="CD93" s="111">
        <f t="shared" ref="CD93:CD105" si="3">IF(AU93="základná",AG93,0)</f>
        <v>0</v>
      </c>
      <c r="CE93" s="111">
        <f t="shared" ref="CE93:CE105" si="4">IF(AU93="znížená",AG93,0)</f>
        <v>0</v>
      </c>
      <c r="CF93" s="111">
        <f t="shared" ref="CF93:CF105" si="5">IF(AU93="zákl. prenesená",AG93,0)</f>
        <v>0</v>
      </c>
      <c r="CG93" s="111">
        <f t="shared" ref="CG93:CG105" si="6">IF(AU93="zníž. prenesená",AG93,0)</f>
        <v>0</v>
      </c>
      <c r="CH93" s="111">
        <f t="shared" ref="CH93:CH105" si="7">IF(AU93="nulová",AG93,0)</f>
        <v>0</v>
      </c>
      <c r="CI93" s="20">
        <f t="shared" ref="CI93:CI105" si="8"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 t="shared" ref="CK93:CK105" si="9">IF(D93="Vyplň vlastné","","x")</f>
        <v>x</v>
      </c>
    </row>
    <row r="94" spans="1:89" s="1" customFormat="1" ht="19.899999999999999" customHeight="1">
      <c r="B94" s="36"/>
      <c r="C94" s="37"/>
      <c r="D94" s="107" t="s">
        <v>101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243">
        <f>ROUND(AG87*AS94,2)</f>
        <v>0</v>
      </c>
      <c r="AH94" s="244"/>
      <c r="AI94" s="244"/>
      <c r="AJ94" s="244"/>
      <c r="AK94" s="244"/>
      <c r="AL94" s="244"/>
      <c r="AM94" s="244"/>
      <c r="AN94" s="244">
        <f t="shared" si="0"/>
        <v>0</v>
      </c>
      <c r="AO94" s="244"/>
      <c r="AP94" s="244"/>
      <c r="AQ94" s="38"/>
      <c r="AS94" s="112">
        <v>0</v>
      </c>
      <c r="AT94" s="113" t="s">
        <v>99</v>
      </c>
      <c r="AU94" s="113" t="s">
        <v>44</v>
      </c>
      <c r="AV94" s="114">
        <f>ROUND(IF(AU94="základná",AG94*L31,IF(AU94="znížená",AG94*L32,0)),2)</f>
        <v>0</v>
      </c>
      <c r="BV94" s="20" t="s">
        <v>100</v>
      </c>
      <c r="BY94" s="111">
        <f t="shared" si="1"/>
        <v>0</v>
      </c>
      <c r="BZ94" s="111">
        <f t="shared" si="2"/>
        <v>0</v>
      </c>
      <c r="CA94" s="111">
        <v>0</v>
      </c>
      <c r="CB94" s="111">
        <v>0</v>
      </c>
      <c r="CC94" s="111">
        <v>0</v>
      </c>
      <c r="CD94" s="111">
        <f t="shared" si="3"/>
        <v>0</v>
      </c>
      <c r="CE94" s="111">
        <f t="shared" si="4"/>
        <v>0</v>
      </c>
      <c r="CF94" s="111">
        <f t="shared" si="5"/>
        <v>0</v>
      </c>
      <c r="CG94" s="111">
        <f t="shared" si="6"/>
        <v>0</v>
      </c>
      <c r="CH94" s="111">
        <f t="shared" si="7"/>
        <v>0</v>
      </c>
      <c r="CI94" s="20">
        <f t="shared" si="8"/>
        <v>1</v>
      </c>
      <c r="CJ94" s="20">
        <f>IF(AT94="stavebná časť",1,IF(8894="investičná časť",2,3))</f>
        <v>1</v>
      </c>
      <c r="CK94" s="20" t="str">
        <f t="shared" si="9"/>
        <v>x</v>
      </c>
    </row>
    <row r="95" spans="1:89" s="1" customFormat="1" ht="19.899999999999999" customHeight="1">
      <c r="B95" s="36"/>
      <c r="C95" s="37"/>
      <c r="D95" s="107" t="s">
        <v>102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243">
        <f>ROUND(AG87*AS95,2)</f>
        <v>0</v>
      </c>
      <c r="AH95" s="244"/>
      <c r="AI95" s="244"/>
      <c r="AJ95" s="244"/>
      <c r="AK95" s="244"/>
      <c r="AL95" s="244"/>
      <c r="AM95" s="244"/>
      <c r="AN95" s="244">
        <f t="shared" si="0"/>
        <v>0</v>
      </c>
      <c r="AO95" s="244"/>
      <c r="AP95" s="244"/>
      <c r="AQ95" s="38"/>
      <c r="AS95" s="112">
        <v>0</v>
      </c>
      <c r="AT95" s="113" t="s">
        <v>99</v>
      </c>
      <c r="AU95" s="113" t="s">
        <v>44</v>
      </c>
      <c r="AV95" s="114">
        <f>ROUND(IF(AU95="základná",AG95*L31,IF(AU95="znížená",AG95*L32,0)),2)</f>
        <v>0</v>
      </c>
      <c r="BV95" s="20" t="s">
        <v>100</v>
      </c>
      <c r="BY95" s="111">
        <f t="shared" si="1"/>
        <v>0</v>
      </c>
      <c r="BZ95" s="111">
        <f t="shared" si="2"/>
        <v>0</v>
      </c>
      <c r="CA95" s="111">
        <v>0</v>
      </c>
      <c r="CB95" s="111">
        <v>0</v>
      </c>
      <c r="CC95" s="111">
        <v>0</v>
      </c>
      <c r="CD95" s="111">
        <f t="shared" si="3"/>
        <v>0</v>
      </c>
      <c r="CE95" s="111">
        <f t="shared" si="4"/>
        <v>0</v>
      </c>
      <c r="CF95" s="111">
        <f t="shared" si="5"/>
        <v>0</v>
      </c>
      <c r="CG95" s="111">
        <f t="shared" si="6"/>
        <v>0</v>
      </c>
      <c r="CH95" s="111">
        <f t="shared" si="7"/>
        <v>0</v>
      </c>
      <c r="CI95" s="20">
        <f t="shared" si="8"/>
        <v>1</v>
      </c>
      <c r="CJ95" s="20">
        <f>IF(AT95="stavebná časť",1,IF(8895="investičná časť",2,3))</f>
        <v>1</v>
      </c>
      <c r="CK95" s="20" t="str">
        <f t="shared" si="9"/>
        <v>x</v>
      </c>
    </row>
    <row r="96" spans="1:89" s="1" customFormat="1" ht="19.899999999999999" customHeight="1">
      <c r="B96" s="36"/>
      <c r="C96" s="37"/>
      <c r="D96" s="107" t="s">
        <v>103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243">
        <f>ROUND(AG87*AS96,2)</f>
        <v>0</v>
      </c>
      <c r="AH96" s="244"/>
      <c r="AI96" s="244"/>
      <c r="AJ96" s="244"/>
      <c r="AK96" s="244"/>
      <c r="AL96" s="244"/>
      <c r="AM96" s="244"/>
      <c r="AN96" s="244">
        <f t="shared" si="0"/>
        <v>0</v>
      </c>
      <c r="AO96" s="244"/>
      <c r="AP96" s="244"/>
      <c r="AQ96" s="38"/>
      <c r="AS96" s="112">
        <v>0</v>
      </c>
      <c r="AT96" s="113" t="s">
        <v>99</v>
      </c>
      <c r="AU96" s="113" t="s">
        <v>44</v>
      </c>
      <c r="AV96" s="114">
        <f>ROUND(IF(AU96="základná",AG96*L31,IF(AU96="znížená",AG96*L32,0)),2)</f>
        <v>0</v>
      </c>
      <c r="BV96" s="20" t="s">
        <v>100</v>
      </c>
      <c r="BY96" s="111">
        <f t="shared" si="1"/>
        <v>0</v>
      </c>
      <c r="BZ96" s="111">
        <f t="shared" si="2"/>
        <v>0</v>
      </c>
      <c r="CA96" s="111">
        <v>0</v>
      </c>
      <c r="CB96" s="111">
        <v>0</v>
      </c>
      <c r="CC96" s="111">
        <v>0</v>
      </c>
      <c r="CD96" s="111">
        <f t="shared" si="3"/>
        <v>0</v>
      </c>
      <c r="CE96" s="111">
        <f t="shared" si="4"/>
        <v>0</v>
      </c>
      <c r="CF96" s="111">
        <f t="shared" si="5"/>
        <v>0</v>
      </c>
      <c r="CG96" s="111">
        <f t="shared" si="6"/>
        <v>0</v>
      </c>
      <c r="CH96" s="111">
        <f t="shared" si="7"/>
        <v>0</v>
      </c>
      <c r="CI96" s="20">
        <f t="shared" si="8"/>
        <v>1</v>
      </c>
      <c r="CJ96" s="20">
        <f>IF(AT96="stavebná časť",1,IF(8896="investičná časť",2,3))</f>
        <v>1</v>
      </c>
      <c r="CK96" s="20" t="str">
        <f t="shared" si="9"/>
        <v>x</v>
      </c>
    </row>
    <row r="97" spans="2:89" s="1" customFormat="1" ht="19.899999999999999" customHeight="1">
      <c r="B97" s="36"/>
      <c r="C97" s="37"/>
      <c r="D97" s="107" t="s">
        <v>104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243">
        <f>ROUND(AG87*AS97,2)</f>
        <v>0</v>
      </c>
      <c r="AH97" s="244"/>
      <c r="AI97" s="244"/>
      <c r="AJ97" s="244"/>
      <c r="AK97" s="244"/>
      <c r="AL97" s="244"/>
      <c r="AM97" s="244"/>
      <c r="AN97" s="244">
        <f t="shared" si="0"/>
        <v>0</v>
      </c>
      <c r="AO97" s="244"/>
      <c r="AP97" s="244"/>
      <c r="AQ97" s="38"/>
      <c r="AS97" s="112">
        <v>0</v>
      </c>
      <c r="AT97" s="113" t="s">
        <v>99</v>
      </c>
      <c r="AU97" s="113" t="s">
        <v>44</v>
      </c>
      <c r="AV97" s="114">
        <f>ROUND(IF(AU97="základná",AG97*L31,IF(AU97="znížená",AG97*L32,0)),2)</f>
        <v>0</v>
      </c>
      <c r="BV97" s="20" t="s">
        <v>100</v>
      </c>
      <c r="BY97" s="111">
        <f t="shared" si="1"/>
        <v>0</v>
      </c>
      <c r="BZ97" s="111">
        <f t="shared" si="2"/>
        <v>0</v>
      </c>
      <c r="CA97" s="111">
        <v>0</v>
      </c>
      <c r="CB97" s="111">
        <v>0</v>
      </c>
      <c r="CC97" s="111">
        <v>0</v>
      </c>
      <c r="CD97" s="111">
        <f t="shared" si="3"/>
        <v>0</v>
      </c>
      <c r="CE97" s="111">
        <f t="shared" si="4"/>
        <v>0</v>
      </c>
      <c r="CF97" s="111">
        <f t="shared" si="5"/>
        <v>0</v>
      </c>
      <c r="CG97" s="111">
        <f t="shared" si="6"/>
        <v>0</v>
      </c>
      <c r="CH97" s="111">
        <f t="shared" si="7"/>
        <v>0</v>
      </c>
      <c r="CI97" s="20">
        <f t="shared" si="8"/>
        <v>1</v>
      </c>
      <c r="CJ97" s="20">
        <f>IF(AT97="stavebná časť",1,IF(8897="investičná časť",2,3))</f>
        <v>1</v>
      </c>
      <c r="CK97" s="20" t="str">
        <f t="shared" si="9"/>
        <v>x</v>
      </c>
    </row>
    <row r="98" spans="2:89" s="1" customFormat="1" ht="19.899999999999999" customHeight="1">
      <c r="B98" s="36"/>
      <c r="C98" s="37"/>
      <c r="D98" s="107" t="s">
        <v>105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243">
        <f>ROUND(AG87*AS98,2)</f>
        <v>0</v>
      </c>
      <c r="AH98" s="244"/>
      <c r="AI98" s="244"/>
      <c r="AJ98" s="244"/>
      <c r="AK98" s="244"/>
      <c r="AL98" s="244"/>
      <c r="AM98" s="244"/>
      <c r="AN98" s="244">
        <f t="shared" si="0"/>
        <v>0</v>
      </c>
      <c r="AO98" s="244"/>
      <c r="AP98" s="244"/>
      <c r="AQ98" s="38"/>
      <c r="AS98" s="112">
        <v>0</v>
      </c>
      <c r="AT98" s="113" t="s">
        <v>99</v>
      </c>
      <c r="AU98" s="113" t="s">
        <v>44</v>
      </c>
      <c r="AV98" s="114">
        <f>ROUND(IF(AU98="základná",AG98*L31,IF(AU98="znížená",AG98*L32,0)),2)</f>
        <v>0</v>
      </c>
      <c r="BV98" s="20" t="s">
        <v>100</v>
      </c>
      <c r="BY98" s="111">
        <f t="shared" si="1"/>
        <v>0</v>
      </c>
      <c r="BZ98" s="111">
        <f t="shared" si="2"/>
        <v>0</v>
      </c>
      <c r="CA98" s="111">
        <v>0</v>
      </c>
      <c r="CB98" s="111">
        <v>0</v>
      </c>
      <c r="CC98" s="111">
        <v>0</v>
      </c>
      <c r="CD98" s="111">
        <f t="shared" si="3"/>
        <v>0</v>
      </c>
      <c r="CE98" s="111">
        <f t="shared" si="4"/>
        <v>0</v>
      </c>
      <c r="CF98" s="111">
        <f t="shared" si="5"/>
        <v>0</v>
      </c>
      <c r="CG98" s="111">
        <f t="shared" si="6"/>
        <v>0</v>
      </c>
      <c r="CH98" s="111">
        <f t="shared" si="7"/>
        <v>0</v>
      </c>
      <c r="CI98" s="20">
        <f t="shared" si="8"/>
        <v>1</v>
      </c>
      <c r="CJ98" s="20">
        <f>IF(AT98="stavebná časť",1,IF(8898="investičná časť",2,3))</f>
        <v>1</v>
      </c>
      <c r="CK98" s="20" t="str">
        <f t="shared" si="9"/>
        <v>x</v>
      </c>
    </row>
    <row r="99" spans="2:89" s="1" customFormat="1" ht="19.899999999999999" customHeight="1">
      <c r="B99" s="36"/>
      <c r="C99" s="37"/>
      <c r="D99" s="107" t="s">
        <v>106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243">
        <f>ROUND(AG87*AS99,2)</f>
        <v>0</v>
      </c>
      <c r="AH99" s="244"/>
      <c r="AI99" s="244"/>
      <c r="AJ99" s="244"/>
      <c r="AK99" s="244"/>
      <c r="AL99" s="244"/>
      <c r="AM99" s="244"/>
      <c r="AN99" s="244">
        <f t="shared" si="0"/>
        <v>0</v>
      </c>
      <c r="AO99" s="244"/>
      <c r="AP99" s="244"/>
      <c r="AQ99" s="38"/>
      <c r="AS99" s="112">
        <v>0</v>
      </c>
      <c r="AT99" s="113" t="s">
        <v>99</v>
      </c>
      <c r="AU99" s="113" t="s">
        <v>44</v>
      </c>
      <c r="AV99" s="114">
        <f>ROUND(IF(AU99="základná",AG99*L31,IF(AU99="znížená",AG99*L32,0)),2)</f>
        <v>0</v>
      </c>
      <c r="BV99" s="20" t="s">
        <v>100</v>
      </c>
      <c r="BY99" s="111">
        <f t="shared" si="1"/>
        <v>0</v>
      </c>
      <c r="BZ99" s="111">
        <f t="shared" si="2"/>
        <v>0</v>
      </c>
      <c r="CA99" s="111">
        <v>0</v>
      </c>
      <c r="CB99" s="111">
        <v>0</v>
      </c>
      <c r="CC99" s="111">
        <v>0</v>
      </c>
      <c r="CD99" s="111">
        <f t="shared" si="3"/>
        <v>0</v>
      </c>
      <c r="CE99" s="111">
        <f t="shared" si="4"/>
        <v>0</v>
      </c>
      <c r="CF99" s="111">
        <f t="shared" si="5"/>
        <v>0</v>
      </c>
      <c r="CG99" s="111">
        <f t="shared" si="6"/>
        <v>0</v>
      </c>
      <c r="CH99" s="111">
        <f t="shared" si="7"/>
        <v>0</v>
      </c>
      <c r="CI99" s="20">
        <f t="shared" si="8"/>
        <v>1</v>
      </c>
      <c r="CJ99" s="20">
        <f>IF(AT99="stavebná časť",1,IF(8899="investičná časť",2,3))</f>
        <v>1</v>
      </c>
      <c r="CK99" s="20" t="str">
        <f t="shared" si="9"/>
        <v>x</v>
      </c>
    </row>
    <row r="100" spans="2:89" s="1" customFormat="1" ht="19.899999999999999" customHeight="1">
      <c r="B100" s="36"/>
      <c r="C100" s="37"/>
      <c r="D100" s="107" t="s">
        <v>107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243">
        <f>ROUND(AG87*AS100,2)</f>
        <v>0</v>
      </c>
      <c r="AH100" s="244"/>
      <c r="AI100" s="244"/>
      <c r="AJ100" s="244"/>
      <c r="AK100" s="244"/>
      <c r="AL100" s="244"/>
      <c r="AM100" s="244"/>
      <c r="AN100" s="244">
        <f t="shared" si="0"/>
        <v>0</v>
      </c>
      <c r="AO100" s="244"/>
      <c r="AP100" s="244"/>
      <c r="AQ100" s="38"/>
      <c r="AS100" s="112">
        <v>0</v>
      </c>
      <c r="AT100" s="113" t="s">
        <v>99</v>
      </c>
      <c r="AU100" s="113" t="s">
        <v>44</v>
      </c>
      <c r="AV100" s="114">
        <f>ROUND(IF(AU100="základná",AG100*L31,IF(AU100="znížená",AG100*L32,0)),2)</f>
        <v>0</v>
      </c>
      <c r="BV100" s="20" t="s">
        <v>100</v>
      </c>
      <c r="BY100" s="111">
        <f t="shared" si="1"/>
        <v>0</v>
      </c>
      <c r="BZ100" s="111">
        <f t="shared" si="2"/>
        <v>0</v>
      </c>
      <c r="CA100" s="111">
        <v>0</v>
      </c>
      <c r="CB100" s="111">
        <v>0</v>
      </c>
      <c r="CC100" s="111">
        <v>0</v>
      </c>
      <c r="CD100" s="111">
        <f t="shared" si="3"/>
        <v>0</v>
      </c>
      <c r="CE100" s="111">
        <f t="shared" si="4"/>
        <v>0</v>
      </c>
      <c r="CF100" s="111">
        <f t="shared" si="5"/>
        <v>0</v>
      </c>
      <c r="CG100" s="111">
        <f t="shared" si="6"/>
        <v>0</v>
      </c>
      <c r="CH100" s="111">
        <f t="shared" si="7"/>
        <v>0</v>
      </c>
      <c r="CI100" s="20">
        <f t="shared" si="8"/>
        <v>1</v>
      </c>
      <c r="CJ100" s="20">
        <f>IF(AT100="stavebná časť",1,IF(88100="investičná časť",2,3))</f>
        <v>1</v>
      </c>
      <c r="CK100" s="20" t="str">
        <f t="shared" si="9"/>
        <v>x</v>
      </c>
    </row>
    <row r="101" spans="2:89" s="1" customFormat="1" ht="19.899999999999999" customHeight="1">
      <c r="B101" s="36"/>
      <c r="C101" s="37"/>
      <c r="D101" s="107" t="s">
        <v>108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243">
        <f>ROUND(AG87*AS101,2)</f>
        <v>0</v>
      </c>
      <c r="AH101" s="244"/>
      <c r="AI101" s="244"/>
      <c r="AJ101" s="244"/>
      <c r="AK101" s="244"/>
      <c r="AL101" s="244"/>
      <c r="AM101" s="244"/>
      <c r="AN101" s="244">
        <f t="shared" si="0"/>
        <v>0</v>
      </c>
      <c r="AO101" s="244"/>
      <c r="AP101" s="244"/>
      <c r="AQ101" s="38"/>
      <c r="AS101" s="112">
        <v>0</v>
      </c>
      <c r="AT101" s="113" t="s">
        <v>99</v>
      </c>
      <c r="AU101" s="113" t="s">
        <v>44</v>
      </c>
      <c r="AV101" s="114">
        <f>ROUND(IF(AU101="základná",AG101*L31,IF(AU101="znížená",AG101*L32,0)),2)</f>
        <v>0</v>
      </c>
      <c r="BV101" s="20" t="s">
        <v>100</v>
      </c>
      <c r="BY101" s="111">
        <f t="shared" si="1"/>
        <v>0</v>
      </c>
      <c r="BZ101" s="111">
        <f t="shared" si="2"/>
        <v>0</v>
      </c>
      <c r="CA101" s="111">
        <v>0</v>
      </c>
      <c r="CB101" s="111">
        <v>0</v>
      </c>
      <c r="CC101" s="111">
        <v>0</v>
      </c>
      <c r="CD101" s="111">
        <f t="shared" si="3"/>
        <v>0</v>
      </c>
      <c r="CE101" s="111">
        <f t="shared" si="4"/>
        <v>0</v>
      </c>
      <c r="CF101" s="111">
        <f t="shared" si="5"/>
        <v>0</v>
      </c>
      <c r="CG101" s="111">
        <f t="shared" si="6"/>
        <v>0</v>
      </c>
      <c r="CH101" s="111">
        <f t="shared" si="7"/>
        <v>0</v>
      </c>
      <c r="CI101" s="20">
        <f t="shared" si="8"/>
        <v>1</v>
      </c>
      <c r="CJ101" s="20">
        <f>IF(AT101="stavebná časť",1,IF(88101="investičná časť",2,3))</f>
        <v>1</v>
      </c>
      <c r="CK101" s="20" t="str">
        <f t="shared" si="9"/>
        <v>x</v>
      </c>
    </row>
    <row r="102" spans="2:89" s="1" customFormat="1" ht="19.899999999999999" customHeight="1">
      <c r="B102" s="36"/>
      <c r="C102" s="37"/>
      <c r="D102" s="107" t="s">
        <v>109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243">
        <f>ROUND(AG87*AS102,2)</f>
        <v>0</v>
      </c>
      <c r="AH102" s="244"/>
      <c r="AI102" s="244"/>
      <c r="AJ102" s="244"/>
      <c r="AK102" s="244"/>
      <c r="AL102" s="244"/>
      <c r="AM102" s="244"/>
      <c r="AN102" s="244">
        <f t="shared" si="0"/>
        <v>0</v>
      </c>
      <c r="AO102" s="244"/>
      <c r="AP102" s="244"/>
      <c r="AQ102" s="38"/>
      <c r="AS102" s="112">
        <v>0</v>
      </c>
      <c r="AT102" s="113" t="s">
        <v>99</v>
      </c>
      <c r="AU102" s="113" t="s">
        <v>44</v>
      </c>
      <c r="AV102" s="114">
        <f>ROUND(IF(AU102="základná",AG102*L31,IF(AU102="znížená",AG102*L32,0)),2)</f>
        <v>0</v>
      </c>
      <c r="BV102" s="20" t="s">
        <v>100</v>
      </c>
      <c r="BY102" s="111">
        <f t="shared" si="1"/>
        <v>0</v>
      </c>
      <c r="BZ102" s="111">
        <f t="shared" si="2"/>
        <v>0</v>
      </c>
      <c r="CA102" s="111">
        <v>0</v>
      </c>
      <c r="CB102" s="111">
        <v>0</v>
      </c>
      <c r="CC102" s="111">
        <v>0</v>
      </c>
      <c r="CD102" s="111">
        <f t="shared" si="3"/>
        <v>0</v>
      </c>
      <c r="CE102" s="111">
        <f t="shared" si="4"/>
        <v>0</v>
      </c>
      <c r="CF102" s="111">
        <f t="shared" si="5"/>
        <v>0</v>
      </c>
      <c r="CG102" s="111">
        <f t="shared" si="6"/>
        <v>0</v>
      </c>
      <c r="CH102" s="111">
        <f t="shared" si="7"/>
        <v>0</v>
      </c>
      <c r="CI102" s="20">
        <f t="shared" si="8"/>
        <v>1</v>
      </c>
      <c r="CJ102" s="20">
        <f>IF(AT102="stavebná časť",1,IF(88102="investičná časť",2,3))</f>
        <v>1</v>
      </c>
      <c r="CK102" s="20" t="str">
        <f t="shared" si="9"/>
        <v>x</v>
      </c>
    </row>
    <row r="103" spans="2:89" s="1" customFormat="1" ht="19.899999999999999" customHeight="1">
      <c r="B103" s="36"/>
      <c r="C103" s="37"/>
      <c r="D103" s="245" t="s">
        <v>110</v>
      </c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37"/>
      <c r="AD103" s="37"/>
      <c r="AE103" s="37"/>
      <c r="AF103" s="37"/>
      <c r="AG103" s="243">
        <f>AG87*AS103</f>
        <v>0</v>
      </c>
      <c r="AH103" s="244"/>
      <c r="AI103" s="244"/>
      <c r="AJ103" s="244"/>
      <c r="AK103" s="244"/>
      <c r="AL103" s="244"/>
      <c r="AM103" s="244"/>
      <c r="AN103" s="244">
        <f>AG103+AV103</f>
        <v>0</v>
      </c>
      <c r="AO103" s="244"/>
      <c r="AP103" s="244"/>
      <c r="AQ103" s="38"/>
      <c r="AS103" s="112">
        <v>0</v>
      </c>
      <c r="AT103" s="113" t="s">
        <v>99</v>
      </c>
      <c r="AU103" s="113" t="s">
        <v>44</v>
      </c>
      <c r="AV103" s="114">
        <f>ROUND(IF(AU103="nulová",0,IF(OR(AU103="základná",AU103="zákl. prenesená"),AG103*L31,AG103*L32)),2)</f>
        <v>0</v>
      </c>
      <c r="BV103" s="20" t="s">
        <v>111</v>
      </c>
      <c r="BY103" s="111">
        <f t="shared" si="1"/>
        <v>0</v>
      </c>
      <c r="BZ103" s="111">
        <f t="shared" si="2"/>
        <v>0</v>
      </c>
      <c r="CA103" s="111">
        <f>IF(AU103="zákl. prenesená",AV103,0)</f>
        <v>0</v>
      </c>
      <c r="CB103" s="111">
        <f>IF(AU103="zníž. prenesená",AV103,0)</f>
        <v>0</v>
      </c>
      <c r="CC103" s="111">
        <f>IF(AU103="nulová",AV103,0)</f>
        <v>0</v>
      </c>
      <c r="CD103" s="111">
        <f t="shared" si="3"/>
        <v>0</v>
      </c>
      <c r="CE103" s="111">
        <f t="shared" si="4"/>
        <v>0</v>
      </c>
      <c r="CF103" s="111">
        <f t="shared" si="5"/>
        <v>0</v>
      </c>
      <c r="CG103" s="111">
        <f t="shared" si="6"/>
        <v>0</v>
      </c>
      <c r="CH103" s="111">
        <f t="shared" si="7"/>
        <v>0</v>
      </c>
      <c r="CI103" s="20">
        <f t="shared" si="8"/>
        <v>1</v>
      </c>
      <c r="CJ103" s="20">
        <f>IF(AT103="stavebná časť",1,IF(88103="investičná časť",2,3))</f>
        <v>1</v>
      </c>
      <c r="CK103" s="20" t="str">
        <f t="shared" si="9"/>
        <v/>
      </c>
    </row>
    <row r="104" spans="2:89" s="1" customFormat="1" ht="19.899999999999999" customHeight="1">
      <c r="B104" s="36"/>
      <c r="C104" s="37"/>
      <c r="D104" s="245" t="s">
        <v>110</v>
      </c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37"/>
      <c r="AD104" s="37"/>
      <c r="AE104" s="37"/>
      <c r="AF104" s="37"/>
      <c r="AG104" s="243">
        <f>AG87*AS104</f>
        <v>0</v>
      </c>
      <c r="AH104" s="244"/>
      <c r="AI104" s="244"/>
      <c r="AJ104" s="244"/>
      <c r="AK104" s="244"/>
      <c r="AL104" s="244"/>
      <c r="AM104" s="244"/>
      <c r="AN104" s="244">
        <f>AG104+AV104</f>
        <v>0</v>
      </c>
      <c r="AO104" s="244"/>
      <c r="AP104" s="244"/>
      <c r="AQ104" s="38"/>
      <c r="AS104" s="112">
        <v>0</v>
      </c>
      <c r="AT104" s="113" t="s">
        <v>99</v>
      </c>
      <c r="AU104" s="113" t="s">
        <v>44</v>
      </c>
      <c r="AV104" s="114">
        <f>ROUND(IF(AU104="nulová",0,IF(OR(AU104="základná",AU104="zákl. prenesená"),AG104*L31,AG104*L32)),2)</f>
        <v>0</v>
      </c>
      <c r="BV104" s="20" t="s">
        <v>111</v>
      </c>
      <c r="BY104" s="111">
        <f t="shared" si="1"/>
        <v>0</v>
      </c>
      <c r="BZ104" s="111">
        <f t="shared" si="2"/>
        <v>0</v>
      </c>
      <c r="CA104" s="111">
        <f>IF(AU104="zákl. prenesená",AV104,0)</f>
        <v>0</v>
      </c>
      <c r="CB104" s="111">
        <f>IF(AU104="zníž. prenesená",AV104,0)</f>
        <v>0</v>
      </c>
      <c r="CC104" s="111">
        <f>IF(AU104="nulová",AV104,0)</f>
        <v>0</v>
      </c>
      <c r="CD104" s="111">
        <f t="shared" si="3"/>
        <v>0</v>
      </c>
      <c r="CE104" s="111">
        <f t="shared" si="4"/>
        <v>0</v>
      </c>
      <c r="CF104" s="111">
        <f t="shared" si="5"/>
        <v>0</v>
      </c>
      <c r="CG104" s="111">
        <f t="shared" si="6"/>
        <v>0</v>
      </c>
      <c r="CH104" s="111">
        <f t="shared" si="7"/>
        <v>0</v>
      </c>
      <c r="CI104" s="20">
        <f t="shared" si="8"/>
        <v>1</v>
      </c>
      <c r="CJ104" s="20">
        <f>IF(AT104="stavebná časť",1,IF(88104="investičná časť",2,3))</f>
        <v>1</v>
      </c>
      <c r="CK104" s="20" t="str">
        <f t="shared" si="9"/>
        <v/>
      </c>
    </row>
    <row r="105" spans="2:89" s="1" customFormat="1" ht="19.899999999999999" customHeight="1">
      <c r="B105" s="36"/>
      <c r="C105" s="37"/>
      <c r="D105" s="245" t="s">
        <v>110</v>
      </c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37"/>
      <c r="AD105" s="37"/>
      <c r="AE105" s="37"/>
      <c r="AF105" s="37"/>
      <c r="AG105" s="243">
        <f>AG87*AS105</f>
        <v>0</v>
      </c>
      <c r="AH105" s="244"/>
      <c r="AI105" s="244"/>
      <c r="AJ105" s="244"/>
      <c r="AK105" s="244"/>
      <c r="AL105" s="244"/>
      <c r="AM105" s="244"/>
      <c r="AN105" s="244">
        <f>AG105+AV105</f>
        <v>0</v>
      </c>
      <c r="AO105" s="244"/>
      <c r="AP105" s="244"/>
      <c r="AQ105" s="38"/>
      <c r="AS105" s="115">
        <v>0</v>
      </c>
      <c r="AT105" s="116" t="s">
        <v>99</v>
      </c>
      <c r="AU105" s="116" t="s">
        <v>44</v>
      </c>
      <c r="AV105" s="117">
        <f>ROUND(IF(AU105="nulová",0,IF(OR(AU105="základná",AU105="zákl. prenesená"),AG105*L31,AG105*L32)),2)</f>
        <v>0</v>
      </c>
      <c r="BV105" s="20" t="s">
        <v>111</v>
      </c>
      <c r="BY105" s="111">
        <f t="shared" si="1"/>
        <v>0</v>
      </c>
      <c r="BZ105" s="111">
        <f t="shared" si="2"/>
        <v>0</v>
      </c>
      <c r="CA105" s="111">
        <f>IF(AU105="zákl. prenesená",AV105,0)</f>
        <v>0</v>
      </c>
      <c r="CB105" s="111">
        <f>IF(AU105="zníž. prenesená",AV105,0)</f>
        <v>0</v>
      </c>
      <c r="CC105" s="111">
        <f>IF(AU105="nulová",AV105,0)</f>
        <v>0</v>
      </c>
      <c r="CD105" s="111">
        <f t="shared" si="3"/>
        <v>0</v>
      </c>
      <c r="CE105" s="111">
        <f t="shared" si="4"/>
        <v>0</v>
      </c>
      <c r="CF105" s="111">
        <f t="shared" si="5"/>
        <v>0</v>
      </c>
      <c r="CG105" s="111">
        <f t="shared" si="6"/>
        <v>0</v>
      </c>
      <c r="CH105" s="111">
        <f t="shared" si="7"/>
        <v>0</v>
      </c>
      <c r="CI105" s="20">
        <f t="shared" si="8"/>
        <v>1</v>
      </c>
      <c r="CJ105" s="20">
        <f>IF(AT105="stavebná časť",1,IF(88105="investičná časť",2,3))</f>
        <v>1</v>
      </c>
      <c r="CK105" s="20" t="str">
        <f t="shared" si="9"/>
        <v/>
      </c>
    </row>
    <row r="106" spans="2:89" s="1" customFormat="1" ht="10.9" customHeight="1"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8"/>
    </row>
    <row r="107" spans="2:89" s="1" customFormat="1" ht="30" customHeight="1">
      <c r="B107" s="36"/>
      <c r="C107" s="118" t="s">
        <v>112</v>
      </c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219">
        <f>ROUND(AG87+AG92,2)</f>
        <v>0</v>
      </c>
      <c r="AH107" s="219"/>
      <c r="AI107" s="219"/>
      <c r="AJ107" s="219"/>
      <c r="AK107" s="219"/>
      <c r="AL107" s="219"/>
      <c r="AM107" s="219"/>
      <c r="AN107" s="219">
        <f>AN87+AN92</f>
        <v>0</v>
      </c>
      <c r="AO107" s="219"/>
      <c r="AP107" s="219"/>
      <c r="AQ107" s="38"/>
    </row>
    <row r="108" spans="2:89" s="1" customFormat="1" ht="6.95" customHeight="1"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2"/>
    </row>
  </sheetData>
  <sheetProtection algorithmName="SHA-512" hashValue="H0fSw59FBVhyfhhptZeTSHBSs6Jtt6+cyhl4OeYkPPvriEdB/pATj5wMYfP2+XnXZEr+kBpaGkTE5DiCAzIK2Q==" saltValue="0ezV9NyRU4iwrdDs2Eu5cD48YugtUoY1T2gslBKKMDQFLsUKOLoy+K5dTFnITtCp7IcccU23foQcMcHZV5itww==" spinCount="10" sheet="1" objects="1" scenarios="1" formatColumns="0" formatRows="0"/>
  <mergeCells count="84">
    <mergeCell ref="D105:AB105"/>
    <mergeCell ref="AG105:AM105"/>
    <mergeCell ref="AN105:AP105"/>
    <mergeCell ref="D103:AB103"/>
    <mergeCell ref="AG103:AM103"/>
    <mergeCell ref="AN103:AP103"/>
    <mergeCell ref="D104:AB104"/>
    <mergeCell ref="AG104:AM104"/>
    <mergeCell ref="AN104:AP104"/>
    <mergeCell ref="AG101:AM101"/>
    <mergeCell ref="AN100:AP100"/>
    <mergeCell ref="AN101:AP101"/>
    <mergeCell ref="AG102:AM102"/>
    <mergeCell ref="AN102:AP102"/>
    <mergeCell ref="AG99:AM99"/>
    <mergeCell ref="AN99:AP99"/>
    <mergeCell ref="AG92:AM92"/>
    <mergeCell ref="AN92:AP92"/>
    <mergeCell ref="AG100:AM100"/>
    <mergeCell ref="AG96:AM96"/>
    <mergeCell ref="AN96:AP96"/>
    <mergeCell ref="AG97:AM97"/>
    <mergeCell ref="AN97:AP97"/>
    <mergeCell ref="AG98:AM98"/>
    <mergeCell ref="AN98:AP98"/>
    <mergeCell ref="AG95:AM95"/>
    <mergeCell ref="AN93:AP93"/>
    <mergeCell ref="AG94:AM94"/>
    <mergeCell ref="AN94:AP94"/>
    <mergeCell ref="AN95:AP95"/>
    <mergeCell ref="AN90:AP90"/>
    <mergeCell ref="AG90:AM90"/>
    <mergeCell ref="AG87:AM87"/>
    <mergeCell ref="AN87:AP87"/>
    <mergeCell ref="AG93:AM93"/>
    <mergeCell ref="AM82:AP82"/>
    <mergeCell ref="AS82:AT84"/>
    <mergeCell ref="AN89:AP89"/>
    <mergeCell ref="AM83:AP83"/>
    <mergeCell ref="AN85:AP85"/>
    <mergeCell ref="AN88:AP88"/>
    <mergeCell ref="AG88:AM88"/>
    <mergeCell ref="AG89:AM89"/>
    <mergeCell ref="J88:AF88"/>
    <mergeCell ref="D89:H89"/>
    <mergeCell ref="J89:AF89"/>
    <mergeCell ref="D90:H90"/>
    <mergeCell ref="J90:AF90"/>
    <mergeCell ref="AG107:AM107"/>
    <mergeCell ref="AN107:AP107"/>
    <mergeCell ref="K6:AO6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C85:G85"/>
    <mergeCell ref="I85:AF85"/>
    <mergeCell ref="AG85:AM85"/>
    <mergeCell ref="D88:H88"/>
    <mergeCell ref="C2:AP2"/>
    <mergeCell ref="C4:AP4"/>
    <mergeCell ref="AR2:BE2"/>
    <mergeCell ref="K5:AO5"/>
    <mergeCell ref="AK33:AO33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</mergeCells>
  <dataValidations count="2">
    <dataValidation type="list" allowBlank="1" showInputMessage="1" showErrorMessage="1" error="Povolené sú hodnoty základná, znížená, nulová." sqref="AU93:AU106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3:AT106" xr:uid="{00000000-0002-0000-0000-000001000000}">
      <formula1>"stavebná časť, technologická časť, investičná časť"</formula1>
    </dataValidation>
  </dataValidation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80921 - SO 01 - Parkovisk...'!C2" display="/" xr:uid="{00000000-0004-0000-0000-000002000000}"/>
    <hyperlink ref="A89" location="'80922 - SO 02 - Krajinno ...'!C2" display="/" xr:uid="{00000000-0004-0000-0000-000003000000}"/>
    <hyperlink ref="A90" location="'80923 - Ochrana egzistujú...'!C2" display="/" xr:uid="{00000000-0004-0000-0000-000004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5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113</v>
      </c>
      <c r="G1" s="15"/>
      <c r="H1" s="290" t="s">
        <v>114</v>
      </c>
      <c r="I1" s="290"/>
      <c r="J1" s="290"/>
      <c r="K1" s="290"/>
      <c r="L1" s="15" t="s">
        <v>115</v>
      </c>
      <c r="M1" s="13"/>
      <c r="N1" s="13"/>
      <c r="O1" s="14" t="s">
        <v>116</v>
      </c>
      <c r="P1" s="13"/>
      <c r="Q1" s="13"/>
      <c r="R1" s="13"/>
      <c r="S1" s="15" t="s">
        <v>117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216" t="s">
        <v>8</v>
      </c>
      <c r="T2" s="217"/>
      <c r="U2" s="217"/>
      <c r="V2" s="217"/>
      <c r="W2" s="217"/>
      <c r="X2" s="217"/>
      <c r="Y2" s="217"/>
      <c r="Z2" s="217"/>
      <c r="AA2" s="217"/>
      <c r="AB2" s="217"/>
      <c r="AC2" s="217"/>
      <c r="AT2" s="20" t="s">
        <v>88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79</v>
      </c>
    </row>
    <row r="4" spans="1:66" ht="36.950000000000003" customHeight="1">
      <c r="B4" s="24"/>
      <c r="C4" s="214" t="s">
        <v>118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5"/>
      <c r="T4" s="19" t="s">
        <v>12</v>
      </c>
      <c r="AT4" s="20" t="s">
        <v>6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17</v>
      </c>
      <c r="E6" s="27"/>
      <c r="F6" s="271" t="str">
        <f>'Rekapitulácia stavby'!K6</f>
        <v>Cyklotrasa Spartakovská ulica-napojenie k CITY ARÉNE,časť B Parkovisko pred zimným štadionom</v>
      </c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"/>
      <c r="R6" s="25"/>
    </row>
    <row r="7" spans="1:66" s="1" customFormat="1" ht="32.85" customHeight="1">
      <c r="B7" s="36"/>
      <c r="C7" s="37"/>
      <c r="D7" s="30" t="s">
        <v>119</v>
      </c>
      <c r="E7" s="37"/>
      <c r="F7" s="220" t="s">
        <v>120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37"/>
      <c r="R7" s="38"/>
    </row>
    <row r="8" spans="1:66" s="1" customFormat="1" ht="14.45" customHeight="1">
      <c r="B8" s="36"/>
      <c r="C8" s="37"/>
      <c r="D8" s="31" t="s">
        <v>19</v>
      </c>
      <c r="E8" s="37"/>
      <c r="F8" s="29" t="s">
        <v>20</v>
      </c>
      <c r="G8" s="37"/>
      <c r="H8" s="37"/>
      <c r="I8" s="37"/>
      <c r="J8" s="37"/>
      <c r="K8" s="37"/>
      <c r="L8" s="37"/>
      <c r="M8" s="31" t="s">
        <v>21</v>
      </c>
      <c r="N8" s="37"/>
      <c r="O8" s="29" t="s">
        <v>20</v>
      </c>
      <c r="P8" s="37"/>
      <c r="Q8" s="37"/>
      <c r="R8" s="38"/>
    </row>
    <row r="9" spans="1:66" s="1" customFormat="1" ht="14.45" customHeight="1">
      <c r="B9" s="36"/>
      <c r="C9" s="37"/>
      <c r="D9" s="31" t="s">
        <v>22</v>
      </c>
      <c r="E9" s="37"/>
      <c r="F9" s="29" t="s">
        <v>23</v>
      </c>
      <c r="G9" s="37"/>
      <c r="H9" s="37"/>
      <c r="I9" s="37"/>
      <c r="J9" s="37"/>
      <c r="K9" s="37"/>
      <c r="L9" s="37"/>
      <c r="M9" s="31" t="s">
        <v>24</v>
      </c>
      <c r="N9" s="37"/>
      <c r="O9" s="291" t="str">
        <f>'Rekapitulácia stavby'!AN8</f>
        <v>22. 1. 2020</v>
      </c>
      <c r="P9" s="273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26</v>
      </c>
      <c r="E11" s="37"/>
      <c r="F11" s="37"/>
      <c r="G11" s="37"/>
      <c r="H11" s="37"/>
      <c r="I11" s="37"/>
      <c r="J11" s="37"/>
      <c r="K11" s="37"/>
      <c r="L11" s="37"/>
      <c r="M11" s="31" t="s">
        <v>27</v>
      </c>
      <c r="N11" s="37"/>
      <c r="O11" s="218" t="s">
        <v>28</v>
      </c>
      <c r="P11" s="218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18" t="s">
        <v>20</v>
      </c>
      <c r="P12" s="218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27</v>
      </c>
      <c r="N14" s="37"/>
      <c r="O14" s="292" t="str">
        <f>IF('Rekapitulácia stavby'!AN13="","",'Rekapitulácia stavby'!AN13)</f>
        <v>Vyplň údaj</v>
      </c>
      <c r="P14" s="218"/>
      <c r="Q14" s="37"/>
      <c r="R14" s="38"/>
    </row>
    <row r="15" spans="1:66" s="1" customFormat="1" ht="18" customHeight="1">
      <c r="B15" s="36"/>
      <c r="C15" s="37"/>
      <c r="D15" s="37"/>
      <c r="E15" s="292" t="str">
        <f>IF('Rekapitulácia stavby'!E14="","",'Rekapitulácia stavby'!E14)</f>
        <v>Vyplň údaj</v>
      </c>
      <c r="F15" s="293"/>
      <c r="G15" s="293"/>
      <c r="H15" s="293"/>
      <c r="I15" s="293"/>
      <c r="J15" s="293"/>
      <c r="K15" s="293"/>
      <c r="L15" s="293"/>
      <c r="M15" s="31" t="s">
        <v>30</v>
      </c>
      <c r="N15" s="37"/>
      <c r="O15" s="292" t="str">
        <f>IF('Rekapitulácia stavby'!AN14="","",'Rekapitulácia stavby'!AN14)</f>
        <v>Vyplň údaj</v>
      </c>
      <c r="P15" s="218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27</v>
      </c>
      <c r="N17" s="37"/>
      <c r="O17" s="218" t="s">
        <v>34</v>
      </c>
      <c r="P17" s="218"/>
      <c r="Q17" s="37"/>
      <c r="R17" s="38"/>
    </row>
    <row r="18" spans="2:18" s="1" customFormat="1" ht="18" customHeight="1">
      <c r="B18" s="36"/>
      <c r="C18" s="37"/>
      <c r="D18" s="37"/>
      <c r="E18" s="29" t="s">
        <v>35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18" t="s">
        <v>36</v>
      </c>
      <c r="P18" s="218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37</v>
      </c>
      <c r="E20" s="37"/>
      <c r="F20" s="37"/>
      <c r="G20" s="37"/>
      <c r="H20" s="37"/>
      <c r="I20" s="37"/>
      <c r="J20" s="37"/>
      <c r="K20" s="37"/>
      <c r="L20" s="37"/>
      <c r="M20" s="31" t="s">
        <v>27</v>
      </c>
      <c r="N20" s="37"/>
      <c r="O20" s="218" t="str">
        <f>IF('Rekapitulácia stavby'!AN19="","",'Rekapitulácia stavby'!AN19)</f>
        <v/>
      </c>
      <c r="P20" s="218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18" t="str">
        <f>IF('Rekapitulácia stavby'!AN20="","",'Rekapitulácia stavby'!AN20)</f>
        <v/>
      </c>
      <c r="P21" s="218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7"/>
      <c r="E24" s="206" t="s">
        <v>20</v>
      </c>
      <c r="F24" s="206"/>
      <c r="G24" s="206"/>
      <c r="H24" s="206"/>
      <c r="I24" s="206"/>
      <c r="J24" s="206"/>
      <c r="K24" s="206"/>
      <c r="L24" s="206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121</v>
      </c>
      <c r="E27" s="37"/>
      <c r="F27" s="37"/>
      <c r="G27" s="37"/>
      <c r="H27" s="37"/>
      <c r="I27" s="37"/>
      <c r="J27" s="37"/>
      <c r="K27" s="37"/>
      <c r="L27" s="37"/>
      <c r="M27" s="207">
        <f>N88</f>
        <v>0</v>
      </c>
      <c r="N27" s="207"/>
      <c r="O27" s="207"/>
      <c r="P27" s="207"/>
      <c r="Q27" s="37"/>
      <c r="R27" s="38"/>
    </row>
    <row r="28" spans="2:18" s="1" customFormat="1" ht="14.45" customHeight="1">
      <c r="B28" s="36"/>
      <c r="C28" s="37"/>
      <c r="D28" s="35" t="s">
        <v>105</v>
      </c>
      <c r="E28" s="37"/>
      <c r="F28" s="37"/>
      <c r="G28" s="37"/>
      <c r="H28" s="37"/>
      <c r="I28" s="37"/>
      <c r="J28" s="37"/>
      <c r="K28" s="37"/>
      <c r="L28" s="37"/>
      <c r="M28" s="207">
        <f>N98</f>
        <v>0</v>
      </c>
      <c r="N28" s="207"/>
      <c r="O28" s="207"/>
      <c r="P28" s="207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42</v>
      </c>
      <c r="E30" s="37"/>
      <c r="F30" s="37"/>
      <c r="G30" s="37"/>
      <c r="H30" s="37"/>
      <c r="I30" s="37"/>
      <c r="J30" s="37"/>
      <c r="K30" s="37"/>
      <c r="L30" s="37"/>
      <c r="M30" s="266">
        <f>ROUND(M27+M28,2)</f>
        <v>0</v>
      </c>
      <c r="N30" s="267"/>
      <c r="O30" s="267"/>
      <c r="P30" s="267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43</v>
      </c>
      <c r="E32" s="43" t="s">
        <v>44</v>
      </c>
      <c r="F32" s="44">
        <v>0.2</v>
      </c>
      <c r="G32" s="123" t="s">
        <v>45</v>
      </c>
      <c r="H32" s="268">
        <f>ROUND((((SUM(BE98:BE105)+SUM(BE123:BE243))+SUM(BE245:BE249))),2)</f>
        <v>0</v>
      </c>
      <c r="I32" s="267"/>
      <c r="J32" s="267"/>
      <c r="K32" s="37"/>
      <c r="L32" s="37"/>
      <c r="M32" s="268">
        <f>ROUND(((ROUND((SUM(BE98:BE105)+SUM(BE123:BE243)), 2)*F32)+SUM(BE245:BE249)*F32),2)</f>
        <v>0</v>
      </c>
      <c r="N32" s="267"/>
      <c r="O32" s="267"/>
      <c r="P32" s="267"/>
      <c r="Q32" s="37"/>
      <c r="R32" s="38"/>
    </row>
    <row r="33" spans="2:18" s="1" customFormat="1" ht="14.45" customHeight="1">
      <c r="B33" s="36"/>
      <c r="C33" s="37"/>
      <c r="D33" s="37"/>
      <c r="E33" s="43" t="s">
        <v>46</v>
      </c>
      <c r="F33" s="44">
        <v>0.2</v>
      </c>
      <c r="G33" s="123" t="s">
        <v>45</v>
      </c>
      <c r="H33" s="268">
        <f>ROUND((((SUM(BF98:BF105)+SUM(BF123:BF243))+SUM(BF245:BF249))),2)</f>
        <v>0</v>
      </c>
      <c r="I33" s="267"/>
      <c r="J33" s="267"/>
      <c r="K33" s="37"/>
      <c r="L33" s="37"/>
      <c r="M33" s="268">
        <f>ROUND(((ROUND((SUM(BF98:BF105)+SUM(BF123:BF243)), 2)*F33)+SUM(BF245:BF249)*F33),2)</f>
        <v>0</v>
      </c>
      <c r="N33" s="267"/>
      <c r="O33" s="267"/>
      <c r="P33" s="267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47</v>
      </c>
      <c r="F34" s="44">
        <v>0.2</v>
      </c>
      <c r="G34" s="123" t="s">
        <v>45</v>
      </c>
      <c r="H34" s="268">
        <f>ROUND((((SUM(BG98:BG105)+SUM(BG123:BG243))+SUM(BG245:BG249))),2)</f>
        <v>0</v>
      </c>
      <c r="I34" s="267"/>
      <c r="J34" s="267"/>
      <c r="K34" s="37"/>
      <c r="L34" s="37"/>
      <c r="M34" s="268">
        <v>0</v>
      </c>
      <c r="N34" s="267"/>
      <c r="O34" s="267"/>
      <c r="P34" s="267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48</v>
      </c>
      <c r="F35" s="44">
        <v>0.2</v>
      </c>
      <c r="G35" s="123" t="s">
        <v>45</v>
      </c>
      <c r="H35" s="268">
        <f>ROUND((((SUM(BH98:BH105)+SUM(BH123:BH243))+SUM(BH245:BH249))),2)</f>
        <v>0</v>
      </c>
      <c r="I35" s="267"/>
      <c r="J35" s="267"/>
      <c r="K35" s="37"/>
      <c r="L35" s="37"/>
      <c r="M35" s="268">
        <v>0</v>
      </c>
      <c r="N35" s="267"/>
      <c r="O35" s="267"/>
      <c r="P35" s="267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49</v>
      </c>
      <c r="F36" s="44">
        <v>0</v>
      </c>
      <c r="G36" s="123" t="s">
        <v>45</v>
      </c>
      <c r="H36" s="268">
        <f>ROUND((((SUM(BI98:BI105)+SUM(BI123:BI243))+SUM(BI245:BI249))),2)</f>
        <v>0</v>
      </c>
      <c r="I36" s="267"/>
      <c r="J36" s="267"/>
      <c r="K36" s="37"/>
      <c r="L36" s="37"/>
      <c r="M36" s="268">
        <v>0</v>
      </c>
      <c r="N36" s="267"/>
      <c r="O36" s="267"/>
      <c r="P36" s="267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50</v>
      </c>
      <c r="E38" s="80"/>
      <c r="F38" s="80"/>
      <c r="G38" s="125" t="s">
        <v>51</v>
      </c>
      <c r="H38" s="126" t="s">
        <v>52</v>
      </c>
      <c r="I38" s="80"/>
      <c r="J38" s="80"/>
      <c r="K38" s="80"/>
      <c r="L38" s="269">
        <f>SUM(M30:M36)</f>
        <v>0</v>
      </c>
      <c r="M38" s="269"/>
      <c r="N38" s="269"/>
      <c r="O38" s="269"/>
      <c r="P38" s="270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53</v>
      </c>
      <c r="E50" s="52"/>
      <c r="F50" s="52"/>
      <c r="G50" s="52"/>
      <c r="H50" s="53"/>
      <c r="I50" s="37"/>
      <c r="J50" s="51" t="s">
        <v>54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55</v>
      </c>
      <c r="E59" s="57"/>
      <c r="F59" s="57"/>
      <c r="G59" s="58" t="s">
        <v>56</v>
      </c>
      <c r="H59" s="59"/>
      <c r="I59" s="37"/>
      <c r="J59" s="56" t="s">
        <v>55</v>
      </c>
      <c r="K59" s="57"/>
      <c r="L59" s="57"/>
      <c r="M59" s="57"/>
      <c r="N59" s="58" t="s">
        <v>56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57</v>
      </c>
      <c r="E61" s="52"/>
      <c r="F61" s="52"/>
      <c r="G61" s="52"/>
      <c r="H61" s="53"/>
      <c r="I61" s="37"/>
      <c r="J61" s="51" t="s">
        <v>58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55</v>
      </c>
      <c r="E70" s="57"/>
      <c r="F70" s="57"/>
      <c r="G70" s="58" t="s">
        <v>56</v>
      </c>
      <c r="H70" s="59"/>
      <c r="I70" s="37"/>
      <c r="J70" s="56" t="s">
        <v>55</v>
      </c>
      <c r="K70" s="57"/>
      <c r="L70" s="57"/>
      <c r="M70" s="57"/>
      <c r="N70" s="58" t="s">
        <v>56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214" t="s">
        <v>122</v>
      </c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17</v>
      </c>
      <c r="D78" s="37"/>
      <c r="E78" s="37"/>
      <c r="F78" s="271" t="str">
        <f>F6</f>
        <v>Cyklotrasa Spartakovská ulica-napojenie k CITY ARÉNE,časť B Parkovisko pred zimným štadionom</v>
      </c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119</v>
      </c>
      <c r="D79" s="37"/>
      <c r="E79" s="37"/>
      <c r="F79" s="225" t="str">
        <f>F7</f>
        <v>80921 - SO 01 - Parkovisko pred zimným štadiónom</v>
      </c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22</v>
      </c>
      <c r="D81" s="37"/>
      <c r="E81" s="37"/>
      <c r="F81" s="29" t="str">
        <f>F9</f>
        <v>Trnava</v>
      </c>
      <c r="G81" s="37"/>
      <c r="H81" s="37"/>
      <c r="I81" s="37"/>
      <c r="J81" s="37"/>
      <c r="K81" s="31" t="s">
        <v>24</v>
      </c>
      <c r="L81" s="37"/>
      <c r="M81" s="273" t="str">
        <f>IF(O9="","",O9)</f>
        <v>22. 1. 2020</v>
      </c>
      <c r="N81" s="273"/>
      <c r="O81" s="273"/>
      <c r="P81" s="273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26</v>
      </c>
      <c r="D83" s="37"/>
      <c r="E83" s="37"/>
      <c r="F83" s="29" t="str">
        <f>E12</f>
        <v>MESTO TRNAVA , Hlavná 1,917  Trnava</v>
      </c>
      <c r="G83" s="37"/>
      <c r="H83" s="37"/>
      <c r="I83" s="37"/>
      <c r="J83" s="37"/>
      <c r="K83" s="31" t="s">
        <v>33</v>
      </c>
      <c r="L83" s="37"/>
      <c r="M83" s="218" t="str">
        <f>E18</f>
        <v>Cykloprojekt s.r.o. , Bratislava , Laurinská 18</v>
      </c>
      <c r="N83" s="218"/>
      <c r="O83" s="218"/>
      <c r="P83" s="218"/>
      <c r="Q83" s="218"/>
      <c r="R83" s="38"/>
      <c r="T83" s="130"/>
      <c r="U83" s="130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37</v>
      </c>
      <c r="L84" s="37"/>
      <c r="M84" s="218" t="str">
        <f>E21</f>
        <v xml:space="preserve"> </v>
      </c>
      <c r="N84" s="218"/>
      <c r="O84" s="218"/>
      <c r="P84" s="218"/>
      <c r="Q84" s="218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74" t="s">
        <v>123</v>
      </c>
      <c r="D86" s="275"/>
      <c r="E86" s="275"/>
      <c r="F86" s="275"/>
      <c r="G86" s="275"/>
      <c r="H86" s="119"/>
      <c r="I86" s="119"/>
      <c r="J86" s="119"/>
      <c r="K86" s="119"/>
      <c r="L86" s="119"/>
      <c r="M86" s="119"/>
      <c r="N86" s="274" t="s">
        <v>124</v>
      </c>
      <c r="O86" s="275"/>
      <c r="P86" s="275"/>
      <c r="Q86" s="27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125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42">
        <f>N123</f>
        <v>0</v>
      </c>
      <c r="O88" s="276"/>
      <c r="P88" s="276"/>
      <c r="Q88" s="276"/>
      <c r="R88" s="38"/>
      <c r="T88" s="130"/>
      <c r="U88" s="130"/>
      <c r="AU88" s="20" t="s">
        <v>126</v>
      </c>
    </row>
    <row r="89" spans="2:47" s="6" customFormat="1" ht="24.95" customHeight="1">
      <c r="B89" s="132"/>
      <c r="C89" s="133"/>
      <c r="D89" s="134" t="s">
        <v>127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77">
        <f>N124</f>
        <v>0</v>
      </c>
      <c r="O89" s="278"/>
      <c r="P89" s="278"/>
      <c r="Q89" s="27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128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44">
        <f>N125</f>
        <v>0</v>
      </c>
      <c r="O90" s="279"/>
      <c r="P90" s="279"/>
      <c r="Q90" s="27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129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44">
        <f>N164</f>
        <v>0</v>
      </c>
      <c r="O91" s="279"/>
      <c r="P91" s="279"/>
      <c r="Q91" s="27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130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44">
        <f>N190</f>
        <v>0</v>
      </c>
      <c r="O92" s="279"/>
      <c r="P92" s="279"/>
      <c r="Q92" s="27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131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44">
        <f>N236</f>
        <v>0</v>
      </c>
      <c r="O93" s="279"/>
      <c r="P93" s="279"/>
      <c r="Q93" s="279"/>
      <c r="R93" s="139"/>
      <c r="T93" s="140"/>
      <c r="U93" s="140"/>
    </row>
    <row r="94" spans="2:47" s="6" customFormat="1" ht="24.95" customHeight="1">
      <c r="B94" s="132"/>
      <c r="C94" s="133"/>
      <c r="D94" s="134" t="s">
        <v>132</v>
      </c>
      <c r="E94" s="133"/>
      <c r="F94" s="133"/>
      <c r="G94" s="133"/>
      <c r="H94" s="133"/>
      <c r="I94" s="133"/>
      <c r="J94" s="133"/>
      <c r="K94" s="133"/>
      <c r="L94" s="133"/>
      <c r="M94" s="133"/>
      <c r="N94" s="277">
        <f>N238</f>
        <v>0</v>
      </c>
      <c r="O94" s="278"/>
      <c r="P94" s="278"/>
      <c r="Q94" s="278"/>
      <c r="R94" s="135"/>
      <c r="T94" s="136"/>
      <c r="U94" s="136"/>
    </row>
    <row r="95" spans="2:47" s="7" customFormat="1" ht="19.899999999999999" customHeight="1">
      <c r="B95" s="137"/>
      <c r="C95" s="138"/>
      <c r="D95" s="107" t="s">
        <v>133</v>
      </c>
      <c r="E95" s="138"/>
      <c r="F95" s="138"/>
      <c r="G95" s="138"/>
      <c r="H95" s="138"/>
      <c r="I95" s="138"/>
      <c r="J95" s="138"/>
      <c r="K95" s="138"/>
      <c r="L95" s="138"/>
      <c r="M95" s="138"/>
      <c r="N95" s="244">
        <f>N239</f>
        <v>0</v>
      </c>
      <c r="O95" s="279"/>
      <c r="P95" s="279"/>
      <c r="Q95" s="279"/>
      <c r="R95" s="139"/>
      <c r="T95" s="140"/>
      <c r="U95" s="140"/>
    </row>
    <row r="96" spans="2:47" s="6" customFormat="1" ht="21.75" customHeight="1">
      <c r="B96" s="132"/>
      <c r="C96" s="133"/>
      <c r="D96" s="134" t="s">
        <v>134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80">
        <f>N244</f>
        <v>0</v>
      </c>
      <c r="O96" s="278"/>
      <c r="P96" s="278"/>
      <c r="Q96" s="278"/>
      <c r="R96" s="135"/>
      <c r="T96" s="136"/>
      <c r="U96" s="136"/>
    </row>
    <row r="97" spans="2:65" s="1" customFormat="1" ht="21.7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  <c r="T97" s="130"/>
      <c r="U97" s="130"/>
    </row>
    <row r="98" spans="2:65" s="1" customFormat="1" ht="29.25" customHeight="1">
      <c r="B98" s="36"/>
      <c r="C98" s="131" t="s">
        <v>135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76">
        <f>ROUND(N99+N100+N101+N102+N103+N104,2)</f>
        <v>0</v>
      </c>
      <c r="O98" s="281"/>
      <c r="P98" s="281"/>
      <c r="Q98" s="281"/>
      <c r="R98" s="38"/>
      <c r="T98" s="141"/>
      <c r="U98" s="142" t="s">
        <v>43</v>
      </c>
    </row>
    <row r="99" spans="2:65" s="1" customFormat="1" ht="18" customHeight="1">
      <c r="B99" s="36"/>
      <c r="C99" s="37"/>
      <c r="D99" s="245" t="s">
        <v>136</v>
      </c>
      <c r="E99" s="246"/>
      <c r="F99" s="246"/>
      <c r="G99" s="246"/>
      <c r="H99" s="246"/>
      <c r="I99" s="37"/>
      <c r="J99" s="37"/>
      <c r="K99" s="37"/>
      <c r="L99" s="37"/>
      <c r="M99" s="37"/>
      <c r="N99" s="243">
        <f>ROUND(N88*T99,2)</f>
        <v>0</v>
      </c>
      <c r="O99" s="244"/>
      <c r="P99" s="244"/>
      <c r="Q99" s="244"/>
      <c r="R99" s="38"/>
      <c r="S99" s="143"/>
      <c r="T99" s="144"/>
      <c r="U99" s="145" t="s">
        <v>46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6" t="s">
        <v>137</v>
      </c>
      <c r="AZ99" s="143"/>
      <c r="BA99" s="143"/>
      <c r="BB99" s="143"/>
      <c r="BC99" s="143"/>
      <c r="BD99" s="143"/>
      <c r="BE99" s="147">
        <f t="shared" ref="BE99:BE104" si="0">IF(U99="základná",N99,0)</f>
        <v>0</v>
      </c>
      <c r="BF99" s="147">
        <f t="shared" ref="BF99:BF104" si="1">IF(U99="znížená",N99,0)</f>
        <v>0</v>
      </c>
      <c r="BG99" s="147">
        <f t="shared" ref="BG99:BG104" si="2">IF(U99="zákl. prenesená",N99,0)</f>
        <v>0</v>
      </c>
      <c r="BH99" s="147">
        <f t="shared" ref="BH99:BH104" si="3">IF(U99="zníž. prenesená",N99,0)</f>
        <v>0</v>
      </c>
      <c r="BI99" s="147">
        <f t="shared" ref="BI99:BI104" si="4">IF(U99="nulová",N99,0)</f>
        <v>0</v>
      </c>
      <c r="BJ99" s="146" t="s">
        <v>138</v>
      </c>
      <c r="BK99" s="143"/>
      <c r="BL99" s="143"/>
      <c r="BM99" s="143"/>
    </row>
    <row r="100" spans="2:65" s="1" customFormat="1" ht="18" customHeight="1">
      <c r="B100" s="36"/>
      <c r="C100" s="37"/>
      <c r="D100" s="245" t="s">
        <v>139</v>
      </c>
      <c r="E100" s="246"/>
      <c r="F100" s="246"/>
      <c r="G100" s="246"/>
      <c r="H100" s="246"/>
      <c r="I100" s="37"/>
      <c r="J100" s="37"/>
      <c r="K100" s="37"/>
      <c r="L100" s="37"/>
      <c r="M100" s="37"/>
      <c r="N100" s="243">
        <f>ROUND(N88*T100,2)</f>
        <v>0</v>
      </c>
      <c r="O100" s="244"/>
      <c r="P100" s="244"/>
      <c r="Q100" s="244"/>
      <c r="R100" s="38"/>
      <c r="S100" s="143"/>
      <c r="T100" s="144"/>
      <c r="U100" s="145" t="s">
        <v>46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137</v>
      </c>
      <c r="AZ100" s="143"/>
      <c r="BA100" s="143"/>
      <c r="BB100" s="143"/>
      <c r="BC100" s="143"/>
      <c r="BD100" s="143"/>
      <c r="BE100" s="147">
        <f t="shared" si="0"/>
        <v>0</v>
      </c>
      <c r="BF100" s="147">
        <f t="shared" si="1"/>
        <v>0</v>
      </c>
      <c r="BG100" s="147">
        <f t="shared" si="2"/>
        <v>0</v>
      </c>
      <c r="BH100" s="147">
        <f t="shared" si="3"/>
        <v>0</v>
      </c>
      <c r="BI100" s="147">
        <f t="shared" si="4"/>
        <v>0</v>
      </c>
      <c r="BJ100" s="146" t="s">
        <v>138</v>
      </c>
      <c r="BK100" s="143"/>
      <c r="BL100" s="143"/>
      <c r="BM100" s="143"/>
    </row>
    <row r="101" spans="2:65" s="1" customFormat="1" ht="18" customHeight="1">
      <c r="B101" s="36"/>
      <c r="C101" s="37"/>
      <c r="D101" s="245" t="s">
        <v>140</v>
      </c>
      <c r="E101" s="246"/>
      <c r="F101" s="246"/>
      <c r="G101" s="246"/>
      <c r="H101" s="246"/>
      <c r="I101" s="37"/>
      <c r="J101" s="37"/>
      <c r="K101" s="37"/>
      <c r="L101" s="37"/>
      <c r="M101" s="37"/>
      <c r="N101" s="243">
        <f>ROUND(N88*T101,2)</f>
        <v>0</v>
      </c>
      <c r="O101" s="244"/>
      <c r="P101" s="244"/>
      <c r="Q101" s="244"/>
      <c r="R101" s="38"/>
      <c r="S101" s="143"/>
      <c r="T101" s="144"/>
      <c r="U101" s="145" t="s">
        <v>46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137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138</v>
      </c>
      <c r="BK101" s="143"/>
      <c r="BL101" s="143"/>
      <c r="BM101" s="143"/>
    </row>
    <row r="102" spans="2:65" s="1" customFormat="1" ht="18" customHeight="1">
      <c r="B102" s="36"/>
      <c r="C102" s="37"/>
      <c r="D102" s="245" t="s">
        <v>141</v>
      </c>
      <c r="E102" s="246"/>
      <c r="F102" s="246"/>
      <c r="G102" s="246"/>
      <c r="H102" s="246"/>
      <c r="I102" s="37"/>
      <c r="J102" s="37"/>
      <c r="K102" s="37"/>
      <c r="L102" s="37"/>
      <c r="M102" s="37"/>
      <c r="N102" s="243">
        <f>ROUND(N88*T102,2)</f>
        <v>0</v>
      </c>
      <c r="O102" s="244"/>
      <c r="P102" s="244"/>
      <c r="Q102" s="244"/>
      <c r="R102" s="38"/>
      <c r="S102" s="143"/>
      <c r="T102" s="144"/>
      <c r="U102" s="145" t="s">
        <v>46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137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138</v>
      </c>
      <c r="BK102" s="143"/>
      <c r="BL102" s="143"/>
      <c r="BM102" s="143"/>
    </row>
    <row r="103" spans="2:65" s="1" customFormat="1" ht="18" customHeight="1">
      <c r="B103" s="36"/>
      <c r="C103" s="37"/>
      <c r="D103" s="245" t="s">
        <v>142</v>
      </c>
      <c r="E103" s="246"/>
      <c r="F103" s="246"/>
      <c r="G103" s="246"/>
      <c r="H103" s="246"/>
      <c r="I103" s="37"/>
      <c r="J103" s="37"/>
      <c r="K103" s="37"/>
      <c r="L103" s="37"/>
      <c r="M103" s="37"/>
      <c r="N103" s="243">
        <f>ROUND(N88*T103,2)</f>
        <v>0</v>
      </c>
      <c r="O103" s="244"/>
      <c r="P103" s="244"/>
      <c r="Q103" s="244"/>
      <c r="R103" s="38"/>
      <c r="S103" s="143"/>
      <c r="T103" s="144"/>
      <c r="U103" s="145" t="s">
        <v>46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137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138</v>
      </c>
      <c r="BK103" s="143"/>
      <c r="BL103" s="143"/>
      <c r="BM103" s="143"/>
    </row>
    <row r="104" spans="2:65" s="1" customFormat="1" ht="18" customHeight="1">
      <c r="B104" s="36"/>
      <c r="C104" s="37"/>
      <c r="D104" s="107" t="s">
        <v>143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243">
        <f>ROUND(N88*T104,2)</f>
        <v>0</v>
      </c>
      <c r="O104" s="244"/>
      <c r="P104" s="244"/>
      <c r="Q104" s="244"/>
      <c r="R104" s="38"/>
      <c r="S104" s="143"/>
      <c r="T104" s="148"/>
      <c r="U104" s="149" t="s">
        <v>46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144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138</v>
      </c>
      <c r="BK104" s="143"/>
      <c r="BL104" s="143"/>
      <c r="BM104" s="143"/>
    </row>
    <row r="105" spans="2:65" s="1" customFormat="1" ht="13.5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  <c r="T105" s="130"/>
      <c r="U105" s="130"/>
    </row>
    <row r="106" spans="2:65" s="1" customFormat="1" ht="29.25" customHeight="1">
      <c r="B106" s="36"/>
      <c r="C106" s="118" t="s">
        <v>112</v>
      </c>
      <c r="D106" s="119"/>
      <c r="E106" s="119"/>
      <c r="F106" s="119"/>
      <c r="G106" s="119"/>
      <c r="H106" s="119"/>
      <c r="I106" s="119"/>
      <c r="J106" s="119"/>
      <c r="K106" s="119"/>
      <c r="L106" s="219">
        <f>ROUND(SUM(N88+N98),2)</f>
        <v>0</v>
      </c>
      <c r="M106" s="219"/>
      <c r="N106" s="219"/>
      <c r="O106" s="219"/>
      <c r="P106" s="219"/>
      <c r="Q106" s="219"/>
      <c r="R106" s="38"/>
      <c r="T106" s="130"/>
      <c r="U106" s="130"/>
    </row>
    <row r="107" spans="2:65" s="1" customFormat="1" ht="6.95" customHeight="1"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2"/>
      <c r="T107" s="130"/>
      <c r="U107" s="130"/>
    </row>
    <row r="111" spans="2:65" s="1" customFormat="1" ht="6.95" customHeight="1"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5"/>
    </row>
    <row r="112" spans="2:65" s="1" customFormat="1" ht="36.950000000000003" customHeight="1">
      <c r="B112" s="36"/>
      <c r="C112" s="214" t="s">
        <v>145</v>
      </c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38"/>
    </row>
    <row r="113" spans="2:65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</row>
    <row r="114" spans="2:65" s="1" customFormat="1" ht="30" customHeight="1">
      <c r="B114" s="36"/>
      <c r="C114" s="31" t="s">
        <v>17</v>
      </c>
      <c r="D114" s="37"/>
      <c r="E114" s="37"/>
      <c r="F114" s="271" t="str">
        <f>F6</f>
        <v>Cyklotrasa Spartakovská ulica-napojenie k CITY ARÉNE,časť B Parkovisko pred zimným štadionom</v>
      </c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37"/>
      <c r="R114" s="38"/>
    </row>
    <row r="115" spans="2:65" s="1" customFormat="1" ht="36.950000000000003" customHeight="1">
      <c r="B115" s="36"/>
      <c r="C115" s="70" t="s">
        <v>119</v>
      </c>
      <c r="D115" s="37"/>
      <c r="E115" s="37"/>
      <c r="F115" s="225" t="str">
        <f>F7</f>
        <v>80921 - SO 01 - Parkovisko pred zimným štadiónom</v>
      </c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8" customHeight="1">
      <c r="B117" s="36"/>
      <c r="C117" s="31" t="s">
        <v>22</v>
      </c>
      <c r="D117" s="37"/>
      <c r="E117" s="37"/>
      <c r="F117" s="29" t="str">
        <f>F9</f>
        <v>Trnava</v>
      </c>
      <c r="G117" s="37"/>
      <c r="H117" s="37"/>
      <c r="I117" s="37"/>
      <c r="J117" s="37"/>
      <c r="K117" s="31" t="s">
        <v>24</v>
      </c>
      <c r="L117" s="37"/>
      <c r="M117" s="273" t="str">
        <f>IF(O9="","",O9)</f>
        <v>22. 1. 2020</v>
      </c>
      <c r="N117" s="273"/>
      <c r="O117" s="273"/>
      <c r="P117" s="273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>
      <c r="B119" s="36"/>
      <c r="C119" s="31" t="s">
        <v>26</v>
      </c>
      <c r="D119" s="37"/>
      <c r="E119" s="37"/>
      <c r="F119" s="29" t="str">
        <f>E12</f>
        <v>MESTO TRNAVA , Hlavná 1,917  Trnava</v>
      </c>
      <c r="G119" s="37"/>
      <c r="H119" s="37"/>
      <c r="I119" s="37"/>
      <c r="J119" s="37"/>
      <c r="K119" s="31" t="s">
        <v>33</v>
      </c>
      <c r="L119" s="37"/>
      <c r="M119" s="218" t="str">
        <f>E18</f>
        <v>Cykloprojekt s.r.o. , Bratislava , Laurinská 18</v>
      </c>
      <c r="N119" s="218"/>
      <c r="O119" s="218"/>
      <c r="P119" s="218"/>
      <c r="Q119" s="218"/>
      <c r="R119" s="38"/>
    </row>
    <row r="120" spans="2:65" s="1" customFormat="1" ht="14.45" customHeight="1">
      <c r="B120" s="36"/>
      <c r="C120" s="31" t="s">
        <v>31</v>
      </c>
      <c r="D120" s="37"/>
      <c r="E120" s="37"/>
      <c r="F120" s="29" t="str">
        <f>IF(E15="","",E15)</f>
        <v>Vyplň údaj</v>
      </c>
      <c r="G120" s="37"/>
      <c r="H120" s="37"/>
      <c r="I120" s="37"/>
      <c r="J120" s="37"/>
      <c r="K120" s="31" t="s">
        <v>37</v>
      </c>
      <c r="L120" s="37"/>
      <c r="M120" s="218" t="str">
        <f>E21</f>
        <v xml:space="preserve"> </v>
      </c>
      <c r="N120" s="218"/>
      <c r="O120" s="218"/>
      <c r="P120" s="218"/>
      <c r="Q120" s="218"/>
      <c r="R120" s="38"/>
    </row>
    <row r="121" spans="2:65" s="1" customFormat="1" ht="10.3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5" s="8" customFormat="1" ht="29.25" customHeight="1">
      <c r="B122" s="150"/>
      <c r="C122" s="151" t="s">
        <v>146</v>
      </c>
      <c r="D122" s="152" t="s">
        <v>147</v>
      </c>
      <c r="E122" s="152" t="s">
        <v>61</v>
      </c>
      <c r="F122" s="282" t="s">
        <v>148</v>
      </c>
      <c r="G122" s="282"/>
      <c r="H122" s="282"/>
      <c r="I122" s="282"/>
      <c r="J122" s="152" t="s">
        <v>149</v>
      </c>
      <c r="K122" s="152" t="s">
        <v>150</v>
      </c>
      <c r="L122" s="282" t="s">
        <v>151</v>
      </c>
      <c r="M122" s="282"/>
      <c r="N122" s="282" t="s">
        <v>124</v>
      </c>
      <c r="O122" s="282"/>
      <c r="P122" s="282"/>
      <c r="Q122" s="283"/>
      <c r="R122" s="153"/>
      <c r="T122" s="81" t="s">
        <v>152</v>
      </c>
      <c r="U122" s="82" t="s">
        <v>43</v>
      </c>
      <c r="V122" s="82" t="s">
        <v>153</v>
      </c>
      <c r="W122" s="82" t="s">
        <v>154</v>
      </c>
      <c r="X122" s="82" t="s">
        <v>155</v>
      </c>
      <c r="Y122" s="82" t="s">
        <v>156</v>
      </c>
      <c r="Z122" s="82" t="s">
        <v>157</v>
      </c>
      <c r="AA122" s="83" t="s">
        <v>158</v>
      </c>
    </row>
    <row r="123" spans="2:65" s="1" customFormat="1" ht="29.25" customHeight="1">
      <c r="B123" s="36"/>
      <c r="C123" s="85" t="s">
        <v>121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284">
        <f>BK123</f>
        <v>0</v>
      </c>
      <c r="O123" s="285"/>
      <c r="P123" s="285"/>
      <c r="Q123" s="285"/>
      <c r="R123" s="38"/>
      <c r="T123" s="84"/>
      <c r="U123" s="52"/>
      <c r="V123" s="52"/>
      <c r="W123" s="154">
        <f>W124+W238+W244</f>
        <v>0</v>
      </c>
      <c r="X123" s="52"/>
      <c r="Y123" s="154">
        <f>Y124+Y238+Y244</f>
        <v>1522.8480350539803</v>
      </c>
      <c r="Z123" s="52"/>
      <c r="AA123" s="155">
        <f>AA124+AA238+AA244</f>
        <v>313.81774000000001</v>
      </c>
      <c r="AT123" s="20" t="s">
        <v>78</v>
      </c>
      <c r="AU123" s="20" t="s">
        <v>126</v>
      </c>
      <c r="BK123" s="156">
        <f>BK124+BK238+BK244</f>
        <v>0</v>
      </c>
    </row>
    <row r="124" spans="2:65" s="9" customFormat="1" ht="37.35" customHeight="1">
      <c r="B124" s="157"/>
      <c r="C124" s="158"/>
      <c r="D124" s="159" t="s">
        <v>127</v>
      </c>
      <c r="E124" s="159"/>
      <c r="F124" s="159"/>
      <c r="G124" s="159"/>
      <c r="H124" s="159"/>
      <c r="I124" s="159"/>
      <c r="J124" s="159"/>
      <c r="K124" s="159"/>
      <c r="L124" s="159"/>
      <c r="M124" s="159"/>
      <c r="N124" s="280">
        <f>BK124</f>
        <v>0</v>
      </c>
      <c r="O124" s="277"/>
      <c r="P124" s="277"/>
      <c r="Q124" s="277"/>
      <c r="R124" s="160"/>
      <c r="T124" s="161"/>
      <c r="U124" s="158"/>
      <c r="V124" s="158"/>
      <c r="W124" s="162">
        <f>W125+W164+W190+W236</f>
        <v>0</v>
      </c>
      <c r="X124" s="158"/>
      <c r="Y124" s="162">
        <f>Y125+Y164+Y190+Y236</f>
        <v>1522.7383070539804</v>
      </c>
      <c r="Z124" s="158"/>
      <c r="AA124" s="163">
        <f>AA125+AA164+AA190+AA236</f>
        <v>313.81774000000001</v>
      </c>
      <c r="AR124" s="164" t="s">
        <v>87</v>
      </c>
      <c r="AT124" s="165" t="s">
        <v>78</v>
      </c>
      <c r="AU124" s="165" t="s">
        <v>79</v>
      </c>
      <c r="AY124" s="164" t="s">
        <v>159</v>
      </c>
      <c r="BK124" s="166">
        <f>BK125+BK164+BK190+BK236</f>
        <v>0</v>
      </c>
    </row>
    <row r="125" spans="2:65" s="9" customFormat="1" ht="19.899999999999999" customHeight="1">
      <c r="B125" s="157"/>
      <c r="C125" s="158"/>
      <c r="D125" s="167" t="s">
        <v>128</v>
      </c>
      <c r="E125" s="167"/>
      <c r="F125" s="167"/>
      <c r="G125" s="167"/>
      <c r="H125" s="167"/>
      <c r="I125" s="167"/>
      <c r="J125" s="167"/>
      <c r="K125" s="167"/>
      <c r="L125" s="167"/>
      <c r="M125" s="167"/>
      <c r="N125" s="262">
        <f>BK125</f>
        <v>0</v>
      </c>
      <c r="O125" s="263"/>
      <c r="P125" s="263"/>
      <c r="Q125" s="263"/>
      <c r="R125" s="160"/>
      <c r="T125" s="161"/>
      <c r="U125" s="158"/>
      <c r="V125" s="158"/>
      <c r="W125" s="162">
        <f>SUM(W126:W163)</f>
        <v>0</v>
      </c>
      <c r="X125" s="158"/>
      <c r="Y125" s="162">
        <f>SUM(Y126:Y163)</f>
        <v>1.7883000000000003E-3</v>
      </c>
      <c r="Z125" s="158"/>
      <c r="AA125" s="163">
        <f>SUM(AA126:AA163)</f>
        <v>313.81374</v>
      </c>
      <c r="AR125" s="164" t="s">
        <v>87</v>
      </c>
      <c r="AT125" s="165" t="s">
        <v>78</v>
      </c>
      <c r="AU125" s="165" t="s">
        <v>87</v>
      </c>
      <c r="AY125" s="164" t="s">
        <v>159</v>
      </c>
      <c r="BK125" s="166">
        <f>SUM(BK126:BK163)</f>
        <v>0</v>
      </c>
    </row>
    <row r="126" spans="2:65" s="1" customFormat="1" ht="34.15" customHeight="1">
      <c r="B126" s="36"/>
      <c r="C126" s="168" t="s">
        <v>87</v>
      </c>
      <c r="D126" s="168" t="s">
        <v>160</v>
      </c>
      <c r="E126" s="169" t="s">
        <v>161</v>
      </c>
      <c r="F126" s="249" t="s">
        <v>162</v>
      </c>
      <c r="G126" s="249"/>
      <c r="H126" s="249"/>
      <c r="I126" s="249"/>
      <c r="J126" s="170" t="s">
        <v>163</v>
      </c>
      <c r="K126" s="171">
        <v>54.55</v>
      </c>
      <c r="L126" s="250">
        <v>0</v>
      </c>
      <c r="M126" s="251"/>
      <c r="N126" s="247">
        <f>ROUND(L126*K126,2)</f>
        <v>0</v>
      </c>
      <c r="O126" s="247"/>
      <c r="P126" s="247"/>
      <c r="Q126" s="247"/>
      <c r="R126" s="38"/>
      <c r="T126" s="173" t="s">
        <v>20</v>
      </c>
      <c r="U126" s="45" t="s">
        <v>46</v>
      </c>
      <c r="V126" s="37"/>
      <c r="W126" s="174">
        <f>V126*K126</f>
        <v>0</v>
      </c>
      <c r="X126" s="174">
        <v>0</v>
      </c>
      <c r="Y126" s="174">
        <f>X126*K126</f>
        <v>0</v>
      </c>
      <c r="Z126" s="174">
        <v>0.13800000000000001</v>
      </c>
      <c r="AA126" s="175">
        <f>Z126*K126</f>
        <v>7.5278999999999998</v>
      </c>
      <c r="AR126" s="20" t="s">
        <v>164</v>
      </c>
      <c r="AT126" s="20" t="s">
        <v>160</v>
      </c>
      <c r="AU126" s="20" t="s">
        <v>138</v>
      </c>
      <c r="AY126" s="20" t="s">
        <v>159</v>
      </c>
      <c r="BE126" s="111">
        <f>IF(U126="základná",N126,0)</f>
        <v>0</v>
      </c>
      <c r="BF126" s="111">
        <f>IF(U126="znížená",N126,0)</f>
        <v>0</v>
      </c>
      <c r="BG126" s="111">
        <f>IF(U126="zákl. prenesená",N126,0)</f>
        <v>0</v>
      </c>
      <c r="BH126" s="111">
        <f>IF(U126="zníž. prenesená",N126,0)</f>
        <v>0</v>
      </c>
      <c r="BI126" s="111">
        <f>IF(U126="nulová",N126,0)</f>
        <v>0</v>
      </c>
      <c r="BJ126" s="20" t="s">
        <v>138</v>
      </c>
      <c r="BK126" s="111">
        <f>ROUND(L126*K126,2)</f>
        <v>0</v>
      </c>
      <c r="BL126" s="20" t="s">
        <v>164</v>
      </c>
      <c r="BM126" s="20" t="s">
        <v>165</v>
      </c>
    </row>
    <row r="127" spans="2:65" s="1" customFormat="1" ht="45.6" customHeight="1">
      <c r="B127" s="36"/>
      <c r="C127" s="168" t="s">
        <v>138</v>
      </c>
      <c r="D127" s="168" t="s">
        <v>160</v>
      </c>
      <c r="E127" s="169" t="s">
        <v>166</v>
      </c>
      <c r="F127" s="249" t="s">
        <v>167</v>
      </c>
      <c r="G127" s="249"/>
      <c r="H127" s="249"/>
      <c r="I127" s="249"/>
      <c r="J127" s="170" t="s">
        <v>163</v>
      </c>
      <c r="K127" s="171">
        <v>54.55</v>
      </c>
      <c r="L127" s="250">
        <v>0</v>
      </c>
      <c r="M127" s="251"/>
      <c r="N127" s="247">
        <f>ROUND(L127*K127,2)</f>
        <v>0</v>
      </c>
      <c r="O127" s="247"/>
      <c r="P127" s="247"/>
      <c r="Q127" s="247"/>
      <c r="R127" s="38"/>
      <c r="T127" s="173" t="s">
        <v>20</v>
      </c>
      <c r="U127" s="45" t="s">
        <v>46</v>
      </c>
      <c r="V127" s="37"/>
      <c r="W127" s="174">
        <f>V127*K127</f>
        <v>0</v>
      </c>
      <c r="X127" s="174">
        <v>0</v>
      </c>
      <c r="Y127" s="174">
        <f>X127*K127</f>
        <v>0</v>
      </c>
      <c r="Z127" s="174">
        <v>0.23499999999999999</v>
      </c>
      <c r="AA127" s="175">
        <f>Z127*K127</f>
        <v>12.819249999999998</v>
      </c>
      <c r="AR127" s="20" t="s">
        <v>164</v>
      </c>
      <c r="AT127" s="20" t="s">
        <v>160</v>
      </c>
      <c r="AU127" s="20" t="s">
        <v>138</v>
      </c>
      <c r="AY127" s="20" t="s">
        <v>159</v>
      </c>
      <c r="BE127" s="111">
        <f>IF(U127="základná",N127,0)</f>
        <v>0</v>
      </c>
      <c r="BF127" s="111">
        <f>IF(U127="znížená",N127,0)</f>
        <v>0</v>
      </c>
      <c r="BG127" s="111">
        <f>IF(U127="zákl. prenesená",N127,0)</f>
        <v>0</v>
      </c>
      <c r="BH127" s="111">
        <f>IF(U127="zníž. prenesená",N127,0)</f>
        <v>0</v>
      </c>
      <c r="BI127" s="111">
        <f>IF(U127="nulová",N127,0)</f>
        <v>0</v>
      </c>
      <c r="BJ127" s="20" t="s">
        <v>138</v>
      </c>
      <c r="BK127" s="111">
        <f>ROUND(L127*K127,2)</f>
        <v>0</v>
      </c>
      <c r="BL127" s="20" t="s">
        <v>164</v>
      </c>
      <c r="BM127" s="20" t="s">
        <v>168</v>
      </c>
    </row>
    <row r="128" spans="2:65" s="1" customFormat="1" ht="45.6" customHeight="1">
      <c r="B128" s="36"/>
      <c r="C128" s="168" t="s">
        <v>169</v>
      </c>
      <c r="D128" s="168" t="s">
        <v>160</v>
      </c>
      <c r="E128" s="169" t="s">
        <v>170</v>
      </c>
      <c r="F128" s="249" t="s">
        <v>171</v>
      </c>
      <c r="G128" s="249"/>
      <c r="H128" s="249"/>
      <c r="I128" s="249"/>
      <c r="J128" s="170" t="s">
        <v>163</v>
      </c>
      <c r="K128" s="171">
        <v>274.51</v>
      </c>
      <c r="L128" s="250">
        <v>0</v>
      </c>
      <c r="M128" s="251"/>
      <c r="N128" s="247">
        <f>ROUND(L128*K128,2)</f>
        <v>0</v>
      </c>
      <c r="O128" s="247"/>
      <c r="P128" s="247"/>
      <c r="Q128" s="247"/>
      <c r="R128" s="38"/>
      <c r="T128" s="173" t="s">
        <v>20</v>
      </c>
      <c r="U128" s="45" t="s">
        <v>46</v>
      </c>
      <c r="V128" s="37"/>
      <c r="W128" s="174">
        <f>V128*K128</f>
        <v>0</v>
      </c>
      <c r="X128" s="174">
        <v>0</v>
      </c>
      <c r="Y128" s="174">
        <f>X128*K128</f>
        <v>0</v>
      </c>
      <c r="Z128" s="174">
        <v>0.56000000000000005</v>
      </c>
      <c r="AA128" s="175">
        <f>Z128*K128</f>
        <v>153.72560000000001</v>
      </c>
      <c r="AR128" s="20" t="s">
        <v>164</v>
      </c>
      <c r="AT128" s="20" t="s">
        <v>160</v>
      </c>
      <c r="AU128" s="20" t="s">
        <v>138</v>
      </c>
      <c r="AY128" s="20" t="s">
        <v>159</v>
      </c>
      <c r="BE128" s="111">
        <f>IF(U128="základná",N128,0)</f>
        <v>0</v>
      </c>
      <c r="BF128" s="111">
        <f>IF(U128="znížená",N128,0)</f>
        <v>0</v>
      </c>
      <c r="BG128" s="111">
        <f>IF(U128="zákl. prenesená",N128,0)</f>
        <v>0</v>
      </c>
      <c r="BH128" s="111">
        <f>IF(U128="zníž. prenesená",N128,0)</f>
        <v>0</v>
      </c>
      <c r="BI128" s="111">
        <f>IF(U128="nulová",N128,0)</f>
        <v>0</v>
      </c>
      <c r="BJ128" s="20" t="s">
        <v>138</v>
      </c>
      <c r="BK128" s="111">
        <f>ROUND(L128*K128,2)</f>
        <v>0</v>
      </c>
      <c r="BL128" s="20" t="s">
        <v>164</v>
      </c>
      <c r="BM128" s="20" t="s">
        <v>172</v>
      </c>
    </row>
    <row r="129" spans="2:65" s="1" customFormat="1" ht="34.15" customHeight="1">
      <c r="B129" s="36"/>
      <c r="C129" s="168" t="s">
        <v>164</v>
      </c>
      <c r="D129" s="168" t="s">
        <v>160</v>
      </c>
      <c r="E129" s="169" t="s">
        <v>173</v>
      </c>
      <c r="F129" s="249" t="s">
        <v>174</v>
      </c>
      <c r="G129" s="249"/>
      <c r="H129" s="249"/>
      <c r="I129" s="249"/>
      <c r="J129" s="170" t="s">
        <v>163</v>
      </c>
      <c r="K129" s="171">
        <v>274.51</v>
      </c>
      <c r="L129" s="250">
        <v>0</v>
      </c>
      <c r="M129" s="251"/>
      <c r="N129" s="247">
        <f>ROUND(L129*K129,2)</f>
        <v>0</v>
      </c>
      <c r="O129" s="247"/>
      <c r="P129" s="247"/>
      <c r="Q129" s="247"/>
      <c r="R129" s="38"/>
      <c r="T129" s="173" t="s">
        <v>20</v>
      </c>
      <c r="U129" s="45" t="s">
        <v>46</v>
      </c>
      <c r="V129" s="37"/>
      <c r="W129" s="174">
        <f>V129*K129</f>
        <v>0</v>
      </c>
      <c r="X129" s="174">
        <v>0</v>
      </c>
      <c r="Y129" s="174">
        <f>X129*K129</f>
        <v>0</v>
      </c>
      <c r="Z129" s="174">
        <v>0.45</v>
      </c>
      <c r="AA129" s="175">
        <f>Z129*K129</f>
        <v>123.5295</v>
      </c>
      <c r="AR129" s="20" t="s">
        <v>164</v>
      </c>
      <c r="AT129" s="20" t="s">
        <v>160</v>
      </c>
      <c r="AU129" s="20" t="s">
        <v>138</v>
      </c>
      <c r="AY129" s="20" t="s">
        <v>159</v>
      </c>
      <c r="BE129" s="111">
        <f>IF(U129="základná",N129,0)</f>
        <v>0</v>
      </c>
      <c r="BF129" s="111">
        <f>IF(U129="znížená",N129,0)</f>
        <v>0</v>
      </c>
      <c r="BG129" s="111">
        <f>IF(U129="zákl. prenesená",N129,0)</f>
        <v>0</v>
      </c>
      <c r="BH129" s="111">
        <f>IF(U129="zníž. prenesená",N129,0)</f>
        <v>0</v>
      </c>
      <c r="BI129" s="111">
        <f>IF(U129="nulová",N129,0)</f>
        <v>0</v>
      </c>
      <c r="BJ129" s="20" t="s">
        <v>138</v>
      </c>
      <c r="BK129" s="111">
        <f>ROUND(L129*K129,2)</f>
        <v>0</v>
      </c>
      <c r="BL129" s="20" t="s">
        <v>164</v>
      </c>
      <c r="BM129" s="20" t="s">
        <v>175</v>
      </c>
    </row>
    <row r="130" spans="2:65" s="1" customFormat="1" ht="45.6" customHeight="1">
      <c r="B130" s="36"/>
      <c r="C130" s="168" t="s">
        <v>176</v>
      </c>
      <c r="D130" s="168" t="s">
        <v>160</v>
      </c>
      <c r="E130" s="169" t="s">
        <v>177</v>
      </c>
      <c r="F130" s="249" t="s">
        <v>178</v>
      </c>
      <c r="G130" s="249"/>
      <c r="H130" s="249"/>
      <c r="I130" s="249"/>
      <c r="J130" s="170" t="s">
        <v>163</v>
      </c>
      <c r="K130" s="171">
        <v>19.87</v>
      </c>
      <c r="L130" s="250">
        <v>0</v>
      </c>
      <c r="M130" s="251"/>
      <c r="N130" s="247">
        <f>ROUND(L130*K130,2)</f>
        <v>0</v>
      </c>
      <c r="O130" s="247"/>
      <c r="P130" s="247"/>
      <c r="Q130" s="247"/>
      <c r="R130" s="38"/>
      <c r="T130" s="173" t="s">
        <v>20</v>
      </c>
      <c r="U130" s="45" t="s">
        <v>46</v>
      </c>
      <c r="V130" s="37"/>
      <c r="W130" s="174">
        <f>V130*K130</f>
        <v>0</v>
      </c>
      <c r="X130" s="174">
        <v>9.0000000000000006E-5</v>
      </c>
      <c r="Y130" s="174">
        <f>X130*K130</f>
        <v>1.7883000000000003E-3</v>
      </c>
      <c r="Z130" s="174">
        <v>0.127</v>
      </c>
      <c r="AA130" s="175">
        <f>Z130*K130</f>
        <v>2.5234900000000002</v>
      </c>
      <c r="AR130" s="20" t="s">
        <v>164</v>
      </c>
      <c r="AT130" s="20" t="s">
        <v>160</v>
      </c>
      <c r="AU130" s="20" t="s">
        <v>138</v>
      </c>
      <c r="AY130" s="20" t="s">
        <v>159</v>
      </c>
      <c r="BE130" s="111">
        <f>IF(U130="základná",N130,0)</f>
        <v>0</v>
      </c>
      <c r="BF130" s="111">
        <f>IF(U130="znížená",N130,0)</f>
        <v>0</v>
      </c>
      <c r="BG130" s="111">
        <f>IF(U130="zákl. prenesená",N130,0)</f>
        <v>0</v>
      </c>
      <c r="BH130" s="111">
        <f>IF(U130="zníž. prenesená",N130,0)</f>
        <v>0</v>
      </c>
      <c r="BI130" s="111">
        <f>IF(U130="nulová",N130,0)</f>
        <v>0</v>
      </c>
      <c r="BJ130" s="20" t="s">
        <v>138</v>
      </c>
      <c r="BK130" s="111">
        <f>ROUND(L130*K130,2)</f>
        <v>0</v>
      </c>
      <c r="BL130" s="20" t="s">
        <v>164</v>
      </c>
      <c r="BM130" s="20" t="s">
        <v>179</v>
      </c>
    </row>
    <row r="131" spans="2:65" s="10" customFormat="1" ht="14.45" customHeight="1">
      <c r="B131" s="176"/>
      <c r="C131" s="177"/>
      <c r="D131" s="177"/>
      <c r="E131" s="178" t="s">
        <v>20</v>
      </c>
      <c r="F131" s="256" t="s">
        <v>180</v>
      </c>
      <c r="G131" s="257"/>
      <c r="H131" s="257"/>
      <c r="I131" s="257"/>
      <c r="J131" s="177"/>
      <c r="K131" s="179">
        <v>19.864999999999998</v>
      </c>
      <c r="L131" s="177"/>
      <c r="M131" s="177"/>
      <c r="N131" s="177"/>
      <c r="O131" s="177"/>
      <c r="P131" s="177"/>
      <c r="Q131" s="177"/>
      <c r="R131" s="180"/>
      <c r="T131" s="181"/>
      <c r="U131" s="177"/>
      <c r="V131" s="177"/>
      <c r="W131" s="177"/>
      <c r="X131" s="177"/>
      <c r="Y131" s="177"/>
      <c r="Z131" s="177"/>
      <c r="AA131" s="182"/>
      <c r="AT131" s="183" t="s">
        <v>181</v>
      </c>
      <c r="AU131" s="183" t="s">
        <v>138</v>
      </c>
      <c r="AV131" s="10" t="s">
        <v>138</v>
      </c>
      <c r="AW131" s="10" t="s">
        <v>182</v>
      </c>
      <c r="AX131" s="10" t="s">
        <v>87</v>
      </c>
      <c r="AY131" s="183" t="s">
        <v>159</v>
      </c>
    </row>
    <row r="132" spans="2:65" s="1" customFormat="1" ht="34.15" customHeight="1">
      <c r="B132" s="36"/>
      <c r="C132" s="168" t="s">
        <v>183</v>
      </c>
      <c r="D132" s="168" t="s">
        <v>160</v>
      </c>
      <c r="E132" s="169" t="s">
        <v>184</v>
      </c>
      <c r="F132" s="249" t="s">
        <v>185</v>
      </c>
      <c r="G132" s="249"/>
      <c r="H132" s="249"/>
      <c r="I132" s="249"/>
      <c r="J132" s="170" t="s">
        <v>186</v>
      </c>
      <c r="K132" s="171">
        <v>94.4</v>
      </c>
      <c r="L132" s="250">
        <v>0</v>
      </c>
      <c r="M132" s="251"/>
      <c r="N132" s="247">
        <f>ROUND(L132*K132,2)</f>
        <v>0</v>
      </c>
      <c r="O132" s="247"/>
      <c r="P132" s="247"/>
      <c r="Q132" s="247"/>
      <c r="R132" s="38"/>
      <c r="T132" s="173" t="s">
        <v>20</v>
      </c>
      <c r="U132" s="45" t="s">
        <v>46</v>
      </c>
      <c r="V132" s="37"/>
      <c r="W132" s="174">
        <f>V132*K132</f>
        <v>0</v>
      </c>
      <c r="X132" s="174">
        <v>0</v>
      </c>
      <c r="Y132" s="174">
        <f>X132*K132</f>
        <v>0</v>
      </c>
      <c r="Z132" s="174">
        <v>0.14499999999999999</v>
      </c>
      <c r="AA132" s="175">
        <f>Z132*K132</f>
        <v>13.688000000000001</v>
      </c>
      <c r="AR132" s="20" t="s">
        <v>164</v>
      </c>
      <c r="AT132" s="20" t="s">
        <v>160</v>
      </c>
      <c r="AU132" s="20" t="s">
        <v>138</v>
      </c>
      <c r="AY132" s="20" t="s">
        <v>159</v>
      </c>
      <c r="BE132" s="111">
        <f>IF(U132="základná",N132,0)</f>
        <v>0</v>
      </c>
      <c r="BF132" s="111">
        <f>IF(U132="znížená",N132,0)</f>
        <v>0</v>
      </c>
      <c r="BG132" s="111">
        <f>IF(U132="zákl. prenesená",N132,0)</f>
        <v>0</v>
      </c>
      <c r="BH132" s="111">
        <f>IF(U132="zníž. prenesená",N132,0)</f>
        <v>0</v>
      </c>
      <c r="BI132" s="111">
        <f>IF(U132="nulová",N132,0)</f>
        <v>0</v>
      </c>
      <c r="BJ132" s="20" t="s">
        <v>138</v>
      </c>
      <c r="BK132" s="111">
        <f>ROUND(L132*K132,2)</f>
        <v>0</v>
      </c>
      <c r="BL132" s="20" t="s">
        <v>164</v>
      </c>
      <c r="BM132" s="20" t="s">
        <v>187</v>
      </c>
    </row>
    <row r="133" spans="2:65" s="1" customFormat="1" ht="45.6" customHeight="1">
      <c r="B133" s="36"/>
      <c r="C133" s="168" t="s">
        <v>188</v>
      </c>
      <c r="D133" s="168" t="s">
        <v>160</v>
      </c>
      <c r="E133" s="169" t="s">
        <v>189</v>
      </c>
      <c r="F133" s="249" t="s">
        <v>190</v>
      </c>
      <c r="G133" s="249"/>
      <c r="H133" s="249"/>
      <c r="I133" s="249"/>
      <c r="J133" s="170" t="s">
        <v>191</v>
      </c>
      <c r="K133" s="171">
        <v>139.29</v>
      </c>
      <c r="L133" s="250">
        <v>0</v>
      </c>
      <c r="M133" s="251"/>
      <c r="N133" s="247">
        <f>ROUND(L133*K133,2)</f>
        <v>0</v>
      </c>
      <c r="O133" s="247"/>
      <c r="P133" s="247"/>
      <c r="Q133" s="247"/>
      <c r="R133" s="38"/>
      <c r="T133" s="173" t="s">
        <v>20</v>
      </c>
      <c r="U133" s="45" t="s">
        <v>46</v>
      </c>
      <c r="V133" s="37"/>
      <c r="W133" s="174">
        <f>V133*K133</f>
        <v>0</v>
      </c>
      <c r="X133" s="174">
        <v>0</v>
      </c>
      <c r="Y133" s="174">
        <f>X133*K133</f>
        <v>0</v>
      </c>
      <c r="Z133" s="174">
        <v>0</v>
      </c>
      <c r="AA133" s="175">
        <f>Z133*K133</f>
        <v>0</v>
      </c>
      <c r="AR133" s="20" t="s">
        <v>164</v>
      </c>
      <c r="AT133" s="20" t="s">
        <v>160</v>
      </c>
      <c r="AU133" s="20" t="s">
        <v>138</v>
      </c>
      <c r="AY133" s="20" t="s">
        <v>159</v>
      </c>
      <c r="BE133" s="111">
        <f>IF(U133="základná",N133,0)</f>
        <v>0</v>
      </c>
      <c r="BF133" s="111">
        <f>IF(U133="znížená",N133,0)</f>
        <v>0</v>
      </c>
      <c r="BG133" s="111">
        <f>IF(U133="zákl. prenesená",N133,0)</f>
        <v>0</v>
      </c>
      <c r="BH133" s="111">
        <f>IF(U133="zníž. prenesená",N133,0)</f>
        <v>0</v>
      </c>
      <c r="BI133" s="111">
        <f>IF(U133="nulová",N133,0)</f>
        <v>0</v>
      </c>
      <c r="BJ133" s="20" t="s">
        <v>138</v>
      </c>
      <c r="BK133" s="111">
        <f>ROUND(L133*K133,2)</f>
        <v>0</v>
      </c>
      <c r="BL133" s="20" t="s">
        <v>164</v>
      </c>
      <c r="BM133" s="20" t="s">
        <v>192</v>
      </c>
    </row>
    <row r="134" spans="2:65" s="10" customFormat="1" ht="14.45" customHeight="1">
      <c r="B134" s="176"/>
      <c r="C134" s="177"/>
      <c r="D134" s="177"/>
      <c r="E134" s="178" t="s">
        <v>20</v>
      </c>
      <c r="F134" s="256" t="s">
        <v>193</v>
      </c>
      <c r="G134" s="257"/>
      <c r="H134" s="257"/>
      <c r="I134" s="257"/>
      <c r="J134" s="177"/>
      <c r="K134" s="179">
        <v>130.69399999999999</v>
      </c>
      <c r="L134" s="177"/>
      <c r="M134" s="177"/>
      <c r="N134" s="177"/>
      <c r="O134" s="177"/>
      <c r="P134" s="177"/>
      <c r="Q134" s="177"/>
      <c r="R134" s="180"/>
      <c r="T134" s="181"/>
      <c r="U134" s="177"/>
      <c r="V134" s="177"/>
      <c r="W134" s="177"/>
      <c r="X134" s="177"/>
      <c r="Y134" s="177"/>
      <c r="Z134" s="177"/>
      <c r="AA134" s="182"/>
      <c r="AT134" s="183" t="s">
        <v>181</v>
      </c>
      <c r="AU134" s="183" t="s">
        <v>138</v>
      </c>
      <c r="AV134" s="10" t="s">
        <v>138</v>
      </c>
      <c r="AW134" s="10" t="s">
        <v>182</v>
      </c>
      <c r="AX134" s="10" t="s">
        <v>79</v>
      </c>
      <c r="AY134" s="183" t="s">
        <v>159</v>
      </c>
    </row>
    <row r="135" spans="2:65" s="10" customFormat="1" ht="14.45" customHeight="1">
      <c r="B135" s="176"/>
      <c r="C135" s="177"/>
      <c r="D135" s="177"/>
      <c r="E135" s="178" t="s">
        <v>20</v>
      </c>
      <c r="F135" s="286" t="s">
        <v>194</v>
      </c>
      <c r="G135" s="287"/>
      <c r="H135" s="287"/>
      <c r="I135" s="287"/>
      <c r="J135" s="177"/>
      <c r="K135" s="179">
        <v>8.6</v>
      </c>
      <c r="L135" s="177"/>
      <c r="M135" s="177"/>
      <c r="N135" s="177"/>
      <c r="O135" s="177"/>
      <c r="P135" s="177"/>
      <c r="Q135" s="177"/>
      <c r="R135" s="180"/>
      <c r="T135" s="181"/>
      <c r="U135" s="177"/>
      <c r="V135" s="177"/>
      <c r="W135" s="177"/>
      <c r="X135" s="177"/>
      <c r="Y135" s="177"/>
      <c r="Z135" s="177"/>
      <c r="AA135" s="182"/>
      <c r="AT135" s="183" t="s">
        <v>181</v>
      </c>
      <c r="AU135" s="183" t="s">
        <v>138</v>
      </c>
      <c r="AV135" s="10" t="s">
        <v>138</v>
      </c>
      <c r="AW135" s="10" t="s">
        <v>182</v>
      </c>
      <c r="AX135" s="10" t="s">
        <v>79</v>
      </c>
      <c r="AY135" s="183" t="s">
        <v>159</v>
      </c>
    </row>
    <row r="136" spans="2:65" s="11" customFormat="1" ht="14.45" customHeight="1">
      <c r="B136" s="184"/>
      <c r="C136" s="185"/>
      <c r="D136" s="185"/>
      <c r="E136" s="186" t="s">
        <v>20</v>
      </c>
      <c r="F136" s="288" t="s">
        <v>195</v>
      </c>
      <c r="G136" s="289"/>
      <c r="H136" s="289"/>
      <c r="I136" s="289"/>
      <c r="J136" s="185"/>
      <c r="K136" s="187">
        <v>139.29400000000001</v>
      </c>
      <c r="L136" s="185"/>
      <c r="M136" s="185"/>
      <c r="N136" s="185"/>
      <c r="O136" s="185"/>
      <c r="P136" s="185"/>
      <c r="Q136" s="185"/>
      <c r="R136" s="188"/>
      <c r="T136" s="189"/>
      <c r="U136" s="185"/>
      <c r="V136" s="185"/>
      <c r="W136" s="185"/>
      <c r="X136" s="185"/>
      <c r="Y136" s="185"/>
      <c r="Z136" s="185"/>
      <c r="AA136" s="190"/>
      <c r="AT136" s="191" t="s">
        <v>181</v>
      </c>
      <c r="AU136" s="191" t="s">
        <v>138</v>
      </c>
      <c r="AV136" s="11" t="s">
        <v>164</v>
      </c>
      <c r="AW136" s="11" t="s">
        <v>182</v>
      </c>
      <c r="AX136" s="11" t="s">
        <v>87</v>
      </c>
      <c r="AY136" s="191" t="s">
        <v>159</v>
      </c>
    </row>
    <row r="137" spans="2:65" s="1" customFormat="1" ht="34.15" customHeight="1">
      <c r="B137" s="36"/>
      <c r="C137" s="168" t="s">
        <v>196</v>
      </c>
      <c r="D137" s="168" t="s">
        <v>160</v>
      </c>
      <c r="E137" s="169" t="s">
        <v>197</v>
      </c>
      <c r="F137" s="249" t="s">
        <v>198</v>
      </c>
      <c r="G137" s="249"/>
      <c r="H137" s="249"/>
      <c r="I137" s="249"/>
      <c r="J137" s="170" t="s">
        <v>191</v>
      </c>
      <c r="K137" s="171">
        <v>180.31</v>
      </c>
      <c r="L137" s="250">
        <v>0</v>
      </c>
      <c r="M137" s="251"/>
      <c r="N137" s="247">
        <f>ROUND(L137*K137,2)</f>
        <v>0</v>
      </c>
      <c r="O137" s="247"/>
      <c r="P137" s="247"/>
      <c r="Q137" s="247"/>
      <c r="R137" s="38"/>
      <c r="T137" s="173" t="s">
        <v>20</v>
      </c>
      <c r="U137" s="45" t="s">
        <v>46</v>
      </c>
      <c r="V137" s="37"/>
      <c r="W137" s="174">
        <f>V137*K137</f>
        <v>0</v>
      </c>
      <c r="X137" s="174">
        <v>0</v>
      </c>
      <c r="Y137" s="174">
        <f>X137*K137</f>
        <v>0</v>
      </c>
      <c r="Z137" s="174">
        <v>0</v>
      </c>
      <c r="AA137" s="175">
        <f>Z137*K137</f>
        <v>0</v>
      </c>
      <c r="AR137" s="20" t="s">
        <v>164</v>
      </c>
      <c r="AT137" s="20" t="s">
        <v>160</v>
      </c>
      <c r="AU137" s="20" t="s">
        <v>138</v>
      </c>
      <c r="AY137" s="20" t="s">
        <v>159</v>
      </c>
      <c r="BE137" s="111">
        <f>IF(U137="základná",N137,0)</f>
        <v>0</v>
      </c>
      <c r="BF137" s="111">
        <f>IF(U137="znížená",N137,0)</f>
        <v>0</v>
      </c>
      <c r="BG137" s="111">
        <f>IF(U137="zákl. prenesená",N137,0)</f>
        <v>0</v>
      </c>
      <c r="BH137" s="111">
        <f>IF(U137="zníž. prenesená",N137,0)</f>
        <v>0</v>
      </c>
      <c r="BI137" s="111">
        <f>IF(U137="nulová",N137,0)</f>
        <v>0</v>
      </c>
      <c r="BJ137" s="20" t="s">
        <v>138</v>
      </c>
      <c r="BK137" s="111">
        <f>ROUND(L137*K137,2)</f>
        <v>0</v>
      </c>
      <c r="BL137" s="20" t="s">
        <v>164</v>
      </c>
      <c r="BM137" s="20" t="s">
        <v>199</v>
      </c>
    </row>
    <row r="138" spans="2:65" s="10" customFormat="1" ht="14.45" customHeight="1">
      <c r="B138" s="176"/>
      <c r="C138" s="177"/>
      <c r="D138" s="177"/>
      <c r="E138" s="178" t="s">
        <v>20</v>
      </c>
      <c r="F138" s="256" t="s">
        <v>200</v>
      </c>
      <c r="G138" s="257"/>
      <c r="H138" s="257"/>
      <c r="I138" s="257"/>
      <c r="J138" s="177"/>
      <c r="K138" s="179">
        <v>176.43690000000001</v>
      </c>
      <c r="L138" s="177"/>
      <c r="M138" s="177"/>
      <c r="N138" s="177"/>
      <c r="O138" s="177"/>
      <c r="P138" s="177"/>
      <c r="Q138" s="177"/>
      <c r="R138" s="180"/>
      <c r="T138" s="181"/>
      <c r="U138" s="177"/>
      <c r="V138" s="177"/>
      <c r="W138" s="177"/>
      <c r="X138" s="177"/>
      <c r="Y138" s="177"/>
      <c r="Z138" s="177"/>
      <c r="AA138" s="182"/>
      <c r="AT138" s="183" t="s">
        <v>181</v>
      </c>
      <c r="AU138" s="183" t="s">
        <v>138</v>
      </c>
      <c r="AV138" s="10" t="s">
        <v>138</v>
      </c>
      <c r="AW138" s="10" t="s">
        <v>182</v>
      </c>
      <c r="AX138" s="10" t="s">
        <v>79</v>
      </c>
      <c r="AY138" s="183" t="s">
        <v>159</v>
      </c>
    </row>
    <row r="139" spans="2:65" s="10" customFormat="1" ht="14.45" customHeight="1">
      <c r="B139" s="176"/>
      <c r="C139" s="177"/>
      <c r="D139" s="177"/>
      <c r="E139" s="178" t="s">
        <v>20</v>
      </c>
      <c r="F139" s="286" t="s">
        <v>201</v>
      </c>
      <c r="G139" s="287"/>
      <c r="H139" s="287"/>
      <c r="I139" s="287"/>
      <c r="J139" s="177"/>
      <c r="K139" s="179">
        <v>3.87</v>
      </c>
      <c r="L139" s="177"/>
      <c r="M139" s="177"/>
      <c r="N139" s="177"/>
      <c r="O139" s="177"/>
      <c r="P139" s="177"/>
      <c r="Q139" s="177"/>
      <c r="R139" s="180"/>
      <c r="T139" s="181"/>
      <c r="U139" s="177"/>
      <c r="V139" s="177"/>
      <c r="W139" s="177"/>
      <c r="X139" s="177"/>
      <c r="Y139" s="177"/>
      <c r="Z139" s="177"/>
      <c r="AA139" s="182"/>
      <c r="AT139" s="183" t="s">
        <v>181</v>
      </c>
      <c r="AU139" s="183" t="s">
        <v>138</v>
      </c>
      <c r="AV139" s="10" t="s">
        <v>138</v>
      </c>
      <c r="AW139" s="10" t="s">
        <v>182</v>
      </c>
      <c r="AX139" s="10" t="s">
        <v>79</v>
      </c>
      <c r="AY139" s="183" t="s">
        <v>159</v>
      </c>
    </row>
    <row r="140" spans="2:65" s="11" customFormat="1" ht="14.45" customHeight="1">
      <c r="B140" s="184"/>
      <c r="C140" s="185"/>
      <c r="D140" s="185"/>
      <c r="E140" s="186" t="s">
        <v>20</v>
      </c>
      <c r="F140" s="288" t="s">
        <v>195</v>
      </c>
      <c r="G140" s="289"/>
      <c r="H140" s="289"/>
      <c r="I140" s="289"/>
      <c r="J140" s="185"/>
      <c r="K140" s="187">
        <v>180.30690000000001</v>
      </c>
      <c r="L140" s="185"/>
      <c r="M140" s="185"/>
      <c r="N140" s="185"/>
      <c r="O140" s="185"/>
      <c r="P140" s="185"/>
      <c r="Q140" s="185"/>
      <c r="R140" s="188"/>
      <c r="T140" s="189"/>
      <c r="U140" s="185"/>
      <c r="V140" s="185"/>
      <c r="W140" s="185"/>
      <c r="X140" s="185"/>
      <c r="Y140" s="185"/>
      <c r="Z140" s="185"/>
      <c r="AA140" s="190"/>
      <c r="AT140" s="191" t="s">
        <v>181</v>
      </c>
      <c r="AU140" s="191" t="s">
        <v>138</v>
      </c>
      <c r="AV140" s="11" t="s">
        <v>164</v>
      </c>
      <c r="AW140" s="11" t="s">
        <v>182</v>
      </c>
      <c r="AX140" s="11" t="s">
        <v>87</v>
      </c>
      <c r="AY140" s="191" t="s">
        <v>159</v>
      </c>
    </row>
    <row r="141" spans="2:65" s="1" customFormat="1" ht="34.15" customHeight="1">
      <c r="B141" s="36"/>
      <c r="C141" s="168" t="s">
        <v>202</v>
      </c>
      <c r="D141" s="168" t="s">
        <v>160</v>
      </c>
      <c r="E141" s="169" t="s">
        <v>203</v>
      </c>
      <c r="F141" s="249" t="s">
        <v>204</v>
      </c>
      <c r="G141" s="249"/>
      <c r="H141" s="249"/>
      <c r="I141" s="249"/>
      <c r="J141" s="170" t="s">
        <v>191</v>
      </c>
      <c r="K141" s="171">
        <v>280.3</v>
      </c>
      <c r="L141" s="250">
        <v>0</v>
      </c>
      <c r="M141" s="251"/>
      <c r="N141" s="247">
        <f>ROUND(L141*K141,2)</f>
        <v>0</v>
      </c>
      <c r="O141" s="247"/>
      <c r="P141" s="247"/>
      <c r="Q141" s="247"/>
      <c r="R141" s="38"/>
      <c r="T141" s="173" t="s">
        <v>20</v>
      </c>
      <c r="U141" s="45" t="s">
        <v>46</v>
      </c>
      <c r="V141" s="37"/>
      <c r="W141" s="174">
        <f>V141*K141</f>
        <v>0</v>
      </c>
      <c r="X141" s="174">
        <v>0</v>
      </c>
      <c r="Y141" s="174">
        <f>X141*K141</f>
        <v>0</v>
      </c>
      <c r="Z141" s="174">
        <v>0</v>
      </c>
      <c r="AA141" s="175">
        <f>Z141*K141</f>
        <v>0</v>
      </c>
      <c r="AR141" s="20" t="s">
        <v>164</v>
      </c>
      <c r="AT141" s="20" t="s">
        <v>160</v>
      </c>
      <c r="AU141" s="20" t="s">
        <v>138</v>
      </c>
      <c r="AY141" s="20" t="s">
        <v>159</v>
      </c>
      <c r="BE141" s="111">
        <f>IF(U141="základná",N141,0)</f>
        <v>0</v>
      </c>
      <c r="BF141" s="111">
        <f>IF(U141="znížená",N141,0)</f>
        <v>0</v>
      </c>
      <c r="BG141" s="111">
        <f>IF(U141="zákl. prenesená",N141,0)</f>
        <v>0</v>
      </c>
      <c r="BH141" s="111">
        <f>IF(U141="zníž. prenesená",N141,0)</f>
        <v>0</v>
      </c>
      <c r="BI141" s="111">
        <f>IF(U141="nulová",N141,0)</f>
        <v>0</v>
      </c>
      <c r="BJ141" s="20" t="s">
        <v>138</v>
      </c>
      <c r="BK141" s="111">
        <f>ROUND(L141*K141,2)</f>
        <v>0</v>
      </c>
      <c r="BL141" s="20" t="s">
        <v>164</v>
      </c>
      <c r="BM141" s="20" t="s">
        <v>205</v>
      </c>
    </row>
    <row r="142" spans="2:65" s="10" customFormat="1" ht="14.45" customHeight="1">
      <c r="B142" s="176"/>
      <c r="C142" s="177"/>
      <c r="D142" s="177"/>
      <c r="E142" s="178" t="s">
        <v>20</v>
      </c>
      <c r="F142" s="256" t="s">
        <v>206</v>
      </c>
      <c r="G142" s="257"/>
      <c r="H142" s="257"/>
      <c r="I142" s="257"/>
      <c r="J142" s="177"/>
      <c r="K142" s="179">
        <v>280.29899999999998</v>
      </c>
      <c r="L142" s="177"/>
      <c r="M142" s="177"/>
      <c r="N142" s="177"/>
      <c r="O142" s="177"/>
      <c r="P142" s="177"/>
      <c r="Q142" s="177"/>
      <c r="R142" s="180"/>
      <c r="T142" s="181"/>
      <c r="U142" s="177"/>
      <c r="V142" s="177"/>
      <c r="W142" s="177"/>
      <c r="X142" s="177"/>
      <c r="Y142" s="177"/>
      <c r="Z142" s="177"/>
      <c r="AA142" s="182"/>
      <c r="AT142" s="183" t="s">
        <v>181</v>
      </c>
      <c r="AU142" s="183" t="s">
        <v>138</v>
      </c>
      <c r="AV142" s="10" t="s">
        <v>138</v>
      </c>
      <c r="AW142" s="10" t="s">
        <v>182</v>
      </c>
      <c r="AX142" s="10" t="s">
        <v>87</v>
      </c>
      <c r="AY142" s="183" t="s">
        <v>159</v>
      </c>
    </row>
    <row r="143" spans="2:65" s="1" customFormat="1" ht="34.15" customHeight="1">
      <c r="B143" s="36"/>
      <c r="C143" s="168" t="s">
        <v>207</v>
      </c>
      <c r="D143" s="168" t="s">
        <v>160</v>
      </c>
      <c r="E143" s="169" t="s">
        <v>208</v>
      </c>
      <c r="F143" s="249" t="s">
        <v>209</v>
      </c>
      <c r="G143" s="249"/>
      <c r="H143" s="249"/>
      <c r="I143" s="249"/>
      <c r="J143" s="170" t="s">
        <v>191</v>
      </c>
      <c r="K143" s="171">
        <v>180.31</v>
      </c>
      <c r="L143" s="250">
        <v>0</v>
      </c>
      <c r="M143" s="251"/>
      <c r="N143" s="247">
        <f>ROUND(L143*K143,2)</f>
        <v>0</v>
      </c>
      <c r="O143" s="247"/>
      <c r="P143" s="247"/>
      <c r="Q143" s="247"/>
      <c r="R143" s="38"/>
      <c r="T143" s="173" t="s">
        <v>20</v>
      </c>
      <c r="U143" s="45" t="s">
        <v>46</v>
      </c>
      <c r="V143" s="37"/>
      <c r="W143" s="174">
        <f>V143*K143</f>
        <v>0</v>
      </c>
      <c r="X143" s="174">
        <v>0</v>
      </c>
      <c r="Y143" s="174">
        <f>X143*K143</f>
        <v>0</v>
      </c>
      <c r="Z143" s="174">
        <v>0</v>
      </c>
      <c r="AA143" s="175">
        <f>Z143*K143</f>
        <v>0</v>
      </c>
      <c r="AR143" s="20" t="s">
        <v>164</v>
      </c>
      <c r="AT143" s="20" t="s">
        <v>160</v>
      </c>
      <c r="AU143" s="20" t="s">
        <v>138</v>
      </c>
      <c r="AY143" s="20" t="s">
        <v>159</v>
      </c>
      <c r="BE143" s="111">
        <f>IF(U143="základná",N143,0)</f>
        <v>0</v>
      </c>
      <c r="BF143" s="111">
        <f>IF(U143="znížená",N143,0)</f>
        <v>0</v>
      </c>
      <c r="BG143" s="111">
        <f>IF(U143="zákl. prenesená",N143,0)</f>
        <v>0</v>
      </c>
      <c r="BH143" s="111">
        <f>IF(U143="zníž. prenesená",N143,0)</f>
        <v>0</v>
      </c>
      <c r="BI143" s="111">
        <f>IF(U143="nulová",N143,0)</f>
        <v>0</v>
      </c>
      <c r="BJ143" s="20" t="s">
        <v>138</v>
      </c>
      <c r="BK143" s="111">
        <f>ROUND(L143*K143,2)</f>
        <v>0</v>
      </c>
      <c r="BL143" s="20" t="s">
        <v>164</v>
      </c>
      <c r="BM143" s="20" t="s">
        <v>210</v>
      </c>
    </row>
    <row r="144" spans="2:65" s="1" customFormat="1" ht="34.15" customHeight="1">
      <c r="B144" s="36"/>
      <c r="C144" s="168" t="s">
        <v>211</v>
      </c>
      <c r="D144" s="168" t="s">
        <v>160</v>
      </c>
      <c r="E144" s="169" t="s">
        <v>208</v>
      </c>
      <c r="F144" s="249" t="s">
        <v>209</v>
      </c>
      <c r="G144" s="249"/>
      <c r="H144" s="249"/>
      <c r="I144" s="249"/>
      <c r="J144" s="170" t="s">
        <v>191</v>
      </c>
      <c r="K144" s="171">
        <v>280.3</v>
      </c>
      <c r="L144" s="250">
        <v>0</v>
      </c>
      <c r="M144" s="251"/>
      <c r="N144" s="247">
        <f>ROUND(L144*K144,2)</f>
        <v>0</v>
      </c>
      <c r="O144" s="247"/>
      <c r="P144" s="247"/>
      <c r="Q144" s="247"/>
      <c r="R144" s="38"/>
      <c r="T144" s="173" t="s">
        <v>20</v>
      </c>
      <c r="U144" s="45" t="s">
        <v>46</v>
      </c>
      <c r="V144" s="37"/>
      <c r="W144" s="174">
        <f>V144*K144</f>
        <v>0</v>
      </c>
      <c r="X144" s="174">
        <v>0</v>
      </c>
      <c r="Y144" s="174">
        <f>X144*K144</f>
        <v>0</v>
      </c>
      <c r="Z144" s="174">
        <v>0</v>
      </c>
      <c r="AA144" s="175">
        <f>Z144*K144</f>
        <v>0</v>
      </c>
      <c r="AR144" s="20" t="s">
        <v>164</v>
      </c>
      <c r="AT144" s="20" t="s">
        <v>160</v>
      </c>
      <c r="AU144" s="20" t="s">
        <v>138</v>
      </c>
      <c r="AY144" s="20" t="s">
        <v>159</v>
      </c>
      <c r="BE144" s="111">
        <f>IF(U144="základná",N144,0)</f>
        <v>0</v>
      </c>
      <c r="BF144" s="111">
        <f>IF(U144="znížená",N144,0)</f>
        <v>0</v>
      </c>
      <c r="BG144" s="111">
        <f>IF(U144="zákl. prenesená",N144,0)</f>
        <v>0</v>
      </c>
      <c r="BH144" s="111">
        <f>IF(U144="zníž. prenesená",N144,0)</f>
        <v>0</v>
      </c>
      <c r="BI144" s="111">
        <f>IF(U144="nulová",N144,0)</f>
        <v>0</v>
      </c>
      <c r="BJ144" s="20" t="s">
        <v>138</v>
      </c>
      <c r="BK144" s="111">
        <f>ROUND(L144*K144,2)</f>
        <v>0</v>
      </c>
      <c r="BL144" s="20" t="s">
        <v>164</v>
      </c>
      <c r="BM144" s="20" t="s">
        <v>212</v>
      </c>
    </row>
    <row r="145" spans="2:65" s="1" customFormat="1" ht="22.9" customHeight="1">
      <c r="B145" s="36"/>
      <c r="C145" s="168" t="s">
        <v>213</v>
      </c>
      <c r="D145" s="168" t="s">
        <v>160</v>
      </c>
      <c r="E145" s="169" t="s">
        <v>214</v>
      </c>
      <c r="F145" s="249" t="s">
        <v>215</v>
      </c>
      <c r="G145" s="249"/>
      <c r="H145" s="249"/>
      <c r="I145" s="249"/>
      <c r="J145" s="170" t="s">
        <v>191</v>
      </c>
      <c r="K145" s="171">
        <v>167.75</v>
      </c>
      <c r="L145" s="250">
        <v>0</v>
      </c>
      <c r="M145" s="251"/>
      <c r="N145" s="247">
        <f>ROUND(L145*K145,2)</f>
        <v>0</v>
      </c>
      <c r="O145" s="247"/>
      <c r="P145" s="247"/>
      <c r="Q145" s="247"/>
      <c r="R145" s="38"/>
      <c r="T145" s="173" t="s">
        <v>20</v>
      </c>
      <c r="U145" s="45" t="s">
        <v>46</v>
      </c>
      <c r="V145" s="37"/>
      <c r="W145" s="174">
        <f>V145*K145</f>
        <v>0</v>
      </c>
      <c r="X145" s="174">
        <v>0</v>
      </c>
      <c r="Y145" s="174">
        <f>X145*K145</f>
        <v>0</v>
      </c>
      <c r="Z145" s="174">
        <v>0</v>
      </c>
      <c r="AA145" s="175">
        <f>Z145*K145</f>
        <v>0</v>
      </c>
      <c r="AR145" s="20" t="s">
        <v>164</v>
      </c>
      <c r="AT145" s="20" t="s">
        <v>160</v>
      </c>
      <c r="AU145" s="20" t="s">
        <v>138</v>
      </c>
      <c r="AY145" s="20" t="s">
        <v>159</v>
      </c>
      <c r="BE145" s="111">
        <f>IF(U145="základná",N145,0)</f>
        <v>0</v>
      </c>
      <c r="BF145" s="111">
        <f>IF(U145="znížená",N145,0)</f>
        <v>0</v>
      </c>
      <c r="BG145" s="111">
        <f>IF(U145="zákl. prenesená",N145,0)</f>
        <v>0</v>
      </c>
      <c r="BH145" s="111">
        <f>IF(U145="zníž. prenesená",N145,0)</f>
        <v>0</v>
      </c>
      <c r="BI145" s="111">
        <f>IF(U145="nulová",N145,0)</f>
        <v>0</v>
      </c>
      <c r="BJ145" s="20" t="s">
        <v>138</v>
      </c>
      <c r="BK145" s="111">
        <f>ROUND(L145*K145,2)</f>
        <v>0</v>
      </c>
      <c r="BL145" s="20" t="s">
        <v>164</v>
      </c>
      <c r="BM145" s="20" t="s">
        <v>216</v>
      </c>
    </row>
    <row r="146" spans="2:65" s="10" customFormat="1" ht="14.45" customHeight="1">
      <c r="B146" s="176"/>
      <c r="C146" s="177"/>
      <c r="D146" s="177"/>
      <c r="E146" s="178" t="s">
        <v>20</v>
      </c>
      <c r="F146" s="256" t="s">
        <v>217</v>
      </c>
      <c r="G146" s="257"/>
      <c r="H146" s="257"/>
      <c r="I146" s="257"/>
      <c r="J146" s="177"/>
      <c r="K146" s="179">
        <v>139.29</v>
      </c>
      <c r="L146" s="177"/>
      <c r="M146" s="177"/>
      <c r="N146" s="177"/>
      <c r="O146" s="177"/>
      <c r="P146" s="177"/>
      <c r="Q146" s="177"/>
      <c r="R146" s="180"/>
      <c r="T146" s="181"/>
      <c r="U146" s="177"/>
      <c r="V146" s="177"/>
      <c r="W146" s="177"/>
      <c r="X146" s="177"/>
      <c r="Y146" s="177"/>
      <c r="Z146" s="177"/>
      <c r="AA146" s="182"/>
      <c r="AT146" s="183" t="s">
        <v>181</v>
      </c>
      <c r="AU146" s="183" t="s">
        <v>138</v>
      </c>
      <c r="AV146" s="10" t="s">
        <v>138</v>
      </c>
      <c r="AW146" s="10" t="s">
        <v>182</v>
      </c>
      <c r="AX146" s="10" t="s">
        <v>79</v>
      </c>
      <c r="AY146" s="183" t="s">
        <v>159</v>
      </c>
    </row>
    <row r="147" spans="2:65" s="10" customFormat="1" ht="22.9" customHeight="1">
      <c r="B147" s="176"/>
      <c r="C147" s="177"/>
      <c r="D147" s="177"/>
      <c r="E147" s="178" t="s">
        <v>20</v>
      </c>
      <c r="F147" s="286" t="s">
        <v>218</v>
      </c>
      <c r="G147" s="287"/>
      <c r="H147" s="287"/>
      <c r="I147" s="287"/>
      <c r="J147" s="177"/>
      <c r="K147" s="179">
        <v>10.754250000000001</v>
      </c>
      <c r="L147" s="177"/>
      <c r="M147" s="177"/>
      <c r="N147" s="177"/>
      <c r="O147" s="177"/>
      <c r="P147" s="177"/>
      <c r="Q147" s="177"/>
      <c r="R147" s="180"/>
      <c r="T147" s="181"/>
      <c r="U147" s="177"/>
      <c r="V147" s="177"/>
      <c r="W147" s="177"/>
      <c r="X147" s="177"/>
      <c r="Y147" s="177"/>
      <c r="Z147" s="177"/>
      <c r="AA147" s="182"/>
      <c r="AT147" s="183" t="s">
        <v>181</v>
      </c>
      <c r="AU147" s="183" t="s">
        <v>138</v>
      </c>
      <c r="AV147" s="10" t="s">
        <v>138</v>
      </c>
      <c r="AW147" s="10" t="s">
        <v>182</v>
      </c>
      <c r="AX147" s="10" t="s">
        <v>79</v>
      </c>
      <c r="AY147" s="183" t="s">
        <v>159</v>
      </c>
    </row>
    <row r="148" spans="2:65" s="10" customFormat="1" ht="14.45" customHeight="1">
      <c r="B148" s="176"/>
      <c r="C148" s="177"/>
      <c r="D148" s="177"/>
      <c r="E148" s="178" t="s">
        <v>20</v>
      </c>
      <c r="F148" s="286" t="s">
        <v>219</v>
      </c>
      <c r="G148" s="287"/>
      <c r="H148" s="287"/>
      <c r="I148" s="287"/>
      <c r="J148" s="177"/>
      <c r="K148" s="179">
        <v>17.704799999999999</v>
      </c>
      <c r="L148" s="177"/>
      <c r="M148" s="177"/>
      <c r="N148" s="177"/>
      <c r="O148" s="177"/>
      <c r="P148" s="177"/>
      <c r="Q148" s="177"/>
      <c r="R148" s="180"/>
      <c r="T148" s="181"/>
      <c r="U148" s="177"/>
      <c r="V148" s="177"/>
      <c r="W148" s="177"/>
      <c r="X148" s="177"/>
      <c r="Y148" s="177"/>
      <c r="Z148" s="177"/>
      <c r="AA148" s="182"/>
      <c r="AT148" s="183" t="s">
        <v>181</v>
      </c>
      <c r="AU148" s="183" t="s">
        <v>138</v>
      </c>
      <c r="AV148" s="10" t="s">
        <v>138</v>
      </c>
      <c r="AW148" s="10" t="s">
        <v>182</v>
      </c>
      <c r="AX148" s="10" t="s">
        <v>79</v>
      </c>
      <c r="AY148" s="183" t="s">
        <v>159</v>
      </c>
    </row>
    <row r="149" spans="2:65" s="11" customFormat="1" ht="14.45" customHeight="1">
      <c r="B149" s="184"/>
      <c r="C149" s="185"/>
      <c r="D149" s="185"/>
      <c r="E149" s="186" t="s">
        <v>20</v>
      </c>
      <c r="F149" s="288" t="s">
        <v>195</v>
      </c>
      <c r="G149" s="289"/>
      <c r="H149" s="289"/>
      <c r="I149" s="289"/>
      <c r="J149" s="185"/>
      <c r="K149" s="187">
        <v>167.74905000000001</v>
      </c>
      <c r="L149" s="185"/>
      <c r="M149" s="185"/>
      <c r="N149" s="185"/>
      <c r="O149" s="185"/>
      <c r="P149" s="185"/>
      <c r="Q149" s="185"/>
      <c r="R149" s="188"/>
      <c r="T149" s="189"/>
      <c r="U149" s="185"/>
      <c r="V149" s="185"/>
      <c r="W149" s="185"/>
      <c r="X149" s="185"/>
      <c r="Y149" s="185"/>
      <c r="Z149" s="185"/>
      <c r="AA149" s="190"/>
      <c r="AT149" s="191" t="s">
        <v>181</v>
      </c>
      <c r="AU149" s="191" t="s">
        <v>138</v>
      </c>
      <c r="AV149" s="11" t="s">
        <v>164</v>
      </c>
      <c r="AW149" s="11" t="s">
        <v>182</v>
      </c>
      <c r="AX149" s="11" t="s">
        <v>87</v>
      </c>
      <c r="AY149" s="191" t="s">
        <v>159</v>
      </c>
    </row>
    <row r="150" spans="2:65" s="1" customFormat="1" ht="45.6" customHeight="1">
      <c r="B150" s="36"/>
      <c r="C150" s="168" t="s">
        <v>220</v>
      </c>
      <c r="D150" s="168" t="s">
        <v>160</v>
      </c>
      <c r="E150" s="169" t="s">
        <v>221</v>
      </c>
      <c r="F150" s="249" t="s">
        <v>222</v>
      </c>
      <c r="G150" s="249"/>
      <c r="H150" s="249"/>
      <c r="I150" s="249"/>
      <c r="J150" s="170" t="s">
        <v>191</v>
      </c>
      <c r="K150" s="171">
        <v>460.61</v>
      </c>
      <c r="L150" s="250">
        <v>0</v>
      </c>
      <c r="M150" s="251"/>
      <c r="N150" s="247">
        <f>ROUND(L150*K150,2)</f>
        <v>0</v>
      </c>
      <c r="O150" s="247"/>
      <c r="P150" s="247"/>
      <c r="Q150" s="247"/>
      <c r="R150" s="38"/>
      <c r="T150" s="173" t="s">
        <v>20</v>
      </c>
      <c r="U150" s="45" t="s">
        <v>46</v>
      </c>
      <c r="V150" s="37"/>
      <c r="W150" s="174">
        <f>V150*K150</f>
        <v>0</v>
      </c>
      <c r="X150" s="174">
        <v>0</v>
      </c>
      <c r="Y150" s="174">
        <f>X150*K150</f>
        <v>0</v>
      </c>
      <c r="Z150" s="174">
        <v>0</v>
      </c>
      <c r="AA150" s="175">
        <f>Z150*K150</f>
        <v>0</v>
      </c>
      <c r="AR150" s="20" t="s">
        <v>164</v>
      </c>
      <c r="AT150" s="20" t="s">
        <v>160</v>
      </c>
      <c r="AU150" s="20" t="s">
        <v>138</v>
      </c>
      <c r="AY150" s="20" t="s">
        <v>159</v>
      </c>
      <c r="BE150" s="111">
        <f>IF(U150="základná",N150,0)</f>
        <v>0</v>
      </c>
      <c r="BF150" s="111">
        <f>IF(U150="znížená",N150,0)</f>
        <v>0</v>
      </c>
      <c r="BG150" s="111">
        <f>IF(U150="zákl. prenesená",N150,0)</f>
        <v>0</v>
      </c>
      <c r="BH150" s="111">
        <f>IF(U150="zníž. prenesená",N150,0)</f>
        <v>0</v>
      </c>
      <c r="BI150" s="111">
        <f>IF(U150="nulová",N150,0)</f>
        <v>0</v>
      </c>
      <c r="BJ150" s="20" t="s">
        <v>138</v>
      </c>
      <c r="BK150" s="111">
        <f>ROUND(L150*K150,2)</f>
        <v>0</v>
      </c>
      <c r="BL150" s="20" t="s">
        <v>164</v>
      </c>
      <c r="BM150" s="20" t="s">
        <v>223</v>
      </c>
    </row>
    <row r="151" spans="2:65" s="10" customFormat="1" ht="14.45" customHeight="1">
      <c r="B151" s="176"/>
      <c r="C151" s="177"/>
      <c r="D151" s="177"/>
      <c r="E151" s="178" t="s">
        <v>20</v>
      </c>
      <c r="F151" s="256" t="s">
        <v>224</v>
      </c>
      <c r="G151" s="257"/>
      <c r="H151" s="257"/>
      <c r="I151" s="257"/>
      <c r="J151" s="177"/>
      <c r="K151" s="179">
        <v>460.61</v>
      </c>
      <c r="L151" s="177"/>
      <c r="M151" s="177"/>
      <c r="N151" s="177"/>
      <c r="O151" s="177"/>
      <c r="P151" s="177"/>
      <c r="Q151" s="177"/>
      <c r="R151" s="180"/>
      <c r="T151" s="181"/>
      <c r="U151" s="177"/>
      <c r="V151" s="177"/>
      <c r="W151" s="177"/>
      <c r="X151" s="177"/>
      <c r="Y151" s="177"/>
      <c r="Z151" s="177"/>
      <c r="AA151" s="182"/>
      <c r="AT151" s="183" t="s">
        <v>181</v>
      </c>
      <c r="AU151" s="183" t="s">
        <v>138</v>
      </c>
      <c r="AV151" s="10" t="s">
        <v>138</v>
      </c>
      <c r="AW151" s="10" t="s">
        <v>182</v>
      </c>
      <c r="AX151" s="10" t="s">
        <v>87</v>
      </c>
      <c r="AY151" s="183" t="s">
        <v>159</v>
      </c>
    </row>
    <row r="152" spans="2:65" s="1" customFormat="1" ht="45.6" customHeight="1">
      <c r="B152" s="36"/>
      <c r="C152" s="168" t="s">
        <v>225</v>
      </c>
      <c r="D152" s="168" t="s">
        <v>160</v>
      </c>
      <c r="E152" s="169" t="s">
        <v>226</v>
      </c>
      <c r="F152" s="249" t="s">
        <v>227</v>
      </c>
      <c r="G152" s="249"/>
      <c r="H152" s="249"/>
      <c r="I152" s="249"/>
      <c r="J152" s="170" t="s">
        <v>191</v>
      </c>
      <c r="K152" s="171">
        <v>4606.1000000000004</v>
      </c>
      <c r="L152" s="250">
        <v>0</v>
      </c>
      <c r="M152" s="251"/>
      <c r="N152" s="247">
        <f>ROUND(L152*K152,2)</f>
        <v>0</v>
      </c>
      <c r="O152" s="247"/>
      <c r="P152" s="247"/>
      <c r="Q152" s="247"/>
      <c r="R152" s="38"/>
      <c r="T152" s="173" t="s">
        <v>20</v>
      </c>
      <c r="U152" s="45" t="s">
        <v>46</v>
      </c>
      <c r="V152" s="37"/>
      <c r="W152" s="174">
        <f>V152*K152</f>
        <v>0</v>
      </c>
      <c r="X152" s="174">
        <v>0</v>
      </c>
      <c r="Y152" s="174">
        <f>X152*K152</f>
        <v>0</v>
      </c>
      <c r="Z152" s="174">
        <v>0</v>
      </c>
      <c r="AA152" s="175">
        <f>Z152*K152</f>
        <v>0</v>
      </c>
      <c r="AR152" s="20" t="s">
        <v>164</v>
      </c>
      <c r="AT152" s="20" t="s">
        <v>160</v>
      </c>
      <c r="AU152" s="20" t="s">
        <v>138</v>
      </c>
      <c r="AY152" s="20" t="s">
        <v>159</v>
      </c>
      <c r="BE152" s="111">
        <f>IF(U152="základná",N152,0)</f>
        <v>0</v>
      </c>
      <c r="BF152" s="111">
        <f>IF(U152="znížená",N152,0)</f>
        <v>0</v>
      </c>
      <c r="BG152" s="111">
        <f>IF(U152="zákl. prenesená",N152,0)</f>
        <v>0</v>
      </c>
      <c r="BH152" s="111">
        <f>IF(U152="zníž. prenesená",N152,0)</f>
        <v>0</v>
      </c>
      <c r="BI152" s="111">
        <f>IF(U152="nulová",N152,0)</f>
        <v>0</v>
      </c>
      <c r="BJ152" s="20" t="s">
        <v>138</v>
      </c>
      <c r="BK152" s="111">
        <f>ROUND(L152*K152,2)</f>
        <v>0</v>
      </c>
      <c r="BL152" s="20" t="s">
        <v>164</v>
      </c>
      <c r="BM152" s="20" t="s">
        <v>228</v>
      </c>
    </row>
    <row r="153" spans="2:65" s="10" customFormat="1" ht="14.45" customHeight="1">
      <c r="B153" s="176"/>
      <c r="C153" s="177"/>
      <c r="D153" s="177"/>
      <c r="E153" s="178" t="s">
        <v>20</v>
      </c>
      <c r="F153" s="256" t="s">
        <v>229</v>
      </c>
      <c r="G153" s="257"/>
      <c r="H153" s="257"/>
      <c r="I153" s="257"/>
      <c r="J153" s="177"/>
      <c r="K153" s="179">
        <v>4606.1000000000004</v>
      </c>
      <c r="L153" s="177"/>
      <c r="M153" s="177"/>
      <c r="N153" s="177"/>
      <c r="O153" s="177"/>
      <c r="P153" s="177"/>
      <c r="Q153" s="177"/>
      <c r="R153" s="180"/>
      <c r="T153" s="181"/>
      <c r="U153" s="177"/>
      <c r="V153" s="177"/>
      <c r="W153" s="177"/>
      <c r="X153" s="177"/>
      <c r="Y153" s="177"/>
      <c r="Z153" s="177"/>
      <c r="AA153" s="182"/>
      <c r="AT153" s="183" t="s">
        <v>181</v>
      </c>
      <c r="AU153" s="183" t="s">
        <v>138</v>
      </c>
      <c r="AV153" s="10" t="s">
        <v>138</v>
      </c>
      <c r="AW153" s="10" t="s">
        <v>182</v>
      </c>
      <c r="AX153" s="10" t="s">
        <v>87</v>
      </c>
      <c r="AY153" s="183" t="s">
        <v>159</v>
      </c>
    </row>
    <row r="154" spans="2:65" s="1" customFormat="1" ht="22.9" customHeight="1">
      <c r="B154" s="36"/>
      <c r="C154" s="168" t="s">
        <v>230</v>
      </c>
      <c r="D154" s="168" t="s">
        <v>160</v>
      </c>
      <c r="E154" s="169" t="s">
        <v>231</v>
      </c>
      <c r="F154" s="249" t="s">
        <v>232</v>
      </c>
      <c r="G154" s="249"/>
      <c r="H154" s="249"/>
      <c r="I154" s="249"/>
      <c r="J154" s="170" t="s">
        <v>191</v>
      </c>
      <c r="K154" s="171">
        <v>628.26</v>
      </c>
      <c r="L154" s="250">
        <v>0</v>
      </c>
      <c r="M154" s="251"/>
      <c r="N154" s="247">
        <f>ROUND(L154*K154,2)</f>
        <v>0</v>
      </c>
      <c r="O154" s="247"/>
      <c r="P154" s="247"/>
      <c r="Q154" s="247"/>
      <c r="R154" s="38"/>
      <c r="T154" s="173" t="s">
        <v>20</v>
      </c>
      <c r="U154" s="45" t="s">
        <v>46</v>
      </c>
      <c r="V154" s="37"/>
      <c r="W154" s="174">
        <f>V154*K154</f>
        <v>0</v>
      </c>
      <c r="X154" s="174">
        <v>0</v>
      </c>
      <c r="Y154" s="174">
        <f>X154*K154</f>
        <v>0</v>
      </c>
      <c r="Z154" s="174">
        <v>0</v>
      </c>
      <c r="AA154" s="175">
        <f>Z154*K154</f>
        <v>0</v>
      </c>
      <c r="AR154" s="20" t="s">
        <v>164</v>
      </c>
      <c r="AT154" s="20" t="s">
        <v>160</v>
      </c>
      <c r="AU154" s="20" t="s">
        <v>138</v>
      </c>
      <c r="AY154" s="20" t="s">
        <v>159</v>
      </c>
      <c r="BE154" s="111">
        <f>IF(U154="základná",N154,0)</f>
        <v>0</v>
      </c>
      <c r="BF154" s="111">
        <f>IF(U154="znížená",N154,0)</f>
        <v>0</v>
      </c>
      <c r="BG154" s="111">
        <f>IF(U154="zákl. prenesená",N154,0)</f>
        <v>0</v>
      </c>
      <c r="BH154" s="111">
        <f>IF(U154="zníž. prenesená",N154,0)</f>
        <v>0</v>
      </c>
      <c r="BI154" s="111">
        <f>IF(U154="nulová",N154,0)</f>
        <v>0</v>
      </c>
      <c r="BJ154" s="20" t="s">
        <v>138</v>
      </c>
      <c r="BK154" s="111">
        <f>ROUND(L154*K154,2)</f>
        <v>0</v>
      </c>
      <c r="BL154" s="20" t="s">
        <v>164</v>
      </c>
      <c r="BM154" s="20" t="s">
        <v>233</v>
      </c>
    </row>
    <row r="155" spans="2:65" s="10" customFormat="1" ht="14.45" customHeight="1">
      <c r="B155" s="176"/>
      <c r="C155" s="177"/>
      <c r="D155" s="177"/>
      <c r="E155" s="178" t="s">
        <v>20</v>
      </c>
      <c r="F155" s="256" t="s">
        <v>234</v>
      </c>
      <c r="G155" s="257"/>
      <c r="H155" s="257"/>
      <c r="I155" s="257"/>
      <c r="J155" s="177"/>
      <c r="K155" s="179">
        <v>628.26</v>
      </c>
      <c r="L155" s="177"/>
      <c r="M155" s="177"/>
      <c r="N155" s="177"/>
      <c r="O155" s="177"/>
      <c r="P155" s="177"/>
      <c r="Q155" s="177"/>
      <c r="R155" s="180"/>
      <c r="T155" s="181"/>
      <c r="U155" s="177"/>
      <c r="V155" s="177"/>
      <c r="W155" s="177"/>
      <c r="X155" s="177"/>
      <c r="Y155" s="177"/>
      <c r="Z155" s="177"/>
      <c r="AA155" s="182"/>
      <c r="AT155" s="183" t="s">
        <v>181</v>
      </c>
      <c r="AU155" s="183" t="s">
        <v>138</v>
      </c>
      <c r="AV155" s="10" t="s">
        <v>138</v>
      </c>
      <c r="AW155" s="10" t="s">
        <v>182</v>
      </c>
      <c r="AX155" s="10" t="s">
        <v>87</v>
      </c>
      <c r="AY155" s="183" t="s">
        <v>159</v>
      </c>
    </row>
    <row r="156" spans="2:65" s="1" customFormat="1" ht="22.9" customHeight="1">
      <c r="B156" s="36"/>
      <c r="C156" s="168" t="s">
        <v>235</v>
      </c>
      <c r="D156" s="168" t="s">
        <v>160</v>
      </c>
      <c r="E156" s="169" t="s">
        <v>236</v>
      </c>
      <c r="F156" s="249" t="s">
        <v>237</v>
      </c>
      <c r="G156" s="249"/>
      <c r="H156" s="249"/>
      <c r="I156" s="249"/>
      <c r="J156" s="170" t="s">
        <v>191</v>
      </c>
      <c r="K156" s="171">
        <v>460.61</v>
      </c>
      <c r="L156" s="250">
        <v>0</v>
      </c>
      <c r="M156" s="251"/>
      <c r="N156" s="247">
        <f>ROUND(L156*K156,2)</f>
        <v>0</v>
      </c>
      <c r="O156" s="247"/>
      <c r="P156" s="247"/>
      <c r="Q156" s="247"/>
      <c r="R156" s="38"/>
      <c r="T156" s="173" t="s">
        <v>20</v>
      </c>
      <c r="U156" s="45" t="s">
        <v>46</v>
      </c>
      <c r="V156" s="37"/>
      <c r="W156" s="174">
        <f>V156*K156</f>
        <v>0</v>
      </c>
      <c r="X156" s="174">
        <v>0</v>
      </c>
      <c r="Y156" s="174">
        <f>X156*K156</f>
        <v>0</v>
      </c>
      <c r="Z156" s="174">
        <v>0</v>
      </c>
      <c r="AA156" s="175">
        <f>Z156*K156</f>
        <v>0</v>
      </c>
      <c r="AR156" s="20" t="s">
        <v>164</v>
      </c>
      <c r="AT156" s="20" t="s">
        <v>160</v>
      </c>
      <c r="AU156" s="20" t="s">
        <v>138</v>
      </c>
      <c r="AY156" s="20" t="s">
        <v>159</v>
      </c>
      <c r="BE156" s="111">
        <f>IF(U156="základná",N156,0)</f>
        <v>0</v>
      </c>
      <c r="BF156" s="111">
        <f>IF(U156="znížená",N156,0)</f>
        <v>0</v>
      </c>
      <c r="BG156" s="111">
        <f>IF(U156="zákl. prenesená",N156,0)</f>
        <v>0</v>
      </c>
      <c r="BH156" s="111">
        <f>IF(U156="zníž. prenesená",N156,0)</f>
        <v>0</v>
      </c>
      <c r="BI156" s="111">
        <f>IF(U156="nulová",N156,0)</f>
        <v>0</v>
      </c>
      <c r="BJ156" s="20" t="s">
        <v>138</v>
      </c>
      <c r="BK156" s="111">
        <f>ROUND(L156*K156,2)</f>
        <v>0</v>
      </c>
      <c r="BL156" s="20" t="s">
        <v>164</v>
      </c>
      <c r="BM156" s="20" t="s">
        <v>238</v>
      </c>
    </row>
    <row r="157" spans="2:65" s="1" customFormat="1" ht="22.9" customHeight="1">
      <c r="B157" s="36"/>
      <c r="C157" s="168" t="s">
        <v>239</v>
      </c>
      <c r="D157" s="168" t="s">
        <v>160</v>
      </c>
      <c r="E157" s="169" t="s">
        <v>240</v>
      </c>
      <c r="F157" s="249" t="s">
        <v>241</v>
      </c>
      <c r="G157" s="249"/>
      <c r="H157" s="249"/>
      <c r="I157" s="249"/>
      <c r="J157" s="170" t="s">
        <v>242</v>
      </c>
      <c r="K157" s="171">
        <v>829.1</v>
      </c>
      <c r="L157" s="250">
        <v>0</v>
      </c>
      <c r="M157" s="251"/>
      <c r="N157" s="247">
        <f>ROUND(L157*K157,2)</f>
        <v>0</v>
      </c>
      <c r="O157" s="247"/>
      <c r="P157" s="247"/>
      <c r="Q157" s="247"/>
      <c r="R157" s="38"/>
      <c r="T157" s="173" t="s">
        <v>20</v>
      </c>
      <c r="U157" s="45" t="s">
        <v>46</v>
      </c>
      <c r="V157" s="37"/>
      <c r="W157" s="174">
        <f>V157*K157</f>
        <v>0</v>
      </c>
      <c r="X157" s="174">
        <v>0</v>
      </c>
      <c r="Y157" s="174">
        <f>X157*K157</f>
        <v>0</v>
      </c>
      <c r="Z157" s="174">
        <v>0</v>
      </c>
      <c r="AA157" s="175">
        <f>Z157*K157</f>
        <v>0</v>
      </c>
      <c r="AR157" s="20" t="s">
        <v>164</v>
      </c>
      <c r="AT157" s="20" t="s">
        <v>160</v>
      </c>
      <c r="AU157" s="20" t="s">
        <v>138</v>
      </c>
      <c r="AY157" s="20" t="s">
        <v>159</v>
      </c>
      <c r="BE157" s="111">
        <f>IF(U157="základná",N157,0)</f>
        <v>0</v>
      </c>
      <c r="BF157" s="111">
        <f>IF(U157="znížená",N157,0)</f>
        <v>0</v>
      </c>
      <c r="BG157" s="111">
        <f>IF(U157="zákl. prenesená",N157,0)</f>
        <v>0</v>
      </c>
      <c r="BH157" s="111">
        <f>IF(U157="zníž. prenesená",N157,0)</f>
        <v>0</v>
      </c>
      <c r="BI157" s="111">
        <f>IF(U157="nulová",N157,0)</f>
        <v>0</v>
      </c>
      <c r="BJ157" s="20" t="s">
        <v>138</v>
      </c>
      <c r="BK157" s="111">
        <f>ROUND(L157*K157,2)</f>
        <v>0</v>
      </c>
      <c r="BL157" s="20" t="s">
        <v>164</v>
      </c>
      <c r="BM157" s="20" t="s">
        <v>243</v>
      </c>
    </row>
    <row r="158" spans="2:65" s="10" customFormat="1" ht="14.45" customHeight="1">
      <c r="B158" s="176"/>
      <c r="C158" s="177"/>
      <c r="D158" s="177"/>
      <c r="E158" s="178" t="s">
        <v>20</v>
      </c>
      <c r="F158" s="256" t="s">
        <v>244</v>
      </c>
      <c r="G158" s="257"/>
      <c r="H158" s="257"/>
      <c r="I158" s="257"/>
      <c r="J158" s="177"/>
      <c r="K158" s="179">
        <v>829.09799999999996</v>
      </c>
      <c r="L158" s="177"/>
      <c r="M158" s="177"/>
      <c r="N158" s="177"/>
      <c r="O158" s="177"/>
      <c r="P158" s="177"/>
      <c r="Q158" s="177"/>
      <c r="R158" s="180"/>
      <c r="T158" s="181"/>
      <c r="U158" s="177"/>
      <c r="V158" s="177"/>
      <c r="W158" s="177"/>
      <c r="X158" s="177"/>
      <c r="Y158" s="177"/>
      <c r="Z158" s="177"/>
      <c r="AA158" s="182"/>
      <c r="AT158" s="183" t="s">
        <v>181</v>
      </c>
      <c r="AU158" s="183" t="s">
        <v>138</v>
      </c>
      <c r="AV158" s="10" t="s">
        <v>138</v>
      </c>
      <c r="AW158" s="10" t="s">
        <v>182</v>
      </c>
      <c r="AX158" s="10" t="s">
        <v>87</v>
      </c>
      <c r="AY158" s="183" t="s">
        <v>159</v>
      </c>
    </row>
    <row r="159" spans="2:65" s="1" customFormat="1" ht="34.15" customHeight="1">
      <c r="B159" s="36"/>
      <c r="C159" s="168" t="s">
        <v>245</v>
      </c>
      <c r="D159" s="168" t="s">
        <v>160</v>
      </c>
      <c r="E159" s="169" t="s">
        <v>246</v>
      </c>
      <c r="F159" s="249" t="s">
        <v>247</v>
      </c>
      <c r="G159" s="249"/>
      <c r="H159" s="249"/>
      <c r="I159" s="249"/>
      <c r="J159" s="170" t="s">
        <v>163</v>
      </c>
      <c r="K159" s="171">
        <v>71.7</v>
      </c>
      <c r="L159" s="250">
        <v>0</v>
      </c>
      <c r="M159" s="251"/>
      <c r="N159" s="247">
        <f>ROUND(L159*K159,2)</f>
        <v>0</v>
      </c>
      <c r="O159" s="247"/>
      <c r="P159" s="247"/>
      <c r="Q159" s="247"/>
      <c r="R159" s="38"/>
      <c r="T159" s="173" t="s">
        <v>20</v>
      </c>
      <c r="U159" s="45" t="s">
        <v>46</v>
      </c>
      <c r="V159" s="37"/>
      <c r="W159" s="174">
        <f>V159*K159</f>
        <v>0</v>
      </c>
      <c r="X159" s="174">
        <v>0</v>
      </c>
      <c r="Y159" s="174">
        <f>X159*K159</f>
        <v>0</v>
      </c>
      <c r="Z159" s="174">
        <v>0</v>
      </c>
      <c r="AA159" s="175">
        <f>Z159*K159</f>
        <v>0</v>
      </c>
      <c r="AR159" s="20" t="s">
        <v>164</v>
      </c>
      <c r="AT159" s="20" t="s">
        <v>160</v>
      </c>
      <c r="AU159" s="20" t="s">
        <v>138</v>
      </c>
      <c r="AY159" s="20" t="s">
        <v>159</v>
      </c>
      <c r="BE159" s="111">
        <f>IF(U159="základná",N159,0)</f>
        <v>0</v>
      </c>
      <c r="BF159" s="111">
        <f>IF(U159="znížená",N159,0)</f>
        <v>0</v>
      </c>
      <c r="BG159" s="111">
        <f>IF(U159="zákl. prenesená",N159,0)</f>
        <v>0</v>
      </c>
      <c r="BH159" s="111">
        <f>IF(U159="zníž. prenesená",N159,0)</f>
        <v>0</v>
      </c>
      <c r="BI159" s="111">
        <f>IF(U159="nulová",N159,0)</f>
        <v>0</v>
      </c>
      <c r="BJ159" s="20" t="s">
        <v>138</v>
      </c>
      <c r="BK159" s="111">
        <f>ROUND(L159*K159,2)</f>
        <v>0</v>
      </c>
      <c r="BL159" s="20" t="s">
        <v>164</v>
      </c>
      <c r="BM159" s="20" t="s">
        <v>248</v>
      </c>
    </row>
    <row r="160" spans="2:65" s="10" customFormat="1" ht="14.45" customHeight="1">
      <c r="B160" s="176"/>
      <c r="C160" s="177"/>
      <c r="D160" s="177"/>
      <c r="E160" s="178" t="s">
        <v>20</v>
      </c>
      <c r="F160" s="256" t="s">
        <v>249</v>
      </c>
      <c r="G160" s="257"/>
      <c r="H160" s="257"/>
      <c r="I160" s="257"/>
      <c r="J160" s="177"/>
      <c r="K160" s="179">
        <v>71.694999999999993</v>
      </c>
      <c r="L160" s="177"/>
      <c r="M160" s="177"/>
      <c r="N160" s="177"/>
      <c r="O160" s="177"/>
      <c r="P160" s="177"/>
      <c r="Q160" s="177"/>
      <c r="R160" s="180"/>
      <c r="T160" s="181"/>
      <c r="U160" s="177"/>
      <c r="V160" s="177"/>
      <c r="W160" s="177"/>
      <c r="X160" s="177"/>
      <c r="Y160" s="177"/>
      <c r="Z160" s="177"/>
      <c r="AA160" s="182"/>
      <c r="AT160" s="183" t="s">
        <v>181</v>
      </c>
      <c r="AU160" s="183" t="s">
        <v>138</v>
      </c>
      <c r="AV160" s="10" t="s">
        <v>138</v>
      </c>
      <c r="AW160" s="10" t="s">
        <v>182</v>
      </c>
      <c r="AX160" s="10" t="s">
        <v>87</v>
      </c>
      <c r="AY160" s="183" t="s">
        <v>159</v>
      </c>
    </row>
    <row r="161" spans="2:65" s="1" customFormat="1" ht="34.15" customHeight="1">
      <c r="B161" s="36"/>
      <c r="C161" s="168" t="s">
        <v>250</v>
      </c>
      <c r="D161" s="168" t="s">
        <v>160</v>
      </c>
      <c r="E161" s="169" t="s">
        <v>251</v>
      </c>
      <c r="F161" s="249" t="s">
        <v>252</v>
      </c>
      <c r="G161" s="249"/>
      <c r="H161" s="249"/>
      <c r="I161" s="249"/>
      <c r="J161" s="170" t="s">
        <v>163</v>
      </c>
      <c r="K161" s="171">
        <v>49.18</v>
      </c>
      <c r="L161" s="250">
        <v>0</v>
      </c>
      <c r="M161" s="251"/>
      <c r="N161" s="247">
        <f>ROUND(L161*K161,2)</f>
        <v>0</v>
      </c>
      <c r="O161" s="247"/>
      <c r="P161" s="247"/>
      <c r="Q161" s="247"/>
      <c r="R161" s="38"/>
      <c r="T161" s="173" t="s">
        <v>20</v>
      </c>
      <c r="U161" s="45" t="s">
        <v>46</v>
      </c>
      <c r="V161" s="37"/>
      <c r="W161" s="174">
        <f>V161*K161</f>
        <v>0</v>
      </c>
      <c r="X161" s="174">
        <v>0</v>
      </c>
      <c r="Y161" s="174">
        <f>X161*K161</f>
        <v>0</v>
      </c>
      <c r="Z161" s="174">
        <v>0</v>
      </c>
      <c r="AA161" s="175">
        <f>Z161*K161</f>
        <v>0</v>
      </c>
      <c r="AR161" s="20" t="s">
        <v>164</v>
      </c>
      <c r="AT161" s="20" t="s">
        <v>160</v>
      </c>
      <c r="AU161" s="20" t="s">
        <v>138</v>
      </c>
      <c r="AY161" s="20" t="s">
        <v>159</v>
      </c>
      <c r="BE161" s="111">
        <f>IF(U161="základná",N161,0)</f>
        <v>0</v>
      </c>
      <c r="BF161" s="111">
        <f>IF(U161="znížená",N161,0)</f>
        <v>0</v>
      </c>
      <c r="BG161" s="111">
        <f>IF(U161="zákl. prenesená",N161,0)</f>
        <v>0</v>
      </c>
      <c r="BH161" s="111">
        <f>IF(U161="zníž. prenesená",N161,0)</f>
        <v>0</v>
      </c>
      <c r="BI161" s="111">
        <f>IF(U161="nulová",N161,0)</f>
        <v>0</v>
      </c>
      <c r="BJ161" s="20" t="s">
        <v>138</v>
      </c>
      <c r="BK161" s="111">
        <f>ROUND(L161*K161,2)</f>
        <v>0</v>
      </c>
      <c r="BL161" s="20" t="s">
        <v>164</v>
      </c>
      <c r="BM161" s="20" t="s">
        <v>253</v>
      </c>
    </row>
    <row r="162" spans="2:65" s="1" customFormat="1" ht="45.6" customHeight="1">
      <c r="B162" s="36"/>
      <c r="C162" s="168" t="s">
        <v>10</v>
      </c>
      <c r="D162" s="168" t="s">
        <v>160</v>
      </c>
      <c r="E162" s="169" t="s">
        <v>254</v>
      </c>
      <c r="F162" s="249" t="s">
        <v>255</v>
      </c>
      <c r="G162" s="249"/>
      <c r="H162" s="249"/>
      <c r="I162" s="249"/>
      <c r="J162" s="170" t="s">
        <v>163</v>
      </c>
      <c r="K162" s="171">
        <v>147.54</v>
      </c>
      <c r="L162" s="250">
        <v>0</v>
      </c>
      <c r="M162" s="251"/>
      <c r="N162" s="247">
        <f>ROUND(L162*K162,2)</f>
        <v>0</v>
      </c>
      <c r="O162" s="247"/>
      <c r="P162" s="247"/>
      <c r="Q162" s="247"/>
      <c r="R162" s="38"/>
      <c r="T162" s="173" t="s">
        <v>20</v>
      </c>
      <c r="U162" s="45" t="s">
        <v>46</v>
      </c>
      <c r="V162" s="37"/>
      <c r="W162" s="174">
        <f>V162*K162</f>
        <v>0</v>
      </c>
      <c r="X162" s="174">
        <v>0</v>
      </c>
      <c r="Y162" s="174">
        <f>X162*K162</f>
        <v>0</v>
      </c>
      <c r="Z162" s="174">
        <v>0</v>
      </c>
      <c r="AA162" s="175">
        <f>Z162*K162</f>
        <v>0</v>
      </c>
      <c r="AR162" s="20" t="s">
        <v>164</v>
      </c>
      <c r="AT162" s="20" t="s">
        <v>160</v>
      </c>
      <c r="AU162" s="20" t="s">
        <v>138</v>
      </c>
      <c r="AY162" s="20" t="s">
        <v>159</v>
      </c>
      <c r="BE162" s="111">
        <f>IF(U162="základná",N162,0)</f>
        <v>0</v>
      </c>
      <c r="BF162" s="111">
        <f>IF(U162="znížená",N162,0)</f>
        <v>0</v>
      </c>
      <c r="BG162" s="111">
        <f>IF(U162="zákl. prenesená",N162,0)</f>
        <v>0</v>
      </c>
      <c r="BH162" s="111">
        <f>IF(U162="zníž. prenesená",N162,0)</f>
        <v>0</v>
      </c>
      <c r="BI162" s="111">
        <f>IF(U162="nulová",N162,0)</f>
        <v>0</v>
      </c>
      <c r="BJ162" s="20" t="s">
        <v>138</v>
      </c>
      <c r="BK162" s="111">
        <f>ROUND(L162*K162,2)</f>
        <v>0</v>
      </c>
      <c r="BL162" s="20" t="s">
        <v>164</v>
      </c>
      <c r="BM162" s="20" t="s">
        <v>256</v>
      </c>
    </row>
    <row r="163" spans="2:65" s="10" customFormat="1" ht="14.45" customHeight="1">
      <c r="B163" s="176"/>
      <c r="C163" s="177"/>
      <c r="D163" s="177"/>
      <c r="E163" s="178" t="s">
        <v>20</v>
      </c>
      <c r="F163" s="256" t="s">
        <v>257</v>
      </c>
      <c r="G163" s="257"/>
      <c r="H163" s="257"/>
      <c r="I163" s="257"/>
      <c r="J163" s="177"/>
      <c r="K163" s="179">
        <v>147.54</v>
      </c>
      <c r="L163" s="177"/>
      <c r="M163" s="177"/>
      <c r="N163" s="177"/>
      <c r="O163" s="177"/>
      <c r="P163" s="177"/>
      <c r="Q163" s="177"/>
      <c r="R163" s="180"/>
      <c r="T163" s="181"/>
      <c r="U163" s="177"/>
      <c r="V163" s="177"/>
      <c r="W163" s="177"/>
      <c r="X163" s="177"/>
      <c r="Y163" s="177"/>
      <c r="Z163" s="177"/>
      <c r="AA163" s="182"/>
      <c r="AT163" s="183" t="s">
        <v>181</v>
      </c>
      <c r="AU163" s="183" t="s">
        <v>138</v>
      </c>
      <c r="AV163" s="10" t="s">
        <v>138</v>
      </c>
      <c r="AW163" s="10" t="s">
        <v>182</v>
      </c>
      <c r="AX163" s="10" t="s">
        <v>87</v>
      </c>
      <c r="AY163" s="183" t="s">
        <v>159</v>
      </c>
    </row>
    <row r="164" spans="2:65" s="9" customFormat="1" ht="29.85" customHeight="1">
      <c r="B164" s="157"/>
      <c r="C164" s="158"/>
      <c r="D164" s="167" t="s">
        <v>129</v>
      </c>
      <c r="E164" s="167"/>
      <c r="F164" s="167"/>
      <c r="G164" s="167"/>
      <c r="H164" s="167"/>
      <c r="I164" s="167"/>
      <c r="J164" s="167"/>
      <c r="K164" s="167"/>
      <c r="L164" s="167"/>
      <c r="M164" s="167"/>
      <c r="N164" s="262">
        <f>BK164</f>
        <v>0</v>
      </c>
      <c r="O164" s="263"/>
      <c r="P164" s="263"/>
      <c r="Q164" s="263"/>
      <c r="R164" s="160"/>
      <c r="T164" s="161"/>
      <c r="U164" s="158"/>
      <c r="V164" s="158"/>
      <c r="W164" s="162">
        <f>SUM(W165:W189)</f>
        <v>0</v>
      </c>
      <c r="X164" s="158"/>
      <c r="Y164" s="162">
        <f>SUM(Y165:Y189)</f>
        <v>1375.2051988000003</v>
      </c>
      <c r="Z164" s="158"/>
      <c r="AA164" s="163">
        <f>SUM(AA165:AA189)</f>
        <v>0</v>
      </c>
      <c r="AR164" s="164" t="s">
        <v>87</v>
      </c>
      <c r="AT164" s="165" t="s">
        <v>78</v>
      </c>
      <c r="AU164" s="165" t="s">
        <v>87</v>
      </c>
      <c r="AY164" s="164" t="s">
        <v>159</v>
      </c>
      <c r="BK164" s="166">
        <f>SUM(BK165:BK189)</f>
        <v>0</v>
      </c>
    </row>
    <row r="165" spans="2:65" s="1" customFormat="1" ht="34.15" customHeight="1">
      <c r="B165" s="36"/>
      <c r="C165" s="168" t="s">
        <v>258</v>
      </c>
      <c r="D165" s="168" t="s">
        <v>160</v>
      </c>
      <c r="E165" s="169" t="s">
        <v>259</v>
      </c>
      <c r="F165" s="249" t="s">
        <v>260</v>
      </c>
      <c r="G165" s="249"/>
      <c r="H165" s="249"/>
      <c r="I165" s="249"/>
      <c r="J165" s="170" t="s">
        <v>163</v>
      </c>
      <c r="K165" s="171">
        <v>430.72</v>
      </c>
      <c r="L165" s="250">
        <v>0</v>
      </c>
      <c r="M165" s="251"/>
      <c r="N165" s="247">
        <f>ROUND(L165*K165,2)</f>
        <v>0</v>
      </c>
      <c r="O165" s="247"/>
      <c r="P165" s="247"/>
      <c r="Q165" s="247"/>
      <c r="R165" s="38"/>
      <c r="T165" s="173" t="s">
        <v>20</v>
      </c>
      <c r="U165" s="45" t="s">
        <v>46</v>
      </c>
      <c r="V165" s="37"/>
      <c r="W165" s="174">
        <f>V165*K165</f>
        <v>0</v>
      </c>
      <c r="X165" s="174">
        <v>0.27994000000000002</v>
      </c>
      <c r="Y165" s="174">
        <f>X165*K165</f>
        <v>120.57575680000002</v>
      </c>
      <c r="Z165" s="174">
        <v>0</v>
      </c>
      <c r="AA165" s="175">
        <f>Z165*K165</f>
        <v>0</v>
      </c>
      <c r="AR165" s="20" t="s">
        <v>164</v>
      </c>
      <c r="AT165" s="20" t="s">
        <v>160</v>
      </c>
      <c r="AU165" s="20" t="s">
        <v>138</v>
      </c>
      <c r="AY165" s="20" t="s">
        <v>159</v>
      </c>
      <c r="BE165" s="111">
        <f>IF(U165="základná",N165,0)</f>
        <v>0</v>
      </c>
      <c r="BF165" s="111">
        <f>IF(U165="znížená",N165,0)</f>
        <v>0</v>
      </c>
      <c r="BG165" s="111">
        <f>IF(U165="zákl. prenesená",N165,0)</f>
        <v>0</v>
      </c>
      <c r="BH165" s="111">
        <f>IF(U165="zníž. prenesená",N165,0)</f>
        <v>0</v>
      </c>
      <c r="BI165" s="111">
        <f>IF(U165="nulová",N165,0)</f>
        <v>0</v>
      </c>
      <c r="BJ165" s="20" t="s">
        <v>138</v>
      </c>
      <c r="BK165" s="111">
        <f>ROUND(L165*K165,2)</f>
        <v>0</v>
      </c>
      <c r="BL165" s="20" t="s">
        <v>164</v>
      </c>
      <c r="BM165" s="20" t="s">
        <v>261</v>
      </c>
    </row>
    <row r="166" spans="2:65" s="10" customFormat="1" ht="14.45" customHeight="1">
      <c r="B166" s="176"/>
      <c r="C166" s="177"/>
      <c r="D166" s="177"/>
      <c r="E166" s="178" t="s">
        <v>20</v>
      </c>
      <c r="F166" s="256" t="s">
        <v>262</v>
      </c>
      <c r="G166" s="257"/>
      <c r="H166" s="257"/>
      <c r="I166" s="257"/>
      <c r="J166" s="177"/>
      <c r="K166" s="179">
        <v>430.72</v>
      </c>
      <c r="L166" s="177"/>
      <c r="M166" s="177"/>
      <c r="N166" s="177"/>
      <c r="O166" s="177"/>
      <c r="P166" s="177"/>
      <c r="Q166" s="177"/>
      <c r="R166" s="180"/>
      <c r="T166" s="181"/>
      <c r="U166" s="177"/>
      <c r="V166" s="177"/>
      <c r="W166" s="177"/>
      <c r="X166" s="177"/>
      <c r="Y166" s="177"/>
      <c r="Z166" s="177"/>
      <c r="AA166" s="182"/>
      <c r="AT166" s="183" t="s">
        <v>181</v>
      </c>
      <c r="AU166" s="183" t="s">
        <v>138</v>
      </c>
      <c r="AV166" s="10" t="s">
        <v>138</v>
      </c>
      <c r="AW166" s="10" t="s">
        <v>182</v>
      </c>
      <c r="AX166" s="10" t="s">
        <v>87</v>
      </c>
      <c r="AY166" s="183" t="s">
        <v>159</v>
      </c>
    </row>
    <row r="167" spans="2:65" s="1" customFormat="1" ht="34.15" customHeight="1">
      <c r="B167" s="36"/>
      <c r="C167" s="168" t="s">
        <v>263</v>
      </c>
      <c r="D167" s="168" t="s">
        <v>160</v>
      </c>
      <c r="E167" s="169" t="s">
        <v>264</v>
      </c>
      <c r="F167" s="249" t="s">
        <v>265</v>
      </c>
      <c r="G167" s="249"/>
      <c r="H167" s="249"/>
      <c r="I167" s="249"/>
      <c r="J167" s="170" t="s">
        <v>163</v>
      </c>
      <c r="K167" s="171">
        <v>975.05</v>
      </c>
      <c r="L167" s="250">
        <v>0</v>
      </c>
      <c r="M167" s="251"/>
      <c r="N167" s="247">
        <f>ROUND(L167*K167,2)</f>
        <v>0</v>
      </c>
      <c r="O167" s="247"/>
      <c r="P167" s="247"/>
      <c r="Q167" s="247"/>
      <c r="R167" s="38"/>
      <c r="T167" s="173" t="s">
        <v>20</v>
      </c>
      <c r="U167" s="45" t="s">
        <v>46</v>
      </c>
      <c r="V167" s="37"/>
      <c r="W167" s="174">
        <f>V167*K167</f>
        <v>0</v>
      </c>
      <c r="X167" s="174">
        <v>0.37080000000000002</v>
      </c>
      <c r="Y167" s="174">
        <f>X167*K167</f>
        <v>361.54854</v>
      </c>
      <c r="Z167" s="174">
        <v>0</v>
      </c>
      <c r="AA167" s="175">
        <f>Z167*K167</f>
        <v>0</v>
      </c>
      <c r="AR167" s="20" t="s">
        <v>164</v>
      </c>
      <c r="AT167" s="20" t="s">
        <v>160</v>
      </c>
      <c r="AU167" s="20" t="s">
        <v>138</v>
      </c>
      <c r="AY167" s="20" t="s">
        <v>159</v>
      </c>
      <c r="BE167" s="111">
        <f>IF(U167="základná",N167,0)</f>
        <v>0</v>
      </c>
      <c r="BF167" s="111">
        <f>IF(U167="znížená",N167,0)</f>
        <v>0</v>
      </c>
      <c r="BG167" s="111">
        <f>IF(U167="zákl. prenesená",N167,0)</f>
        <v>0</v>
      </c>
      <c r="BH167" s="111">
        <f>IF(U167="zníž. prenesená",N167,0)</f>
        <v>0</v>
      </c>
      <c r="BI167" s="111">
        <f>IF(U167="nulová",N167,0)</f>
        <v>0</v>
      </c>
      <c r="BJ167" s="20" t="s">
        <v>138</v>
      </c>
      <c r="BK167" s="111">
        <f>ROUND(L167*K167,2)</f>
        <v>0</v>
      </c>
      <c r="BL167" s="20" t="s">
        <v>164</v>
      </c>
      <c r="BM167" s="20" t="s">
        <v>266</v>
      </c>
    </row>
    <row r="168" spans="2:65" s="10" customFormat="1" ht="14.45" customHeight="1">
      <c r="B168" s="176"/>
      <c r="C168" s="177"/>
      <c r="D168" s="177"/>
      <c r="E168" s="178" t="s">
        <v>20</v>
      </c>
      <c r="F168" s="256" t="s">
        <v>262</v>
      </c>
      <c r="G168" s="257"/>
      <c r="H168" s="257"/>
      <c r="I168" s="257"/>
      <c r="J168" s="177"/>
      <c r="K168" s="179">
        <v>430.72</v>
      </c>
      <c r="L168" s="177"/>
      <c r="M168" s="177"/>
      <c r="N168" s="177"/>
      <c r="O168" s="177"/>
      <c r="P168" s="177"/>
      <c r="Q168" s="177"/>
      <c r="R168" s="180"/>
      <c r="T168" s="181"/>
      <c r="U168" s="177"/>
      <c r="V168" s="177"/>
      <c r="W168" s="177"/>
      <c r="X168" s="177"/>
      <c r="Y168" s="177"/>
      <c r="Z168" s="177"/>
      <c r="AA168" s="182"/>
      <c r="AT168" s="183" t="s">
        <v>181</v>
      </c>
      <c r="AU168" s="183" t="s">
        <v>138</v>
      </c>
      <c r="AV168" s="10" t="s">
        <v>138</v>
      </c>
      <c r="AW168" s="10" t="s">
        <v>182</v>
      </c>
      <c r="AX168" s="10" t="s">
        <v>79</v>
      </c>
      <c r="AY168" s="183" t="s">
        <v>159</v>
      </c>
    </row>
    <row r="169" spans="2:65" s="10" customFormat="1" ht="14.45" customHeight="1">
      <c r="B169" s="176"/>
      <c r="C169" s="177"/>
      <c r="D169" s="177"/>
      <c r="E169" s="178" t="s">
        <v>20</v>
      </c>
      <c r="F169" s="286" t="s">
        <v>267</v>
      </c>
      <c r="G169" s="287"/>
      <c r="H169" s="287"/>
      <c r="I169" s="287"/>
      <c r="J169" s="177"/>
      <c r="K169" s="179">
        <v>503.61</v>
      </c>
      <c r="L169" s="177"/>
      <c r="M169" s="177"/>
      <c r="N169" s="177"/>
      <c r="O169" s="177"/>
      <c r="P169" s="177"/>
      <c r="Q169" s="177"/>
      <c r="R169" s="180"/>
      <c r="T169" s="181"/>
      <c r="U169" s="177"/>
      <c r="V169" s="177"/>
      <c r="W169" s="177"/>
      <c r="X169" s="177"/>
      <c r="Y169" s="177"/>
      <c r="Z169" s="177"/>
      <c r="AA169" s="182"/>
      <c r="AT169" s="183" t="s">
        <v>181</v>
      </c>
      <c r="AU169" s="183" t="s">
        <v>138</v>
      </c>
      <c r="AV169" s="10" t="s">
        <v>138</v>
      </c>
      <c r="AW169" s="10" t="s">
        <v>182</v>
      </c>
      <c r="AX169" s="10" t="s">
        <v>79</v>
      </c>
      <c r="AY169" s="183" t="s">
        <v>159</v>
      </c>
    </row>
    <row r="170" spans="2:65" s="10" customFormat="1" ht="14.45" customHeight="1">
      <c r="B170" s="176"/>
      <c r="C170" s="177"/>
      <c r="D170" s="177"/>
      <c r="E170" s="178" t="s">
        <v>20</v>
      </c>
      <c r="F170" s="286" t="s">
        <v>268</v>
      </c>
      <c r="G170" s="287"/>
      <c r="H170" s="287"/>
      <c r="I170" s="287"/>
      <c r="J170" s="177"/>
      <c r="K170" s="179">
        <v>40.72</v>
      </c>
      <c r="L170" s="177"/>
      <c r="M170" s="177"/>
      <c r="N170" s="177"/>
      <c r="O170" s="177"/>
      <c r="P170" s="177"/>
      <c r="Q170" s="177"/>
      <c r="R170" s="180"/>
      <c r="T170" s="181"/>
      <c r="U170" s="177"/>
      <c r="V170" s="177"/>
      <c r="W170" s="177"/>
      <c r="X170" s="177"/>
      <c r="Y170" s="177"/>
      <c r="Z170" s="177"/>
      <c r="AA170" s="182"/>
      <c r="AT170" s="183" t="s">
        <v>181</v>
      </c>
      <c r="AU170" s="183" t="s">
        <v>138</v>
      </c>
      <c r="AV170" s="10" t="s">
        <v>138</v>
      </c>
      <c r="AW170" s="10" t="s">
        <v>182</v>
      </c>
      <c r="AX170" s="10" t="s">
        <v>79</v>
      </c>
      <c r="AY170" s="183" t="s">
        <v>159</v>
      </c>
    </row>
    <row r="171" spans="2:65" s="11" customFormat="1" ht="14.45" customHeight="1">
      <c r="B171" s="184"/>
      <c r="C171" s="185"/>
      <c r="D171" s="185"/>
      <c r="E171" s="186" t="s">
        <v>20</v>
      </c>
      <c r="F171" s="288" t="s">
        <v>195</v>
      </c>
      <c r="G171" s="289"/>
      <c r="H171" s="289"/>
      <c r="I171" s="289"/>
      <c r="J171" s="185"/>
      <c r="K171" s="187">
        <v>975.05</v>
      </c>
      <c r="L171" s="185"/>
      <c r="M171" s="185"/>
      <c r="N171" s="185"/>
      <c r="O171" s="185"/>
      <c r="P171" s="185"/>
      <c r="Q171" s="185"/>
      <c r="R171" s="188"/>
      <c r="T171" s="189"/>
      <c r="U171" s="185"/>
      <c r="V171" s="185"/>
      <c r="W171" s="185"/>
      <c r="X171" s="185"/>
      <c r="Y171" s="185"/>
      <c r="Z171" s="185"/>
      <c r="AA171" s="190"/>
      <c r="AT171" s="191" t="s">
        <v>181</v>
      </c>
      <c r="AU171" s="191" t="s">
        <v>138</v>
      </c>
      <c r="AV171" s="11" t="s">
        <v>164</v>
      </c>
      <c r="AW171" s="11" t="s">
        <v>182</v>
      </c>
      <c r="AX171" s="11" t="s">
        <v>87</v>
      </c>
      <c r="AY171" s="191" t="s">
        <v>159</v>
      </c>
    </row>
    <row r="172" spans="2:65" s="1" customFormat="1" ht="45.6" customHeight="1">
      <c r="B172" s="36"/>
      <c r="C172" s="168" t="s">
        <v>269</v>
      </c>
      <c r="D172" s="168" t="s">
        <v>160</v>
      </c>
      <c r="E172" s="169" t="s">
        <v>270</v>
      </c>
      <c r="F172" s="249" t="s">
        <v>271</v>
      </c>
      <c r="G172" s="249"/>
      <c r="H172" s="249"/>
      <c r="I172" s="249"/>
      <c r="J172" s="170" t="s">
        <v>163</v>
      </c>
      <c r="K172" s="171">
        <v>934.33</v>
      </c>
      <c r="L172" s="250">
        <v>0</v>
      </c>
      <c r="M172" s="251"/>
      <c r="N172" s="247">
        <f>ROUND(L172*K172,2)</f>
        <v>0</v>
      </c>
      <c r="O172" s="247"/>
      <c r="P172" s="247"/>
      <c r="Q172" s="247"/>
      <c r="R172" s="38"/>
      <c r="T172" s="173" t="s">
        <v>20</v>
      </c>
      <c r="U172" s="45" t="s">
        <v>46</v>
      </c>
      <c r="V172" s="37"/>
      <c r="W172" s="174">
        <f>V172*K172</f>
        <v>0</v>
      </c>
      <c r="X172" s="174">
        <v>0.46166000000000001</v>
      </c>
      <c r="Y172" s="174">
        <f>X172*K172</f>
        <v>431.34278780000005</v>
      </c>
      <c r="Z172" s="174">
        <v>0</v>
      </c>
      <c r="AA172" s="175">
        <f>Z172*K172</f>
        <v>0</v>
      </c>
      <c r="AR172" s="20" t="s">
        <v>164</v>
      </c>
      <c r="AT172" s="20" t="s">
        <v>160</v>
      </c>
      <c r="AU172" s="20" t="s">
        <v>138</v>
      </c>
      <c r="AY172" s="20" t="s">
        <v>159</v>
      </c>
      <c r="BE172" s="111">
        <f>IF(U172="základná",N172,0)</f>
        <v>0</v>
      </c>
      <c r="BF172" s="111">
        <f>IF(U172="znížená",N172,0)</f>
        <v>0</v>
      </c>
      <c r="BG172" s="111">
        <f>IF(U172="zákl. prenesená",N172,0)</f>
        <v>0</v>
      </c>
      <c r="BH172" s="111">
        <f>IF(U172="zníž. prenesená",N172,0)</f>
        <v>0</v>
      </c>
      <c r="BI172" s="111">
        <f>IF(U172="nulová",N172,0)</f>
        <v>0</v>
      </c>
      <c r="BJ172" s="20" t="s">
        <v>138</v>
      </c>
      <c r="BK172" s="111">
        <f>ROUND(L172*K172,2)</f>
        <v>0</v>
      </c>
      <c r="BL172" s="20" t="s">
        <v>164</v>
      </c>
      <c r="BM172" s="20" t="s">
        <v>272</v>
      </c>
    </row>
    <row r="173" spans="2:65" s="1" customFormat="1" ht="45.6" customHeight="1">
      <c r="B173" s="36"/>
      <c r="C173" s="168" t="s">
        <v>273</v>
      </c>
      <c r="D173" s="168" t="s">
        <v>160</v>
      </c>
      <c r="E173" s="169" t="s">
        <v>274</v>
      </c>
      <c r="F173" s="249" t="s">
        <v>275</v>
      </c>
      <c r="G173" s="249"/>
      <c r="H173" s="249"/>
      <c r="I173" s="249"/>
      <c r="J173" s="170" t="s">
        <v>163</v>
      </c>
      <c r="K173" s="171">
        <v>503.61</v>
      </c>
      <c r="L173" s="250">
        <v>0</v>
      </c>
      <c r="M173" s="251"/>
      <c r="N173" s="247">
        <f>ROUND(L173*K173,2)</f>
        <v>0</v>
      </c>
      <c r="O173" s="247"/>
      <c r="P173" s="247"/>
      <c r="Q173" s="247"/>
      <c r="R173" s="38"/>
      <c r="T173" s="173" t="s">
        <v>20</v>
      </c>
      <c r="U173" s="45" t="s">
        <v>46</v>
      </c>
      <c r="V173" s="37"/>
      <c r="W173" s="174">
        <f>V173*K173</f>
        <v>0</v>
      </c>
      <c r="X173" s="174">
        <v>0.35338000000000003</v>
      </c>
      <c r="Y173" s="174">
        <f>X173*K173</f>
        <v>177.96570180000001</v>
      </c>
      <c r="Z173" s="174">
        <v>0</v>
      </c>
      <c r="AA173" s="175">
        <f>Z173*K173</f>
        <v>0</v>
      </c>
      <c r="AR173" s="20" t="s">
        <v>164</v>
      </c>
      <c r="AT173" s="20" t="s">
        <v>160</v>
      </c>
      <c r="AU173" s="20" t="s">
        <v>138</v>
      </c>
      <c r="AY173" s="20" t="s">
        <v>159</v>
      </c>
      <c r="BE173" s="111">
        <f>IF(U173="základná",N173,0)</f>
        <v>0</v>
      </c>
      <c r="BF173" s="111">
        <f>IF(U173="znížená",N173,0)</f>
        <v>0</v>
      </c>
      <c r="BG173" s="111">
        <f>IF(U173="zákl. prenesená",N173,0)</f>
        <v>0</v>
      </c>
      <c r="BH173" s="111">
        <f>IF(U173="zníž. prenesená",N173,0)</f>
        <v>0</v>
      </c>
      <c r="BI173" s="111">
        <f>IF(U173="nulová",N173,0)</f>
        <v>0</v>
      </c>
      <c r="BJ173" s="20" t="s">
        <v>138</v>
      </c>
      <c r="BK173" s="111">
        <f>ROUND(L173*K173,2)</f>
        <v>0</v>
      </c>
      <c r="BL173" s="20" t="s">
        <v>164</v>
      </c>
      <c r="BM173" s="20" t="s">
        <v>276</v>
      </c>
    </row>
    <row r="174" spans="2:65" s="10" customFormat="1" ht="14.45" customHeight="1">
      <c r="B174" s="176"/>
      <c r="C174" s="177"/>
      <c r="D174" s="177"/>
      <c r="E174" s="178" t="s">
        <v>20</v>
      </c>
      <c r="F174" s="256" t="s">
        <v>277</v>
      </c>
      <c r="G174" s="257"/>
      <c r="H174" s="257"/>
      <c r="I174" s="257"/>
      <c r="J174" s="177"/>
      <c r="K174" s="179">
        <v>503.6121</v>
      </c>
      <c r="L174" s="177"/>
      <c r="M174" s="177"/>
      <c r="N174" s="177"/>
      <c r="O174" s="177"/>
      <c r="P174" s="177"/>
      <c r="Q174" s="177"/>
      <c r="R174" s="180"/>
      <c r="T174" s="181"/>
      <c r="U174" s="177"/>
      <c r="V174" s="177"/>
      <c r="W174" s="177"/>
      <c r="X174" s="177"/>
      <c r="Y174" s="177"/>
      <c r="Z174" s="177"/>
      <c r="AA174" s="182"/>
      <c r="AT174" s="183" t="s">
        <v>181</v>
      </c>
      <c r="AU174" s="183" t="s">
        <v>138</v>
      </c>
      <c r="AV174" s="10" t="s">
        <v>138</v>
      </c>
      <c r="AW174" s="10" t="s">
        <v>182</v>
      </c>
      <c r="AX174" s="10" t="s">
        <v>87</v>
      </c>
      <c r="AY174" s="183" t="s">
        <v>159</v>
      </c>
    </row>
    <row r="175" spans="2:65" s="1" customFormat="1" ht="45.6" customHeight="1">
      <c r="B175" s="36"/>
      <c r="C175" s="168" t="s">
        <v>278</v>
      </c>
      <c r="D175" s="168" t="s">
        <v>160</v>
      </c>
      <c r="E175" s="169" t="s">
        <v>279</v>
      </c>
      <c r="F175" s="249" t="s">
        <v>280</v>
      </c>
      <c r="G175" s="249"/>
      <c r="H175" s="249"/>
      <c r="I175" s="249"/>
      <c r="J175" s="170" t="s">
        <v>163</v>
      </c>
      <c r="K175" s="171">
        <v>19.87</v>
      </c>
      <c r="L175" s="250">
        <v>0</v>
      </c>
      <c r="M175" s="251"/>
      <c r="N175" s="247">
        <f>ROUND(L175*K175,2)</f>
        <v>0</v>
      </c>
      <c r="O175" s="247"/>
      <c r="P175" s="247"/>
      <c r="Q175" s="247"/>
      <c r="R175" s="38"/>
      <c r="T175" s="173" t="s">
        <v>20</v>
      </c>
      <c r="U175" s="45" t="s">
        <v>46</v>
      </c>
      <c r="V175" s="37"/>
      <c r="W175" s="174">
        <f>V175*K175</f>
        <v>0</v>
      </c>
      <c r="X175" s="174">
        <v>6.0999999999999997E-4</v>
      </c>
      <c r="Y175" s="174">
        <f>X175*K175</f>
        <v>1.21207E-2</v>
      </c>
      <c r="Z175" s="174">
        <v>0</v>
      </c>
      <c r="AA175" s="175">
        <f>Z175*K175</f>
        <v>0</v>
      </c>
      <c r="AR175" s="20" t="s">
        <v>164</v>
      </c>
      <c r="AT175" s="20" t="s">
        <v>160</v>
      </c>
      <c r="AU175" s="20" t="s">
        <v>138</v>
      </c>
      <c r="AY175" s="20" t="s">
        <v>159</v>
      </c>
      <c r="BE175" s="111">
        <f>IF(U175="základná",N175,0)</f>
        <v>0</v>
      </c>
      <c r="BF175" s="111">
        <f>IF(U175="znížená",N175,0)</f>
        <v>0</v>
      </c>
      <c r="BG175" s="111">
        <f>IF(U175="zákl. prenesená",N175,0)</f>
        <v>0</v>
      </c>
      <c r="BH175" s="111">
        <f>IF(U175="zníž. prenesená",N175,0)</f>
        <v>0</v>
      </c>
      <c r="BI175" s="111">
        <f>IF(U175="nulová",N175,0)</f>
        <v>0</v>
      </c>
      <c r="BJ175" s="20" t="s">
        <v>138</v>
      </c>
      <c r="BK175" s="111">
        <f>ROUND(L175*K175,2)</f>
        <v>0</v>
      </c>
      <c r="BL175" s="20" t="s">
        <v>164</v>
      </c>
      <c r="BM175" s="20" t="s">
        <v>281</v>
      </c>
    </row>
    <row r="176" spans="2:65" s="1" customFormat="1" ht="57" customHeight="1">
      <c r="B176" s="36"/>
      <c r="C176" s="168" t="s">
        <v>282</v>
      </c>
      <c r="D176" s="168" t="s">
        <v>160</v>
      </c>
      <c r="E176" s="169" t="s">
        <v>283</v>
      </c>
      <c r="F176" s="249" t="s">
        <v>284</v>
      </c>
      <c r="G176" s="249"/>
      <c r="H176" s="249"/>
      <c r="I176" s="249"/>
      <c r="J176" s="170" t="s">
        <v>163</v>
      </c>
      <c r="K176" s="171">
        <v>19.87</v>
      </c>
      <c r="L176" s="250">
        <v>0</v>
      </c>
      <c r="M176" s="251"/>
      <c r="N176" s="247">
        <f>ROUND(L176*K176,2)</f>
        <v>0</v>
      </c>
      <c r="O176" s="247"/>
      <c r="P176" s="247"/>
      <c r="Q176" s="247"/>
      <c r="R176" s="38"/>
      <c r="T176" s="173" t="s">
        <v>20</v>
      </c>
      <c r="U176" s="45" t="s">
        <v>46</v>
      </c>
      <c r="V176" s="37"/>
      <c r="W176" s="174">
        <f>V176*K176</f>
        <v>0</v>
      </c>
      <c r="X176" s="174">
        <v>0.12966</v>
      </c>
      <c r="Y176" s="174">
        <f>X176*K176</f>
        <v>2.5763441999999999</v>
      </c>
      <c r="Z176" s="174">
        <v>0</v>
      </c>
      <c r="AA176" s="175">
        <f>Z176*K176</f>
        <v>0</v>
      </c>
      <c r="AR176" s="20" t="s">
        <v>164</v>
      </c>
      <c r="AT176" s="20" t="s">
        <v>160</v>
      </c>
      <c r="AU176" s="20" t="s">
        <v>138</v>
      </c>
      <c r="AY176" s="20" t="s">
        <v>159</v>
      </c>
      <c r="BE176" s="111">
        <f>IF(U176="základná",N176,0)</f>
        <v>0</v>
      </c>
      <c r="BF176" s="111">
        <f>IF(U176="znížená",N176,0)</f>
        <v>0</v>
      </c>
      <c r="BG176" s="111">
        <f>IF(U176="zákl. prenesená",N176,0)</f>
        <v>0</v>
      </c>
      <c r="BH176" s="111">
        <f>IF(U176="zníž. prenesená",N176,0)</f>
        <v>0</v>
      </c>
      <c r="BI176" s="111">
        <f>IF(U176="nulová",N176,0)</f>
        <v>0</v>
      </c>
      <c r="BJ176" s="20" t="s">
        <v>138</v>
      </c>
      <c r="BK176" s="111">
        <f>ROUND(L176*K176,2)</f>
        <v>0</v>
      </c>
      <c r="BL176" s="20" t="s">
        <v>164</v>
      </c>
      <c r="BM176" s="20" t="s">
        <v>285</v>
      </c>
    </row>
    <row r="177" spans="2:65" s="1" customFormat="1" ht="45.6" customHeight="1">
      <c r="B177" s="36"/>
      <c r="C177" s="168" t="s">
        <v>286</v>
      </c>
      <c r="D177" s="168" t="s">
        <v>160</v>
      </c>
      <c r="E177" s="169" t="s">
        <v>287</v>
      </c>
      <c r="F177" s="249" t="s">
        <v>288</v>
      </c>
      <c r="G177" s="249"/>
      <c r="H177" s="249"/>
      <c r="I177" s="249"/>
      <c r="J177" s="170" t="s">
        <v>163</v>
      </c>
      <c r="K177" s="171">
        <v>47.24</v>
      </c>
      <c r="L177" s="250">
        <v>0</v>
      </c>
      <c r="M177" s="251"/>
      <c r="N177" s="247">
        <f>ROUND(L177*K177,2)</f>
        <v>0</v>
      </c>
      <c r="O177" s="247"/>
      <c r="P177" s="247"/>
      <c r="Q177" s="247"/>
      <c r="R177" s="38"/>
      <c r="T177" s="173" t="s">
        <v>20</v>
      </c>
      <c r="U177" s="45" t="s">
        <v>46</v>
      </c>
      <c r="V177" s="37"/>
      <c r="W177" s="174">
        <f>V177*K177</f>
        <v>0</v>
      </c>
      <c r="X177" s="174">
        <v>0.112</v>
      </c>
      <c r="Y177" s="174">
        <f>X177*K177</f>
        <v>5.2908800000000005</v>
      </c>
      <c r="Z177" s="174">
        <v>0</v>
      </c>
      <c r="AA177" s="175">
        <f>Z177*K177</f>
        <v>0</v>
      </c>
      <c r="AR177" s="20" t="s">
        <v>164</v>
      </c>
      <c r="AT177" s="20" t="s">
        <v>160</v>
      </c>
      <c r="AU177" s="20" t="s">
        <v>138</v>
      </c>
      <c r="AY177" s="20" t="s">
        <v>159</v>
      </c>
      <c r="BE177" s="111">
        <f>IF(U177="základná",N177,0)</f>
        <v>0</v>
      </c>
      <c r="BF177" s="111">
        <f>IF(U177="znížená",N177,0)</f>
        <v>0</v>
      </c>
      <c r="BG177" s="111">
        <f>IF(U177="zákl. prenesená",N177,0)</f>
        <v>0</v>
      </c>
      <c r="BH177" s="111">
        <f>IF(U177="zníž. prenesená",N177,0)</f>
        <v>0</v>
      </c>
      <c r="BI177" s="111">
        <f>IF(U177="nulová",N177,0)</f>
        <v>0</v>
      </c>
      <c r="BJ177" s="20" t="s">
        <v>138</v>
      </c>
      <c r="BK177" s="111">
        <f>ROUND(L177*K177,2)</f>
        <v>0</v>
      </c>
      <c r="BL177" s="20" t="s">
        <v>164</v>
      </c>
      <c r="BM177" s="20" t="s">
        <v>289</v>
      </c>
    </row>
    <row r="178" spans="2:65" s="10" customFormat="1" ht="14.45" customHeight="1">
      <c r="B178" s="176"/>
      <c r="C178" s="177"/>
      <c r="D178" s="177"/>
      <c r="E178" s="178" t="s">
        <v>20</v>
      </c>
      <c r="F178" s="256" t="s">
        <v>268</v>
      </c>
      <c r="G178" s="257"/>
      <c r="H178" s="257"/>
      <c r="I178" s="257"/>
      <c r="J178" s="177"/>
      <c r="K178" s="179">
        <v>40.72</v>
      </c>
      <c r="L178" s="177"/>
      <c r="M178" s="177"/>
      <c r="N178" s="177"/>
      <c r="O178" s="177"/>
      <c r="P178" s="177"/>
      <c r="Q178" s="177"/>
      <c r="R178" s="180"/>
      <c r="T178" s="181"/>
      <c r="U178" s="177"/>
      <c r="V178" s="177"/>
      <c r="W178" s="177"/>
      <c r="X178" s="177"/>
      <c r="Y178" s="177"/>
      <c r="Z178" s="177"/>
      <c r="AA178" s="182"/>
      <c r="AT178" s="183" t="s">
        <v>181</v>
      </c>
      <c r="AU178" s="183" t="s">
        <v>138</v>
      </c>
      <c r="AV178" s="10" t="s">
        <v>138</v>
      </c>
      <c r="AW178" s="10" t="s">
        <v>182</v>
      </c>
      <c r="AX178" s="10" t="s">
        <v>79</v>
      </c>
      <c r="AY178" s="183" t="s">
        <v>159</v>
      </c>
    </row>
    <row r="179" spans="2:65" s="10" customFormat="1" ht="14.45" customHeight="1">
      <c r="B179" s="176"/>
      <c r="C179" s="177"/>
      <c r="D179" s="177"/>
      <c r="E179" s="178" t="s">
        <v>20</v>
      </c>
      <c r="F179" s="286" t="s">
        <v>290</v>
      </c>
      <c r="G179" s="287"/>
      <c r="H179" s="287"/>
      <c r="I179" s="287"/>
      <c r="J179" s="177"/>
      <c r="K179" s="179">
        <v>6.52</v>
      </c>
      <c r="L179" s="177"/>
      <c r="M179" s="177"/>
      <c r="N179" s="177"/>
      <c r="O179" s="177"/>
      <c r="P179" s="177"/>
      <c r="Q179" s="177"/>
      <c r="R179" s="180"/>
      <c r="T179" s="181"/>
      <c r="U179" s="177"/>
      <c r="V179" s="177"/>
      <c r="W179" s="177"/>
      <c r="X179" s="177"/>
      <c r="Y179" s="177"/>
      <c r="Z179" s="177"/>
      <c r="AA179" s="182"/>
      <c r="AT179" s="183" t="s">
        <v>181</v>
      </c>
      <c r="AU179" s="183" t="s">
        <v>138</v>
      </c>
      <c r="AV179" s="10" t="s">
        <v>138</v>
      </c>
      <c r="AW179" s="10" t="s">
        <v>182</v>
      </c>
      <c r="AX179" s="10" t="s">
        <v>79</v>
      </c>
      <c r="AY179" s="183" t="s">
        <v>159</v>
      </c>
    </row>
    <row r="180" spans="2:65" s="11" customFormat="1" ht="14.45" customHeight="1">
      <c r="B180" s="184"/>
      <c r="C180" s="185"/>
      <c r="D180" s="185"/>
      <c r="E180" s="186" t="s">
        <v>20</v>
      </c>
      <c r="F180" s="288" t="s">
        <v>195</v>
      </c>
      <c r="G180" s="289"/>
      <c r="H180" s="289"/>
      <c r="I180" s="289"/>
      <c r="J180" s="185"/>
      <c r="K180" s="187">
        <v>47.24</v>
      </c>
      <c r="L180" s="185"/>
      <c r="M180" s="185"/>
      <c r="N180" s="185"/>
      <c r="O180" s="185"/>
      <c r="P180" s="185"/>
      <c r="Q180" s="185"/>
      <c r="R180" s="188"/>
      <c r="T180" s="189"/>
      <c r="U180" s="185"/>
      <c r="V180" s="185"/>
      <c r="W180" s="185"/>
      <c r="X180" s="185"/>
      <c r="Y180" s="185"/>
      <c r="Z180" s="185"/>
      <c r="AA180" s="190"/>
      <c r="AT180" s="191" t="s">
        <v>181</v>
      </c>
      <c r="AU180" s="191" t="s">
        <v>138</v>
      </c>
      <c r="AV180" s="11" t="s">
        <v>164</v>
      </c>
      <c r="AW180" s="11" t="s">
        <v>182</v>
      </c>
      <c r="AX180" s="11" t="s">
        <v>87</v>
      </c>
      <c r="AY180" s="191" t="s">
        <v>159</v>
      </c>
    </row>
    <row r="181" spans="2:65" s="1" customFormat="1" ht="14.45" customHeight="1">
      <c r="B181" s="36"/>
      <c r="C181" s="192" t="s">
        <v>291</v>
      </c>
      <c r="D181" s="192" t="s">
        <v>292</v>
      </c>
      <c r="E181" s="193" t="s">
        <v>293</v>
      </c>
      <c r="F181" s="254" t="s">
        <v>294</v>
      </c>
      <c r="G181" s="254"/>
      <c r="H181" s="254"/>
      <c r="I181" s="254"/>
      <c r="J181" s="194" t="s">
        <v>163</v>
      </c>
      <c r="K181" s="195">
        <v>41.13</v>
      </c>
      <c r="L181" s="252">
        <v>0</v>
      </c>
      <c r="M181" s="253"/>
      <c r="N181" s="255">
        <f>ROUND(L181*K181,2)</f>
        <v>0</v>
      </c>
      <c r="O181" s="247"/>
      <c r="P181" s="247"/>
      <c r="Q181" s="247"/>
      <c r="R181" s="38"/>
      <c r="T181" s="173" t="s">
        <v>20</v>
      </c>
      <c r="U181" s="45" t="s">
        <v>46</v>
      </c>
      <c r="V181" s="37"/>
      <c r="W181" s="174">
        <f>V181*K181</f>
        <v>0</v>
      </c>
      <c r="X181" s="174">
        <v>0.13500000000000001</v>
      </c>
      <c r="Y181" s="174">
        <f>X181*K181</f>
        <v>5.552550000000001</v>
      </c>
      <c r="Z181" s="174">
        <v>0</v>
      </c>
      <c r="AA181" s="175">
        <f>Z181*K181</f>
        <v>0</v>
      </c>
      <c r="AR181" s="20" t="s">
        <v>196</v>
      </c>
      <c r="AT181" s="20" t="s">
        <v>292</v>
      </c>
      <c r="AU181" s="20" t="s">
        <v>138</v>
      </c>
      <c r="AY181" s="20" t="s">
        <v>159</v>
      </c>
      <c r="BE181" s="111">
        <f>IF(U181="základná",N181,0)</f>
        <v>0</v>
      </c>
      <c r="BF181" s="111">
        <f>IF(U181="znížená",N181,0)</f>
        <v>0</v>
      </c>
      <c r="BG181" s="111">
        <f>IF(U181="zákl. prenesená",N181,0)</f>
        <v>0</v>
      </c>
      <c r="BH181" s="111">
        <f>IF(U181="zníž. prenesená",N181,0)</f>
        <v>0</v>
      </c>
      <c r="BI181" s="111">
        <f>IF(U181="nulová",N181,0)</f>
        <v>0</v>
      </c>
      <c r="BJ181" s="20" t="s">
        <v>138</v>
      </c>
      <c r="BK181" s="111">
        <f>ROUND(L181*K181,2)</f>
        <v>0</v>
      </c>
      <c r="BL181" s="20" t="s">
        <v>164</v>
      </c>
      <c r="BM181" s="20" t="s">
        <v>295</v>
      </c>
    </row>
    <row r="182" spans="2:65" s="1" customFormat="1" ht="22.9" customHeight="1">
      <c r="B182" s="36"/>
      <c r="C182" s="192" t="s">
        <v>296</v>
      </c>
      <c r="D182" s="192" t="s">
        <v>292</v>
      </c>
      <c r="E182" s="193" t="s">
        <v>297</v>
      </c>
      <c r="F182" s="254" t="s">
        <v>298</v>
      </c>
      <c r="G182" s="254"/>
      <c r="H182" s="254"/>
      <c r="I182" s="254"/>
      <c r="J182" s="194" t="s">
        <v>163</v>
      </c>
      <c r="K182" s="195">
        <v>6.59</v>
      </c>
      <c r="L182" s="252">
        <v>0</v>
      </c>
      <c r="M182" s="253"/>
      <c r="N182" s="255">
        <f>ROUND(L182*K182,2)</f>
        <v>0</v>
      </c>
      <c r="O182" s="247"/>
      <c r="P182" s="247"/>
      <c r="Q182" s="247"/>
      <c r="R182" s="38"/>
      <c r="T182" s="173" t="s">
        <v>20</v>
      </c>
      <c r="U182" s="45" t="s">
        <v>46</v>
      </c>
      <c r="V182" s="37"/>
      <c r="W182" s="174">
        <f>V182*K182</f>
        <v>0</v>
      </c>
      <c r="X182" s="174">
        <v>0.13800000000000001</v>
      </c>
      <c r="Y182" s="174">
        <f>X182*K182</f>
        <v>0.90942000000000001</v>
      </c>
      <c r="Z182" s="174">
        <v>0</v>
      </c>
      <c r="AA182" s="175">
        <f>Z182*K182</f>
        <v>0</v>
      </c>
      <c r="AR182" s="20" t="s">
        <v>196</v>
      </c>
      <c r="AT182" s="20" t="s">
        <v>292</v>
      </c>
      <c r="AU182" s="20" t="s">
        <v>138</v>
      </c>
      <c r="AY182" s="20" t="s">
        <v>159</v>
      </c>
      <c r="BE182" s="111">
        <f>IF(U182="základná",N182,0)</f>
        <v>0</v>
      </c>
      <c r="BF182" s="111">
        <f>IF(U182="znížená",N182,0)</f>
        <v>0</v>
      </c>
      <c r="BG182" s="111">
        <f>IF(U182="zákl. prenesená",N182,0)</f>
        <v>0</v>
      </c>
      <c r="BH182" s="111">
        <f>IF(U182="zníž. prenesená",N182,0)</f>
        <v>0</v>
      </c>
      <c r="BI182" s="111">
        <f>IF(U182="nulová",N182,0)</f>
        <v>0</v>
      </c>
      <c r="BJ182" s="20" t="s">
        <v>138</v>
      </c>
      <c r="BK182" s="111">
        <f>ROUND(L182*K182,2)</f>
        <v>0</v>
      </c>
      <c r="BL182" s="20" t="s">
        <v>164</v>
      </c>
      <c r="BM182" s="20" t="s">
        <v>299</v>
      </c>
    </row>
    <row r="183" spans="2:65" s="10" customFormat="1" ht="14.45" customHeight="1">
      <c r="B183" s="176"/>
      <c r="C183" s="177"/>
      <c r="D183" s="177"/>
      <c r="E183" s="178" t="s">
        <v>20</v>
      </c>
      <c r="F183" s="256" t="s">
        <v>300</v>
      </c>
      <c r="G183" s="257"/>
      <c r="H183" s="257"/>
      <c r="I183" s="257"/>
      <c r="J183" s="177"/>
      <c r="K183" s="179">
        <v>6.52</v>
      </c>
      <c r="L183" s="177"/>
      <c r="M183" s="177"/>
      <c r="N183" s="177"/>
      <c r="O183" s="177"/>
      <c r="P183" s="177"/>
      <c r="Q183" s="177"/>
      <c r="R183" s="180"/>
      <c r="T183" s="181"/>
      <c r="U183" s="177"/>
      <c r="V183" s="177"/>
      <c r="W183" s="177"/>
      <c r="X183" s="177"/>
      <c r="Y183" s="177"/>
      <c r="Z183" s="177"/>
      <c r="AA183" s="182"/>
      <c r="AT183" s="183" t="s">
        <v>181</v>
      </c>
      <c r="AU183" s="183" t="s">
        <v>138</v>
      </c>
      <c r="AV183" s="10" t="s">
        <v>138</v>
      </c>
      <c r="AW183" s="10" t="s">
        <v>182</v>
      </c>
      <c r="AX183" s="10" t="s">
        <v>87</v>
      </c>
      <c r="AY183" s="183" t="s">
        <v>159</v>
      </c>
    </row>
    <row r="184" spans="2:65" s="1" customFormat="1" ht="45.6" customHeight="1">
      <c r="B184" s="36"/>
      <c r="C184" s="168" t="s">
        <v>301</v>
      </c>
      <c r="D184" s="168" t="s">
        <v>160</v>
      </c>
      <c r="E184" s="169" t="s">
        <v>302</v>
      </c>
      <c r="F184" s="249" t="s">
        <v>303</v>
      </c>
      <c r="G184" s="249"/>
      <c r="H184" s="249"/>
      <c r="I184" s="249"/>
      <c r="J184" s="170" t="s">
        <v>163</v>
      </c>
      <c r="K184" s="171">
        <v>934.33</v>
      </c>
      <c r="L184" s="250">
        <v>0</v>
      </c>
      <c r="M184" s="251"/>
      <c r="N184" s="247">
        <f>ROUND(L184*K184,2)</f>
        <v>0</v>
      </c>
      <c r="O184" s="247"/>
      <c r="P184" s="247"/>
      <c r="Q184" s="247"/>
      <c r="R184" s="38"/>
      <c r="T184" s="173" t="s">
        <v>20</v>
      </c>
      <c r="U184" s="45" t="s">
        <v>46</v>
      </c>
      <c r="V184" s="37"/>
      <c r="W184" s="174">
        <f>V184*K184</f>
        <v>0</v>
      </c>
      <c r="X184" s="174">
        <v>0.112</v>
      </c>
      <c r="Y184" s="174">
        <f>X184*K184</f>
        <v>104.64496000000001</v>
      </c>
      <c r="Z184" s="174">
        <v>0</v>
      </c>
      <c r="AA184" s="175">
        <f>Z184*K184</f>
        <v>0</v>
      </c>
      <c r="AR184" s="20" t="s">
        <v>164</v>
      </c>
      <c r="AT184" s="20" t="s">
        <v>160</v>
      </c>
      <c r="AU184" s="20" t="s">
        <v>138</v>
      </c>
      <c r="AY184" s="20" t="s">
        <v>159</v>
      </c>
      <c r="BE184" s="111">
        <f>IF(U184="základná",N184,0)</f>
        <v>0</v>
      </c>
      <c r="BF184" s="111">
        <f>IF(U184="znížená",N184,0)</f>
        <v>0</v>
      </c>
      <c r="BG184" s="111">
        <f>IF(U184="zákl. prenesená",N184,0)</f>
        <v>0</v>
      </c>
      <c r="BH184" s="111">
        <f>IF(U184="zníž. prenesená",N184,0)</f>
        <v>0</v>
      </c>
      <c r="BI184" s="111">
        <f>IF(U184="nulová",N184,0)</f>
        <v>0</v>
      </c>
      <c r="BJ184" s="20" t="s">
        <v>138</v>
      </c>
      <c r="BK184" s="111">
        <f>ROUND(L184*K184,2)</f>
        <v>0</v>
      </c>
      <c r="BL184" s="20" t="s">
        <v>164</v>
      </c>
      <c r="BM184" s="20" t="s">
        <v>304</v>
      </c>
    </row>
    <row r="185" spans="2:65" s="10" customFormat="1" ht="14.45" customHeight="1">
      <c r="B185" s="176"/>
      <c r="C185" s="177"/>
      <c r="D185" s="177"/>
      <c r="E185" s="178" t="s">
        <v>20</v>
      </c>
      <c r="F185" s="256" t="s">
        <v>262</v>
      </c>
      <c r="G185" s="257"/>
      <c r="H185" s="257"/>
      <c r="I185" s="257"/>
      <c r="J185" s="177"/>
      <c r="K185" s="179">
        <v>430.72</v>
      </c>
      <c r="L185" s="177"/>
      <c r="M185" s="177"/>
      <c r="N185" s="177"/>
      <c r="O185" s="177"/>
      <c r="P185" s="177"/>
      <c r="Q185" s="177"/>
      <c r="R185" s="180"/>
      <c r="T185" s="181"/>
      <c r="U185" s="177"/>
      <c r="V185" s="177"/>
      <c r="W185" s="177"/>
      <c r="X185" s="177"/>
      <c r="Y185" s="177"/>
      <c r="Z185" s="177"/>
      <c r="AA185" s="182"/>
      <c r="AT185" s="183" t="s">
        <v>181</v>
      </c>
      <c r="AU185" s="183" t="s">
        <v>138</v>
      </c>
      <c r="AV185" s="10" t="s">
        <v>138</v>
      </c>
      <c r="AW185" s="10" t="s">
        <v>182</v>
      </c>
      <c r="AX185" s="10" t="s">
        <v>79</v>
      </c>
      <c r="AY185" s="183" t="s">
        <v>159</v>
      </c>
    </row>
    <row r="186" spans="2:65" s="10" customFormat="1" ht="14.45" customHeight="1">
      <c r="B186" s="176"/>
      <c r="C186" s="177"/>
      <c r="D186" s="177"/>
      <c r="E186" s="178" t="s">
        <v>20</v>
      </c>
      <c r="F186" s="286" t="s">
        <v>277</v>
      </c>
      <c r="G186" s="287"/>
      <c r="H186" s="287"/>
      <c r="I186" s="287"/>
      <c r="J186" s="177"/>
      <c r="K186" s="179">
        <v>503.6121</v>
      </c>
      <c r="L186" s="177"/>
      <c r="M186" s="177"/>
      <c r="N186" s="177"/>
      <c r="O186" s="177"/>
      <c r="P186" s="177"/>
      <c r="Q186" s="177"/>
      <c r="R186" s="180"/>
      <c r="T186" s="181"/>
      <c r="U186" s="177"/>
      <c r="V186" s="177"/>
      <c r="W186" s="177"/>
      <c r="X186" s="177"/>
      <c r="Y186" s="177"/>
      <c r="Z186" s="177"/>
      <c r="AA186" s="182"/>
      <c r="AT186" s="183" t="s">
        <v>181</v>
      </c>
      <c r="AU186" s="183" t="s">
        <v>138</v>
      </c>
      <c r="AV186" s="10" t="s">
        <v>138</v>
      </c>
      <c r="AW186" s="10" t="s">
        <v>182</v>
      </c>
      <c r="AX186" s="10" t="s">
        <v>79</v>
      </c>
      <c r="AY186" s="183" t="s">
        <v>159</v>
      </c>
    </row>
    <row r="187" spans="2:65" s="11" customFormat="1" ht="14.45" customHeight="1">
      <c r="B187" s="184"/>
      <c r="C187" s="185"/>
      <c r="D187" s="185"/>
      <c r="E187" s="186" t="s">
        <v>20</v>
      </c>
      <c r="F187" s="288" t="s">
        <v>195</v>
      </c>
      <c r="G187" s="289"/>
      <c r="H187" s="289"/>
      <c r="I187" s="289"/>
      <c r="J187" s="185"/>
      <c r="K187" s="187">
        <v>934.33209999999997</v>
      </c>
      <c r="L187" s="185"/>
      <c r="M187" s="185"/>
      <c r="N187" s="185"/>
      <c r="O187" s="185"/>
      <c r="P187" s="185"/>
      <c r="Q187" s="185"/>
      <c r="R187" s="188"/>
      <c r="T187" s="189"/>
      <c r="U187" s="185"/>
      <c r="V187" s="185"/>
      <c r="W187" s="185"/>
      <c r="X187" s="185"/>
      <c r="Y187" s="185"/>
      <c r="Z187" s="185"/>
      <c r="AA187" s="190"/>
      <c r="AT187" s="191" t="s">
        <v>181</v>
      </c>
      <c r="AU187" s="191" t="s">
        <v>138</v>
      </c>
      <c r="AV187" s="11" t="s">
        <v>164</v>
      </c>
      <c r="AW187" s="11" t="s">
        <v>182</v>
      </c>
      <c r="AX187" s="11" t="s">
        <v>87</v>
      </c>
      <c r="AY187" s="191" t="s">
        <v>159</v>
      </c>
    </row>
    <row r="188" spans="2:65" s="1" customFormat="1" ht="22.9" customHeight="1">
      <c r="B188" s="36"/>
      <c r="C188" s="192" t="s">
        <v>305</v>
      </c>
      <c r="D188" s="192" t="s">
        <v>292</v>
      </c>
      <c r="E188" s="193" t="s">
        <v>306</v>
      </c>
      <c r="F188" s="254" t="s">
        <v>307</v>
      </c>
      <c r="G188" s="254"/>
      <c r="H188" s="254"/>
      <c r="I188" s="254"/>
      <c r="J188" s="194" t="s">
        <v>163</v>
      </c>
      <c r="K188" s="195">
        <v>435.03</v>
      </c>
      <c r="L188" s="252">
        <v>0</v>
      </c>
      <c r="M188" s="253"/>
      <c r="N188" s="255">
        <f>ROUND(L188*K188,2)</f>
        <v>0</v>
      </c>
      <c r="O188" s="247"/>
      <c r="P188" s="247"/>
      <c r="Q188" s="247"/>
      <c r="R188" s="38"/>
      <c r="T188" s="173" t="s">
        <v>20</v>
      </c>
      <c r="U188" s="45" t="s">
        <v>46</v>
      </c>
      <c r="V188" s="37"/>
      <c r="W188" s="174">
        <f>V188*K188</f>
        <v>0</v>
      </c>
      <c r="X188" s="174">
        <v>0.16625000000000001</v>
      </c>
      <c r="Y188" s="174">
        <f>X188*K188</f>
        <v>72.323737499999993</v>
      </c>
      <c r="Z188" s="174">
        <v>0</v>
      </c>
      <c r="AA188" s="175">
        <f>Z188*K188</f>
        <v>0</v>
      </c>
      <c r="AR188" s="20" t="s">
        <v>196</v>
      </c>
      <c r="AT188" s="20" t="s">
        <v>292</v>
      </c>
      <c r="AU188" s="20" t="s">
        <v>138</v>
      </c>
      <c r="AY188" s="20" t="s">
        <v>159</v>
      </c>
      <c r="BE188" s="111">
        <f>IF(U188="základná",N188,0)</f>
        <v>0</v>
      </c>
      <c r="BF188" s="111">
        <f>IF(U188="znížená",N188,0)</f>
        <v>0</v>
      </c>
      <c r="BG188" s="111">
        <f>IF(U188="zákl. prenesená",N188,0)</f>
        <v>0</v>
      </c>
      <c r="BH188" s="111">
        <f>IF(U188="zníž. prenesená",N188,0)</f>
        <v>0</v>
      </c>
      <c r="BI188" s="111">
        <f>IF(U188="nulová",N188,0)</f>
        <v>0</v>
      </c>
      <c r="BJ188" s="20" t="s">
        <v>138</v>
      </c>
      <c r="BK188" s="111">
        <f>ROUND(L188*K188,2)</f>
        <v>0</v>
      </c>
      <c r="BL188" s="20" t="s">
        <v>164</v>
      </c>
      <c r="BM188" s="20" t="s">
        <v>308</v>
      </c>
    </row>
    <row r="189" spans="2:65" s="1" customFormat="1" ht="14.45" customHeight="1">
      <c r="B189" s="36"/>
      <c r="C189" s="192" t="s">
        <v>309</v>
      </c>
      <c r="D189" s="192" t="s">
        <v>292</v>
      </c>
      <c r="E189" s="193" t="s">
        <v>310</v>
      </c>
      <c r="F189" s="254" t="s">
        <v>311</v>
      </c>
      <c r="G189" s="254"/>
      <c r="H189" s="254"/>
      <c r="I189" s="254"/>
      <c r="J189" s="194" t="s">
        <v>163</v>
      </c>
      <c r="K189" s="195">
        <v>513.67999999999995</v>
      </c>
      <c r="L189" s="252">
        <v>0</v>
      </c>
      <c r="M189" s="253"/>
      <c r="N189" s="255">
        <f>ROUND(L189*K189,2)</f>
        <v>0</v>
      </c>
      <c r="O189" s="247"/>
      <c r="P189" s="247"/>
      <c r="Q189" s="247"/>
      <c r="R189" s="38"/>
      <c r="T189" s="173" t="s">
        <v>20</v>
      </c>
      <c r="U189" s="45" t="s">
        <v>46</v>
      </c>
      <c r="V189" s="37"/>
      <c r="W189" s="174">
        <f>V189*K189</f>
        <v>0</v>
      </c>
      <c r="X189" s="174">
        <v>0.18</v>
      </c>
      <c r="Y189" s="174">
        <f>X189*K189</f>
        <v>92.462399999999988</v>
      </c>
      <c r="Z189" s="174">
        <v>0</v>
      </c>
      <c r="AA189" s="175">
        <f>Z189*K189</f>
        <v>0</v>
      </c>
      <c r="AR189" s="20" t="s">
        <v>196</v>
      </c>
      <c r="AT189" s="20" t="s">
        <v>292</v>
      </c>
      <c r="AU189" s="20" t="s">
        <v>138</v>
      </c>
      <c r="AY189" s="20" t="s">
        <v>159</v>
      </c>
      <c r="BE189" s="111">
        <f>IF(U189="základná",N189,0)</f>
        <v>0</v>
      </c>
      <c r="BF189" s="111">
        <f>IF(U189="znížená",N189,0)</f>
        <v>0</v>
      </c>
      <c r="BG189" s="111">
        <f>IF(U189="zákl. prenesená",N189,0)</f>
        <v>0</v>
      </c>
      <c r="BH189" s="111">
        <f>IF(U189="zníž. prenesená",N189,0)</f>
        <v>0</v>
      </c>
      <c r="BI189" s="111">
        <f>IF(U189="nulová",N189,0)</f>
        <v>0</v>
      </c>
      <c r="BJ189" s="20" t="s">
        <v>138</v>
      </c>
      <c r="BK189" s="111">
        <f>ROUND(L189*K189,2)</f>
        <v>0</v>
      </c>
      <c r="BL189" s="20" t="s">
        <v>164</v>
      </c>
      <c r="BM189" s="20" t="s">
        <v>312</v>
      </c>
    </row>
    <row r="190" spans="2:65" s="9" customFormat="1" ht="29.85" customHeight="1">
      <c r="B190" s="157"/>
      <c r="C190" s="158"/>
      <c r="D190" s="167" t="s">
        <v>130</v>
      </c>
      <c r="E190" s="167"/>
      <c r="F190" s="167"/>
      <c r="G190" s="167"/>
      <c r="H190" s="167"/>
      <c r="I190" s="167"/>
      <c r="J190" s="167"/>
      <c r="K190" s="167"/>
      <c r="L190" s="167"/>
      <c r="M190" s="167"/>
      <c r="N190" s="258">
        <f>BK190</f>
        <v>0</v>
      </c>
      <c r="O190" s="259"/>
      <c r="P190" s="259"/>
      <c r="Q190" s="259"/>
      <c r="R190" s="160"/>
      <c r="T190" s="161"/>
      <c r="U190" s="158"/>
      <c r="V190" s="158"/>
      <c r="W190" s="162">
        <f>SUM(W191:W235)</f>
        <v>0</v>
      </c>
      <c r="X190" s="158"/>
      <c r="Y190" s="162">
        <f>SUM(Y191:Y235)</f>
        <v>147.53131995397996</v>
      </c>
      <c r="Z190" s="158"/>
      <c r="AA190" s="163">
        <f>SUM(AA191:AA235)</f>
        <v>4.0000000000000001E-3</v>
      </c>
      <c r="AR190" s="164" t="s">
        <v>87</v>
      </c>
      <c r="AT190" s="165" t="s">
        <v>78</v>
      </c>
      <c r="AU190" s="165" t="s">
        <v>87</v>
      </c>
      <c r="AY190" s="164" t="s">
        <v>159</v>
      </c>
      <c r="BK190" s="166">
        <f>SUM(BK191:BK235)</f>
        <v>0</v>
      </c>
    </row>
    <row r="191" spans="2:65" s="1" customFormat="1" ht="34.15" customHeight="1">
      <c r="B191" s="36"/>
      <c r="C191" s="168" t="s">
        <v>313</v>
      </c>
      <c r="D191" s="168" t="s">
        <v>160</v>
      </c>
      <c r="E191" s="169" t="s">
        <v>314</v>
      </c>
      <c r="F191" s="249" t="s">
        <v>315</v>
      </c>
      <c r="G191" s="249"/>
      <c r="H191" s="249"/>
      <c r="I191" s="249"/>
      <c r="J191" s="170" t="s">
        <v>316</v>
      </c>
      <c r="K191" s="171">
        <v>8</v>
      </c>
      <c r="L191" s="250">
        <v>0</v>
      </c>
      <c r="M191" s="251"/>
      <c r="N191" s="247">
        <f t="shared" ref="N191:N214" si="5">ROUND(L191*K191,2)</f>
        <v>0</v>
      </c>
      <c r="O191" s="247"/>
      <c r="P191" s="247"/>
      <c r="Q191" s="247"/>
      <c r="R191" s="38"/>
      <c r="T191" s="173" t="s">
        <v>20</v>
      </c>
      <c r="U191" s="45" t="s">
        <v>46</v>
      </c>
      <c r="V191" s="37"/>
      <c r="W191" s="174">
        <f t="shared" ref="W191:W214" si="6">V191*K191</f>
        <v>0</v>
      </c>
      <c r="X191" s="174">
        <v>0.24570252000000001</v>
      </c>
      <c r="Y191" s="174">
        <f t="shared" ref="Y191:Y214" si="7">X191*K191</f>
        <v>1.9656201600000001</v>
      </c>
      <c r="Z191" s="174">
        <v>0</v>
      </c>
      <c r="AA191" s="175">
        <f t="shared" ref="AA191:AA214" si="8">Z191*K191</f>
        <v>0</v>
      </c>
      <c r="AR191" s="20" t="s">
        <v>164</v>
      </c>
      <c r="AT191" s="20" t="s">
        <v>160</v>
      </c>
      <c r="AU191" s="20" t="s">
        <v>138</v>
      </c>
      <c r="AY191" s="20" t="s">
        <v>159</v>
      </c>
      <c r="BE191" s="111">
        <f t="shared" ref="BE191:BE214" si="9">IF(U191="základná",N191,0)</f>
        <v>0</v>
      </c>
      <c r="BF191" s="111">
        <f t="shared" ref="BF191:BF214" si="10">IF(U191="znížená",N191,0)</f>
        <v>0</v>
      </c>
      <c r="BG191" s="111">
        <f t="shared" ref="BG191:BG214" si="11">IF(U191="zákl. prenesená",N191,0)</f>
        <v>0</v>
      </c>
      <c r="BH191" s="111">
        <f t="shared" ref="BH191:BH214" si="12">IF(U191="zníž. prenesená",N191,0)</f>
        <v>0</v>
      </c>
      <c r="BI191" s="111">
        <f t="shared" ref="BI191:BI214" si="13">IF(U191="nulová",N191,0)</f>
        <v>0</v>
      </c>
      <c r="BJ191" s="20" t="s">
        <v>138</v>
      </c>
      <c r="BK191" s="111">
        <f t="shared" ref="BK191:BK214" si="14">ROUND(L191*K191,2)</f>
        <v>0</v>
      </c>
      <c r="BL191" s="20" t="s">
        <v>164</v>
      </c>
      <c r="BM191" s="20" t="s">
        <v>317</v>
      </c>
    </row>
    <row r="192" spans="2:65" s="1" customFormat="1" ht="22.9" customHeight="1">
      <c r="B192" s="36"/>
      <c r="C192" s="192" t="s">
        <v>318</v>
      </c>
      <c r="D192" s="192" t="s">
        <v>292</v>
      </c>
      <c r="E192" s="193" t="s">
        <v>319</v>
      </c>
      <c r="F192" s="254" t="s">
        <v>320</v>
      </c>
      <c r="G192" s="254"/>
      <c r="H192" s="254"/>
      <c r="I192" s="254"/>
      <c r="J192" s="194" t="s">
        <v>316</v>
      </c>
      <c r="K192" s="195">
        <v>5</v>
      </c>
      <c r="L192" s="252">
        <v>0</v>
      </c>
      <c r="M192" s="253"/>
      <c r="N192" s="255">
        <f t="shared" si="5"/>
        <v>0</v>
      </c>
      <c r="O192" s="247"/>
      <c r="P192" s="247"/>
      <c r="Q192" s="247"/>
      <c r="R192" s="38"/>
      <c r="T192" s="173" t="s">
        <v>20</v>
      </c>
      <c r="U192" s="45" t="s">
        <v>46</v>
      </c>
      <c r="V192" s="37"/>
      <c r="W192" s="174">
        <f t="shared" si="6"/>
        <v>0</v>
      </c>
      <c r="X192" s="174">
        <v>1.4E-3</v>
      </c>
      <c r="Y192" s="174">
        <f t="shared" si="7"/>
        <v>7.0000000000000001E-3</v>
      </c>
      <c r="Z192" s="174">
        <v>0</v>
      </c>
      <c r="AA192" s="175">
        <f t="shared" si="8"/>
        <v>0</v>
      </c>
      <c r="AR192" s="20" t="s">
        <v>196</v>
      </c>
      <c r="AT192" s="20" t="s">
        <v>292</v>
      </c>
      <c r="AU192" s="20" t="s">
        <v>138</v>
      </c>
      <c r="AY192" s="20" t="s">
        <v>159</v>
      </c>
      <c r="BE192" s="111">
        <f t="shared" si="9"/>
        <v>0</v>
      </c>
      <c r="BF192" s="111">
        <f t="shared" si="10"/>
        <v>0</v>
      </c>
      <c r="BG192" s="111">
        <f t="shared" si="11"/>
        <v>0</v>
      </c>
      <c r="BH192" s="111">
        <f t="shared" si="12"/>
        <v>0</v>
      </c>
      <c r="BI192" s="111">
        <f t="shared" si="13"/>
        <v>0</v>
      </c>
      <c r="BJ192" s="20" t="s">
        <v>138</v>
      </c>
      <c r="BK192" s="111">
        <f t="shared" si="14"/>
        <v>0</v>
      </c>
      <c r="BL192" s="20" t="s">
        <v>164</v>
      </c>
      <c r="BM192" s="20" t="s">
        <v>321</v>
      </c>
    </row>
    <row r="193" spans="2:65" s="1" customFormat="1" ht="22.9" customHeight="1">
      <c r="B193" s="36"/>
      <c r="C193" s="192" t="s">
        <v>322</v>
      </c>
      <c r="D193" s="192" t="s">
        <v>292</v>
      </c>
      <c r="E193" s="193" t="s">
        <v>323</v>
      </c>
      <c r="F193" s="254" t="s">
        <v>324</v>
      </c>
      <c r="G193" s="254"/>
      <c r="H193" s="254"/>
      <c r="I193" s="254"/>
      <c r="J193" s="194" t="s">
        <v>316</v>
      </c>
      <c r="K193" s="195">
        <v>8</v>
      </c>
      <c r="L193" s="252">
        <v>0</v>
      </c>
      <c r="M193" s="253"/>
      <c r="N193" s="255">
        <f t="shared" si="5"/>
        <v>0</v>
      </c>
      <c r="O193" s="247"/>
      <c r="P193" s="247"/>
      <c r="Q193" s="247"/>
      <c r="R193" s="38"/>
      <c r="T193" s="173" t="s">
        <v>20</v>
      </c>
      <c r="U193" s="45" t="s">
        <v>46</v>
      </c>
      <c r="V193" s="37"/>
      <c r="W193" s="174">
        <f t="shared" si="6"/>
        <v>0</v>
      </c>
      <c r="X193" s="174">
        <v>1.5E-5</v>
      </c>
      <c r="Y193" s="174">
        <f t="shared" si="7"/>
        <v>1.2E-4</v>
      </c>
      <c r="Z193" s="174">
        <v>0</v>
      </c>
      <c r="AA193" s="175">
        <f t="shared" si="8"/>
        <v>0</v>
      </c>
      <c r="AR193" s="20" t="s">
        <v>196</v>
      </c>
      <c r="AT193" s="20" t="s">
        <v>292</v>
      </c>
      <c r="AU193" s="20" t="s">
        <v>138</v>
      </c>
      <c r="AY193" s="20" t="s">
        <v>159</v>
      </c>
      <c r="BE193" s="111">
        <f t="shared" si="9"/>
        <v>0</v>
      </c>
      <c r="BF193" s="111">
        <f t="shared" si="10"/>
        <v>0</v>
      </c>
      <c r="BG193" s="111">
        <f t="shared" si="11"/>
        <v>0</v>
      </c>
      <c r="BH193" s="111">
        <f t="shared" si="12"/>
        <v>0</v>
      </c>
      <c r="BI193" s="111">
        <f t="shared" si="13"/>
        <v>0</v>
      </c>
      <c r="BJ193" s="20" t="s">
        <v>138</v>
      </c>
      <c r="BK193" s="111">
        <f t="shared" si="14"/>
        <v>0</v>
      </c>
      <c r="BL193" s="20" t="s">
        <v>164</v>
      </c>
      <c r="BM193" s="20" t="s">
        <v>325</v>
      </c>
    </row>
    <row r="194" spans="2:65" s="1" customFormat="1" ht="45.6" customHeight="1">
      <c r="B194" s="36"/>
      <c r="C194" s="192" t="s">
        <v>326</v>
      </c>
      <c r="D194" s="192" t="s">
        <v>292</v>
      </c>
      <c r="E194" s="193" t="s">
        <v>327</v>
      </c>
      <c r="F194" s="254" t="s">
        <v>328</v>
      </c>
      <c r="G194" s="254"/>
      <c r="H194" s="254"/>
      <c r="I194" s="254"/>
      <c r="J194" s="194" t="s">
        <v>316</v>
      </c>
      <c r="K194" s="195">
        <v>2</v>
      </c>
      <c r="L194" s="252">
        <v>0</v>
      </c>
      <c r="M194" s="253"/>
      <c r="N194" s="255">
        <f t="shared" si="5"/>
        <v>0</v>
      </c>
      <c r="O194" s="247"/>
      <c r="P194" s="247"/>
      <c r="Q194" s="247"/>
      <c r="R194" s="38"/>
      <c r="T194" s="173" t="s">
        <v>20</v>
      </c>
      <c r="U194" s="45" t="s">
        <v>46</v>
      </c>
      <c r="V194" s="37"/>
      <c r="W194" s="174">
        <f t="shared" si="6"/>
        <v>0</v>
      </c>
      <c r="X194" s="174">
        <v>1.6999999999999999E-3</v>
      </c>
      <c r="Y194" s="174">
        <f t="shared" si="7"/>
        <v>3.3999999999999998E-3</v>
      </c>
      <c r="Z194" s="174">
        <v>0</v>
      </c>
      <c r="AA194" s="175">
        <f t="shared" si="8"/>
        <v>0</v>
      </c>
      <c r="AR194" s="20" t="s">
        <v>196</v>
      </c>
      <c r="AT194" s="20" t="s">
        <v>292</v>
      </c>
      <c r="AU194" s="20" t="s">
        <v>138</v>
      </c>
      <c r="AY194" s="20" t="s">
        <v>159</v>
      </c>
      <c r="BE194" s="111">
        <f t="shared" si="9"/>
        <v>0</v>
      </c>
      <c r="BF194" s="111">
        <f t="shared" si="10"/>
        <v>0</v>
      </c>
      <c r="BG194" s="111">
        <f t="shared" si="11"/>
        <v>0</v>
      </c>
      <c r="BH194" s="111">
        <f t="shared" si="12"/>
        <v>0</v>
      </c>
      <c r="BI194" s="111">
        <f t="shared" si="13"/>
        <v>0</v>
      </c>
      <c r="BJ194" s="20" t="s">
        <v>138</v>
      </c>
      <c r="BK194" s="111">
        <f t="shared" si="14"/>
        <v>0</v>
      </c>
      <c r="BL194" s="20" t="s">
        <v>164</v>
      </c>
      <c r="BM194" s="20" t="s">
        <v>329</v>
      </c>
    </row>
    <row r="195" spans="2:65" s="1" customFormat="1" ht="57" customHeight="1">
      <c r="B195" s="36"/>
      <c r="C195" s="192" t="s">
        <v>330</v>
      </c>
      <c r="D195" s="192" t="s">
        <v>292</v>
      </c>
      <c r="E195" s="193" t="s">
        <v>331</v>
      </c>
      <c r="F195" s="254" t="s">
        <v>332</v>
      </c>
      <c r="G195" s="254"/>
      <c r="H195" s="254"/>
      <c r="I195" s="254"/>
      <c r="J195" s="194" t="s">
        <v>316</v>
      </c>
      <c r="K195" s="195">
        <v>1</v>
      </c>
      <c r="L195" s="252">
        <v>0</v>
      </c>
      <c r="M195" s="253"/>
      <c r="N195" s="255">
        <f t="shared" si="5"/>
        <v>0</v>
      </c>
      <c r="O195" s="247"/>
      <c r="P195" s="247"/>
      <c r="Q195" s="247"/>
      <c r="R195" s="38"/>
      <c r="T195" s="173" t="s">
        <v>20</v>
      </c>
      <c r="U195" s="45" t="s">
        <v>46</v>
      </c>
      <c r="V195" s="37"/>
      <c r="W195" s="174">
        <f t="shared" si="6"/>
        <v>0</v>
      </c>
      <c r="X195" s="174">
        <v>2E-3</v>
      </c>
      <c r="Y195" s="174">
        <f t="shared" si="7"/>
        <v>2E-3</v>
      </c>
      <c r="Z195" s="174">
        <v>0</v>
      </c>
      <c r="AA195" s="175">
        <f t="shared" si="8"/>
        <v>0</v>
      </c>
      <c r="AR195" s="20" t="s">
        <v>196</v>
      </c>
      <c r="AT195" s="20" t="s">
        <v>292</v>
      </c>
      <c r="AU195" s="20" t="s">
        <v>138</v>
      </c>
      <c r="AY195" s="20" t="s">
        <v>159</v>
      </c>
      <c r="BE195" s="111">
        <f t="shared" si="9"/>
        <v>0</v>
      </c>
      <c r="BF195" s="111">
        <f t="shared" si="10"/>
        <v>0</v>
      </c>
      <c r="BG195" s="111">
        <f t="shared" si="11"/>
        <v>0</v>
      </c>
      <c r="BH195" s="111">
        <f t="shared" si="12"/>
        <v>0</v>
      </c>
      <c r="BI195" s="111">
        <f t="shared" si="13"/>
        <v>0</v>
      </c>
      <c r="BJ195" s="20" t="s">
        <v>138</v>
      </c>
      <c r="BK195" s="111">
        <f t="shared" si="14"/>
        <v>0</v>
      </c>
      <c r="BL195" s="20" t="s">
        <v>164</v>
      </c>
      <c r="BM195" s="20" t="s">
        <v>333</v>
      </c>
    </row>
    <row r="196" spans="2:65" s="1" customFormat="1" ht="45.6" customHeight="1">
      <c r="B196" s="36"/>
      <c r="C196" s="192" t="s">
        <v>334</v>
      </c>
      <c r="D196" s="192" t="s">
        <v>292</v>
      </c>
      <c r="E196" s="193" t="s">
        <v>335</v>
      </c>
      <c r="F196" s="254" t="s">
        <v>336</v>
      </c>
      <c r="G196" s="254"/>
      <c r="H196" s="254"/>
      <c r="I196" s="254"/>
      <c r="J196" s="194" t="s">
        <v>316</v>
      </c>
      <c r="K196" s="195">
        <v>1</v>
      </c>
      <c r="L196" s="252">
        <v>0</v>
      </c>
      <c r="M196" s="253"/>
      <c r="N196" s="255">
        <f t="shared" si="5"/>
        <v>0</v>
      </c>
      <c r="O196" s="247"/>
      <c r="P196" s="247"/>
      <c r="Q196" s="247"/>
      <c r="R196" s="38"/>
      <c r="T196" s="173" t="s">
        <v>20</v>
      </c>
      <c r="U196" s="45" t="s">
        <v>46</v>
      </c>
      <c r="V196" s="37"/>
      <c r="W196" s="174">
        <f t="shared" si="6"/>
        <v>0</v>
      </c>
      <c r="X196" s="174">
        <v>8.0999999999999996E-3</v>
      </c>
      <c r="Y196" s="174">
        <f t="shared" si="7"/>
        <v>8.0999999999999996E-3</v>
      </c>
      <c r="Z196" s="174">
        <v>0</v>
      </c>
      <c r="AA196" s="175">
        <f t="shared" si="8"/>
        <v>0</v>
      </c>
      <c r="AR196" s="20" t="s">
        <v>196</v>
      </c>
      <c r="AT196" s="20" t="s">
        <v>292</v>
      </c>
      <c r="AU196" s="20" t="s">
        <v>138</v>
      </c>
      <c r="AY196" s="20" t="s">
        <v>159</v>
      </c>
      <c r="BE196" s="111">
        <f t="shared" si="9"/>
        <v>0</v>
      </c>
      <c r="BF196" s="111">
        <f t="shared" si="10"/>
        <v>0</v>
      </c>
      <c r="BG196" s="111">
        <f t="shared" si="11"/>
        <v>0</v>
      </c>
      <c r="BH196" s="111">
        <f t="shared" si="12"/>
        <v>0</v>
      </c>
      <c r="BI196" s="111">
        <f t="shared" si="13"/>
        <v>0</v>
      </c>
      <c r="BJ196" s="20" t="s">
        <v>138</v>
      </c>
      <c r="BK196" s="111">
        <f t="shared" si="14"/>
        <v>0</v>
      </c>
      <c r="BL196" s="20" t="s">
        <v>164</v>
      </c>
      <c r="BM196" s="20" t="s">
        <v>337</v>
      </c>
    </row>
    <row r="197" spans="2:65" s="1" customFormat="1" ht="34.15" customHeight="1">
      <c r="B197" s="36"/>
      <c r="C197" s="192" t="s">
        <v>338</v>
      </c>
      <c r="D197" s="192" t="s">
        <v>292</v>
      </c>
      <c r="E197" s="193" t="s">
        <v>339</v>
      </c>
      <c r="F197" s="254" t="s">
        <v>340</v>
      </c>
      <c r="G197" s="254"/>
      <c r="H197" s="254"/>
      <c r="I197" s="254"/>
      <c r="J197" s="194" t="s">
        <v>316</v>
      </c>
      <c r="K197" s="195">
        <v>1</v>
      </c>
      <c r="L197" s="252">
        <v>0</v>
      </c>
      <c r="M197" s="253"/>
      <c r="N197" s="255">
        <f t="shared" si="5"/>
        <v>0</v>
      </c>
      <c r="O197" s="247"/>
      <c r="P197" s="247"/>
      <c r="Q197" s="247"/>
      <c r="R197" s="38"/>
      <c r="T197" s="173" t="s">
        <v>20</v>
      </c>
      <c r="U197" s="45" t="s">
        <v>46</v>
      </c>
      <c r="V197" s="37"/>
      <c r="W197" s="174">
        <f t="shared" si="6"/>
        <v>0</v>
      </c>
      <c r="X197" s="174">
        <v>1.1999999999999999E-3</v>
      </c>
      <c r="Y197" s="174">
        <f t="shared" si="7"/>
        <v>1.1999999999999999E-3</v>
      </c>
      <c r="Z197" s="174">
        <v>0</v>
      </c>
      <c r="AA197" s="175">
        <f t="shared" si="8"/>
        <v>0</v>
      </c>
      <c r="AR197" s="20" t="s">
        <v>196</v>
      </c>
      <c r="AT197" s="20" t="s">
        <v>292</v>
      </c>
      <c r="AU197" s="20" t="s">
        <v>138</v>
      </c>
      <c r="AY197" s="20" t="s">
        <v>159</v>
      </c>
      <c r="BE197" s="111">
        <f t="shared" si="9"/>
        <v>0</v>
      </c>
      <c r="BF197" s="111">
        <f t="shared" si="10"/>
        <v>0</v>
      </c>
      <c r="BG197" s="111">
        <f t="shared" si="11"/>
        <v>0</v>
      </c>
      <c r="BH197" s="111">
        <f t="shared" si="12"/>
        <v>0</v>
      </c>
      <c r="BI197" s="111">
        <f t="shared" si="13"/>
        <v>0</v>
      </c>
      <c r="BJ197" s="20" t="s">
        <v>138</v>
      </c>
      <c r="BK197" s="111">
        <f t="shared" si="14"/>
        <v>0</v>
      </c>
      <c r="BL197" s="20" t="s">
        <v>164</v>
      </c>
      <c r="BM197" s="20" t="s">
        <v>341</v>
      </c>
    </row>
    <row r="198" spans="2:65" s="1" customFormat="1" ht="68.45" customHeight="1">
      <c r="B198" s="36"/>
      <c r="C198" s="192" t="s">
        <v>342</v>
      </c>
      <c r="D198" s="192" t="s">
        <v>292</v>
      </c>
      <c r="E198" s="193" t="s">
        <v>343</v>
      </c>
      <c r="F198" s="254" t="s">
        <v>344</v>
      </c>
      <c r="G198" s="254"/>
      <c r="H198" s="254"/>
      <c r="I198" s="254"/>
      <c r="J198" s="194" t="s">
        <v>316</v>
      </c>
      <c r="K198" s="195">
        <v>1</v>
      </c>
      <c r="L198" s="252">
        <v>0</v>
      </c>
      <c r="M198" s="253"/>
      <c r="N198" s="255">
        <f t="shared" si="5"/>
        <v>0</v>
      </c>
      <c r="O198" s="247"/>
      <c r="P198" s="247"/>
      <c r="Q198" s="247"/>
      <c r="R198" s="38"/>
      <c r="T198" s="173" t="s">
        <v>20</v>
      </c>
      <c r="U198" s="45" t="s">
        <v>46</v>
      </c>
      <c r="V198" s="37"/>
      <c r="W198" s="174">
        <f t="shared" si="6"/>
        <v>0</v>
      </c>
      <c r="X198" s="174">
        <v>2E-3</v>
      </c>
      <c r="Y198" s="174">
        <f t="shared" si="7"/>
        <v>2E-3</v>
      </c>
      <c r="Z198" s="174">
        <v>0</v>
      </c>
      <c r="AA198" s="175">
        <f t="shared" si="8"/>
        <v>0</v>
      </c>
      <c r="AR198" s="20" t="s">
        <v>196</v>
      </c>
      <c r="AT198" s="20" t="s">
        <v>292</v>
      </c>
      <c r="AU198" s="20" t="s">
        <v>138</v>
      </c>
      <c r="AY198" s="20" t="s">
        <v>159</v>
      </c>
      <c r="BE198" s="111">
        <f t="shared" si="9"/>
        <v>0</v>
      </c>
      <c r="BF198" s="111">
        <f t="shared" si="10"/>
        <v>0</v>
      </c>
      <c r="BG198" s="111">
        <f t="shared" si="11"/>
        <v>0</v>
      </c>
      <c r="BH198" s="111">
        <f t="shared" si="12"/>
        <v>0</v>
      </c>
      <c r="BI198" s="111">
        <f t="shared" si="13"/>
        <v>0</v>
      </c>
      <c r="BJ198" s="20" t="s">
        <v>138</v>
      </c>
      <c r="BK198" s="111">
        <f t="shared" si="14"/>
        <v>0</v>
      </c>
      <c r="BL198" s="20" t="s">
        <v>164</v>
      </c>
      <c r="BM198" s="20" t="s">
        <v>345</v>
      </c>
    </row>
    <row r="199" spans="2:65" s="1" customFormat="1" ht="34.15" customHeight="1">
      <c r="B199" s="36"/>
      <c r="C199" s="192" t="s">
        <v>346</v>
      </c>
      <c r="D199" s="192" t="s">
        <v>292</v>
      </c>
      <c r="E199" s="193" t="s">
        <v>347</v>
      </c>
      <c r="F199" s="254" t="s">
        <v>348</v>
      </c>
      <c r="G199" s="254"/>
      <c r="H199" s="254"/>
      <c r="I199" s="254"/>
      <c r="J199" s="194" t="s">
        <v>316</v>
      </c>
      <c r="K199" s="195">
        <v>1</v>
      </c>
      <c r="L199" s="252">
        <v>0</v>
      </c>
      <c r="M199" s="253"/>
      <c r="N199" s="255">
        <f t="shared" si="5"/>
        <v>0</v>
      </c>
      <c r="O199" s="247"/>
      <c r="P199" s="247"/>
      <c r="Q199" s="247"/>
      <c r="R199" s="38"/>
      <c r="T199" s="173" t="s">
        <v>20</v>
      </c>
      <c r="U199" s="45" t="s">
        <v>46</v>
      </c>
      <c r="V199" s="37"/>
      <c r="W199" s="174">
        <f t="shared" si="6"/>
        <v>0</v>
      </c>
      <c r="X199" s="174">
        <v>1.6999999999999999E-3</v>
      </c>
      <c r="Y199" s="174">
        <f t="shared" si="7"/>
        <v>1.6999999999999999E-3</v>
      </c>
      <c r="Z199" s="174">
        <v>0</v>
      </c>
      <c r="AA199" s="175">
        <f t="shared" si="8"/>
        <v>0</v>
      </c>
      <c r="AR199" s="20" t="s">
        <v>196</v>
      </c>
      <c r="AT199" s="20" t="s">
        <v>292</v>
      </c>
      <c r="AU199" s="20" t="s">
        <v>138</v>
      </c>
      <c r="AY199" s="20" t="s">
        <v>159</v>
      </c>
      <c r="BE199" s="111">
        <f t="shared" si="9"/>
        <v>0</v>
      </c>
      <c r="BF199" s="111">
        <f t="shared" si="10"/>
        <v>0</v>
      </c>
      <c r="BG199" s="111">
        <f t="shared" si="11"/>
        <v>0</v>
      </c>
      <c r="BH199" s="111">
        <f t="shared" si="12"/>
        <v>0</v>
      </c>
      <c r="BI199" s="111">
        <f t="shared" si="13"/>
        <v>0</v>
      </c>
      <c r="BJ199" s="20" t="s">
        <v>138</v>
      </c>
      <c r="BK199" s="111">
        <f t="shared" si="14"/>
        <v>0</v>
      </c>
      <c r="BL199" s="20" t="s">
        <v>164</v>
      </c>
      <c r="BM199" s="20" t="s">
        <v>349</v>
      </c>
    </row>
    <row r="200" spans="2:65" s="1" customFormat="1" ht="22.9" customHeight="1">
      <c r="B200" s="36"/>
      <c r="C200" s="168" t="s">
        <v>350</v>
      </c>
      <c r="D200" s="168" t="s">
        <v>160</v>
      </c>
      <c r="E200" s="169" t="s">
        <v>351</v>
      </c>
      <c r="F200" s="249" t="s">
        <v>352</v>
      </c>
      <c r="G200" s="249"/>
      <c r="H200" s="249"/>
      <c r="I200" s="249"/>
      <c r="J200" s="170" t="s">
        <v>316</v>
      </c>
      <c r="K200" s="171">
        <v>12</v>
      </c>
      <c r="L200" s="250">
        <v>0</v>
      </c>
      <c r="M200" s="251"/>
      <c r="N200" s="247">
        <f t="shared" si="5"/>
        <v>0</v>
      </c>
      <c r="O200" s="247"/>
      <c r="P200" s="247"/>
      <c r="Q200" s="247"/>
      <c r="R200" s="38"/>
      <c r="T200" s="173" t="s">
        <v>20</v>
      </c>
      <c r="U200" s="45" t="s">
        <v>46</v>
      </c>
      <c r="V200" s="37"/>
      <c r="W200" s="174">
        <f t="shared" si="6"/>
        <v>0</v>
      </c>
      <c r="X200" s="174">
        <v>0</v>
      </c>
      <c r="Y200" s="174">
        <f t="shared" si="7"/>
        <v>0</v>
      </c>
      <c r="Z200" s="174">
        <v>0</v>
      </c>
      <c r="AA200" s="175">
        <f t="shared" si="8"/>
        <v>0</v>
      </c>
      <c r="AR200" s="20" t="s">
        <v>164</v>
      </c>
      <c r="AT200" s="20" t="s">
        <v>160</v>
      </c>
      <c r="AU200" s="20" t="s">
        <v>138</v>
      </c>
      <c r="AY200" s="20" t="s">
        <v>159</v>
      </c>
      <c r="BE200" s="111">
        <f t="shared" si="9"/>
        <v>0</v>
      </c>
      <c r="BF200" s="111">
        <f t="shared" si="10"/>
        <v>0</v>
      </c>
      <c r="BG200" s="111">
        <f t="shared" si="11"/>
        <v>0</v>
      </c>
      <c r="BH200" s="111">
        <f t="shared" si="12"/>
        <v>0</v>
      </c>
      <c r="BI200" s="111">
        <f t="shared" si="13"/>
        <v>0</v>
      </c>
      <c r="BJ200" s="20" t="s">
        <v>138</v>
      </c>
      <c r="BK200" s="111">
        <f t="shared" si="14"/>
        <v>0</v>
      </c>
      <c r="BL200" s="20" t="s">
        <v>164</v>
      </c>
      <c r="BM200" s="20" t="s">
        <v>353</v>
      </c>
    </row>
    <row r="201" spans="2:65" s="1" customFormat="1" ht="34.15" customHeight="1">
      <c r="B201" s="36"/>
      <c r="C201" s="192" t="s">
        <v>354</v>
      </c>
      <c r="D201" s="192" t="s">
        <v>292</v>
      </c>
      <c r="E201" s="193" t="s">
        <v>355</v>
      </c>
      <c r="F201" s="254" t="s">
        <v>356</v>
      </c>
      <c r="G201" s="254"/>
      <c r="H201" s="254"/>
      <c r="I201" s="254"/>
      <c r="J201" s="194" t="s">
        <v>316</v>
      </c>
      <c r="K201" s="195">
        <v>12</v>
      </c>
      <c r="L201" s="252">
        <v>0</v>
      </c>
      <c r="M201" s="253"/>
      <c r="N201" s="255">
        <f t="shared" si="5"/>
        <v>0</v>
      </c>
      <c r="O201" s="247"/>
      <c r="P201" s="247"/>
      <c r="Q201" s="247"/>
      <c r="R201" s="38"/>
      <c r="T201" s="173" t="s">
        <v>20</v>
      </c>
      <c r="U201" s="45" t="s">
        <v>46</v>
      </c>
      <c r="V201" s="37"/>
      <c r="W201" s="174">
        <f t="shared" si="6"/>
        <v>0</v>
      </c>
      <c r="X201" s="174">
        <v>2.8000000000000001E-2</v>
      </c>
      <c r="Y201" s="174">
        <f t="shared" si="7"/>
        <v>0.33600000000000002</v>
      </c>
      <c r="Z201" s="174">
        <v>0</v>
      </c>
      <c r="AA201" s="175">
        <f t="shared" si="8"/>
        <v>0</v>
      </c>
      <c r="AR201" s="20" t="s">
        <v>196</v>
      </c>
      <c r="AT201" s="20" t="s">
        <v>292</v>
      </c>
      <c r="AU201" s="20" t="s">
        <v>138</v>
      </c>
      <c r="AY201" s="20" t="s">
        <v>159</v>
      </c>
      <c r="BE201" s="111">
        <f t="shared" si="9"/>
        <v>0</v>
      </c>
      <c r="BF201" s="111">
        <f t="shared" si="10"/>
        <v>0</v>
      </c>
      <c r="BG201" s="111">
        <f t="shared" si="11"/>
        <v>0</v>
      </c>
      <c r="BH201" s="111">
        <f t="shared" si="12"/>
        <v>0</v>
      </c>
      <c r="BI201" s="111">
        <f t="shared" si="13"/>
        <v>0</v>
      </c>
      <c r="BJ201" s="20" t="s">
        <v>138</v>
      </c>
      <c r="BK201" s="111">
        <f t="shared" si="14"/>
        <v>0</v>
      </c>
      <c r="BL201" s="20" t="s">
        <v>164</v>
      </c>
      <c r="BM201" s="20" t="s">
        <v>357</v>
      </c>
    </row>
    <row r="202" spans="2:65" s="1" customFormat="1" ht="22.9" customHeight="1">
      <c r="B202" s="36"/>
      <c r="C202" s="168" t="s">
        <v>358</v>
      </c>
      <c r="D202" s="168" t="s">
        <v>160</v>
      </c>
      <c r="E202" s="169" t="s">
        <v>359</v>
      </c>
      <c r="F202" s="249" t="s">
        <v>360</v>
      </c>
      <c r="G202" s="249"/>
      <c r="H202" s="249"/>
      <c r="I202" s="249"/>
      <c r="J202" s="170" t="s">
        <v>316</v>
      </c>
      <c r="K202" s="171">
        <v>12</v>
      </c>
      <c r="L202" s="250">
        <v>0</v>
      </c>
      <c r="M202" s="251"/>
      <c r="N202" s="247">
        <f t="shared" si="5"/>
        <v>0</v>
      </c>
      <c r="O202" s="247"/>
      <c r="P202" s="247"/>
      <c r="Q202" s="247"/>
      <c r="R202" s="38"/>
      <c r="T202" s="173" t="s">
        <v>20</v>
      </c>
      <c r="U202" s="45" t="s">
        <v>46</v>
      </c>
      <c r="V202" s="37"/>
      <c r="W202" s="174">
        <f t="shared" si="6"/>
        <v>0</v>
      </c>
      <c r="X202" s="174">
        <v>0</v>
      </c>
      <c r="Y202" s="174">
        <f t="shared" si="7"/>
        <v>0</v>
      </c>
      <c r="Z202" s="174">
        <v>0</v>
      </c>
      <c r="AA202" s="175">
        <f t="shared" si="8"/>
        <v>0</v>
      </c>
      <c r="AR202" s="20" t="s">
        <v>164</v>
      </c>
      <c r="AT202" s="20" t="s">
        <v>160</v>
      </c>
      <c r="AU202" s="20" t="s">
        <v>138</v>
      </c>
      <c r="AY202" s="20" t="s">
        <v>159</v>
      </c>
      <c r="BE202" s="111">
        <f t="shared" si="9"/>
        <v>0</v>
      </c>
      <c r="BF202" s="111">
        <f t="shared" si="10"/>
        <v>0</v>
      </c>
      <c r="BG202" s="111">
        <f t="shared" si="11"/>
        <v>0</v>
      </c>
      <c r="BH202" s="111">
        <f t="shared" si="12"/>
        <v>0</v>
      </c>
      <c r="BI202" s="111">
        <f t="shared" si="13"/>
        <v>0</v>
      </c>
      <c r="BJ202" s="20" t="s">
        <v>138</v>
      </c>
      <c r="BK202" s="111">
        <f t="shared" si="14"/>
        <v>0</v>
      </c>
      <c r="BL202" s="20" t="s">
        <v>164</v>
      </c>
      <c r="BM202" s="20" t="s">
        <v>361</v>
      </c>
    </row>
    <row r="203" spans="2:65" s="1" customFormat="1" ht="34.15" customHeight="1">
      <c r="B203" s="36"/>
      <c r="C203" s="192" t="s">
        <v>362</v>
      </c>
      <c r="D203" s="192" t="s">
        <v>292</v>
      </c>
      <c r="E203" s="193" t="s">
        <v>363</v>
      </c>
      <c r="F203" s="254" t="s">
        <v>364</v>
      </c>
      <c r="G203" s="254"/>
      <c r="H203" s="254"/>
      <c r="I203" s="254"/>
      <c r="J203" s="194" t="s">
        <v>316</v>
      </c>
      <c r="K203" s="195">
        <v>10</v>
      </c>
      <c r="L203" s="252">
        <v>0</v>
      </c>
      <c r="M203" s="253"/>
      <c r="N203" s="255">
        <f t="shared" si="5"/>
        <v>0</v>
      </c>
      <c r="O203" s="247"/>
      <c r="P203" s="247"/>
      <c r="Q203" s="247"/>
      <c r="R203" s="38"/>
      <c r="T203" s="173" t="s">
        <v>20</v>
      </c>
      <c r="U203" s="45" t="s">
        <v>46</v>
      </c>
      <c r="V203" s="37"/>
      <c r="W203" s="174">
        <f t="shared" si="6"/>
        <v>0</v>
      </c>
      <c r="X203" s="174">
        <v>2.9999999999999997E-4</v>
      </c>
      <c r="Y203" s="174">
        <f t="shared" si="7"/>
        <v>2.9999999999999996E-3</v>
      </c>
      <c r="Z203" s="174">
        <v>0</v>
      </c>
      <c r="AA203" s="175">
        <f t="shared" si="8"/>
        <v>0</v>
      </c>
      <c r="AR203" s="20" t="s">
        <v>196</v>
      </c>
      <c r="AT203" s="20" t="s">
        <v>292</v>
      </c>
      <c r="AU203" s="20" t="s">
        <v>138</v>
      </c>
      <c r="AY203" s="20" t="s">
        <v>159</v>
      </c>
      <c r="BE203" s="111">
        <f t="shared" si="9"/>
        <v>0</v>
      </c>
      <c r="BF203" s="111">
        <f t="shared" si="10"/>
        <v>0</v>
      </c>
      <c r="BG203" s="111">
        <f t="shared" si="11"/>
        <v>0</v>
      </c>
      <c r="BH203" s="111">
        <f t="shared" si="12"/>
        <v>0</v>
      </c>
      <c r="BI203" s="111">
        <f t="shared" si="13"/>
        <v>0</v>
      </c>
      <c r="BJ203" s="20" t="s">
        <v>138</v>
      </c>
      <c r="BK203" s="111">
        <f t="shared" si="14"/>
        <v>0</v>
      </c>
      <c r="BL203" s="20" t="s">
        <v>164</v>
      </c>
      <c r="BM203" s="20" t="s">
        <v>365</v>
      </c>
    </row>
    <row r="204" spans="2:65" s="1" customFormat="1" ht="45.6" customHeight="1">
      <c r="B204" s="36"/>
      <c r="C204" s="192" t="s">
        <v>366</v>
      </c>
      <c r="D204" s="192" t="s">
        <v>292</v>
      </c>
      <c r="E204" s="193" t="s">
        <v>367</v>
      </c>
      <c r="F204" s="254" t="s">
        <v>368</v>
      </c>
      <c r="G204" s="254"/>
      <c r="H204" s="254"/>
      <c r="I204" s="254"/>
      <c r="J204" s="194" t="s">
        <v>316</v>
      </c>
      <c r="K204" s="195">
        <v>2</v>
      </c>
      <c r="L204" s="252">
        <v>0</v>
      </c>
      <c r="M204" s="253"/>
      <c r="N204" s="255">
        <f t="shared" si="5"/>
        <v>0</v>
      </c>
      <c r="O204" s="247"/>
      <c r="P204" s="247"/>
      <c r="Q204" s="247"/>
      <c r="R204" s="38"/>
      <c r="T204" s="173" t="s">
        <v>20</v>
      </c>
      <c r="U204" s="45" t="s">
        <v>46</v>
      </c>
      <c r="V204" s="37"/>
      <c r="W204" s="174">
        <f t="shared" si="6"/>
        <v>0</v>
      </c>
      <c r="X204" s="174">
        <v>3.0999999999999999E-3</v>
      </c>
      <c r="Y204" s="174">
        <f t="shared" si="7"/>
        <v>6.1999999999999998E-3</v>
      </c>
      <c r="Z204" s="174">
        <v>0</v>
      </c>
      <c r="AA204" s="175">
        <f t="shared" si="8"/>
        <v>0</v>
      </c>
      <c r="AR204" s="20" t="s">
        <v>196</v>
      </c>
      <c r="AT204" s="20" t="s">
        <v>292</v>
      </c>
      <c r="AU204" s="20" t="s">
        <v>138</v>
      </c>
      <c r="AY204" s="20" t="s">
        <v>159</v>
      </c>
      <c r="BE204" s="111">
        <f t="shared" si="9"/>
        <v>0</v>
      </c>
      <c r="BF204" s="111">
        <f t="shared" si="10"/>
        <v>0</v>
      </c>
      <c r="BG204" s="111">
        <f t="shared" si="11"/>
        <v>0</v>
      </c>
      <c r="BH204" s="111">
        <f t="shared" si="12"/>
        <v>0</v>
      </c>
      <c r="BI204" s="111">
        <f t="shared" si="13"/>
        <v>0</v>
      </c>
      <c r="BJ204" s="20" t="s">
        <v>138</v>
      </c>
      <c r="BK204" s="111">
        <f t="shared" si="14"/>
        <v>0</v>
      </c>
      <c r="BL204" s="20" t="s">
        <v>164</v>
      </c>
      <c r="BM204" s="20" t="s">
        <v>369</v>
      </c>
    </row>
    <row r="205" spans="2:65" s="1" customFormat="1" ht="34.15" customHeight="1">
      <c r="B205" s="36"/>
      <c r="C205" s="192" t="s">
        <v>370</v>
      </c>
      <c r="D205" s="192" t="s">
        <v>292</v>
      </c>
      <c r="E205" s="193" t="s">
        <v>371</v>
      </c>
      <c r="F205" s="254" t="s">
        <v>372</v>
      </c>
      <c r="G205" s="254"/>
      <c r="H205" s="254"/>
      <c r="I205" s="254"/>
      <c r="J205" s="194" t="s">
        <v>316</v>
      </c>
      <c r="K205" s="195">
        <v>2</v>
      </c>
      <c r="L205" s="252">
        <v>0</v>
      </c>
      <c r="M205" s="253"/>
      <c r="N205" s="255">
        <f t="shared" si="5"/>
        <v>0</v>
      </c>
      <c r="O205" s="247"/>
      <c r="P205" s="247"/>
      <c r="Q205" s="247"/>
      <c r="R205" s="38"/>
      <c r="T205" s="173" t="s">
        <v>20</v>
      </c>
      <c r="U205" s="45" t="s">
        <v>46</v>
      </c>
      <c r="V205" s="37"/>
      <c r="W205" s="174">
        <f t="shared" si="6"/>
        <v>0</v>
      </c>
      <c r="X205" s="174">
        <v>1.1999999999999999E-3</v>
      </c>
      <c r="Y205" s="174">
        <f t="shared" si="7"/>
        <v>2.3999999999999998E-3</v>
      </c>
      <c r="Z205" s="174">
        <v>0</v>
      </c>
      <c r="AA205" s="175">
        <f t="shared" si="8"/>
        <v>0</v>
      </c>
      <c r="AR205" s="20" t="s">
        <v>196</v>
      </c>
      <c r="AT205" s="20" t="s">
        <v>292</v>
      </c>
      <c r="AU205" s="20" t="s">
        <v>138</v>
      </c>
      <c r="AY205" s="20" t="s">
        <v>159</v>
      </c>
      <c r="BE205" s="111">
        <f t="shared" si="9"/>
        <v>0</v>
      </c>
      <c r="BF205" s="111">
        <f t="shared" si="10"/>
        <v>0</v>
      </c>
      <c r="BG205" s="111">
        <f t="shared" si="11"/>
        <v>0</v>
      </c>
      <c r="BH205" s="111">
        <f t="shared" si="12"/>
        <v>0</v>
      </c>
      <c r="BI205" s="111">
        <f t="shared" si="13"/>
        <v>0</v>
      </c>
      <c r="BJ205" s="20" t="s">
        <v>138</v>
      </c>
      <c r="BK205" s="111">
        <f t="shared" si="14"/>
        <v>0</v>
      </c>
      <c r="BL205" s="20" t="s">
        <v>164</v>
      </c>
      <c r="BM205" s="20" t="s">
        <v>373</v>
      </c>
    </row>
    <row r="206" spans="2:65" s="1" customFormat="1" ht="34.15" customHeight="1">
      <c r="B206" s="36"/>
      <c r="C206" s="192" t="s">
        <v>374</v>
      </c>
      <c r="D206" s="192" t="s">
        <v>292</v>
      </c>
      <c r="E206" s="193" t="s">
        <v>375</v>
      </c>
      <c r="F206" s="254" t="s">
        <v>376</v>
      </c>
      <c r="G206" s="254"/>
      <c r="H206" s="254"/>
      <c r="I206" s="254"/>
      <c r="J206" s="194" t="s">
        <v>316</v>
      </c>
      <c r="K206" s="195">
        <v>2</v>
      </c>
      <c r="L206" s="252">
        <v>0</v>
      </c>
      <c r="M206" s="253"/>
      <c r="N206" s="255">
        <f t="shared" si="5"/>
        <v>0</v>
      </c>
      <c r="O206" s="247"/>
      <c r="P206" s="247"/>
      <c r="Q206" s="247"/>
      <c r="R206" s="38"/>
      <c r="T206" s="173" t="s">
        <v>20</v>
      </c>
      <c r="U206" s="45" t="s">
        <v>46</v>
      </c>
      <c r="V206" s="37"/>
      <c r="W206" s="174">
        <f t="shared" si="6"/>
        <v>0</v>
      </c>
      <c r="X206" s="174">
        <v>1.1999999999999999E-3</v>
      </c>
      <c r="Y206" s="174">
        <f t="shared" si="7"/>
        <v>2.3999999999999998E-3</v>
      </c>
      <c r="Z206" s="174">
        <v>0</v>
      </c>
      <c r="AA206" s="175">
        <f t="shared" si="8"/>
        <v>0</v>
      </c>
      <c r="AR206" s="20" t="s">
        <v>196</v>
      </c>
      <c r="AT206" s="20" t="s">
        <v>292</v>
      </c>
      <c r="AU206" s="20" t="s">
        <v>138</v>
      </c>
      <c r="AY206" s="20" t="s">
        <v>159</v>
      </c>
      <c r="BE206" s="111">
        <f t="shared" si="9"/>
        <v>0</v>
      </c>
      <c r="BF206" s="111">
        <f t="shared" si="10"/>
        <v>0</v>
      </c>
      <c r="BG206" s="111">
        <f t="shared" si="11"/>
        <v>0</v>
      </c>
      <c r="BH206" s="111">
        <f t="shared" si="12"/>
        <v>0</v>
      </c>
      <c r="BI206" s="111">
        <f t="shared" si="13"/>
        <v>0</v>
      </c>
      <c r="BJ206" s="20" t="s">
        <v>138</v>
      </c>
      <c r="BK206" s="111">
        <f t="shared" si="14"/>
        <v>0</v>
      </c>
      <c r="BL206" s="20" t="s">
        <v>164</v>
      </c>
      <c r="BM206" s="20" t="s">
        <v>377</v>
      </c>
    </row>
    <row r="207" spans="2:65" s="1" customFormat="1" ht="45.6" customHeight="1">
      <c r="B207" s="36"/>
      <c r="C207" s="168" t="s">
        <v>378</v>
      </c>
      <c r="D207" s="168" t="s">
        <v>160</v>
      </c>
      <c r="E207" s="169" t="s">
        <v>379</v>
      </c>
      <c r="F207" s="249" t="s">
        <v>380</v>
      </c>
      <c r="G207" s="249"/>
      <c r="H207" s="249"/>
      <c r="I207" s="249"/>
      <c r="J207" s="170" t="s">
        <v>186</v>
      </c>
      <c r="K207" s="171">
        <v>126.5</v>
      </c>
      <c r="L207" s="250">
        <v>0</v>
      </c>
      <c r="M207" s="251"/>
      <c r="N207" s="247">
        <f t="shared" si="5"/>
        <v>0</v>
      </c>
      <c r="O207" s="247"/>
      <c r="P207" s="247"/>
      <c r="Q207" s="247"/>
      <c r="R207" s="38"/>
      <c r="T207" s="173" t="s">
        <v>20</v>
      </c>
      <c r="U207" s="45" t="s">
        <v>46</v>
      </c>
      <c r="V207" s="37"/>
      <c r="W207" s="174">
        <f t="shared" si="6"/>
        <v>0</v>
      </c>
      <c r="X207" s="174">
        <v>6.9999999999999994E-5</v>
      </c>
      <c r="Y207" s="174">
        <f t="shared" si="7"/>
        <v>8.855E-3</v>
      </c>
      <c r="Z207" s="174">
        <v>0</v>
      </c>
      <c r="AA207" s="175">
        <f t="shared" si="8"/>
        <v>0</v>
      </c>
      <c r="AR207" s="20" t="s">
        <v>164</v>
      </c>
      <c r="AT207" s="20" t="s">
        <v>160</v>
      </c>
      <c r="AU207" s="20" t="s">
        <v>138</v>
      </c>
      <c r="AY207" s="20" t="s">
        <v>159</v>
      </c>
      <c r="BE207" s="111">
        <f t="shared" si="9"/>
        <v>0</v>
      </c>
      <c r="BF207" s="111">
        <f t="shared" si="10"/>
        <v>0</v>
      </c>
      <c r="BG207" s="111">
        <f t="shared" si="11"/>
        <v>0</v>
      </c>
      <c r="BH207" s="111">
        <f t="shared" si="12"/>
        <v>0</v>
      </c>
      <c r="BI207" s="111">
        <f t="shared" si="13"/>
        <v>0</v>
      </c>
      <c r="BJ207" s="20" t="s">
        <v>138</v>
      </c>
      <c r="BK207" s="111">
        <f t="shared" si="14"/>
        <v>0</v>
      </c>
      <c r="BL207" s="20" t="s">
        <v>164</v>
      </c>
      <c r="BM207" s="20" t="s">
        <v>381</v>
      </c>
    </row>
    <row r="208" spans="2:65" s="1" customFormat="1" ht="45.6" customHeight="1">
      <c r="B208" s="36"/>
      <c r="C208" s="168" t="s">
        <v>382</v>
      </c>
      <c r="D208" s="168" t="s">
        <v>160</v>
      </c>
      <c r="E208" s="169" t="s">
        <v>383</v>
      </c>
      <c r="F208" s="249" t="s">
        <v>384</v>
      </c>
      <c r="G208" s="249"/>
      <c r="H208" s="249"/>
      <c r="I208" s="249"/>
      <c r="J208" s="170" t="s">
        <v>163</v>
      </c>
      <c r="K208" s="171">
        <v>9</v>
      </c>
      <c r="L208" s="250">
        <v>0</v>
      </c>
      <c r="M208" s="251"/>
      <c r="N208" s="247">
        <f t="shared" si="5"/>
        <v>0</v>
      </c>
      <c r="O208" s="247"/>
      <c r="P208" s="247"/>
      <c r="Q208" s="247"/>
      <c r="R208" s="38"/>
      <c r="T208" s="173" t="s">
        <v>20</v>
      </c>
      <c r="U208" s="45" t="s">
        <v>46</v>
      </c>
      <c r="V208" s="37"/>
      <c r="W208" s="174">
        <f t="shared" si="6"/>
        <v>0</v>
      </c>
      <c r="X208" s="174">
        <v>5.9999999999999995E-4</v>
      </c>
      <c r="Y208" s="174">
        <f t="shared" si="7"/>
        <v>5.3999999999999994E-3</v>
      </c>
      <c r="Z208" s="174">
        <v>0</v>
      </c>
      <c r="AA208" s="175">
        <f t="shared" si="8"/>
        <v>0</v>
      </c>
      <c r="AR208" s="20" t="s">
        <v>164</v>
      </c>
      <c r="AT208" s="20" t="s">
        <v>160</v>
      </c>
      <c r="AU208" s="20" t="s">
        <v>138</v>
      </c>
      <c r="AY208" s="20" t="s">
        <v>159</v>
      </c>
      <c r="BE208" s="111">
        <f t="shared" si="9"/>
        <v>0</v>
      </c>
      <c r="BF208" s="111">
        <f t="shared" si="10"/>
        <v>0</v>
      </c>
      <c r="BG208" s="111">
        <f t="shared" si="11"/>
        <v>0</v>
      </c>
      <c r="BH208" s="111">
        <f t="shared" si="12"/>
        <v>0</v>
      </c>
      <c r="BI208" s="111">
        <f t="shared" si="13"/>
        <v>0</v>
      </c>
      <c r="BJ208" s="20" t="s">
        <v>138</v>
      </c>
      <c r="BK208" s="111">
        <f t="shared" si="14"/>
        <v>0</v>
      </c>
      <c r="BL208" s="20" t="s">
        <v>164</v>
      </c>
      <c r="BM208" s="20" t="s">
        <v>385</v>
      </c>
    </row>
    <row r="209" spans="2:65" s="1" customFormat="1" ht="22.9" customHeight="1">
      <c r="B209" s="36"/>
      <c r="C209" s="168" t="s">
        <v>386</v>
      </c>
      <c r="D209" s="168" t="s">
        <v>160</v>
      </c>
      <c r="E209" s="169" t="s">
        <v>387</v>
      </c>
      <c r="F209" s="249" t="s">
        <v>388</v>
      </c>
      <c r="G209" s="249"/>
      <c r="H209" s="249"/>
      <c r="I209" s="249"/>
      <c r="J209" s="170" t="s">
        <v>316</v>
      </c>
      <c r="K209" s="171">
        <v>2</v>
      </c>
      <c r="L209" s="250">
        <v>0</v>
      </c>
      <c r="M209" s="251"/>
      <c r="N209" s="247">
        <f t="shared" si="5"/>
        <v>0</v>
      </c>
      <c r="O209" s="247"/>
      <c r="P209" s="247"/>
      <c r="Q209" s="247"/>
      <c r="R209" s="38"/>
      <c r="T209" s="173" t="s">
        <v>20</v>
      </c>
      <c r="U209" s="45" t="s">
        <v>46</v>
      </c>
      <c r="V209" s="37"/>
      <c r="W209" s="174">
        <f t="shared" si="6"/>
        <v>0</v>
      </c>
      <c r="X209" s="174">
        <v>5.9999999999999995E-4</v>
      </c>
      <c r="Y209" s="174">
        <f t="shared" si="7"/>
        <v>1.1999999999999999E-3</v>
      </c>
      <c r="Z209" s="174">
        <v>0</v>
      </c>
      <c r="AA209" s="175">
        <f t="shared" si="8"/>
        <v>0</v>
      </c>
      <c r="AR209" s="20" t="s">
        <v>164</v>
      </c>
      <c r="AT209" s="20" t="s">
        <v>160</v>
      </c>
      <c r="AU209" s="20" t="s">
        <v>138</v>
      </c>
      <c r="AY209" s="20" t="s">
        <v>159</v>
      </c>
      <c r="BE209" s="111">
        <f t="shared" si="9"/>
        <v>0</v>
      </c>
      <c r="BF209" s="111">
        <f t="shared" si="10"/>
        <v>0</v>
      </c>
      <c r="BG209" s="111">
        <f t="shared" si="11"/>
        <v>0</v>
      </c>
      <c r="BH209" s="111">
        <f t="shared" si="12"/>
        <v>0</v>
      </c>
      <c r="BI209" s="111">
        <f t="shared" si="13"/>
        <v>0</v>
      </c>
      <c r="BJ209" s="20" t="s">
        <v>138</v>
      </c>
      <c r="BK209" s="111">
        <f t="shared" si="14"/>
        <v>0</v>
      </c>
      <c r="BL209" s="20" t="s">
        <v>164</v>
      </c>
      <c r="BM209" s="20" t="s">
        <v>389</v>
      </c>
    </row>
    <row r="210" spans="2:65" s="1" customFormat="1" ht="34.15" customHeight="1">
      <c r="B210" s="36"/>
      <c r="C210" s="168" t="s">
        <v>390</v>
      </c>
      <c r="D210" s="168" t="s">
        <v>160</v>
      </c>
      <c r="E210" s="169" t="s">
        <v>391</v>
      </c>
      <c r="F210" s="249" t="s">
        <v>392</v>
      </c>
      <c r="G210" s="249"/>
      <c r="H210" s="249"/>
      <c r="I210" s="249"/>
      <c r="J210" s="170" t="s">
        <v>186</v>
      </c>
      <c r="K210" s="171">
        <v>126.5</v>
      </c>
      <c r="L210" s="250">
        <v>0</v>
      </c>
      <c r="M210" s="251"/>
      <c r="N210" s="247">
        <f t="shared" si="5"/>
        <v>0</v>
      </c>
      <c r="O210" s="247"/>
      <c r="P210" s="247"/>
      <c r="Q210" s="247"/>
      <c r="R210" s="38"/>
      <c r="T210" s="173" t="s">
        <v>20</v>
      </c>
      <c r="U210" s="45" t="s">
        <v>46</v>
      </c>
      <c r="V210" s="37"/>
      <c r="W210" s="174">
        <f t="shared" si="6"/>
        <v>0</v>
      </c>
      <c r="X210" s="174">
        <v>3.4999999999999999E-6</v>
      </c>
      <c r="Y210" s="174">
        <f t="shared" si="7"/>
        <v>4.4275E-4</v>
      </c>
      <c r="Z210" s="174">
        <v>0</v>
      </c>
      <c r="AA210" s="175">
        <f t="shared" si="8"/>
        <v>0</v>
      </c>
      <c r="AR210" s="20" t="s">
        <v>164</v>
      </c>
      <c r="AT210" s="20" t="s">
        <v>160</v>
      </c>
      <c r="AU210" s="20" t="s">
        <v>138</v>
      </c>
      <c r="AY210" s="20" t="s">
        <v>159</v>
      </c>
      <c r="BE210" s="111">
        <f t="shared" si="9"/>
        <v>0</v>
      </c>
      <c r="BF210" s="111">
        <f t="shared" si="10"/>
        <v>0</v>
      </c>
      <c r="BG210" s="111">
        <f t="shared" si="11"/>
        <v>0</v>
      </c>
      <c r="BH210" s="111">
        <f t="shared" si="12"/>
        <v>0</v>
      </c>
      <c r="BI210" s="111">
        <f t="shared" si="13"/>
        <v>0</v>
      </c>
      <c r="BJ210" s="20" t="s">
        <v>138</v>
      </c>
      <c r="BK210" s="111">
        <f t="shared" si="14"/>
        <v>0</v>
      </c>
      <c r="BL210" s="20" t="s">
        <v>164</v>
      </c>
      <c r="BM210" s="20" t="s">
        <v>393</v>
      </c>
    </row>
    <row r="211" spans="2:65" s="1" customFormat="1" ht="34.15" customHeight="1">
      <c r="B211" s="36"/>
      <c r="C211" s="168" t="s">
        <v>394</v>
      </c>
      <c r="D211" s="168" t="s">
        <v>160</v>
      </c>
      <c r="E211" s="169" t="s">
        <v>395</v>
      </c>
      <c r="F211" s="249" t="s">
        <v>396</v>
      </c>
      <c r="G211" s="249"/>
      <c r="H211" s="249"/>
      <c r="I211" s="249"/>
      <c r="J211" s="170" t="s">
        <v>163</v>
      </c>
      <c r="K211" s="171">
        <v>9</v>
      </c>
      <c r="L211" s="250">
        <v>0</v>
      </c>
      <c r="M211" s="251"/>
      <c r="N211" s="247">
        <f t="shared" si="5"/>
        <v>0</v>
      </c>
      <c r="O211" s="247"/>
      <c r="P211" s="247"/>
      <c r="Q211" s="247"/>
      <c r="R211" s="38"/>
      <c r="T211" s="173" t="s">
        <v>20</v>
      </c>
      <c r="U211" s="45" t="s">
        <v>46</v>
      </c>
      <c r="V211" s="37"/>
      <c r="W211" s="174">
        <f t="shared" si="6"/>
        <v>0</v>
      </c>
      <c r="X211" s="174">
        <v>1.9999999999999999E-6</v>
      </c>
      <c r="Y211" s="174">
        <f t="shared" si="7"/>
        <v>1.8E-5</v>
      </c>
      <c r="Z211" s="174">
        <v>0</v>
      </c>
      <c r="AA211" s="175">
        <f t="shared" si="8"/>
        <v>0</v>
      </c>
      <c r="AR211" s="20" t="s">
        <v>164</v>
      </c>
      <c r="AT211" s="20" t="s">
        <v>160</v>
      </c>
      <c r="AU211" s="20" t="s">
        <v>138</v>
      </c>
      <c r="AY211" s="20" t="s">
        <v>159</v>
      </c>
      <c r="BE211" s="111">
        <f t="shared" si="9"/>
        <v>0</v>
      </c>
      <c r="BF211" s="111">
        <f t="shared" si="10"/>
        <v>0</v>
      </c>
      <c r="BG211" s="111">
        <f t="shared" si="11"/>
        <v>0</v>
      </c>
      <c r="BH211" s="111">
        <f t="shared" si="12"/>
        <v>0</v>
      </c>
      <c r="BI211" s="111">
        <f t="shared" si="13"/>
        <v>0</v>
      </c>
      <c r="BJ211" s="20" t="s">
        <v>138</v>
      </c>
      <c r="BK211" s="111">
        <f t="shared" si="14"/>
        <v>0</v>
      </c>
      <c r="BL211" s="20" t="s">
        <v>164</v>
      </c>
      <c r="BM211" s="20" t="s">
        <v>397</v>
      </c>
    </row>
    <row r="212" spans="2:65" s="1" customFormat="1" ht="22.9" customHeight="1">
      <c r="B212" s="36"/>
      <c r="C212" s="168" t="s">
        <v>398</v>
      </c>
      <c r="D212" s="168" t="s">
        <v>160</v>
      </c>
      <c r="E212" s="169" t="s">
        <v>399</v>
      </c>
      <c r="F212" s="249" t="s">
        <v>400</v>
      </c>
      <c r="G212" s="249"/>
      <c r="H212" s="249"/>
      <c r="I212" s="249"/>
      <c r="J212" s="170" t="s">
        <v>316</v>
      </c>
      <c r="K212" s="171">
        <v>15</v>
      </c>
      <c r="L212" s="250">
        <v>0</v>
      </c>
      <c r="M212" s="251"/>
      <c r="N212" s="247">
        <f t="shared" si="5"/>
        <v>0</v>
      </c>
      <c r="O212" s="247"/>
      <c r="P212" s="247"/>
      <c r="Q212" s="247"/>
      <c r="R212" s="38"/>
      <c r="T212" s="173" t="s">
        <v>20</v>
      </c>
      <c r="U212" s="45" t="s">
        <v>46</v>
      </c>
      <c r="V212" s="37"/>
      <c r="W212" s="174">
        <f t="shared" si="6"/>
        <v>0</v>
      </c>
      <c r="X212" s="174">
        <v>3.0000000000000001E-5</v>
      </c>
      <c r="Y212" s="174">
        <f t="shared" si="7"/>
        <v>4.4999999999999999E-4</v>
      </c>
      <c r="Z212" s="174">
        <v>0</v>
      </c>
      <c r="AA212" s="175">
        <f t="shared" si="8"/>
        <v>0</v>
      </c>
      <c r="AR212" s="20" t="s">
        <v>164</v>
      </c>
      <c r="AT212" s="20" t="s">
        <v>160</v>
      </c>
      <c r="AU212" s="20" t="s">
        <v>138</v>
      </c>
      <c r="AY212" s="20" t="s">
        <v>159</v>
      </c>
      <c r="BE212" s="111">
        <f t="shared" si="9"/>
        <v>0</v>
      </c>
      <c r="BF212" s="111">
        <f t="shared" si="10"/>
        <v>0</v>
      </c>
      <c r="BG212" s="111">
        <f t="shared" si="11"/>
        <v>0</v>
      </c>
      <c r="BH212" s="111">
        <f t="shared" si="12"/>
        <v>0</v>
      </c>
      <c r="BI212" s="111">
        <f t="shared" si="13"/>
        <v>0</v>
      </c>
      <c r="BJ212" s="20" t="s">
        <v>138</v>
      </c>
      <c r="BK212" s="111">
        <f t="shared" si="14"/>
        <v>0</v>
      </c>
      <c r="BL212" s="20" t="s">
        <v>164</v>
      </c>
      <c r="BM212" s="20" t="s">
        <v>401</v>
      </c>
    </row>
    <row r="213" spans="2:65" s="1" customFormat="1" ht="22.9" customHeight="1">
      <c r="B213" s="36"/>
      <c r="C213" s="192" t="s">
        <v>402</v>
      </c>
      <c r="D213" s="192" t="s">
        <v>292</v>
      </c>
      <c r="E213" s="193" t="s">
        <v>403</v>
      </c>
      <c r="F213" s="254" t="s">
        <v>404</v>
      </c>
      <c r="G213" s="254"/>
      <c r="H213" s="254"/>
      <c r="I213" s="254"/>
      <c r="J213" s="194" t="s">
        <v>316</v>
      </c>
      <c r="K213" s="195">
        <v>15</v>
      </c>
      <c r="L213" s="252">
        <v>0</v>
      </c>
      <c r="M213" s="253"/>
      <c r="N213" s="255">
        <f t="shared" si="5"/>
        <v>0</v>
      </c>
      <c r="O213" s="247"/>
      <c r="P213" s="247"/>
      <c r="Q213" s="247"/>
      <c r="R213" s="38"/>
      <c r="T213" s="173" t="s">
        <v>20</v>
      </c>
      <c r="U213" s="45" t="s">
        <v>46</v>
      </c>
      <c r="V213" s="37"/>
      <c r="W213" s="174">
        <f t="shared" si="6"/>
        <v>0</v>
      </c>
      <c r="X213" s="174">
        <v>1.7000000000000001E-2</v>
      </c>
      <c r="Y213" s="174">
        <f t="shared" si="7"/>
        <v>0.255</v>
      </c>
      <c r="Z213" s="174">
        <v>0</v>
      </c>
      <c r="AA213" s="175">
        <f t="shared" si="8"/>
        <v>0</v>
      </c>
      <c r="AR213" s="20" t="s">
        <v>196</v>
      </c>
      <c r="AT213" s="20" t="s">
        <v>292</v>
      </c>
      <c r="AU213" s="20" t="s">
        <v>138</v>
      </c>
      <c r="AY213" s="20" t="s">
        <v>159</v>
      </c>
      <c r="BE213" s="111">
        <f t="shared" si="9"/>
        <v>0</v>
      </c>
      <c r="BF213" s="111">
        <f t="shared" si="10"/>
        <v>0</v>
      </c>
      <c r="BG213" s="111">
        <f t="shared" si="11"/>
        <v>0</v>
      </c>
      <c r="BH213" s="111">
        <f t="shared" si="12"/>
        <v>0</v>
      </c>
      <c r="BI213" s="111">
        <f t="shared" si="13"/>
        <v>0</v>
      </c>
      <c r="BJ213" s="20" t="s">
        <v>138</v>
      </c>
      <c r="BK213" s="111">
        <f t="shared" si="14"/>
        <v>0</v>
      </c>
      <c r="BL213" s="20" t="s">
        <v>164</v>
      </c>
      <c r="BM213" s="20" t="s">
        <v>405</v>
      </c>
    </row>
    <row r="214" spans="2:65" s="1" customFormat="1" ht="45.6" customHeight="1">
      <c r="B214" s="36"/>
      <c r="C214" s="168" t="s">
        <v>406</v>
      </c>
      <c r="D214" s="168" t="s">
        <v>160</v>
      </c>
      <c r="E214" s="169" t="s">
        <v>407</v>
      </c>
      <c r="F214" s="249" t="s">
        <v>408</v>
      </c>
      <c r="G214" s="249"/>
      <c r="H214" s="249"/>
      <c r="I214" s="249"/>
      <c r="J214" s="170" t="s">
        <v>186</v>
      </c>
      <c r="K214" s="171">
        <v>164.3</v>
      </c>
      <c r="L214" s="250">
        <v>0</v>
      </c>
      <c r="M214" s="251"/>
      <c r="N214" s="247">
        <f t="shared" si="5"/>
        <v>0</v>
      </c>
      <c r="O214" s="247"/>
      <c r="P214" s="247"/>
      <c r="Q214" s="247"/>
      <c r="R214" s="38"/>
      <c r="T214" s="173" t="s">
        <v>20</v>
      </c>
      <c r="U214" s="45" t="s">
        <v>46</v>
      </c>
      <c r="V214" s="37"/>
      <c r="W214" s="174">
        <f t="shared" si="6"/>
        <v>0</v>
      </c>
      <c r="X214" s="174">
        <v>0.15223</v>
      </c>
      <c r="Y214" s="174">
        <f t="shared" si="7"/>
        <v>25.011389000000001</v>
      </c>
      <c r="Z214" s="174">
        <v>0</v>
      </c>
      <c r="AA214" s="175">
        <f t="shared" si="8"/>
        <v>0</v>
      </c>
      <c r="AR214" s="20" t="s">
        <v>164</v>
      </c>
      <c r="AT214" s="20" t="s">
        <v>160</v>
      </c>
      <c r="AU214" s="20" t="s">
        <v>138</v>
      </c>
      <c r="AY214" s="20" t="s">
        <v>159</v>
      </c>
      <c r="BE214" s="111">
        <f t="shared" si="9"/>
        <v>0</v>
      </c>
      <c r="BF214" s="111">
        <f t="shared" si="10"/>
        <v>0</v>
      </c>
      <c r="BG214" s="111">
        <f t="shared" si="11"/>
        <v>0</v>
      </c>
      <c r="BH214" s="111">
        <f t="shared" si="12"/>
        <v>0</v>
      </c>
      <c r="BI214" s="111">
        <f t="shared" si="13"/>
        <v>0</v>
      </c>
      <c r="BJ214" s="20" t="s">
        <v>138</v>
      </c>
      <c r="BK214" s="111">
        <f t="shared" si="14"/>
        <v>0</v>
      </c>
      <c r="BL214" s="20" t="s">
        <v>164</v>
      </c>
      <c r="BM214" s="20" t="s">
        <v>409</v>
      </c>
    </row>
    <row r="215" spans="2:65" s="10" customFormat="1" ht="14.45" customHeight="1">
      <c r="B215" s="176"/>
      <c r="C215" s="177"/>
      <c r="D215" s="177"/>
      <c r="E215" s="178" t="s">
        <v>20</v>
      </c>
      <c r="F215" s="256" t="s">
        <v>410</v>
      </c>
      <c r="G215" s="257"/>
      <c r="H215" s="257"/>
      <c r="I215" s="257"/>
      <c r="J215" s="177"/>
      <c r="K215" s="179">
        <v>164.3</v>
      </c>
      <c r="L215" s="177"/>
      <c r="M215" s="177"/>
      <c r="N215" s="177"/>
      <c r="O215" s="177"/>
      <c r="P215" s="177"/>
      <c r="Q215" s="177"/>
      <c r="R215" s="180"/>
      <c r="T215" s="181"/>
      <c r="U215" s="177"/>
      <c r="V215" s="177"/>
      <c r="W215" s="177"/>
      <c r="X215" s="177"/>
      <c r="Y215" s="177"/>
      <c r="Z215" s="177"/>
      <c r="AA215" s="182"/>
      <c r="AT215" s="183" t="s">
        <v>181</v>
      </c>
      <c r="AU215" s="183" t="s">
        <v>138</v>
      </c>
      <c r="AV215" s="10" t="s">
        <v>138</v>
      </c>
      <c r="AW215" s="10" t="s">
        <v>182</v>
      </c>
      <c r="AX215" s="10" t="s">
        <v>87</v>
      </c>
      <c r="AY215" s="183" t="s">
        <v>159</v>
      </c>
    </row>
    <row r="216" spans="2:65" s="1" customFormat="1" ht="22.9" customHeight="1">
      <c r="B216" s="36"/>
      <c r="C216" s="192" t="s">
        <v>411</v>
      </c>
      <c r="D216" s="192" t="s">
        <v>292</v>
      </c>
      <c r="E216" s="193" t="s">
        <v>412</v>
      </c>
      <c r="F216" s="254" t="s">
        <v>413</v>
      </c>
      <c r="G216" s="254"/>
      <c r="H216" s="254"/>
      <c r="I216" s="254"/>
      <c r="J216" s="194" t="s">
        <v>316</v>
      </c>
      <c r="K216" s="195">
        <v>165.94</v>
      </c>
      <c r="L216" s="252">
        <v>0</v>
      </c>
      <c r="M216" s="253"/>
      <c r="N216" s="255">
        <f>ROUND(L216*K216,2)</f>
        <v>0</v>
      </c>
      <c r="O216" s="247"/>
      <c r="P216" s="247"/>
      <c r="Q216" s="247"/>
      <c r="R216" s="38"/>
      <c r="T216" s="173" t="s">
        <v>20</v>
      </c>
      <c r="U216" s="45" t="s">
        <v>46</v>
      </c>
      <c r="V216" s="37"/>
      <c r="W216" s="174">
        <f>V216*K216</f>
        <v>0</v>
      </c>
      <c r="X216" s="174">
        <v>8.5000000000000006E-2</v>
      </c>
      <c r="Y216" s="174">
        <f>X216*K216</f>
        <v>14.104900000000001</v>
      </c>
      <c r="Z216" s="174">
        <v>0</v>
      </c>
      <c r="AA216" s="175">
        <f>Z216*K216</f>
        <v>0</v>
      </c>
      <c r="AR216" s="20" t="s">
        <v>196</v>
      </c>
      <c r="AT216" s="20" t="s">
        <v>292</v>
      </c>
      <c r="AU216" s="20" t="s">
        <v>138</v>
      </c>
      <c r="AY216" s="20" t="s">
        <v>159</v>
      </c>
      <c r="BE216" s="111">
        <f>IF(U216="základná",N216,0)</f>
        <v>0</v>
      </c>
      <c r="BF216" s="111">
        <f>IF(U216="znížená",N216,0)</f>
        <v>0</v>
      </c>
      <c r="BG216" s="111">
        <f>IF(U216="zákl. prenesená",N216,0)</f>
        <v>0</v>
      </c>
      <c r="BH216" s="111">
        <f>IF(U216="zníž. prenesená",N216,0)</f>
        <v>0</v>
      </c>
      <c r="BI216" s="111">
        <f>IF(U216="nulová",N216,0)</f>
        <v>0</v>
      </c>
      <c r="BJ216" s="20" t="s">
        <v>138</v>
      </c>
      <c r="BK216" s="111">
        <f>ROUND(L216*K216,2)</f>
        <v>0</v>
      </c>
      <c r="BL216" s="20" t="s">
        <v>164</v>
      </c>
      <c r="BM216" s="20" t="s">
        <v>414</v>
      </c>
    </row>
    <row r="217" spans="2:65" s="1" customFormat="1" ht="45.6" customHeight="1">
      <c r="B217" s="36"/>
      <c r="C217" s="168" t="s">
        <v>415</v>
      </c>
      <c r="D217" s="168" t="s">
        <v>160</v>
      </c>
      <c r="E217" s="169" t="s">
        <v>416</v>
      </c>
      <c r="F217" s="249" t="s">
        <v>417</v>
      </c>
      <c r="G217" s="249"/>
      <c r="H217" s="249"/>
      <c r="I217" s="249"/>
      <c r="J217" s="170" t="s">
        <v>186</v>
      </c>
      <c r="K217" s="171">
        <v>24.91</v>
      </c>
      <c r="L217" s="250">
        <v>0</v>
      </c>
      <c r="M217" s="251"/>
      <c r="N217" s="247">
        <f>ROUND(L217*K217,2)</f>
        <v>0</v>
      </c>
      <c r="O217" s="247"/>
      <c r="P217" s="247"/>
      <c r="Q217" s="247"/>
      <c r="R217" s="38"/>
      <c r="T217" s="173" t="s">
        <v>20</v>
      </c>
      <c r="U217" s="45" t="s">
        <v>46</v>
      </c>
      <c r="V217" s="37"/>
      <c r="W217" s="174">
        <f>V217*K217</f>
        <v>0</v>
      </c>
      <c r="X217" s="174">
        <v>9.7930000000000003E-2</v>
      </c>
      <c r="Y217" s="174">
        <f>X217*K217</f>
        <v>2.4394363000000001</v>
      </c>
      <c r="Z217" s="174">
        <v>0</v>
      </c>
      <c r="AA217" s="175">
        <f>Z217*K217</f>
        <v>0</v>
      </c>
      <c r="AR217" s="20" t="s">
        <v>164</v>
      </c>
      <c r="AT217" s="20" t="s">
        <v>160</v>
      </c>
      <c r="AU217" s="20" t="s">
        <v>138</v>
      </c>
      <c r="AY217" s="20" t="s">
        <v>159</v>
      </c>
      <c r="BE217" s="111">
        <f>IF(U217="základná",N217,0)</f>
        <v>0</v>
      </c>
      <c r="BF217" s="111">
        <f>IF(U217="znížená",N217,0)</f>
        <v>0</v>
      </c>
      <c r="BG217" s="111">
        <f>IF(U217="zákl. prenesená",N217,0)</f>
        <v>0</v>
      </c>
      <c r="BH217" s="111">
        <f>IF(U217="zníž. prenesená",N217,0)</f>
        <v>0</v>
      </c>
      <c r="BI217" s="111">
        <f>IF(U217="nulová",N217,0)</f>
        <v>0</v>
      </c>
      <c r="BJ217" s="20" t="s">
        <v>138</v>
      </c>
      <c r="BK217" s="111">
        <f>ROUND(L217*K217,2)</f>
        <v>0</v>
      </c>
      <c r="BL217" s="20" t="s">
        <v>164</v>
      </c>
      <c r="BM217" s="20" t="s">
        <v>418</v>
      </c>
    </row>
    <row r="218" spans="2:65" s="1" customFormat="1" ht="22.9" customHeight="1">
      <c r="B218" s="36"/>
      <c r="C218" s="192" t="s">
        <v>419</v>
      </c>
      <c r="D218" s="192" t="s">
        <v>292</v>
      </c>
      <c r="E218" s="193" t="s">
        <v>420</v>
      </c>
      <c r="F218" s="254" t="s">
        <v>421</v>
      </c>
      <c r="G218" s="254"/>
      <c r="H218" s="254"/>
      <c r="I218" s="254"/>
      <c r="J218" s="194" t="s">
        <v>316</v>
      </c>
      <c r="K218" s="195">
        <v>25.16</v>
      </c>
      <c r="L218" s="252">
        <v>0</v>
      </c>
      <c r="M218" s="253"/>
      <c r="N218" s="255">
        <f>ROUND(L218*K218,2)</f>
        <v>0</v>
      </c>
      <c r="O218" s="247"/>
      <c r="P218" s="247"/>
      <c r="Q218" s="247"/>
      <c r="R218" s="38"/>
      <c r="T218" s="173" t="s">
        <v>20</v>
      </c>
      <c r="U218" s="45" t="s">
        <v>46</v>
      </c>
      <c r="V218" s="37"/>
      <c r="W218" s="174">
        <f>V218*K218</f>
        <v>0</v>
      </c>
      <c r="X218" s="174">
        <v>2.3E-2</v>
      </c>
      <c r="Y218" s="174">
        <f>X218*K218</f>
        <v>0.57867999999999997</v>
      </c>
      <c r="Z218" s="174">
        <v>0</v>
      </c>
      <c r="AA218" s="175">
        <f>Z218*K218</f>
        <v>0</v>
      </c>
      <c r="AR218" s="20" t="s">
        <v>196</v>
      </c>
      <c r="AT218" s="20" t="s">
        <v>292</v>
      </c>
      <c r="AU218" s="20" t="s">
        <v>138</v>
      </c>
      <c r="AY218" s="20" t="s">
        <v>159</v>
      </c>
      <c r="BE218" s="111">
        <f>IF(U218="základná",N218,0)</f>
        <v>0</v>
      </c>
      <c r="BF218" s="111">
        <f>IF(U218="znížená",N218,0)</f>
        <v>0</v>
      </c>
      <c r="BG218" s="111">
        <f>IF(U218="zákl. prenesená",N218,0)</f>
        <v>0</v>
      </c>
      <c r="BH218" s="111">
        <f>IF(U218="zníž. prenesená",N218,0)</f>
        <v>0</v>
      </c>
      <c r="BI218" s="111">
        <f>IF(U218="nulová",N218,0)</f>
        <v>0</v>
      </c>
      <c r="BJ218" s="20" t="s">
        <v>138</v>
      </c>
      <c r="BK218" s="111">
        <f>ROUND(L218*K218,2)</f>
        <v>0</v>
      </c>
      <c r="BL218" s="20" t="s">
        <v>164</v>
      </c>
      <c r="BM218" s="20" t="s">
        <v>422</v>
      </c>
    </row>
    <row r="219" spans="2:65" s="1" customFormat="1" ht="34.15" customHeight="1">
      <c r="B219" s="36"/>
      <c r="C219" s="168" t="s">
        <v>423</v>
      </c>
      <c r="D219" s="168" t="s">
        <v>160</v>
      </c>
      <c r="E219" s="169" t="s">
        <v>424</v>
      </c>
      <c r="F219" s="249" t="s">
        <v>425</v>
      </c>
      <c r="G219" s="249"/>
      <c r="H219" s="249"/>
      <c r="I219" s="249"/>
      <c r="J219" s="170" t="s">
        <v>186</v>
      </c>
      <c r="K219" s="171">
        <v>6</v>
      </c>
      <c r="L219" s="250">
        <v>0</v>
      </c>
      <c r="M219" s="251"/>
      <c r="N219" s="247">
        <f>ROUND(L219*K219,2)</f>
        <v>0</v>
      </c>
      <c r="O219" s="247"/>
      <c r="P219" s="247"/>
      <c r="Q219" s="247"/>
      <c r="R219" s="38"/>
      <c r="T219" s="173" t="s">
        <v>20</v>
      </c>
      <c r="U219" s="45" t="s">
        <v>46</v>
      </c>
      <c r="V219" s="37"/>
      <c r="W219" s="174">
        <f>V219*K219</f>
        <v>0</v>
      </c>
      <c r="X219" s="174">
        <v>0.17015</v>
      </c>
      <c r="Y219" s="174">
        <f>X219*K219</f>
        <v>1.0208999999999999</v>
      </c>
      <c r="Z219" s="174">
        <v>0</v>
      </c>
      <c r="AA219" s="175">
        <f>Z219*K219</f>
        <v>0</v>
      </c>
      <c r="AR219" s="20" t="s">
        <v>164</v>
      </c>
      <c r="AT219" s="20" t="s">
        <v>160</v>
      </c>
      <c r="AU219" s="20" t="s">
        <v>138</v>
      </c>
      <c r="AY219" s="20" t="s">
        <v>159</v>
      </c>
      <c r="BE219" s="111">
        <f>IF(U219="základná",N219,0)</f>
        <v>0</v>
      </c>
      <c r="BF219" s="111">
        <f>IF(U219="znížená",N219,0)</f>
        <v>0</v>
      </c>
      <c r="BG219" s="111">
        <f>IF(U219="zákl. prenesená",N219,0)</f>
        <v>0</v>
      </c>
      <c r="BH219" s="111">
        <f>IF(U219="zníž. prenesená",N219,0)</f>
        <v>0</v>
      </c>
      <c r="BI219" s="111">
        <f>IF(U219="nulová",N219,0)</f>
        <v>0</v>
      </c>
      <c r="BJ219" s="20" t="s">
        <v>138</v>
      </c>
      <c r="BK219" s="111">
        <f>ROUND(L219*K219,2)</f>
        <v>0</v>
      </c>
      <c r="BL219" s="20" t="s">
        <v>164</v>
      </c>
      <c r="BM219" s="20" t="s">
        <v>426</v>
      </c>
    </row>
    <row r="220" spans="2:65" s="10" customFormat="1" ht="14.45" customHeight="1">
      <c r="B220" s="176"/>
      <c r="C220" s="177"/>
      <c r="D220" s="177"/>
      <c r="E220" s="178" t="s">
        <v>20</v>
      </c>
      <c r="F220" s="256" t="s">
        <v>427</v>
      </c>
      <c r="G220" s="257"/>
      <c r="H220" s="257"/>
      <c r="I220" s="257"/>
      <c r="J220" s="177"/>
      <c r="K220" s="179">
        <v>6</v>
      </c>
      <c r="L220" s="177"/>
      <c r="M220" s="177"/>
      <c r="N220" s="177"/>
      <c r="O220" s="177"/>
      <c r="P220" s="177"/>
      <c r="Q220" s="177"/>
      <c r="R220" s="180"/>
      <c r="T220" s="181"/>
      <c r="U220" s="177"/>
      <c r="V220" s="177"/>
      <c r="W220" s="177"/>
      <c r="X220" s="177"/>
      <c r="Y220" s="177"/>
      <c r="Z220" s="177"/>
      <c r="AA220" s="182"/>
      <c r="AT220" s="183" t="s">
        <v>181</v>
      </c>
      <c r="AU220" s="183" t="s">
        <v>138</v>
      </c>
      <c r="AV220" s="10" t="s">
        <v>138</v>
      </c>
      <c r="AW220" s="10" t="s">
        <v>182</v>
      </c>
      <c r="AX220" s="10" t="s">
        <v>87</v>
      </c>
      <c r="AY220" s="183" t="s">
        <v>159</v>
      </c>
    </row>
    <row r="221" spans="2:65" s="1" customFormat="1" ht="22.9" customHeight="1">
      <c r="B221" s="36"/>
      <c r="C221" s="192" t="s">
        <v>428</v>
      </c>
      <c r="D221" s="192" t="s">
        <v>292</v>
      </c>
      <c r="E221" s="193" t="s">
        <v>412</v>
      </c>
      <c r="F221" s="254" t="s">
        <v>413</v>
      </c>
      <c r="G221" s="254"/>
      <c r="H221" s="254"/>
      <c r="I221" s="254"/>
      <c r="J221" s="194" t="s">
        <v>316</v>
      </c>
      <c r="K221" s="195">
        <v>6.06</v>
      </c>
      <c r="L221" s="252">
        <v>0</v>
      </c>
      <c r="M221" s="253"/>
      <c r="N221" s="255">
        <f>ROUND(L221*K221,2)</f>
        <v>0</v>
      </c>
      <c r="O221" s="247"/>
      <c r="P221" s="247"/>
      <c r="Q221" s="247"/>
      <c r="R221" s="38"/>
      <c r="T221" s="173" t="s">
        <v>20</v>
      </c>
      <c r="U221" s="45" t="s">
        <v>46</v>
      </c>
      <c r="V221" s="37"/>
      <c r="W221" s="174">
        <f>V221*K221</f>
        <v>0</v>
      </c>
      <c r="X221" s="174">
        <v>8.5000000000000006E-2</v>
      </c>
      <c r="Y221" s="174">
        <f>X221*K221</f>
        <v>0.5151</v>
      </c>
      <c r="Z221" s="174">
        <v>0</v>
      </c>
      <c r="AA221" s="175">
        <f>Z221*K221</f>
        <v>0</v>
      </c>
      <c r="AR221" s="20" t="s">
        <v>196</v>
      </c>
      <c r="AT221" s="20" t="s">
        <v>292</v>
      </c>
      <c r="AU221" s="20" t="s">
        <v>138</v>
      </c>
      <c r="AY221" s="20" t="s">
        <v>159</v>
      </c>
      <c r="BE221" s="111">
        <f>IF(U221="základná",N221,0)</f>
        <v>0</v>
      </c>
      <c r="BF221" s="111">
        <f>IF(U221="znížená",N221,0)</f>
        <v>0</v>
      </c>
      <c r="BG221" s="111">
        <f>IF(U221="zákl. prenesená",N221,0)</f>
        <v>0</v>
      </c>
      <c r="BH221" s="111">
        <f>IF(U221="zníž. prenesená",N221,0)</f>
        <v>0</v>
      </c>
      <c r="BI221" s="111">
        <f>IF(U221="nulová",N221,0)</f>
        <v>0</v>
      </c>
      <c r="BJ221" s="20" t="s">
        <v>138</v>
      </c>
      <c r="BK221" s="111">
        <f>ROUND(L221*K221,2)</f>
        <v>0</v>
      </c>
      <c r="BL221" s="20" t="s">
        <v>164</v>
      </c>
      <c r="BM221" s="20" t="s">
        <v>429</v>
      </c>
    </row>
    <row r="222" spans="2:65" s="1" customFormat="1" ht="34.15" customHeight="1">
      <c r="B222" s="36"/>
      <c r="C222" s="168" t="s">
        <v>430</v>
      </c>
      <c r="D222" s="168" t="s">
        <v>160</v>
      </c>
      <c r="E222" s="169" t="s">
        <v>431</v>
      </c>
      <c r="F222" s="249" t="s">
        <v>432</v>
      </c>
      <c r="G222" s="249"/>
      <c r="H222" s="249"/>
      <c r="I222" s="249"/>
      <c r="J222" s="170" t="s">
        <v>191</v>
      </c>
      <c r="K222" s="171">
        <v>9.26</v>
      </c>
      <c r="L222" s="250">
        <v>0</v>
      </c>
      <c r="M222" s="251"/>
      <c r="N222" s="247">
        <f>ROUND(L222*K222,2)</f>
        <v>0</v>
      </c>
      <c r="O222" s="247"/>
      <c r="P222" s="247"/>
      <c r="Q222" s="247"/>
      <c r="R222" s="38"/>
      <c r="T222" s="173" t="s">
        <v>20</v>
      </c>
      <c r="U222" s="45" t="s">
        <v>46</v>
      </c>
      <c r="V222" s="37"/>
      <c r="W222" s="174">
        <f>V222*K222</f>
        <v>0</v>
      </c>
      <c r="X222" s="174">
        <v>2.3628518729999999</v>
      </c>
      <c r="Y222" s="174">
        <f>X222*K222</f>
        <v>21.880008343979998</v>
      </c>
      <c r="Z222" s="174">
        <v>0</v>
      </c>
      <c r="AA222" s="175">
        <f>Z222*K222</f>
        <v>0</v>
      </c>
      <c r="AR222" s="20" t="s">
        <v>164</v>
      </c>
      <c r="AT222" s="20" t="s">
        <v>160</v>
      </c>
      <c r="AU222" s="20" t="s">
        <v>138</v>
      </c>
      <c r="AY222" s="20" t="s">
        <v>159</v>
      </c>
      <c r="BE222" s="111">
        <f>IF(U222="základná",N222,0)</f>
        <v>0</v>
      </c>
      <c r="BF222" s="111">
        <f>IF(U222="znížená",N222,0)</f>
        <v>0</v>
      </c>
      <c r="BG222" s="111">
        <f>IF(U222="zákl. prenesená",N222,0)</f>
        <v>0</v>
      </c>
      <c r="BH222" s="111">
        <f>IF(U222="zníž. prenesená",N222,0)</f>
        <v>0</v>
      </c>
      <c r="BI222" s="111">
        <f>IF(U222="nulová",N222,0)</f>
        <v>0</v>
      </c>
      <c r="BJ222" s="20" t="s">
        <v>138</v>
      </c>
      <c r="BK222" s="111">
        <f>ROUND(L222*K222,2)</f>
        <v>0</v>
      </c>
      <c r="BL222" s="20" t="s">
        <v>164</v>
      </c>
      <c r="BM222" s="20" t="s">
        <v>433</v>
      </c>
    </row>
    <row r="223" spans="2:65" s="10" customFormat="1" ht="14.45" customHeight="1">
      <c r="B223" s="176"/>
      <c r="C223" s="177"/>
      <c r="D223" s="177"/>
      <c r="E223" s="178" t="s">
        <v>20</v>
      </c>
      <c r="F223" s="256" t="s">
        <v>434</v>
      </c>
      <c r="G223" s="257"/>
      <c r="H223" s="257"/>
      <c r="I223" s="257"/>
      <c r="J223" s="177"/>
      <c r="K223" s="179">
        <v>9.26</v>
      </c>
      <c r="L223" s="177"/>
      <c r="M223" s="177"/>
      <c r="N223" s="177"/>
      <c r="O223" s="177"/>
      <c r="P223" s="177"/>
      <c r="Q223" s="177"/>
      <c r="R223" s="180"/>
      <c r="T223" s="181"/>
      <c r="U223" s="177"/>
      <c r="V223" s="177"/>
      <c r="W223" s="177"/>
      <c r="X223" s="177"/>
      <c r="Y223" s="177"/>
      <c r="Z223" s="177"/>
      <c r="AA223" s="182"/>
      <c r="AT223" s="183" t="s">
        <v>181</v>
      </c>
      <c r="AU223" s="183" t="s">
        <v>138</v>
      </c>
      <c r="AV223" s="10" t="s">
        <v>138</v>
      </c>
      <c r="AW223" s="10" t="s">
        <v>182</v>
      </c>
      <c r="AX223" s="10" t="s">
        <v>87</v>
      </c>
      <c r="AY223" s="183" t="s">
        <v>159</v>
      </c>
    </row>
    <row r="224" spans="2:65" s="1" customFormat="1" ht="34.15" customHeight="1">
      <c r="B224" s="36"/>
      <c r="C224" s="168" t="s">
        <v>435</v>
      </c>
      <c r="D224" s="168" t="s">
        <v>160</v>
      </c>
      <c r="E224" s="169" t="s">
        <v>436</v>
      </c>
      <c r="F224" s="249" t="s">
        <v>437</v>
      </c>
      <c r="G224" s="249"/>
      <c r="H224" s="249"/>
      <c r="I224" s="249"/>
      <c r="J224" s="170" t="s">
        <v>191</v>
      </c>
      <c r="K224" s="171">
        <v>35.799999999999997</v>
      </c>
      <c r="L224" s="250">
        <v>0</v>
      </c>
      <c r="M224" s="251"/>
      <c r="N224" s="247">
        <f t="shared" ref="N224:N235" si="15">ROUND(L224*K224,2)</f>
        <v>0</v>
      </c>
      <c r="O224" s="247"/>
      <c r="P224" s="247"/>
      <c r="Q224" s="247"/>
      <c r="R224" s="38"/>
      <c r="T224" s="173" t="s">
        <v>20</v>
      </c>
      <c r="U224" s="45" t="s">
        <v>46</v>
      </c>
      <c r="V224" s="37"/>
      <c r="W224" s="174">
        <f t="shared" ref="W224:W235" si="16">V224*K224</f>
        <v>0</v>
      </c>
      <c r="X224" s="174">
        <v>2.2151299999999998</v>
      </c>
      <c r="Y224" s="174">
        <f t="shared" ref="Y224:Y235" si="17">X224*K224</f>
        <v>79.301653999999985</v>
      </c>
      <c r="Z224" s="174">
        <v>0</v>
      </c>
      <c r="AA224" s="175">
        <f t="shared" ref="AA224:AA235" si="18">Z224*K224</f>
        <v>0</v>
      </c>
      <c r="AR224" s="20" t="s">
        <v>164</v>
      </c>
      <c r="AT224" s="20" t="s">
        <v>160</v>
      </c>
      <c r="AU224" s="20" t="s">
        <v>138</v>
      </c>
      <c r="AY224" s="20" t="s">
        <v>159</v>
      </c>
      <c r="BE224" s="111">
        <f t="shared" ref="BE224:BE235" si="19">IF(U224="základná",N224,0)</f>
        <v>0</v>
      </c>
      <c r="BF224" s="111">
        <f t="shared" ref="BF224:BF235" si="20">IF(U224="znížená",N224,0)</f>
        <v>0</v>
      </c>
      <c r="BG224" s="111">
        <f t="shared" ref="BG224:BG235" si="21">IF(U224="zákl. prenesená",N224,0)</f>
        <v>0</v>
      </c>
      <c r="BH224" s="111">
        <f t="shared" ref="BH224:BH235" si="22">IF(U224="zníž. prenesená",N224,0)</f>
        <v>0</v>
      </c>
      <c r="BI224" s="111">
        <f t="shared" ref="BI224:BI235" si="23">IF(U224="nulová",N224,0)</f>
        <v>0</v>
      </c>
      <c r="BJ224" s="20" t="s">
        <v>138</v>
      </c>
      <c r="BK224" s="111">
        <f t="shared" ref="BK224:BK235" si="24">ROUND(L224*K224,2)</f>
        <v>0</v>
      </c>
      <c r="BL224" s="20" t="s">
        <v>164</v>
      </c>
      <c r="BM224" s="20" t="s">
        <v>438</v>
      </c>
    </row>
    <row r="225" spans="2:65" s="1" customFormat="1" ht="34.15" customHeight="1">
      <c r="B225" s="36"/>
      <c r="C225" s="168" t="s">
        <v>439</v>
      </c>
      <c r="D225" s="168" t="s">
        <v>160</v>
      </c>
      <c r="E225" s="169" t="s">
        <v>440</v>
      </c>
      <c r="F225" s="249" t="s">
        <v>441</v>
      </c>
      <c r="G225" s="249"/>
      <c r="H225" s="249"/>
      <c r="I225" s="249"/>
      <c r="J225" s="170" t="s">
        <v>186</v>
      </c>
      <c r="K225" s="171">
        <v>39.729999999999997</v>
      </c>
      <c r="L225" s="250">
        <v>0</v>
      </c>
      <c r="M225" s="251"/>
      <c r="N225" s="247">
        <f t="shared" si="15"/>
        <v>0</v>
      </c>
      <c r="O225" s="247"/>
      <c r="P225" s="247"/>
      <c r="Q225" s="247"/>
      <c r="R225" s="38"/>
      <c r="T225" s="173" t="s">
        <v>20</v>
      </c>
      <c r="U225" s="45" t="s">
        <v>46</v>
      </c>
      <c r="V225" s="37"/>
      <c r="W225" s="174">
        <f t="shared" si="16"/>
        <v>0</v>
      </c>
      <c r="X225" s="174">
        <v>1.6800000000000001E-3</v>
      </c>
      <c r="Y225" s="174">
        <f t="shared" si="17"/>
        <v>6.6746399999999997E-2</v>
      </c>
      <c r="Z225" s="174">
        <v>0</v>
      </c>
      <c r="AA225" s="175">
        <f t="shared" si="18"/>
        <v>0</v>
      </c>
      <c r="AR225" s="20" t="s">
        <v>164</v>
      </c>
      <c r="AT225" s="20" t="s">
        <v>160</v>
      </c>
      <c r="AU225" s="20" t="s">
        <v>138</v>
      </c>
      <c r="AY225" s="20" t="s">
        <v>159</v>
      </c>
      <c r="BE225" s="111">
        <f t="shared" si="19"/>
        <v>0</v>
      </c>
      <c r="BF225" s="111">
        <f t="shared" si="20"/>
        <v>0</v>
      </c>
      <c r="BG225" s="111">
        <f t="shared" si="21"/>
        <v>0</v>
      </c>
      <c r="BH225" s="111">
        <f t="shared" si="22"/>
        <v>0</v>
      </c>
      <c r="BI225" s="111">
        <f t="shared" si="23"/>
        <v>0</v>
      </c>
      <c r="BJ225" s="20" t="s">
        <v>138</v>
      </c>
      <c r="BK225" s="111">
        <f t="shared" si="24"/>
        <v>0</v>
      </c>
      <c r="BL225" s="20" t="s">
        <v>164</v>
      </c>
      <c r="BM225" s="20" t="s">
        <v>442</v>
      </c>
    </row>
    <row r="226" spans="2:65" s="1" customFormat="1" ht="14.45" customHeight="1">
      <c r="B226" s="36"/>
      <c r="C226" s="168" t="s">
        <v>443</v>
      </c>
      <c r="D226" s="168" t="s">
        <v>160</v>
      </c>
      <c r="E226" s="169" t="s">
        <v>444</v>
      </c>
      <c r="F226" s="249" t="s">
        <v>445</v>
      </c>
      <c r="G226" s="249"/>
      <c r="H226" s="249"/>
      <c r="I226" s="249"/>
      <c r="J226" s="170" t="s">
        <v>316</v>
      </c>
      <c r="K226" s="171">
        <v>1</v>
      </c>
      <c r="L226" s="250">
        <v>0</v>
      </c>
      <c r="M226" s="251"/>
      <c r="N226" s="247">
        <f t="shared" si="15"/>
        <v>0</v>
      </c>
      <c r="O226" s="247"/>
      <c r="P226" s="247"/>
      <c r="Q226" s="247"/>
      <c r="R226" s="38"/>
      <c r="T226" s="173" t="s">
        <v>20</v>
      </c>
      <c r="U226" s="45" t="s">
        <v>46</v>
      </c>
      <c r="V226" s="37"/>
      <c r="W226" s="174">
        <f t="shared" si="16"/>
        <v>0</v>
      </c>
      <c r="X226" s="174">
        <v>0</v>
      </c>
      <c r="Y226" s="174">
        <f t="shared" si="17"/>
        <v>0</v>
      </c>
      <c r="Z226" s="174">
        <v>0</v>
      </c>
      <c r="AA226" s="175">
        <f t="shared" si="18"/>
        <v>0</v>
      </c>
      <c r="AR226" s="20" t="s">
        <v>164</v>
      </c>
      <c r="AT226" s="20" t="s">
        <v>160</v>
      </c>
      <c r="AU226" s="20" t="s">
        <v>138</v>
      </c>
      <c r="AY226" s="20" t="s">
        <v>159</v>
      </c>
      <c r="BE226" s="111">
        <f t="shared" si="19"/>
        <v>0</v>
      </c>
      <c r="BF226" s="111">
        <f t="shared" si="20"/>
        <v>0</v>
      </c>
      <c r="BG226" s="111">
        <f t="shared" si="21"/>
        <v>0</v>
      </c>
      <c r="BH226" s="111">
        <f t="shared" si="22"/>
        <v>0</v>
      </c>
      <c r="BI226" s="111">
        <f t="shared" si="23"/>
        <v>0</v>
      </c>
      <c r="BJ226" s="20" t="s">
        <v>138</v>
      </c>
      <c r="BK226" s="111">
        <f t="shared" si="24"/>
        <v>0</v>
      </c>
      <c r="BL226" s="20" t="s">
        <v>164</v>
      </c>
      <c r="BM226" s="20" t="s">
        <v>446</v>
      </c>
    </row>
    <row r="227" spans="2:65" s="1" customFormat="1" ht="14.45" customHeight="1">
      <c r="B227" s="36"/>
      <c r="C227" s="168" t="s">
        <v>447</v>
      </c>
      <c r="D227" s="168" t="s">
        <v>160</v>
      </c>
      <c r="E227" s="169" t="s">
        <v>448</v>
      </c>
      <c r="F227" s="249" t="s">
        <v>449</v>
      </c>
      <c r="G227" s="249"/>
      <c r="H227" s="249"/>
      <c r="I227" s="249"/>
      <c r="J227" s="170" t="s">
        <v>316</v>
      </c>
      <c r="K227" s="171">
        <v>1</v>
      </c>
      <c r="L227" s="250">
        <v>0</v>
      </c>
      <c r="M227" s="251"/>
      <c r="N227" s="247">
        <f t="shared" si="15"/>
        <v>0</v>
      </c>
      <c r="O227" s="247"/>
      <c r="P227" s="247"/>
      <c r="Q227" s="247"/>
      <c r="R227" s="38"/>
      <c r="T227" s="173" t="s">
        <v>20</v>
      </c>
      <c r="U227" s="45" t="s">
        <v>46</v>
      </c>
      <c r="V227" s="37"/>
      <c r="W227" s="174">
        <f t="shared" si="16"/>
        <v>0</v>
      </c>
      <c r="X227" s="174">
        <v>0</v>
      </c>
      <c r="Y227" s="174">
        <f t="shared" si="17"/>
        <v>0</v>
      </c>
      <c r="Z227" s="174">
        <v>0</v>
      </c>
      <c r="AA227" s="175">
        <f t="shared" si="18"/>
        <v>0</v>
      </c>
      <c r="AR227" s="20" t="s">
        <v>164</v>
      </c>
      <c r="AT227" s="20" t="s">
        <v>160</v>
      </c>
      <c r="AU227" s="20" t="s">
        <v>138</v>
      </c>
      <c r="AY227" s="20" t="s">
        <v>159</v>
      </c>
      <c r="BE227" s="111">
        <f t="shared" si="19"/>
        <v>0</v>
      </c>
      <c r="BF227" s="111">
        <f t="shared" si="20"/>
        <v>0</v>
      </c>
      <c r="BG227" s="111">
        <f t="shared" si="21"/>
        <v>0</v>
      </c>
      <c r="BH227" s="111">
        <f t="shared" si="22"/>
        <v>0</v>
      </c>
      <c r="BI227" s="111">
        <f t="shared" si="23"/>
        <v>0</v>
      </c>
      <c r="BJ227" s="20" t="s">
        <v>138</v>
      </c>
      <c r="BK227" s="111">
        <f t="shared" si="24"/>
        <v>0</v>
      </c>
      <c r="BL227" s="20" t="s">
        <v>164</v>
      </c>
      <c r="BM227" s="20" t="s">
        <v>450</v>
      </c>
    </row>
    <row r="228" spans="2:65" s="1" customFormat="1" ht="14.45" customHeight="1">
      <c r="B228" s="36"/>
      <c r="C228" s="168" t="s">
        <v>451</v>
      </c>
      <c r="D228" s="168" t="s">
        <v>160</v>
      </c>
      <c r="E228" s="169" t="s">
        <v>452</v>
      </c>
      <c r="F228" s="249" t="s">
        <v>453</v>
      </c>
      <c r="G228" s="249"/>
      <c r="H228" s="249"/>
      <c r="I228" s="249"/>
      <c r="J228" s="170" t="s">
        <v>316</v>
      </c>
      <c r="K228" s="171">
        <v>1</v>
      </c>
      <c r="L228" s="250">
        <v>0</v>
      </c>
      <c r="M228" s="251"/>
      <c r="N228" s="247">
        <f t="shared" si="15"/>
        <v>0</v>
      </c>
      <c r="O228" s="247"/>
      <c r="P228" s="247"/>
      <c r="Q228" s="247"/>
      <c r="R228" s="38"/>
      <c r="T228" s="173" t="s">
        <v>20</v>
      </c>
      <c r="U228" s="45" t="s">
        <v>46</v>
      </c>
      <c r="V228" s="37"/>
      <c r="W228" s="174">
        <f t="shared" si="16"/>
        <v>0</v>
      </c>
      <c r="X228" s="174">
        <v>0</v>
      </c>
      <c r="Y228" s="174">
        <f t="shared" si="17"/>
        <v>0</v>
      </c>
      <c r="Z228" s="174">
        <v>0</v>
      </c>
      <c r="AA228" s="175">
        <f t="shared" si="18"/>
        <v>0</v>
      </c>
      <c r="AR228" s="20" t="s">
        <v>164</v>
      </c>
      <c r="AT228" s="20" t="s">
        <v>160</v>
      </c>
      <c r="AU228" s="20" t="s">
        <v>138</v>
      </c>
      <c r="AY228" s="20" t="s">
        <v>159</v>
      </c>
      <c r="BE228" s="111">
        <f t="shared" si="19"/>
        <v>0</v>
      </c>
      <c r="BF228" s="111">
        <f t="shared" si="20"/>
        <v>0</v>
      </c>
      <c r="BG228" s="111">
        <f t="shared" si="21"/>
        <v>0</v>
      </c>
      <c r="BH228" s="111">
        <f t="shared" si="22"/>
        <v>0</v>
      </c>
      <c r="BI228" s="111">
        <f t="shared" si="23"/>
        <v>0</v>
      </c>
      <c r="BJ228" s="20" t="s">
        <v>138</v>
      </c>
      <c r="BK228" s="111">
        <f t="shared" si="24"/>
        <v>0</v>
      </c>
      <c r="BL228" s="20" t="s">
        <v>164</v>
      </c>
      <c r="BM228" s="20" t="s">
        <v>454</v>
      </c>
    </row>
    <row r="229" spans="2:65" s="1" customFormat="1" ht="14.45" customHeight="1">
      <c r="B229" s="36"/>
      <c r="C229" s="168" t="s">
        <v>455</v>
      </c>
      <c r="D229" s="168" t="s">
        <v>160</v>
      </c>
      <c r="E229" s="169" t="s">
        <v>456</v>
      </c>
      <c r="F229" s="249" t="s">
        <v>457</v>
      </c>
      <c r="G229" s="249"/>
      <c r="H229" s="249"/>
      <c r="I229" s="249"/>
      <c r="J229" s="170" t="s">
        <v>316</v>
      </c>
      <c r="K229" s="171">
        <v>1</v>
      </c>
      <c r="L229" s="250">
        <v>0</v>
      </c>
      <c r="M229" s="251"/>
      <c r="N229" s="247">
        <f t="shared" si="15"/>
        <v>0</v>
      </c>
      <c r="O229" s="247"/>
      <c r="P229" s="247"/>
      <c r="Q229" s="247"/>
      <c r="R229" s="38"/>
      <c r="T229" s="173" t="s">
        <v>20</v>
      </c>
      <c r="U229" s="45" t="s">
        <v>46</v>
      </c>
      <c r="V229" s="37"/>
      <c r="W229" s="174">
        <f t="shared" si="16"/>
        <v>0</v>
      </c>
      <c r="X229" s="174">
        <v>0</v>
      </c>
      <c r="Y229" s="174">
        <f t="shared" si="17"/>
        <v>0</v>
      </c>
      <c r="Z229" s="174">
        <v>0</v>
      </c>
      <c r="AA229" s="175">
        <f t="shared" si="18"/>
        <v>0</v>
      </c>
      <c r="AR229" s="20" t="s">
        <v>164</v>
      </c>
      <c r="AT229" s="20" t="s">
        <v>160</v>
      </c>
      <c r="AU229" s="20" t="s">
        <v>138</v>
      </c>
      <c r="AY229" s="20" t="s">
        <v>159</v>
      </c>
      <c r="BE229" s="111">
        <f t="shared" si="19"/>
        <v>0</v>
      </c>
      <c r="BF229" s="111">
        <f t="shared" si="20"/>
        <v>0</v>
      </c>
      <c r="BG229" s="111">
        <f t="shared" si="21"/>
        <v>0</v>
      </c>
      <c r="BH229" s="111">
        <f t="shared" si="22"/>
        <v>0</v>
      </c>
      <c r="BI229" s="111">
        <f t="shared" si="23"/>
        <v>0</v>
      </c>
      <c r="BJ229" s="20" t="s">
        <v>138</v>
      </c>
      <c r="BK229" s="111">
        <f t="shared" si="24"/>
        <v>0</v>
      </c>
      <c r="BL229" s="20" t="s">
        <v>164</v>
      </c>
      <c r="BM229" s="20" t="s">
        <v>458</v>
      </c>
    </row>
    <row r="230" spans="2:65" s="1" customFormat="1" ht="34.15" customHeight="1">
      <c r="B230" s="36"/>
      <c r="C230" s="168" t="s">
        <v>459</v>
      </c>
      <c r="D230" s="168" t="s">
        <v>160</v>
      </c>
      <c r="E230" s="169" t="s">
        <v>460</v>
      </c>
      <c r="F230" s="249" t="s">
        <v>461</v>
      </c>
      <c r="G230" s="249"/>
      <c r="H230" s="249"/>
      <c r="I230" s="249"/>
      <c r="J230" s="170" t="s">
        <v>316</v>
      </c>
      <c r="K230" s="171">
        <v>1</v>
      </c>
      <c r="L230" s="250">
        <v>0</v>
      </c>
      <c r="M230" s="251"/>
      <c r="N230" s="247">
        <f t="shared" si="15"/>
        <v>0</v>
      </c>
      <c r="O230" s="247"/>
      <c r="P230" s="247"/>
      <c r="Q230" s="247"/>
      <c r="R230" s="38"/>
      <c r="T230" s="173" t="s">
        <v>20</v>
      </c>
      <c r="U230" s="45" t="s">
        <v>46</v>
      </c>
      <c r="V230" s="37"/>
      <c r="W230" s="174">
        <f t="shared" si="16"/>
        <v>0</v>
      </c>
      <c r="X230" s="174">
        <v>0</v>
      </c>
      <c r="Y230" s="174">
        <f t="shared" si="17"/>
        <v>0</v>
      </c>
      <c r="Z230" s="174">
        <v>4.0000000000000001E-3</v>
      </c>
      <c r="AA230" s="175">
        <f t="shared" si="18"/>
        <v>4.0000000000000001E-3</v>
      </c>
      <c r="AR230" s="20" t="s">
        <v>164</v>
      </c>
      <c r="AT230" s="20" t="s">
        <v>160</v>
      </c>
      <c r="AU230" s="20" t="s">
        <v>138</v>
      </c>
      <c r="AY230" s="20" t="s">
        <v>159</v>
      </c>
      <c r="BE230" s="111">
        <f t="shared" si="19"/>
        <v>0</v>
      </c>
      <c r="BF230" s="111">
        <f t="shared" si="20"/>
        <v>0</v>
      </c>
      <c r="BG230" s="111">
        <f t="shared" si="21"/>
        <v>0</v>
      </c>
      <c r="BH230" s="111">
        <f t="shared" si="22"/>
        <v>0</v>
      </c>
      <c r="BI230" s="111">
        <f t="shared" si="23"/>
        <v>0</v>
      </c>
      <c r="BJ230" s="20" t="s">
        <v>138</v>
      </c>
      <c r="BK230" s="111">
        <f t="shared" si="24"/>
        <v>0</v>
      </c>
      <c r="BL230" s="20" t="s">
        <v>164</v>
      </c>
      <c r="BM230" s="20" t="s">
        <v>462</v>
      </c>
    </row>
    <row r="231" spans="2:65" s="1" customFormat="1" ht="34.15" customHeight="1">
      <c r="B231" s="36"/>
      <c r="C231" s="168" t="s">
        <v>463</v>
      </c>
      <c r="D231" s="168" t="s">
        <v>160</v>
      </c>
      <c r="E231" s="169" t="s">
        <v>464</v>
      </c>
      <c r="F231" s="249" t="s">
        <v>465</v>
      </c>
      <c r="G231" s="249"/>
      <c r="H231" s="249"/>
      <c r="I231" s="249"/>
      <c r="J231" s="170" t="s">
        <v>242</v>
      </c>
      <c r="K231" s="171">
        <v>313.82</v>
      </c>
      <c r="L231" s="250">
        <v>0</v>
      </c>
      <c r="M231" s="251"/>
      <c r="N231" s="247">
        <f t="shared" si="15"/>
        <v>0</v>
      </c>
      <c r="O231" s="247"/>
      <c r="P231" s="247"/>
      <c r="Q231" s="247"/>
      <c r="R231" s="38"/>
      <c r="T231" s="173" t="s">
        <v>20</v>
      </c>
      <c r="U231" s="45" t="s">
        <v>46</v>
      </c>
      <c r="V231" s="37"/>
      <c r="W231" s="174">
        <f t="shared" si="16"/>
        <v>0</v>
      </c>
      <c r="X231" s="174">
        <v>0</v>
      </c>
      <c r="Y231" s="174">
        <f t="shared" si="17"/>
        <v>0</v>
      </c>
      <c r="Z231" s="174">
        <v>0</v>
      </c>
      <c r="AA231" s="175">
        <f t="shared" si="18"/>
        <v>0</v>
      </c>
      <c r="AR231" s="20" t="s">
        <v>164</v>
      </c>
      <c r="AT231" s="20" t="s">
        <v>160</v>
      </c>
      <c r="AU231" s="20" t="s">
        <v>138</v>
      </c>
      <c r="AY231" s="20" t="s">
        <v>159</v>
      </c>
      <c r="BE231" s="111">
        <f t="shared" si="19"/>
        <v>0</v>
      </c>
      <c r="BF231" s="111">
        <f t="shared" si="20"/>
        <v>0</v>
      </c>
      <c r="BG231" s="111">
        <f t="shared" si="21"/>
        <v>0</v>
      </c>
      <c r="BH231" s="111">
        <f t="shared" si="22"/>
        <v>0</v>
      </c>
      <c r="BI231" s="111">
        <f t="shared" si="23"/>
        <v>0</v>
      </c>
      <c r="BJ231" s="20" t="s">
        <v>138</v>
      </c>
      <c r="BK231" s="111">
        <f t="shared" si="24"/>
        <v>0</v>
      </c>
      <c r="BL231" s="20" t="s">
        <v>164</v>
      </c>
      <c r="BM231" s="20" t="s">
        <v>466</v>
      </c>
    </row>
    <row r="232" spans="2:65" s="1" customFormat="1" ht="34.15" customHeight="1">
      <c r="B232" s="36"/>
      <c r="C232" s="168" t="s">
        <v>467</v>
      </c>
      <c r="D232" s="168" t="s">
        <v>160</v>
      </c>
      <c r="E232" s="169" t="s">
        <v>468</v>
      </c>
      <c r="F232" s="249" t="s">
        <v>469</v>
      </c>
      <c r="G232" s="249"/>
      <c r="H232" s="249"/>
      <c r="I232" s="249"/>
      <c r="J232" s="170" t="s">
        <v>242</v>
      </c>
      <c r="K232" s="171">
        <v>313.82</v>
      </c>
      <c r="L232" s="250">
        <v>0</v>
      </c>
      <c r="M232" s="251"/>
      <c r="N232" s="247">
        <f t="shared" si="15"/>
        <v>0</v>
      </c>
      <c r="O232" s="247"/>
      <c r="P232" s="247"/>
      <c r="Q232" s="247"/>
      <c r="R232" s="38"/>
      <c r="T232" s="173" t="s">
        <v>20</v>
      </c>
      <c r="U232" s="45" t="s">
        <v>46</v>
      </c>
      <c r="V232" s="37"/>
      <c r="W232" s="174">
        <f t="shared" si="16"/>
        <v>0</v>
      </c>
      <c r="X232" s="174">
        <v>0</v>
      </c>
      <c r="Y232" s="174">
        <f t="shared" si="17"/>
        <v>0</v>
      </c>
      <c r="Z232" s="174">
        <v>0</v>
      </c>
      <c r="AA232" s="175">
        <f t="shared" si="18"/>
        <v>0</v>
      </c>
      <c r="AR232" s="20" t="s">
        <v>164</v>
      </c>
      <c r="AT232" s="20" t="s">
        <v>160</v>
      </c>
      <c r="AU232" s="20" t="s">
        <v>138</v>
      </c>
      <c r="AY232" s="20" t="s">
        <v>159</v>
      </c>
      <c r="BE232" s="111">
        <f t="shared" si="19"/>
        <v>0</v>
      </c>
      <c r="BF232" s="111">
        <f t="shared" si="20"/>
        <v>0</v>
      </c>
      <c r="BG232" s="111">
        <f t="shared" si="21"/>
        <v>0</v>
      </c>
      <c r="BH232" s="111">
        <f t="shared" si="22"/>
        <v>0</v>
      </c>
      <c r="BI232" s="111">
        <f t="shared" si="23"/>
        <v>0</v>
      </c>
      <c r="BJ232" s="20" t="s">
        <v>138</v>
      </c>
      <c r="BK232" s="111">
        <f t="shared" si="24"/>
        <v>0</v>
      </c>
      <c r="BL232" s="20" t="s">
        <v>164</v>
      </c>
      <c r="BM232" s="20" t="s">
        <v>470</v>
      </c>
    </row>
    <row r="233" spans="2:65" s="1" customFormat="1" ht="34.15" customHeight="1">
      <c r="B233" s="36"/>
      <c r="C233" s="168" t="s">
        <v>471</v>
      </c>
      <c r="D233" s="168" t="s">
        <v>160</v>
      </c>
      <c r="E233" s="169" t="s">
        <v>472</v>
      </c>
      <c r="F233" s="249" t="s">
        <v>473</v>
      </c>
      <c r="G233" s="249"/>
      <c r="H233" s="249"/>
      <c r="I233" s="249"/>
      <c r="J233" s="170" t="s">
        <v>242</v>
      </c>
      <c r="K233" s="171">
        <v>313.82</v>
      </c>
      <c r="L233" s="250">
        <v>0</v>
      </c>
      <c r="M233" s="251"/>
      <c r="N233" s="247">
        <f t="shared" si="15"/>
        <v>0</v>
      </c>
      <c r="O233" s="247"/>
      <c r="P233" s="247"/>
      <c r="Q233" s="247"/>
      <c r="R233" s="38"/>
      <c r="T233" s="173" t="s">
        <v>20</v>
      </c>
      <c r="U233" s="45" t="s">
        <v>46</v>
      </c>
      <c r="V233" s="37"/>
      <c r="W233" s="174">
        <f t="shared" si="16"/>
        <v>0</v>
      </c>
      <c r="X233" s="174">
        <v>0</v>
      </c>
      <c r="Y233" s="174">
        <f t="shared" si="17"/>
        <v>0</v>
      </c>
      <c r="Z233" s="174">
        <v>0</v>
      </c>
      <c r="AA233" s="175">
        <f t="shared" si="18"/>
        <v>0</v>
      </c>
      <c r="AR233" s="20" t="s">
        <v>164</v>
      </c>
      <c r="AT233" s="20" t="s">
        <v>160</v>
      </c>
      <c r="AU233" s="20" t="s">
        <v>138</v>
      </c>
      <c r="AY233" s="20" t="s">
        <v>159</v>
      </c>
      <c r="BE233" s="111">
        <f t="shared" si="19"/>
        <v>0</v>
      </c>
      <c r="BF233" s="111">
        <f t="shared" si="20"/>
        <v>0</v>
      </c>
      <c r="BG233" s="111">
        <f t="shared" si="21"/>
        <v>0</v>
      </c>
      <c r="BH233" s="111">
        <f t="shared" si="22"/>
        <v>0</v>
      </c>
      <c r="BI233" s="111">
        <f t="shared" si="23"/>
        <v>0</v>
      </c>
      <c r="BJ233" s="20" t="s">
        <v>138</v>
      </c>
      <c r="BK233" s="111">
        <f t="shared" si="24"/>
        <v>0</v>
      </c>
      <c r="BL233" s="20" t="s">
        <v>164</v>
      </c>
      <c r="BM233" s="20" t="s">
        <v>474</v>
      </c>
    </row>
    <row r="234" spans="2:65" s="1" customFormat="1" ht="14.45" customHeight="1">
      <c r="B234" s="36"/>
      <c r="C234" s="168" t="s">
        <v>475</v>
      </c>
      <c r="D234" s="168" t="s">
        <v>160</v>
      </c>
      <c r="E234" s="169" t="s">
        <v>476</v>
      </c>
      <c r="F234" s="249" t="s">
        <v>477</v>
      </c>
      <c r="G234" s="249"/>
      <c r="H234" s="249"/>
      <c r="I234" s="249"/>
      <c r="J234" s="170" t="s">
        <v>242</v>
      </c>
      <c r="K234" s="171">
        <v>313.82</v>
      </c>
      <c r="L234" s="250">
        <v>0</v>
      </c>
      <c r="M234" s="251"/>
      <c r="N234" s="247">
        <f t="shared" si="15"/>
        <v>0</v>
      </c>
      <c r="O234" s="247"/>
      <c r="P234" s="247"/>
      <c r="Q234" s="247"/>
      <c r="R234" s="38"/>
      <c r="T234" s="173" t="s">
        <v>20</v>
      </c>
      <c r="U234" s="45" t="s">
        <v>46</v>
      </c>
      <c r="V234" s="37"/>
      <c r="W234" s="174">
        <f t="shared" si="16"/>
        <v>0</v>
      </c>
      <c r="X234" s="174">
        <v>0</v>
      </c>
      <c r="Y234" s="174">
        <f t="shared" si="17"/>
        <v>0</v>
      </c>
      <c r="Z234" s="174">
        <v>0</v>
      </c>
      <c r="AA234" s="175">
        <f t="shared" si="18"/>
        <v>0</v>
      </c>
      <c r="AR234" s="20" t="s">
        <v>164</v>
      </c>
      <c r="AT234" s="20" t="s">
        <v>160</v>
      </c>
      <c r="AU234" s="20" t="s">
        <v>138</v>
      </c>
      <c r="AY234" s="20" t="s">
        <v>159</v>
      </c>
      <c r="BE234" s="111">
        <f t="shared" si="19"/>
        <v>0</v>
      </c>
      <c r="BF234" s="111">
        <f t="shared" si="20"/>
        <v>0</v>
      </c>
      <c r="BG234" s="111">
        <f t="shared" si="21"/>
        <v>0</v>
      </c>
      <c r="BH234" s="111">
        <f t="shared" si="22"/>
        <v>0</v>
      </c>
      <c r="BI234" s="111">
        <f t="shared" si="23"/>
        <v>0</v>
      </c>
      <c r="BJ234" s="20" t="s">
        <v>138</v>
      </c>
      <c r="BK234" s="111">
        <f t="shared" si="24"/>
        <v>0</v>
      </c>
      <c r="BL234" s="20" t="s">
        <v>164</v>
      </c>
      <c r="BM234" s="20" t="s">
        <v>478</v>
      </c>
    </row>
    <row r="235" spans="2:65" s="1" customFormat="1" ht="22.9" customHeight="1">
      <c r="B235" s="36"/>
      <c r="C235" s="168" t="s">
        <v>479</v>
      </c>
      <c r="D235" s="168" t="s">
        <v>160</v>
      </c>
      <c r="E235" s="169" t="s">
        <v>480</v>
      </c>
      <c r="F235" s="249" t="s">
        <v>481</v>
      </c>
      <c r="G235" s="249"/>
      <c r="H235" s="249"/>
      <c r="I235" s="249"/>
      <c r="J235" s="170" t="s">
        <v>242</v>
      </c>
      <c r="K235" s="171">
        <v>313.82</v>
      </c>
      <c r="L235" s="250">
        <v>0</v>
      </c>
      <c r="M235" s="251"/>
      <c r="N235" s="247">
        <f t="shared" si="15"/>
        <v>0</v>
      </c>
      <c r="O235" s="247"/>
      <c r="P235" s="247"/>
      <c r="Q235" s="247"/>
      <c r="R235" s="38"/>
      <c r="T235" s="173" t="s">
        <v>20</v>
      </c>
      <c r="U235" s="45" t="s">
        <v>46</v>
      </c>
      <c r="V235" s="37"/>
      <c r="W235" s="174">
        <f t="shared" si="16"/>
        <v>0</v>
      </c>
      <c r="X235" s="174">
        <v>0</v>
      </c>
      <c r="Y235" s="174">
        <f t="shared" si="17"/>
        <v>0</v>
      </c>
      <c r="Z235" s="174">
        <v>0</v>
      </c>
      <c r="AA235" s="175">
        <f t="shared" si="18"/>
        <v>0</v>
      </c>
      <c r="AR235" s="20" t="s">
        <v>164</v>
      </c>
      <c r="AT235" s="20" t="s">
        <v>160</v>
      </c>
      <c r="AU235" s="20" t="s">
        <v>138</v>
      </c>
      <c r="AY235" s="20" t="s">
        <v>159</v>
      </c>
      <c r="BE235" s="111">
        <f t="shared" si="19"/>
        <v>0</v>
      </c>
      <c r="BF235" s="111">
        <f t="shared" si="20"/>
        <v>0</v>
      </c>
      <c r="BG235" s="111">
        <f t="shared" si="21"/>
        <v>0</v>
      </c>
      <c r="BH235" s="111">
        <f t="shared" si="22"/>
        <v>0</v>
      </c>
      <c r="BI235" s="111">
        <f t="shared" si="23"/>
        <v>0</v>
      </c>
      <c r="BJ235" s="20" t="s">
        <v>138</v>
      </c>
      <c r="BK235" s="111">
        <f t="shared" si="24"/>
        <v>0</v>
      </c>
      <c r="BL235" s="20" t="s">
        <v>164</v>
      </c>
      <c r="BM235" s="20" t="s">
        <v>482</v>
      </c>
    </row>
    <row r="236" spans="2:65" s="9" customFormat="1" ht="29.85" customHeight="1">
      <c r="B236" s="157"/>
      <c r="C236" s="158"/>
      <c r="D236" s="167" t="s">
        <v>131</v>
      </c>
      <c r="E236" s="167"/>
      <c r="F236" s="167"/>
      <c r="G236" s="167"/>
      <c r="H236" s="167"/>
      <c r="I236" s="167"/>
      <c r="J236" s="167"/>
      <c r="K236" s="167"/>
      <c r="L236" s="167"/>
      <c r="M236" s="167"/>
      <c r="N236" s="258">
        <f>BK236</f>
        <v>0</v>
      </c>
      <c r="O236" s="259"/>
      <c r="P236" s="259"/>
      <c r="Q236" s="259"/>
      <c r="R236" s="160"/>
      <c r="T236" s="161"/>
      <c r="U236" s="158"/>
      <c r="V236" s="158"/>
      <c r="W236" s="162">
        <f>W237</f>
        <v>0</v>
      </c>
      <c r="X236" s="158"/>
      <c r="Y236" s="162">
        <f>Y237</f>
        <v>0</v>
      </c>
      <c r="Z236" s="158"/>
      <c r="AA236" s="163">
        <f>AA237</f>
        <v>0</v>
      </c>
      <c r="AR236" s="164" t="s">
        <v>87</v>
      </c>
      <c r="AT236" s="165" t="s">
        <v>78</v>
      </c>
      <c r="AU236" s="165" t="s">
        <v>87</v>
      </c>
      <c r="AY236" s="164" t="s">
        <v>159</v>
      </c>
      <c r="BK236" s="166">
        <f>BK237</f>
        <v>0</v>
      </c>
    </row>
    <row r="237" spans="2:65" s="1" customFormat="1" ht="45.6" customHeight="1">
      <c r="B237" s="36"/>
      <c r="C237" s="168" t="s">
        <v>483</v>
      </c>
      <c r="D237" s="168" t="s">
        <v>160</v>
      </c>
      <c r="E237" s="169" t="s">
        <v>484</v>
      </c>
      <c r="F237" s="249" t="s">
        <v>485</v>
      </c>
      <c r="G237" s="249"/>
      <c r="H237" s="249"/>
      <c r="I237" s="249"/>
      <c r="J237" s="170" t="s">
        <v>242</v>
      </c>
      <c r="K237" s="171">
        <v>1522.74</v>
      </c>
      <c r="L237" s="250">
        <v>0</v>
      </c>
      <c r="M237" s="251"/>
      <c r="N237" s="247">
        <f>ROUND(L237*K237,2)</f>
        <v>0</v>
      </c>
      <c r="O237" s="247"/>
      <c r="P237" s="247"/>
      <c r="Q237" s="247"/>
      <c r="R237" s="38"/>
      <c r="T237" s="173" t="s">
        <v>20</v>
      </c>
      <c r="U237" s="45" t="s">
        <v>46</v>
      </c>
      <c r="V237" s="37"/>
      <c r="W237" s="174">
        <f>V237*K237</f>
        <v>0</v>
      </c>
      <c r="X237" s="174">
        <v>0</v>
      </c>
      <c r="Y237" s="174">
        <f>X237*K237</f>
        <v>0</v>
      </c>
      <c r="Z237" s="174">
        <v>0</v>
      </c>
      <c r="AA237" s="175">
        <f>Z237*K237</f>
        <v>0</v>
      </c>
      <c r="AR237" s="20" t="s">
        <v>164</v>
      </c>
      <c r="AT237" s="20" t="s">
        <v>160</v>
      </c>
      <c r="AU237" s="20" t="s">
        <v>138</v>
      </c>
      <c r="AY237" s="20" t="s">
        <v>159</v>
      </c>
      <c r="BE237" s="111">
        <f>IF(U237="základná",N237,0)</f>
        <v>0</v>
      </c>
      <c r="BF237" s="111">
        <f>IF(U237="znížená",N237,0)</f>
        <v>0</v>
      </c>
      <c r="BG237" s="111">
        <f>IF(U237="zákl. prenesená",N237,0)</f>
        <v>0</v>
      </c>
      <c r="BH237" s="111">
        <f>IF(U237="zníž. prenesená",N237,0)</f>
        <v>0</v>
      </c>
      <c r="BI237" s="111">
        <f>IF(U237="nulová",N237,0)</f>
        <v>0</v>
      </c>
      <c r="BJ237" s="20" t="s">
        <v>138</v>
      </c>
      <c r="BK237" s="111">
        <f>ROUND(L237*K237,2)</f>
        <v>0</v>
      </c>
      <c r="BL237" s="20" t="s">
        <v>164</v>
      </c>
      <c r="BM237" s="20" t="s">
        <v>486</v>
      </c>
    </row>
    <row r="238" spans="2:65" s="9" customFormat="1" ht="37.35" customHeight="1">
      <c r="B238" s="157"/>
      <c r="C238" s="158"/>
      <c r="D238" s="159" t="s">
        <v>132</v>
      </c>
      <c r="E238" s="159"/>
      <c r="F238" s="159"/>
      <c r="G238" s="159"/>
      <c r="H238" s="159"/>
      <c r="I238" s="159"/>
      <c r="J238" s="159"/>
      <c r="K238" s="159"/>
      <c r="L238" s="159"/>
      <c r="M238" s="159"/>
      <c r="N238" s="260">
        <f>BK238</f>
        <v>0</v>
      </c>
      <c r="O238" s="261"/>
      <c r="P238" s="261"/>
      <c r="Q238" s="261"/>
      <c r="R238" s="160"/>
      <c r="T238" s="161"/>
      <c r="U238" s="158"/>
      <c r="V238" s="158"/>
      <c r="W238" s="162">
        <f>W239</f>
        <v>0</v>
      </c>
      <c r="X238" s="158"/>
      <c r="Y238" s="162">
        <f>Y239</f>
        <v>0.10972800000000001</v>
      </c>
      <c r="Z238" s="158"/>
      <c r="AA238" s="163">
        <f>AA239</f>
        <v>0</v>
      </c>
      <c r="AR238" s="164" t="s">
        <v>138</v>
      </c>
      <c r="AT238" s="165" t="s">
        <v>78</v>
      </c>
      <c r="AU238" s="165" t="s">
        <v>79</v>
      </c>
      <c r="AY238" s="164" t="s">
        <v>159</v>
      </c>
      <c r="BK238" s="166">
        <f>BK239</f>
        <v>0</v>
      </c>
    </row>
    <row r="239" spans="2:65" s="9" customFormat="1" ht="19.899999999999999" customHeight="1">
      <c r="B239" s="157"/>
      <c r="C239" s="158"/>
      <c r="D239" s="167" t="s">
        <v>133</v>
      </c>
      <c r="E239" s="167"/>
      <c r="F239" s="167"/>
      <c r="G239" s="167"/>
      <c r="H239" s="167"/>
      <c r="I239" s="167"/>
      <c r="J239" s="167"/>
      <c r="K239" s="167"/>
      <c r="L239" s="167"/>
      <c r="M239" s="167"/>
      <c r="N239" s="262">
        <f>BK239</f>
        <v>0</v>
      </c>
      <c r="O239" s="263"/>
      <c r="P239" s="263"/>
      <c r="Q239" s="263"/>
      <c r="R239" s="160"/>
      <c r="T239" s="161"/>
      <c r="U239" s="158"/>
      <c r="V239" s="158"/>
      <c r="W239" s="162">
        <f>SUM(W240:W243)</f>
        <v>0</v>
      </c>
      <c r="X239" s="158"/>
      <c r="Y239" s="162">
        <f>SUM(Y240:Y243)</f>
        <v>0.10972800000000001</v>
      </c>
      <c r="Z239" s="158"/>
      <c r="AA239" s="163">
        <f>SUM(AA240:AA243)</f>
        <v>0</v>
      </c>
      <c r="AR239" s="164" t="s">
        <v>138</v>
      </c>
      <c r="AT239" s="165" t="s">
        <v>78</v>
      </c>
      <c r="AU239" s="165" t="s">
        <v>87</v>
      </c>
      <c r="AY239" s="164" t="s">
        <v>159</v>
      </c>
      <c r="BK239" s="166">
        <f>SUM(BK240:BK243)</f>
        <v>0</v>
      </c>
    </row>
    <row r="240" spans="2:65" s="1" customFormat="1" ht="34.15" customHeight="1">
      <c r="B240" s="36"/>
      <c r="C240" s="168" t="s">
        <v>487</v>
      </c>
      <c r="D240" s="168" t="s">
        <v>160</v>
      </c>
      <c r="E240" s="169" t="s">
        <v>488</v>
      </c>
      <c r="F240" s="249" t="s">
        <v>489</v>
      </c>
      <c r="G240" s="249"/>
      <c r="H240" s="249"/>
      <c r="I240" s="249"/>
      <c r="J240" s="170" t="s">
        <v>163</v>
      </c>
      <c r="K240" s="171">
        <v>46.1</v>
      </c>
      <c r="L240" s="250">
        <v>0</v>
      </c>
      <c r="M240" s="251"/>
      <c r="N240" s="247">
        <f>ROUND(L240*K240,2)</f>
        <v>0</v>
      </c>
      <c r="O240" s="247"/>
      <c r="P240" s="247"/>
      <c r="Q240" s="247"/>
      <c r="R240" s="38"/>
      <c r="T240" s="173" t="s">
        <v>20</v>
      </c>
      <c r="U240" s="45" t="s">
        <v>46</v>
      </c>
      <c r="V240" s="37"/>
      <c r="W240" s="174">
        <f>V240*K240</f>
        <v>0</v>
      </c>
      <c r="X240" s="174">
        <v>8.0000000000000007E-5</v>
      </c>
      <c r="Y240" s="174">
        <f>X240*K240</f>
        <v>3.6880000000000003E-3</v>
      </c>
      <c r="Z240" s="174">
        <v>0</v>
      </c>
      <c r="AA240" s="175">
        <f>Z240*K240</f>
        <v>0</v>
      </c>
      <c r="AR240" s="20" t="s">
        <v>235</v>
      </c>
      <c r="AT240" s="20" t="s">
        <v>160</v>
      </c>
      <c r="AU240" s="20" t="s">
        <v>138</v>
      </c>
      <c r="AY240" s="20" t="s">
        <v>159</v>
      </c>
      <c r="BE240" s="111">
        <f>IF(U240="základná",N240,0)</f>
        <v>0</v>
      </c>
      <c r="BF240" s="111">
        <f>IF(U240="znížená",N240,0)</f>
        <v>0</v>
      </c>
      <c r="BG240" s="111">
        <f>IF(U240="zákl. prenesená",N240,0)</f>
        <v>0</v>
      </c>
      <c r="BH240" s="111">
        <f>IF(U240="zníž. prenesená",N240,0)</f>
        <v>0</v>
      </c>
      <c r="BI240" s="111">
        <f>IF(U240="nulová",N240,0)</f>
        <v>0</v>
      </c>
      <c r="BJ240" s="20" t="s">
        <v>138</v>
      </c>
      <c r="BK240" s="111">
        <f>ROUND(L240*K240,2)</f>
        <v>0</v>
      </c>
      <c r="BL240" s="20" t="s">
        <v>235</v>
      </c>
      <c r="BM240" s="20" t="s">
        <v>490</v>
      </c>
    </row>
    <row r="241" spans="2:65" s="10" customFormat="1" ht="14.45" customHeight="1">
      <c r="B241" s="176"/>
      <c r="C241" s="177"/>
      <c r="D241" s="177"/>
      <c r="E241" s="178" t="s">
        <v>20</v>
      </c>
      <c r="F241" s="256" t="s">
        <v>491</v>
      </c>
      <c r="G241" s="257"/>
      <c r="H241" s="257"/>
      <c r="I241" s="257"/>
      <c r="J241" s="177"/>
      <c r="K241" s="179">
        <v>46.103999999999999</v>
      </c>
      <c r="L241" s="177"/>
      <c r="M241" s="177"/>
      <c r="N241" s="177"/>
      <c r="O241" s="177"/>
      <c r="P241" s="177"/>
      <c r="Q241" s="177"/>
      <c r="R241" s="180"/>
      <c r="T241" s="181"/>
      <c r="U241" s="177"/>
      <c r="V241" s="177"/>
      <c r="W241" s="177"/>
      <c r="X241" s="177"/>
      <c r="Y241" s="177"/>
      <c r="Z241" s="177"/>
      <c r="AA241" s="182"/>
      <c r="AT241" s="183" t="s">
        <v>181</v>
      </c>
      <c r="AU241" s="183" t="s">
        <v>138</v>
      </c>
      <c r="AV241" s="10" t="s">
        <v>138</v>
      </c>
      <c r="AW241" s="10" t="s">
        <v>182</v>
      </c>
      <c r="AX241" s="10" t="s">
        <v>87</v>
      </c>
      <c r="AY241" s="183" t="s">
        <v>159</v>
      </c>
    </row>
    <row r="242" spans="2:65" s="1" customFormat="1" ht="34.15" customHeight="1">
      <c r="B242" s="36"/>
      <c r="C242" s="192" t="s">
        <v>492</v>
      </c>
      <c r="D242" s="192" t="s">
        <v>292</v>
      </c>
      <c r="E242" s="193" t="s">
        <v>493</v>
      </c>
      <c r="F242" s="254" t="s">
        <v>494</v>
      </c>
      <c r="G242" s="254"/>
      <c r="H242" s="254"/>
      <c r="I242" s="254"/>
      <c r="J242" s="194" t="s">
        <v>163</v>
      </c>
      <c r="K242" s="195">
        <v>53.02</v>
      </c>
      <c r="L242" s="252">
        <v>0</v>
      </c>
      <c r="M242" s="253"/>
      <c r="N242" s="255">
        <f>ROUND(L242*K242,2)</f>
        <v>0</v>
      </c>
      <c r="O242" s="247"/>
      <c r="P242" s="247"/>
      <c r="Q242" s="247"/>
      <c r="R242" s="38"/>
      <c r="T242" s="173" t="s">
        <v>20</v>
      </c>
      <c r="U242" s="45" t="s">
        <v>46</v>
      </c>
      <c r="V242" s="37"/>
      <c r="W242" s="174">
        <f>V242*K242</f>
        <v>0</v>
      </c>
      <c r="X242" s="174">
        <v>2E-3</v>
      </c>
      <c r="Y242" s="174">
        <f>X242*K242</f>
        <v>0.10604000000000001</v>
      </c>
      <c r="Z242" s="174">
        <v>0</v>
      </c>
      <c r="AA242" s="175">
        <f>Z242*K242</f>
        <v>0</v>
      </c>
      <c r="AR242" s="20" t="s">
        <v>309</v>
      </c>
      <c r="AT242" s="20" t="s">
        <v>292</v>
      </c>
      <c r="AU242" s="20" t="s">
        <v>138</v>
      </c>
      <c r="AY242" s="20" t="s">
        <v>159</v>
      </c>
      <c r="BE242" s="111">
        <f>IF(U242="základná",N242,0)</f>
        <v>0</v>
      </c>
      <c r="BF242" s="111">
        <f>IF(U242="znížená",N242,0)</f>
        <v>0</v>
      </c>
      <c r="BG242" s="111">
        <f>IF(U242="zákl. prenesená",N242,0)</f>
        <v>0</v>
      </c>
      <c r="BH242" s="111">
        <f>IF(U242="zníž. prenesená",N242,0)</f>
        <v>0</v>
      </c>
      <c r="BI242" s="111">
        <f>IF(U242="nulová",N242,0)</f>
        <v>0</v>
      </c>
      <c r="BJ242" s="20" t="s">
        <v>138</v>
      </c>
      <c r="BK242" s="111">
        <f>ROUND(L242*K242,2)</f>
        <v>0</v>
      </c>
      <c r="BL242" s="20" t="s">
        <v>235</v>
      </c>
      <c r="BM242" s="20" t="s">
        <v>495</v>
      </c>
    </row>
    <row r="243" spans="2:65" s="1" customFormat="1" ht="22.9" customHeight="1">
      <c r="B243" s="36"/>
      <c r="C243" s="168" t="s">
        <v>496</v>
      </c>
      <c r="D243" s="168" t="s">
        <v>160</v>
      </c>
      <c r="E243" s="169" t="s">
        <v>497</v>
      </c>
      <c r="F243" s="249" t="s">
        <v>498</v>
      </c>
      <c r="G243" s="249"/>
      <c r="H243" s="249"/>
      <c r="I243" s="249"/>
      <c r="J243" s="170" t="s">
        <v>499</v>
      </c>
      <c r="K243" s="172">
        <v>0</v>
      </c>
      <c r="L243" s="250">
        <v>0</v>
      </c>
      <c r="M243" s="251"/>
      <c r="N243" s="247">
        <f>ROUND(L243*K243,2)</f>
        <v>0</v>
      </c>
      <c r="O243" s="247"/>
      <c r="P243" s="247"/>
      <c r="Q243" s="247"/>
      <c r="R243" s="38"/>
      <c r="T243" s="173" t="s">
        <v>20</v>
      </c>
      <c r="U243" s="45" t="s">
        <v>46</v>
      </c>
      <c r="V243" s="37"/>
      <c r="W243" s="174">
        <f>V243*K243</f>
        <v>0</v>
      </c>
      <c r="X243" s="174">
        <v>0</v>
      </c>
      <c r="Y243" s="174">
        <f>X243*K243</f>
        <v>0</v>
      </c>
      <c r="Z243" s="174">
        <v>0</v>
      </c>
      <c r="AA243" s="175">
        <f>Z243*K243</f>
        <v>0</v>
      </c>
      <c r="AR243" s="20" t="s">
        <v>235</v>
      </c>
      <c r="AT243" s="20" t="s">
        <v>160</v>
      </c>
      <c r="AU243" s="20" t="s">
        <v>138</v>
      </c>
      <c r="AY243" s="20" t="s">
        <v>159</v>
      </c>
      <c r="BE243" s="111">
        <f>IF(U243="základná",N243,0)</f>
        <v>0</v>
      </c>
      <c r="BF243" s="111">
        <f>IF(U243="znížená",N243,0)</f>
        <v>0</v>
      </c>
      <c r="BG243" s="111">
        <f>IF(U243="zákl. prenesená",N243,0)</f>
        <v>0</v>
      </c>
      <c r="BH243" s="111">
        <f>IF(U243="zníž. prenesená",N243,0)</f>
        <v>0</v>
      </c>
      <c r="BI243" s="111">
        <f>IF(U243="nulová",N243,0)</f>
        <v>0</v>
      </c>
      <c r="BJ243" s="20" t="s">
        <v>138</v>
      </c>
      <c r="BK243" s="111">
        <f>ROUND(L243*K243,2)</f>
        <v>0</v>
      </c>
      <c r="BL243" s="20" t="s">
        <v>235</v>
      </c>
      <c r="BM243" s="20" t="s">
        <v>500</v>
      </c>
    </row>
    <row r="244" spans="2:65" s="1" customFormat="1" ht="49.9" customHeight="1">
      <c r="B244" s="36"/>
      <c r="C244" s="37"/>
      <c r="D244" s="159" t="s">
        <v>501</v>
      </c>
      <c r="E244" s="37"/>
      <c r="F244" s="37"/>
      <c r="G244" s="37"/>
      <c r="H244" s="37"/>
      <c r="I244" s="37"/>
      <c r="J244" s="37"/>
      <c r="K244" s="37"/>
      <c r="L244" s="37"/>
      <c r="M244" s="37"/>
      <c r="N244" s="264">
        <f t="shared" ref="N244:N249" si="25">BK244</f>
        <v>0</v>
      </c>
      <c r="O244" s="265"/>
      <c r="P244" s="265"/>
      <c r="Q244" s="265"/>
      <c r="R244" s="38"/>
      <c r="T244" s="144"/>
      <c r="U244" s="37"/>
      <c r="V244" s="37"/>
      <c r="W244" s="37"/>
      <c r="X244" s="37"/>
      <c r="Y244" s="37"/>
      <c r="Z244" s="37"/>
      <c r="AA244" s="79"/>
      <c r="AT244" s="20" t="s">
        <v>78</v>
      </c>
      <c r="AU244" s="20" t="s">
        <v>79</v>
      </c>
      <c r="AY244" s="20" t="s">
        <v>502</v>
      </c>
      <c r="BK244" s="111">
        <f>SUM(BK245:BK249)</f>
        <v>0</v>
      </c>
    </row>
    <row r="245" spans="2:65" s="1" customFormat="1" ht="22.35" customHeight="1">
      <c r="B245" s="36"/>
      <c r="C245" s="196" t="s">
        <v>20</v>
      </c>
      <c r="D245" s="196" t="s">
        <v>160</v>
      </c>
      <c r="E245" s="197" t="s">
        <v>20</v>
      </c>
      <c r="F245" s="248" t="s">
        <v>20</v>
      </c>
      <c r="G245" s="248"/>
      <c r="H245" s="248"/>
      <c r="I245" s="248"/>
      <c r="J245" s="198" t="s">
        <v>20</v>
      </c>
      <c r="K245" s="172"/>
      <c r="L245" s="250"/>
      <c r="M245" s="247"/>
      <c r="N245" s="247">
        <f t="shared" si="25"/>
        <v>0</v>
      </c>
      <c r="O245" s="247"/>
      <c r="P245" s="247"/>
      <c r="Q245" s="247"/>
      <c r="R245" s="38"/>
      <c r="T245" s="173" t="s">
        <v>20</v>
      </c>
      <c r="U245" s="199" t="s">
        <v>46</v>
      </c>
      <c r="V245" s="37"/>
      <c r="W245" s="37"/>
      <c r="X245" s="37"/>
      <c r="Y245" s="37"/>
      <c r="Z245" s="37"/>
      <c r="AA245" s="79"/>
      <c r="AT245" s="20" t="s">
        <v>502</v>
      </c>
      <c r="AU245" s="20" t="s">
        <v>87</v>
      </c>
      <c r="AY245" s="20" t="s">
        <v>502</v>
      </c>
      <c r="BE245" s="111">
        <f>IF(U245="základná",N245,0)</f>
        <v>0</v>
      </c>
      <c r="BF245" s="111">
        <f>IF(U245="znížená",N245,0)</f>
        <v>0</v>
      </c>
      <c r="BG245" s="111">
        <f>IF(U245="zákl. prenesená",N245,0)</f>
        <v>0</v>
      </c>
      <c r="BH245" s="111">
        <f>IF(U245="zníž. prenesená",N245,0)</f>
        <v>0</v>
      </c>
      <c r="BI245" s="111">
        <f>IF(U245="nulová",N245,0)</f>
        <v>0</v>
      </c>
      <c r="BJ245" s="20" t="s">
        <v>138</v>
      </c>
      <c r="BK245" s="111">
        <f>L245*K245</f>
        <v>0</v>
      </c>
    </row>
    <row r="246" spans="2:65" s="1" customFormat="1" ht="22.35" customHeight="1">
      <c r="B246" s="36"/>
      <c r="C246" s="196" t="s">
        <v>20</v>
      </c>
      <c r="D246" s="196" t="s">
        <v>160</v>
      </c>
      <c r="E246" s="197" t="s">
        <v>20</v>
      </c>
      <c r="F246" s="248" t="s">
        <v>20</v>
      </c>
      <c r="G246" s="248"/>
      <c r="H246" s="248"/>
      <c r="I246" s="248"/>
      <c r="J246" s="198" t="s">
        <v>20</v>
      </c>
      <c r="K246" s="172"/>
      <c r="L246" s="250"/>
      <c r="M246" s="247"/>
      <c r="N246" s="247">
        <f t="shared" si="25"/>
        <v>0</v>
      </c>
      <c r="O246" s="247"/>
      <c r="P246" s="247"/>
      <c r="Q246" s="247"/>
      <c r="R246" s="38"/>
      <c r="T246" s="173" t="s">
        <v>20</v>
      </c>
      <c r="U246" s="199" t="s">
        <v>46</v>
      </c>
      <c r="V246" s="37"/>
      <c r="W246" s="37"/>
      <c r="X246" s="37"/>
      <c r="Y246" s="37"/>
      <c r="Z246" s="37"/>
      <c r="AA246" s="79"/>
      <c r="AT246" s="20" t="s">
        <v>502</v>
      </c>
      <c r="AU246" s="20" t="s">
        <v>87</v>
      </c>
      <c r="AY246" s="20" t="s">
        <v>502</v>
      </c>
      <c r="BE246" s="111">
        <f>IF(U246="základná",N246,0)</f>
        <v>0</v>
      </c>
      <c r="BF246" s="111">
        <f>IF(U246="znížená",N246,0)</f>
        <v>0</v>
      </c>
      <c r="BG246" s="111">
        <f>IF(U246="zákl. prenesená",N246,0)</f>
        <v>0</v>
      </c>
      <c r="BH246" s="111">
        <f>IF(U246="zníž. prenesená",N246,0)</f>
        <v>0</v>
      </c>
      <c r="BI246" s="111">
        <f>IF(U246="nulová",N246,0)</f>
        <v>0</v>
      </c>
      <c r="BJ246" s="20" t="s">
        <v>138</v>
      </c>
      <c r="BK246" s="111">
        <f>L246*K246</f>
        <v>0</v>
      </c>
    </row>
    <row r="247" spans="2:65" s="1" customFormat="1" ht="22.35" customHeight="1">
      <c r="B247" s="36"/>
      <c r="C247" s="196" t="s">
        <v>20</v>
      </c>
      <c r="D247" s="196" t="s">
        <v>160</v>
      </c>
      <c r="E247" s="197" t="s">
        <v>20</v>
      </c>
      <c r="F247" s="248" t="s">
        <v>20</v>
      </c>
      <c r="G247" s="248"/>
      <c r="H247" s="248"/>
      <c r="I247" s="248"/>
      <c r="J247" s="198" t="s">
        <v>20</v>
      </c>
      <c r="K247" s="172"/>
      <c r="L247" s="250"/>
      <c r="M247" s="247"/>
      <c r="N247" s="247">
        <f t="shared" si="25"/>
        <v>0</v>
      </c>
      <c r="O247" s="247"/>
      <c r="P247" s="247"/>
      <c r="Q247" s="247"/>
      <c r="R247" s="38"/>
      <c r="T247" s="173" t="s">
        <v>20</v>
      </c>
      <c r="U247" s="199" t="s">
        <v>46</v>
      </c>
      <c r="V247" s="37"/>
      <c r="W247" s="37"/>
      <c r="X247" s="37"/>
      <c r="Y247" s="37"/>
      <c r="Z247" s="37"/>
      <c r="AA247" s="79"/>
      <c r="AT247" s="20" t="s">
        <v>502</v>
      </c>
      <c r="AU247" s="20" t="s">
        <v>87</v>
      </c>
      <c r="AY247" s="20" t="s">
        <v>502</v>
      </c>
      <c r="BE247" s="111">
        <f>IF(U247="základná",N247,0)</f>
        <v>0</v>
      </c>
      <c r="BF247" s="111">
        <f>IF(U247="znížená",N247,0)</f>
        <v>0</v>
      </c>
      <c r="BG247" s="111">
        <f>IF(U247="zákl. prenesená",N247,0)</f>
        <v>0</v>
      </c>
      <c r="BH247" s="111">
        <f>IF(U247="zníž. prenesená",N247,0)</f>
        <v>0</v>
      </c>
      <c r="BI247" s="111">
        <f>IF(U247="nulová",N247,0)</f>
        <v>0</v>
      </c>
      <c r="BJ247" s="20" t="s">
        <v>138</v>
      </c>
      <c r="BK247" s="111">
        <f>L247*K247</f>
        <v>0</v>
      </c>
    </row>
    <row r="248" spans="2:65" s="1" customFormat="1" ht="22.35" customHeight="1">
      <c r="B248" s="36"/>
      <c r="C248" s="196" t="s">
        <v>20</v>
      </c>
      <c r="D248" s="196" t="s">
        <v>160</v>
      </c>
      <c r="E248" s="197" t="s">
        <v>20</v>
      </c>
      <c r="F248" s="248" t="s">
        <v>20</v>
      </c>
      <c r="G248" s="248"/>
      <c r="H248" s="248"/>
      <c r="I248" s="248"/>
      <c r="J248" s="198" t="s">
        <v>20</v>
      </c>
      <c r="K248" s="172"/>
      <c r="L248" s="250"/>
      <c r="M248" s="247"/>
      <c r="N248" s="247">
        <f t="shared" si="25"/>
        <v>0</v>
      </c>
      <c r="O248" s="247"/>
      <c r="P248" s="247"/>
      <c r="Q248" s="247"/>
      <c r="R248" s="38"/>
      <c r="T248" s="173" t="s">
        <v>20</v>
      </c>
      <c r="U248" s="199" t="s">
        <v>46</v>
      </c>
      <c r="V248" s="37"/>
      <c r="W248" s="37"/>
      <c r="X248" s="37"/>
      <c r="Y248" s="37"/>
      <c r="Z248" s="37"/>
      <c r="AA248" s="79"/>
      <c r="AT248" s="20" t="s">
        <v>502</v>
      </c>
      <c r="AU248" s="20" t="s">
        <v>87</v>
      </c>
      <c r="AY248" s="20" t="s">
        <v>502</v>
      </c>
      <c r="BE248" s="111">
        <f>IF(U248="základná",N248,0)</f>
        <v>0</v>
      </c>
      <c r="BF248" s="111">
        <f>IF(U248="znížená",N248,0)</f>
        <v>0</v>
      </c>
      <c r="BG248" s="111">
        <f>IF(U248="zákl. prenesená",N248,0)</f>
        <v>0</v>
      </c>
      <c r="BH248" s="111">
        <f>IF(U248="zníž. prenesená",N248,0)</f>
        <v>0</v>
      </c>
      <c r="BI248" s="111">
        <f>IF(U248="nulová",N248,0)</f>
        <v>0</v>
      </c>
      <c r="BJ248" s="20" t="s">
        <v>138</v>
      </c>
      <c r="BK248" s="111">
        <f>L248*K248</f>
        <v>0</v>
      </c>
    </row>
    <row r="249" spans="2:65" s="1" customFormat="1" ht="22.35" customHeight="1">
      <c r="B249" s="36"/>
      <c r="C249" s="196" t="s">
        <v>20</v>
      </c>
      <c r="D249" s="196" t="s">
        <v>160</v>
      </c>
      <c r="E249" s="197" t="s">
        <v>20</v>
      </c>
      <c r="F249" s="248" t="s">
        <v>20</v>
      </c>
      <c r="G249" s="248"/>
      <c r="H249" s="248"/>
      <c r="I249" s="248"/>
      <c r="J249" s="198" t="s">
        <v>20</v>
      </c>
      <c r="K249" s="172"/>
      <c r="L249" s="250"/>
      <c r="M249" s="247"/>
      <c r="N249" s="247">
        <f t="shared" si="25"/>
        <v>0</v>
      </c>
      <c r="O249" s="247"/>
      <c r="P249" s="247"/>
      <c r="Q249" s="247"/>
      <c r="R249" s="38"/>
      <c r="T249" s="173" t="s">
        <v>20</v>
      </c>
      <c r="U249" s="199" t="s">
        <v>46</v>
      </c>
      <c r="V249" s="57"/>
      <c r="W249" s="57"/>
      <c r="X249" s="57"/>
      <c r="Y249" s="57"/>
      <c r="Z249" s="57"/>
      <c r="AA249" s="59"/>
      <c r="AT249" s="20" t="s">
        <v>502</v>
      </c>
      <c r="AU249" s="20" t="s">
        <v>87</v>
      </c>
      <c r="AY249" s="20" t="s">
        <v>502</v>
      </c>
      <c r="BE249" s="111">
        <f>IF(U249="základná",N249,0)</f>
        <v>0</v>
      </c>
      <c r="BF249" s="111">
        <f>IF(U249="znížená",N249,0)</f>
        <v>0</v>
      </c>
      <c r="BG249" s="111">
        <f>IF(U249="zákl. prenesená",N249,0)</f>
        <v>0</v>
      </c>
      <c r="BH249" s="111">
        <f>IF(U249="zníž. prenesená",N249,0)</f>
        <v>0</v>
      </c>
      <c r="BI249" s="111">
        <f>IF(U249="nulová",N249,0)</f>
        <v>0</v>
      </c>
      <c r="BJ249" s="20" t="s">
        <v>138</v>
      </c>
      <c r="BK249" s="111">
        <f>L249*K249</f>
        <v>0</v>
      </c>
    </row>
    <row r="250" spans="2:65" s="1" customFormat="1" ht="6.95" customHeight="1">
      <c r="B250" s="60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2"/>
    </row>
  </sheetData>
  <sheetProtection algorithmName="SHA-512" hashValue="gHugaRlvEvxWiwhK358x+QYb07wdeeW1Nt2v80qcJGYM1mk58QH7c68D8VHd56TE/YZXK4n+GE2swkNV1zTHpw==" saltValue="txUhxcHy+oIPNofzpyTm1ECwT/wdpCYSEszYRnYP3IV5vCLuD1GjPEl1UMx77g6Xe6cvm8FA37atwv4D8Vmz9A==" spinCount="10" sheet="1" objects="1" scenarios="1" formatColumns="0" formatRows="0"/>
  <mergeCells count="363">
    <mergeCell ref="F220:I220"/>
    <mergeCell ref="F215:I215"/>
    <mergeCell ref="F216:I216"/>
    <mergeCell ref="L216:M216"/>
    <mergeCell ref="N216:Q216"/>
    <mergeCell ref="L217:M217"/>
    <mergeCell ref="N217:Q217"/>
    <mergeCell ref="L218:M218"/>
    <mergeCell ref="N218:Q218"/>
    <mergeCell ref="L219:M219"/>
    <mergeCell ref="N219:Q219"/>
    <mergeCell ref="F217:I217"/>
    <mergeCell ref="F218:I218"/>
    <mergeCell ref="F219:I219"/>
    <mergeCell ref="F212:I212"/>
    <mergeCell ref="F214:I214"/>
    <mergeCell ref="L212:M212"/>
    <mergeCell ref="N212:Q212"/>
    <mergeCell ref="F213:I213"/>
    <mergeCell ref="L213:M213"/>
    <mergeCell ref="N213:Q213"/>
    <mergeCell ref="L214:M214"/>
    <mergeCell ref="N214:Q214"/>
    <mergeCell ref="F209:I209"/>
    <mergeCell ref="F211:I211"/>
    <mergeCell ref="L209:M209"/>
    <mergeCell ref="N209:Q209"/>
    <mergeCell ref="F210:I210"/>
    <mergeCell ref="L210:M210"/>
    <mergeCell ref="N210:Q210"/>
    <mergeCell ref="L211:M211"/>
    <mergeCell ref="N211:Q211"/>
    <mergeCell ref="F206:I206"/>
    <mergeCell ref="F208:I208"/>
    <mergeCell ref="L206:M206"/>
    <mergeCell ref="N206:Q206"/>
    <mergeCell ref="F207:I207"/>
    <mergeCell ref="L207:M207"/>
    <mergeCell ref="N207:Q207"/>
    <mergeCell ref="L208:M208"/>
    <mergeCell ref="N208:Q208"/>
    <mergeCell ref="F203:I203"/>
    <mergeCell ref="F205:I205"/>
    <mergeCell ref="L203:M203"/>
    <mergeCell ref="N203:Q203"/>
    <mergeCell ref="F204:I204"/>
    <mergeCell ref="L204:M204"/>
    <mergeCell ref="N204:Q204"/>
    <mergeCell ref="L205:M205"/>
    <mergeCell ref="N205:Q205"/>
    <mergeCell ref="F200:I200"/>
    <mergeCell ref="F202:I202"/>
    <mergeCell ref="L200:M200"/>
    <mergeCell ref="N200:Q200"/>
    <mergeCell ref="F201:I201"/>
    <mergeCell ref="L201:M201"/>
    <mergeCell ref="N201:Q201"/>
    <mergeCell ref="L202:M202"/>
    <mergeCell ref="N202:Q202"/>
    <mergeCell ref="F197:I197"/>
    <mergeCell ref="F199:I199"/>
    <mergeCell ref="L197:M197"/>
    <mergeCell ref="N197:Q197"/>
    <mergeCell ref="F198:I198"/>
    <mergeCell ref="L198:M198"/>
    <mergeCell ref="N198:Q198"/>
    <mergeCell ref="L199:M199"/>
    <mergeCell ref="N199:Q199"/>
    <mergeCell ref="F194:I194"/>
    <mergeCell ref="F196:I196"/>
    <mergeCell ref="L194:M194"/>
    <mergeCell ref="N194:Q194"/>
    <mergeCell ref="F195:I195"/>
    <mergeCell ref="L195:M195"/>
    <mergeCell ref="N195:Q195"/>
    <mergeCell ref="L196:M196"/>
    <mergeCell ref="N196:Q196"/>
    <mergeCell ref="F189:I189"/>
    <mergeCell ref="L189:M189"/>
    <mergeCell ref="N189:Q189"/>
    <mergeCell ref="F191:I191"/>
    <mergeCell ref="F193:I193"/>
    <mergeCell ref="L191:M191"/>
    <mergeCell ref="N191:Q191"/>
    <mergeCell ref="F192:I192"/>
    <mergeCell ref="L192:M192"/>
    <mergeCell ref="N192:Q192"/>
    <mergeCell ref="L193:M193"/>
    <mergeCell ref="N193:Q193"/>
    <mergeCell ref="N190:Q190"/>
    <mergeCell ref="F183:I183"/>
    <mergeCell ref="F184:I184"/>
    <mergeCell ref="L184:M184"/>
    <mergeCell ref="N184:Q184"/>
    <mergeCell ref="F185:I185"/>
    <mergeCell ref="F188:I188"/>
    <mergeCell ref="F186:I186"/>
    <mergeCell ref="F187:I187"/>
    <mergeCell ref="L188:M188"/>
    <mergeCell ref="N188:Q188"/>
    <mergeCell ref="F178:I178"/>
    <mergeCell ref="F179:I179"/>
    <mergeCell ref="F182:I182"/>
    <mergeCell ref="F180:I180"/>
    <mergeCell ref="F181:I181"/>
    <mergeCell ref="L181:M181"/>
    <mergeCell ref="N181:Q181"/>
    <mergeCell ref="L182:M182"/>
    <mergeCell ref="N182:Q182"/>
    <mergeCell ref="F174:I174"/>
    <mergeCell ref="F177:I177"/>
    <mergeCell ref="F175:I175"/>
    <mergeCell ref="L175:M175"/>
    <mergeCell ref="N175:Q175"/>
    <mergeCell ref="F176:I176"/>
    <mergeCell ref="L176:M176"/>
    <mergeCell ref="N176:Q176"/>
    <mergeCell ref="L177:M177"/>
    <mergeCell ref="N177:Q177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F168:I168"/>
    <mergeCell ref="F169:I169"/>
    <mergeCell ref="N164:Q164"/>
    <mergeCell ref="F170:I170"/>
    <mergeCell ref="F173:I173"/>
    <mergeCell ref="F171:I171"/>
    <mergeCell ref="F172:I172"/>
    <mergeCell ref="L172:M172"/>
    <mergeCell ref="N172:Q172"/>
    <mergeCell ref="L173:M173"/>
    <mergeCell ref="N173:Q173"/>
    <mergeCell ref="F162:I162"/>
    <mergeCell ref="L162:M162"/>
    <mergeCell ref="N162:Q162"/>
    <mergeCell ref="F163:I163"/>
    <mergeCell ref="F165:I165"/>
    <mergeCell ref="F167:I167"/>
    <mergeCell ref="L165:M165"/>
    <mergeCell ref="N165:Q165"/>
    <mergeCell ref="F166:I166"/>
    <mergeCell ref="L167:M167"/>
    <mergeCell ref="N167:Q167"/>
    <mergeCell ref="F157:I157"/>
    <mergeCell ref="L157:M157"/>
    <mergeCell ref="N157:Q157"/>
    <mergeCell ref="F158:I158"/>
    <mergeCell ref="F161:I161"/>
    <mergeCell ref="F159:I159"/>
    <mergeCell ref="L159:M159"/>
    <mergeCell ref="N159:Q159"/>
    <mergeCell ref="F160:I160"/>
    <mergeCell ref="L161:M161"/>
    <mergeCell ref="N161:Q161"/>
    <mergeCell ref="F151:I151"/>
    <mergeCell ref="F152:I152"/>
    <mergeCell ref="L152:M152"/>
    <mergeCell ref="N152:Q152"/>
    <mergeCell ref="F153:I153"/>
    <mergeCell ref="F156:I156"/>
    <mergeCell ref="F154:I154"/>
    <mergeCell ref="L154:M154"/>
    <mergeCell ref="N154:Q154"/>
    <mergeCell ref="F155:I155"/>
    <mergeCell ref="L156:M156"/>
    <mergeCell ref="N156:Q156"/>
    <mergeCell ref="F145:I145"/>
    <mergeCell ref="L145:M145"/>
    <mergeCell ref="N145:Q145"/>
    <mergeCell ref="F146:I146"/>
    <mergeCell ref="F147:I147"/>
    <mergeCell ref="F150:I150"/>
    <mergeCell ref="F148:I148"/>
    <mergeCell ref="F149:I149"/>
    <mergeCell ref="L150:M150"/>
    <mergeCell ref="N150:Q150"/>
    <mergeCell ref="F139:I139"/>
    <mergeCell ref="F140:I140"/>
    <mergeCell ref="L141:M141"/>
    <mergeCell ref="N141:Q141"/>
    <mergeCell ref="F141:I141"/>
    <mergeCell ref="F144:I144"/>
    <mergeCell ref="F142:I142"/>
    <mergeCell ref="F143:I143"/>
    <mergeCell ref="L143:M143"/>
    <mergeCell ref="N143:Q143"/>
    <mergeCell ref="L144:M144"/>
    <mergeCell ref="N144:Q144"/>
    <mergeCell ref="F133:I133"/>
    <mergeCell ref="L133:M133"/>
    <mergeCell ref="N133:Q133"/>
    <mergeCell ref="F134:I134"/>
    <mergeCell ref="F135:I135"/>
    <mergeCell ref="F138:I138"/>
    <mergeCell ref="F136:I136"/>
    <mergeCell ref="F137:I137"/>
    <mergeCell ref="L137:M137"/>
    <mergeCell ref="N137:Q137"/>
    <mergeCell ref="L129:M129"/>
    <mergeCell ref="N129:Q129"/>
    <mergeCell ref="L130:M130"/>
    <mergeCell ref="N130:Q130"/>
    <mergeCell ref="F128:I128"/>
    <mergeCell ref="F132:I132"/>
    <mergeCell ref="F130:I130"/>
    <mergeCell ref="F129:I129"/>
    <mergeCell ref="F131:I131"/>
    <mergeCell ref="L132:M132"/>
    <mergeCell ref="N132:Q132"/>
    <mergeCell ref="N124:Q124"/>
    <mergeCell ref="N125:Q125"/>
    <mergeCell ref="F126:I126"/>
    <mergeCell ref="F127:I127"/>
    <mergeCell ref="L126:M126"/>
    <mergeCell ref="N126:Q126"/>
    <mergeCell ref="L127:M127"/>
    <mergeCell ref="N127:Q127"/>
    <mergeCell ref="L128:M128"/>
    <mergeCell ref="N128:Q128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N123:Q123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N92:Q92"/>
    <mergeCell ref="N93:Q93"/>
    <mergeCell ref="N96:Q96"/>
    <mergeCell ref="N94:Q94"/>
    <mergeCell ref="N95:Q95"/>
    <mergeCell ref="N98:Q98"/>
    <mergeCell ref="D99:H99"/>
    <mergeCell ref="N99:Q99"/>
    <mergeCell ref="D100:H100"/>
    <mergeCell ref="N100:Q100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E15:L15"/>
    <mergeCell ref="O15:P15"/>
    <mergeCell ref="O17:P17"/>
    <mergeCell ref="O18:P18"/>
    <mergeCell ref="O20:P20"/>
    <mergeCell ref="O21:P21"/>
    <mergeCell ref="N232:Q232"/>
    <mergeCell ref="N235:Q235"/>
    <mergeCell ref="N233:Q233"/>
    <mergeCell ref="N234:Q234"/>
    <mergeCell ref="N237:Q237"/>
    <mergeCell ref="N240:Q240"/>
    <mergeCell ref="N242:Q242"/>
    <mergeCell ref="N243:Q243"/>
    <mergeCell ref="N245:Q245"/>
    <mergeCell ref="N236:Q236"/>
    <mergeCell ref="N238:Q238"/>
    <mergeCell ref="N239:Q239"/>
    <mergeCell ref="N244:Q244"/>
    <mergeCell ref="N230:Q230"/>
    <mergeCell ref="N231:Q231"/>
    <mergeCell ref="F222:I222"/>
    <mergeCell ref="F223:I223"/>
    <mergeCell ref="F224:I224"/>
    <mergeCell ref="L224:M224"/>
    <mergeCell ref="L225:M225"/>
    <mergeCell ref="L226:M226"/>
    <mergeCell ref="L227:M227"/>
    <mergeCell ref="L228:M228"/>
    <mergeCell ref="L229:M229"/>
    <mergeCell ref="L230:M230"/>
    <mergeCell ref="L231:M231"/>
    <mergeCell ref="F225:I225"/>
    <mergeCell ref="F231:I231"/>
    <mergeCell ref="F227:I227"/>
    <mergeCell ref="F226:I226"/>
    <mergeCell ref="F228:I228"/>
    <mergeCell ref="F229:I229"/>
    <mergeCell ref="F230:I230"/>
    <mergeCell ref="N221:Q221"/>
    <mergeCell ref="L222:M222"/>
    <mergeCell ref="N222:Q222"/>
    <mergeCell ref="N224:Q224"/>
    <mergeCell ref="N225:Q225"/>
    <mergeCell ref="N226:Q226"/>
    <mergeCell ref="N227:Q227"/>
    <mergeCell ref="N228:Q228"/>
    <mergeCell ref="N229:Q229"/>
    <mergeCell ref="L237:M237"/>
    <mergeCell ref="L242:M242"/>
    <mergeCell ref="L243:M243"/>
    <mergeCell ref="L245:M245"/>
    <mergeCell ref="L246:M246"/>
    <mergeCell ref="L247:M247"/>
    <mergeCell ref="L248:M248"/>
    <mergeCell ref="L249:M249"/>
    <mergeCell ref="F221:I221"/>
    <mergeCell ref="L221:M221"/>
    <mergeCell ref="L232:M232"/>
    <mergeCell ref="L233:M233"/>
    <mergeCell ref="L234:M234"/>
    <mergeCell ref="L235:M235"/>
    <mergeCell ref="F232:I232"/>
    <mergeCell ref="F233:I233"/>
    <mergeCell ref="F234:I234"/>
    <mergeCell ref="F235:I235"/>
    <mergeCell ref="F237:I237"/>
    <mergeCell ref="F240:I240"/>
    <mergeCell ref="F241:I241"/>
    <mergeCell ref="F242:I242"/>
    <mergeCell ref="N249:Q249"/>
    <mergeCell ref="N248:Q248"/>
    <mergeCell ref="F245:I245"/>
    <mergeCell ref="F243:I243"/>
    <mergeCell ref="F246:I246"/>
    <mergeCell ref="F247:I247"/>
    <mergeCell ref="F248:I248"/>
    <mergeCell ref="F249:I249"/>
    <mergeCell ref="L240:M240"/>
    <mergeCell ref="N246:Q246"/>
    <mergeCell ref="N247:Q247"/>
  </mergeCells>
  <dataValidations count="2">
    <dataValidation type="list" allowBlank="1" showInputMessage="1" showErrorMessage="1" error="Povolené sú hodnoty K, M." sqref="D245:D250" xr:uid="{00000000-0002-0000-0100-000000000000}">
      <formula1>"K, M"</formula1>
    </dataValidation>
    <dataValidation type="list" allowBlank="1" showInputMessage="1" showErrorMessage="1" error="Povolené sú hodnoty základná, znížená, nulová." sqref="U245:U250" xr:uid="{00000000-0002-0000-0100-000001000000}">
      <formula1>"základná, znížená, nulová"</formula1>
    </dataValidation>
  </dataValidations>
  <hyperlinks>
    <hyperlink ref="F1:G1" location="C2" display="1) Krycí list rozpočtu" xr:uid="{00000000-0004-0000-0100-000000000000}"/>
    <hyperlink ref="H1:K1" location="C86" display="2) Rekapitulácia rozpočtu" xr:uid="{00000000-0004-0000-0100-000001000000}"/>
    <hyperlink ref="L1" location="C122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9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113</v>
      </c>
      <c r="G1" s="15"/>
      <c r="H1" s="290" t="s">
        <v>114</v>
      </c>
      <c r="I1" s="290"/>
      <c r="J1" s="290"/>
      <c r="K1" s="290"/>
      <c r="L1" s="15" t="s">
        <v>115</v>
      </c>
      <c r="M1" s="13"/>
      <c r="N1" s="13"/>
      <c r="O1" s="14" t="s">
        <v>116</v>
      </c>
      <c r="P1" s="13"/>
      <c r="Q1" s="13"/>
      <c r="R1" s="13"/>
      <c r="S1" s="15" t="s">
        <v>117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216" t="s">
        <v>8</v>
      </c>
      <c r="T2" s="217"/>
      <c r="U2" s="217"/>
      <c r="V2" s="217"/>
      <c r="W2" s="217"/>
      <c r="X2" s="217"/>
      <c r="Y2" s="217"/>
      <c r="Z2" s="217"/>
      <c r="AA2" s="217"/>
      <c r="AB2" s="217"/>
      <c r="AC2" s="217"/>
      <c r="AT2" s="20" t="s">
        <v>91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79</v>
      </c>
    </row>
    <row r="4" spans="1:66" ht="36.950000000000003" customHeight="1">
      <c r="B4" s="24"/>
      <c r="C4" s="214" t="s">
        <v>118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5"/>
      <c r="T4" s="19" t="s">
        <v>12</v>
      </c>
      <c r="AT4" s="20" t="s">
        <v>6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17</v>
      </c>
      <c r="E6" s="27"/>
      <c r="F6" s="271" t="str">
        <f>'Rekapitulácia stavby'!K6</f>
        <v>Cyklotrasa Spartakovská ulica-napojenie k CITY ARÉNE,časť B Parkovisko pred zimným štadionom</v>
      </c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"/>
      <c r="R6" s="25"/>
    </row>
    <row r="7" spans="1:66" s="1" customFormat="1" ht="32.85" customHeight="1">
      <c r="B7" s="36"/>
      <c r="C7" s="37"/>
      <c r="D7" s="30" t="s">
        <v>119</v>
      </c>
      <c r="E7" s="37"/>
      <c r="F7" s="220" t="s">
        <v>503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37"/>
      <c r="R7" s="38"/>
    </row>
    <row r="8" spans="1:66" s="1" customFormat="1" ht="14.45" customHeight="1">
      <c r="B8" s="36"/>
      <c r="C8" s="37"/>
      <c r="D8" s="31" t="s">
        <v>19</v>
      </c>
      <c r="E8" s="37"/>
      <c r="F8" s="29" t="s">
        <v>20</v>
      </c>
      <c r="G8" s="37"/>
      <c r="H8" s="37"/>
      <c r="I8" s="37"/>
      <c r="J8" s="37"/>
      <c r="K8" s="37"/>
      <c r="L8" s="37"/>
      <c r="M8" s="31" t="s">
        <v>21</v>
      </c>
      <c r="N8" s="37"/>
      <c r="O8" s="29" t="s">
        <v>20</v>
      </c>
      <c r="P8" s="37"/>
      <c r="Q8" s="37"/>
      <c r="R8" s="38"/>
    </row>
    <row r="9" spans="1:66" s="1" customFormat="1" ht="14.45" customHeight="1">
      <c r="B9" s="36"/>
      <c r="C9" s="37"/>
      <c r="D9" s="31" t="s">
        <v>22</v>
      </c>
      <c r="E9" s="37"/>
      <c r="F9" s="29" t="s">
        <v>23</v>
      </c>
      <c r="G9" s="37"/>
      <c r="H9" s="37"/>
      <c r="I9" s="37"/>
      <c r="J9" s="37"/>
      <c r="K9" s="37"/>
      <c r="L9" s="37"/>
      <c r="M9" s="31" t="s">
        <v>24</v>
      </c>
      <c r="N9" s="37"/>
      <c r="O9" s="291" t="str">
        <f>'Rekapitulácia stavby'!AN8</f>
        <v>22. 1. 2020</v>
      </c>
      <c r="P9" s="273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26</v>
      </c>
      <c r="E11" s="37"/>
      <c r="F11" s="37"/>
      <c r="G11" s="37"/>
      <c r="H11" s="37"/>
      <c r="I11" s="37"/>
      <c r="J11" s="37"/>
      <c r="K11" s="37"/>
      <c r="L11" s="37"/>
      <c r="M11" s="31" t="s">
        <v>27</v>
      </c>
      <c r="N11" s="37"/>
      <c r="O11" s="218" t="s">
        <v>28</v>
      </c>
      <c r="P11" s="218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18" t="s">
        <v>20</v>
      </c>
      <c r="P12" s="218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27</v>
      </c>
      <c r="N14" s="37"/>
      <c r="O14" s="292" t="str">
        <f>IF('Rekapitulácia stavby'!AN13="","",'Rekapitulácia stavby'!AN13)</f>
        <v>Vyplň údaj</v>
      </c>
      <c r="P14" s="218"/>
      <c r="Q14" s="37"/>
      <c r="R14" s="38"/>
    </row>
    <row r="15" spans="1:66" s="1" customFormat="1" ht="18" customHeight="1">
      <c r="B15" s="36"/>
      <c r="C15" s="37"/>
      <c r="D15" s="37"/>
      <c r="E15" s="292" t="str">
        <f>IF('Rekapitulácia stavby'!E14="","",'Rekapitulácia stavby'!E14)</f>
        <v>Vyplň údaj</v>
      </c>
      <c r="F15" s="293"/>
      <c r="G15" s="293"/>
      <c r="H15" s="293"/>
      <c r="I15" s="293"/>
      <c r="J15" s="293"/>
      <c r="K15" s="293"/>
      <c r="L15" s="293"/>
      <c r="M15" s="31" t="s">
        <v>30</v>
      </c>
      <c r="N15" s="37"/>
      <c r="O15" s="292" t="str">
        <f>IF('Rekapitulácia stavby'!AN14="","",'Rekapitulácia stavby'!AN14)</f>
        <v>Vyplň údaj</v>
      </c>
      <c r="P15" s="218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27</v>
      </c>
      <c r="N17" s="37"/>
      <c r="O17" s="218" t="s">
        <v>34</v>
      </c>
      <c r="P17" s="218"/>
      <c r="Q17" s="37"/>
      <c r="R17" s="38"/>
    </row>
    <row r="18" spans="2:18" s="1" customFormat="1" ht="18" customHeight="1">
      <c r="B18" s="36"/>
      <c r="C18" s="37"/>
      <c r="D18" s="37"/>
      <c r="E18" s="29" t="s">
        <v>35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18" t="s">
        <v>36</v>
      </c>
      <c r="P18" s="218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37</v>
      </c>
      <c r="E20" s="37"/>
      <c r="F20" s="37"/>
      <c r="G20" s="37"/>
      <c r="H20" s="37"/>
      <c r="I20" s="37"/>
      <c r="J20" s="37"/>
      <c r="K20" s="37"/>
      <c r="L20" s="37"/>
      <c r="M20" s="31" t="s">
        <v>27</v>
      </c>
      <c r="N20" s="37"/>
      <c r="O20" s="218" t="str">
        <f>IF('Rekapitulácia stavby'!AN19="","",'Rekapitulácia stavby'!AN19)</f>
        <v/>
      </c>
      <c r="P20" s="218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18" t="str">
        <f>IF('Rekapitulácia stavby'!AN20="","",'Rekapitulácia stavby'!AN20)</f>
        <v/>
      </c>
      <c r="P21" s="218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7"/>
      <c r="E24" s="206" t="s">
        <v>20</v>
      </c>
      <c r="F24" s="206"/>
      <c r="G24" s="206"/>
      <c r="H24" s="206"/>
      <c r="I24" s="206"/>
      <c r="J24" s="206"/>
      <c r="K24" s="206"/>
      <c r="L24" s="206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121</v>
      </c>
      <c r="E27" s="37"/>
      <c r="F27" s="37"/>
      <c r="G27" s="37"/>
      <c r="H27" s="37"/>
      <c r="I27" s="37"/>
      <c r="J27" s="37"/>
      <c r="K27" s="37"/>
      <c r="L27" s="37"/>
      <c r="M27" s="207">
        <f>N88</f>
        <v>0</v>
      </c>
      <c r="N27" s="207"/>
      <c r="O27" s="207"/>
      <c r="P27" s="207"/>
      <c r="Q27" s="37"/>
      <c r="R27" s="38"/>
    </row>
    <row r="28" spans="2:18" s="1" customFormat="1" ht="14.45" customHeight="1">
      <c r="B28" s="36"/>
      <c r="C28" s="37"/>
      <c r="D28" s="35" t="s">
        <v>105</v>
      </c>
      <c r="E28" s="37"/>
      <c r="F28" s="37"/>
      <c r="G28" s="37"/>
      <c r="H28" s="37"/>
      <c r="I28" s="37"/>
      <c r="J28" s="37"/>
      <c r="K28" s="37"/>
      <c r="L28" s="37"/>
      <c r="M28" s="207">
        <f>N96</f>
        <v>0</v>
      </c>
      <c r="N28" s="207"/>
      <c r="O28" s="207"/>
      <c r="P28" s="207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42</v>
      </c>
      <c r="E30" s="37"/>
      <c r="F30" s="37"/>
      <c r="G30" s="37"/>
      <c r="H30" s="37"/>
      <c r="I30" s="37"/>
      <c r="J30" s="37"/>
      <c r="K30" s="37"/>
      <c r="L30" s="37"/>
      <c r="M30" s="266">
        <f>ROUND(M27+M28,2)</f>
        <v>0</v>
      </c>
      <c r="N30" s="267"/>
      <c r="O30" s="267"/>
      <c r="P30" s="267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43</v>
      </c>
      <c r="E32" s="43" t="s">
        <v>44</v>
      </c>
      <c r="F32" s="44">
        <v>0.2</v>
      </c>
      <c r="G32" s="123" t="s">
        <v>45</v>
      </c>
      <c r="H32" s="268">
        <f>ROUND((((SUM(BE96:BE103)+SUM(BE121:BE186))+SUM(BE188:BE192))),2)</f>
        <v>0</v>
      </c>
      <c r="I32" s="267"/>
      <c r="J32" s="267"/>
      <c r="K32" s="37"/>
      <c r="L32" s="37"/>
      <c r="M32" s="268">
        <f>ROUND(((ROUND((SUM(BE96:BE103)+SUM(BE121:BE186)), 2)*F32)+SUM(BE188:BE192)*F32),2)</f>
        <v>0</v>
      </c>
      <c r="N32" s="267"/>
      <c r="O32" s="267"/>
      <c r="P32" s="267"/>
      <c r="Q32" s="37"/>
      <c r="R32" s="38"/>
    </row>
    <row r="33" spans="2:18" s="1" customFormat="1" ht="14.45" customHeight="1">
      <c r="B33" s="36"/>
      <c r="C33" s="37"/>
      <c r="D33" s="37"/>
      <c r="E33" s="43" t="s">
        <v>46</v>
      </c>
      <c r="F33" s="44">
        <v>0.2</v>
      </c>
      <c r="G33" s="123" t="s">
        <v>45</v>
      </c>
      <c r="H33" s="268">
        <f>ROUND((((SUM(BF96:BF103)+SUM(BF121:BF186))+SUM(BF188:BF192))),2)</f>
        <v>0</v>
      </c>
      <c r="I33" s="267"/>
      <c r="J33" s="267"/>
      <c r="K33" s="37"/>
      <c r="L33" s="37"/>
      <c r="M33" s="268">
        <f>ROUND(((ROUND((SUM(BF96:BF103)+SUM(BF121:BF186)), 2)*F33)+SUM(BF188:BF192)*F33),2)</f>
        <v>0</v>
      </c>
      <c r="N33" s="267"/>
      <c r="O33" s="267"/>
      <c r="P33" s="267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47</v>
      </c>
      <c r="F34" s="44">
        <v>0.2</v>
      </c>
      <c r="G34" s="123" t="s">
        <v>45</v>
      </c>
      <c r="H34" s="268">
        <f>ROUND((((SUM(BG96:BG103)+SUM(BG121:BG186))+SUM(BG188:BG192))),2)</f>
        <v>0</v>
      </c>
      <c r="I34" s="267"/>
      <c r="J34" s="267"/>
      <c r="K34" s="37"/>
      <c r="L34" s="37"/>
      <c r="M34" s="268">
        <v>0</v>
      </c>
      <c r="N34" s="267"/>
      <c r="O34" s="267"/>
      <c r="P34" s="267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48</v>
      </c>
      <c r="F35" s="44">
        <v>0.2</v>
      </c>
      <c r="G35" s="123" t="s">
        <v>45</v>
      </c>
      <c r="H35" s="268">
        <f>ROUND((((SUM(BH96:BH103)+SUM(BH121:BH186))+SUM(BH188:BH192))),2)</f>
        <v>0</v>
      </c>
      <c r="I35" s="267"/>
      <c r="J35" s="267"/>
      <c r="K35" s="37"/>
      <c r="L35" s="37"/>
      <c r="M35" s="268">
        <v>0</v>
      </c>
      <c r="N35" s="267"/>
      <c r="O35" s="267"/>
      <c r="P35" s="267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49</v>
      </c>
      <c r="F36" s="44">
        <v>0</v>
      </c>
      <c r="G36" s="123" t="s">
        <v>45</v>
      </c>
      <c r="H36" s="268">
        <f>ROUND((((SUM(BI96:BI103)+SUM(BI121:BI186))+SUM(BI188:BI192))),2)</f>
        <v>0</v>
      </c>
      <c r="I36" s="267"/>
      <c r="J36" s="267"/>
      <c r="K36" s="37"/>
      <c r="L36" s="37"/>
      <c r="M36" s="268">
        <v>0</v>
      </c>
      <c r="N36" s="267"/>
      <c r="O36" s="267"/>
      <c r="P36" s="267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50</v>
      </c>
      <c r="E38" s="80"/>
      <c r="F38" s="80"/>
      <c r="G38" s="125" t="s">
        <v>51</v>
      </c>
      <c r="H38" s="126" t="s">
        <v>52</v>
      </c>
      <c r="I38" s="80"/>
      <c r="J38" s="80"/>
      <c r="K38" s="80"/>
      <c r="L38" s="269">
        <f>SUM(M30:M36)</f>
        <v>0</v>
      </c>
      <c r="M38" s="269"/>
      <c r="N38" s="269"/>
      <c r="O38" s="269"/>
      <c r="P38" s="270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53</v>
      </c>
      <c r="E50" s="52"/>
      <c r="F50" s="52"/>
      <c r="G50" s="52"/>
      <c r="H50" s="53"/>
      <c r="I50" s="37"/>
      <c r="J50" s="51" t="s">
        <v>54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55</v>
      </c>
      <c r="E59" s="57"/>
      <c r="F59" s="57"/>
      <c r="G59" s="58" t="s">
        <v>56</v>
      </c>
      <c r="H59" s="59"/>
      <c r="I59" s="37"/>
      <c r="J59" s="56" t="s">
        <v>55</v>
      </c>
      <c r="K59" s="57"/>
      <c r="L59" s="57"/>
      <c r="M59" s="57"/>
      <c r="N59" s="58" t="s">
        <v>56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57</v>
      </c>
      <c r="E61" s="52"/>
      <c r="F61" s="52"/>
      <c r="G61" s="52"/>
      <c r="H61" s="53"/>
      <c r="I61" s="37"/>
      <c r="J61" s="51" t="s">
        <v>58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55</v>
      </c>
      <c r="E70" s="57"/>
      <c r="F70" s="57"/>
      <c r="G70" s="58" t="s">
        <v>56</v>
      </c>
      <c r="H70" s="59"/>
      <c r="I70" s="37"/>
      <c r="J70" s="56" t="s">
        <v>55</v>
      </c>
      <c r="K70" s="57"/>
      <c r="L70" s="57"/>
      <c r="M70" s="57"/>
      <c r="N70" s="58" t="s">
        <v>56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214" t="s">
        <v>122</v>
      </c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17</v>
      </c>
      <c r="D78" s="37"/>
      <c r="E78" s="37"/>
      <c r="F78" s="271" t="str">
        <f>F6</f>
        <v>Cyklotrasa Spartakovská ulica-napojenie k CITY ARÉNE,časť B Parkovisko pred zimným štadionom</v>
      </c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119</v>
      </c>
      <c r="D79" s="37"/>
      <c r="E79" s="37"/>
      <c r="F79" s="225" t="str">
        <f>F7</f>
        <v>80922 - SO 02 - Krajinno -architektonický projekt</v>
      </c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22</v>
      </c>
      <c r="D81" s="37"/>
      <c r="E81" s="37"/>
      <c r="F81" s="29" t="str">
        <f>F9</f>
        <v>Trnava</v>
      </c>
      <c r="G81" s="37"/>
      <c r="H81" s="37"/>
      <c r="I81" s="37"/>
      <c r="J81" s="37"/>
      <c r="K81" s="31" t="s">
        <v>24</v>
      </c>
      <c r="L81" s="37"/>
      <c r="M81" s="273" t="str">
        <f>IF(O9="","",O9)</f>
        <v>22. 1. 2020</v>
      </c>
      <c r="N81" s="273"/>
      <c r="O81" s="273"/>
      <c r="P81" s="273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26</v>
      </c>
      <c r="D83" s="37"/>
      <c r="E83" s="37"/>
      <c r="F83" s="29" t="str">
        <f>E12</f>
        <v>MESTO TRNAVA , Hlavná 1,917  Trnava</v>
      </c>
      <c r="G83" s="37"/>
      <c r="H83" s="37"/>
      <c r="I83" s="37"/>
      <c r="J83" s="37"/>
      <c r="K83" s="31" t="s">
        <v>33</v>
      </c>
      <c r="L83" s="37"/>
      <c r="M83" s="218" t="str">
        <f>E18</f>
        <v>Cykloprojekt s.r.o. , Bratislava , Laurinská 18</v>
      </c>
      <c r="N83" s="218"/>
      <c r="O83" s="218"/>
      <c r="P83" s="218"/>
      <c r="Q83" s="218"/>
      <c r="R83" s="38"/>
      <c r="T83" s="130"/>
      <c r="U83" s="130"/>
    </row>
    <row r="84" spans="2:47" s="1" customFormat="1" ht="14.45" customHeight="1">
      <c r="B84" s="36"/>
      <c r="C84" s="31" t="s">
        <v>31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37</v>
      </c>
      <c r="L84" s="37"/>
      <c r="M84" s="218" t="str">
        <f>E21</f>
        <v xml:space="preserve"> </v>
      </c>
      <c r="N84" s="218"/>
      <c r="O84" s="218"/>
      <c r="P84" s="218"/>
      <c r="Q84" s="218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74" t="s">
        <v>123</v>
      </c>
      <c r="D86" s="275"/>
      <c r="E86" s="275"/>
      <c r="F86" s="275"/>
      <c r="G86" s="275"/>
      <c r="H86" s="119"/>
      <c r="I86" s="119"/>
      <c r="J86" s="119"/>
      <c r="K86" s="119"/>
      <c r="L86" s="119"/>
      <c r="M86" s="119"/>
      <c r="N86" s="274" t="s">
        <v>124</v>
      </c>
      <c r="O86" s="275"/>
      <c r="P86" s="275"/>
      <c r="Q86" s="27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125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42">
        <f>N121</f>
        <v>0</v>
      </c>
      <c r="O88" s="276"/>
      <c r="P88" s="276"/>
      <c r="Q88" s="276"/>
      <c r="R88" s="38"/>
      <c r="T88" s="130"/>
      <c r="U88" s="130"/>
      <c r="AU88" s="20" t="s">
        <v>126</v>
      </c>
    </row>
    <row r="89" spans="2:47" s="6" customFormat="1" ht="24.95" customHeight="1">
      <c r="B89" s="132"/>
      <c r="C89" s="133"/>
      <c r="D89" s="134" t="s">
        <v>504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77">
        <f>N122</f>
        <v>0</v>
      </c>
      <c r="O89" s="278"/>
      <c r="P89" s="278"/>
      <c r="Q89" s="278"/>
      <c r="R89" s="135"/>
      <c r="T89" s="136"/>
      <c r="U89" s="136"/>
    </row>
    <row r="90" spans="2:47" s="6" customFormat="1" ht="24.95" customHeight="1">
      <c r="B90" s="132"/>
      <c r="C90" s="133"/>
      <c r="D90" s="134" t="s">
        <v>127</v>
      </c>
      <c r="E90" s="133"/>
      <c r="F90" s="133"/>
      <c r="G90" s="133"/>
      <c r="H90" s="133"/>
      <c r="I90" s="133"/>
      <c r="J90" s="133"/>
      <c r="K90" s="133"/>
      <c r="L90" s="133"/>
      <c r="M90" s="133"/>
      <c r="N90" s="277">
        <f>N131</f>
        <v>0</v>
      </c>
      <c r="O90" s="278"/>
      <c r="P90" s="278"/>
      <c r="Q90" s="278"/>
      <c r="R90" s="135"/>
      <c r="T90" s="136"/>
      <c r="U90" s="136"/>
    </row>
    <row r="91" spans="2:47" s="7" customFormat="1" ht="19.899999999999999" customHeight="1">
      <c r="B91" s="137"/>
      <c r="C91" s="138"/>
      <c r="D91" s="107" t="s">
        <v>505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44">
        <f>N132</f>
        <v>0</v>
      </c>
      <c r="O91" s="279"/>
      <c r="P91" s="279"/>
      <c r="Q91" s="27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506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44">
        <f>N137</f>
        <v>0</v>
      </c>
      <c r="O92" s="279"/>
      <c r="P92" s="279"/>
      <c r="Q92" s="27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507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44">
        <f>N184</f>
        <v>0</v>
      </c>
      <c r="O93" s="279"/>
      <c r="P93" s="279"/>
      <c r="Q93" s="279"/>
      <c r="R93" s="139"/>
      <c r="T93" s="140"/>
      <c r="U93" s="140"/>
    </row>
    <row r="94" spans="2:47" s="6" customFormat="1" ht="21.75" customHeight="1">
      <c r="B94" s="132"/>
      <c r="C94" s="133"/>
      <c r="D94" s="134" t="s">
        <v>134</v>
      </c>
      <c r="E94" s="133"/>
      <c r="F94" s="133"/>
      <c r="G94" s="133"/>
      <c r="H94" s="133"/>
      <c r="I94" s="133"/>
      <c r="J94" s="133"/>
      <c r="K94" s="133"/>
      <c r="L94" s="133"/>
      <c r="M94" s="133"/>
      <c r="N94" s="280">
        <f>N187</f>
        <v>0</v>
      </c>
      <c r="O94" s="278"/>
      <c r="P94" s="278"/>
      <c r="Q94" s="278"/>
      <c r="R94" s="135"/>
      <c r="T94" s="136"/>
      <c r="U94" s="136"/>
    </row>
    <row r="95" spans="2:47" s="1" customFormat="1" ht="21.75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8"/>
      <c r="T95" s="130"/>
      <c r="U95" s="130"/>
    </row>
    <row r="96" spans="2:47" s="1" customFormat="1" ht="29.25" customHeight="1">
      <c r="B96" s="36"/>
      <c r="C96" s="131" t="s">
        <v>135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76">
        <f>ROUND(N97+N98+N99+N100+N101+N102,2)</f>
        <v>0</v>
      </c>
      <c r="O96" s="281"/>
      <c r="P96" s="281"/>
      <c r="Q96" s="281"/>
      <c r="R96" s="38"/>
      <c r="T96" s="141"/>
      <c r="U96" s="142" t="s">
        <v>43</v>
      </c>
    </row>
    <row r="97" spans="2:65" s="1" customFormat="1" ht="18" customHeight="1">
      <c r="B97" s="36"/>
      <c r="C97" s="37"/>
      <c r="D97" s="245" t="s">
        <v>136</v>
      </c>
      <c r="E97" s="246"/>
      <c r="F97" s="246"/>
      <c r="G97" s="246"/>
      <c r="H97" s="246"/>
      <c r="I97" s="37"/>
      <c r="J97" s="37"/>
      <c r="K97" s="37"/>
      <c r="L97" s="37"/>
      <c r="M97" s="37"/>
      <c r="N97" s="243">
        <f>ROUND(N88*T97,2)</f>
        <v>0</v>
      </c>
      <c r="O97" s="244"/>
      <c r="P97" s="244"/>
      <c r="Q97" s="244"/>
      <c r="R97" s="38"/>
      <c r="S97" s="143"/>
      <c r="T97" s="144"/>
      <c r="U97" s="145" t="s">
        <v>46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6" t="s">
        <v>137</v>
      </c>
      <c r="AZ97" s="143"/>
      <c r="BA97" s="143"/>
      <c r="BB97" s="143"/>
      <c r="BC97" s="143"/>
      <c r="BD97" s="143"/>
      <c r="BE97" s="147">
        <f t="shared" ref="BE97:BE102" si="0">IF(U97="základná",N97,0)</f>
        <v>0</v>
      </c>
      <c r="BF97" s="147">
        <f t="shared" ref="BF97:BF102" si="1">IF(U97="znížená",N97,0)</f>
        <v>0</v>
      </c>
      <c r="BG97" s="147">
        <f t="shared" ref="BG97:BG102" si="2">IF(U97="zákl. prenesená",N97,0)</f>
        <v>0</v>
      </c>
      <c r="BH97" s="147">
        <f t="shared" ref="BH97:BH102" si="3">IF(U97="zníž. prenesená",N97,0)</f>
        <v>0</v>
      </c>
      <c r="BI97" s="147">
        <f t="shared" ref="BI97:BI102" si="4">IF(U97="nulová",N97,0)</f>
        <v>0</v>
      </c>
      <c r="BJ97" s="146" t="s">
        <v>138</v>
      </c>
      <c r="BK97" s="143"/>
      <c r="BL97" s="143"/>
      <c r="BM97" s="143"/>
    </row>
    <row r="98" spans="2:65" s="1" customFormat="1" ht="18" customHeight="1">
      <c r="B98" s="36"/>
      <c r="C98" s="37"/>
      <c r="D98" s="245" t="s">
        <v>139</v>
      </c>
      <c r="E98" s="246"/>
      <c r="F98" s="246"/>
      <c r="G98" s="246"/>
      <c r="H98" s="246"/>
      <c r="I98" s="37"/>
      <c r="J98" s="37"/>
      <c r="K98" s="37"/>
      <c r="L98" s="37"/>
      <c r="M98" s="37"/>
      <c r="N98" s="243">
        <f>ROUND(N88*T98,2)</f>
        <v>0</v>
      </c>
      <c r="O98" s="244"/>
      <c r="P98" s="244"/>
      <c r="Q98" s="244"/>
      <c r="R98" s="38"/>
      <c r="S98" s="143"/>
      <c r="T98" s="144"/>
      <c r="U98" s="145" t="s">
        <v>46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6" t="s">
        <v>137</v>
      </c>
      <c r="AZ98" s="143"/>
      <c r="BA98" s="143"/>
      <c r="BB98" s="143"/>
      <c r="BC98" s="143"/>
      <c r="BD98" s="143"/>
      <c r="BE98" s="147">
        <f t="shared" si="0"/>
        <v>0</v>
      </c>
      <c r="BF98" s="147">
        <f t="shared" si="1"/>
        <v>0</v>
      </c>
      <c r="BG98" s="147">
        <f t="shared" si="2"/>
        <v>0</v>
      </c>
      <c r="BH98" s="147">
        <f t="shared" si="3"/>
        <v>0</v>
      </c>
      <c r="BI98" s="147">
        <f t="shared" si="4"/>
        <v>0</v>
      </c>
      <c r="BJ98" s="146" t="s">
        <v>138</v>
      </c>
      <c r="BK98" s="143"/>
      <c r="BL98" s="143"/>
      <c r="BM98" s="143"/>
    </row>
    <row r="99" spans="2:65" s="1" customFormat="1" ht="18" customHeight="1">
      <c r="B99" s="36"/>
      <c r="C99" s="37"/>
      <c r="D99" s="245" t="s">
        <v>140</v>
      </c>
      <c r="E99" s="246"/>
      <c r="F99" s="246"/>
      <c r="G99" s="246"/>
      <c r="H99" s="246"/>
      <c r="I99" s="37"/>
      <c r="J99" s="37"/>
      <c r="K99" s="37"/>
      <c r="L99" s="37"/>
      <c r="M99" s="37"/>
      <c r="N99" s="243">
        <f>ROUND(N88*T99,2)</f>
        <v>0</v>
      </c>
      <c r="O99" s="244"/>
      <c r="P99" s="244"/>
      <c r="Q99" s="244"/>
      <c r="R99" s="38"/>
      <c r="S99" s="143"/>
      <c r="T99" s="144"/>
      <c r="U99" s="145" t="s">
        <v>46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6" t="s">
        <v>137</v>
      </c>
      <c r="AZ99" s="143"/>
      <c r="BA99" s="143"/>
      <c r="BB99" s="143"/>
      <c r="BC99" s="143"/>
      <c r="BD99" s="143"/>
      <c r="BE99" s="147">
        <f t="shared" si="0"/>
        <v>0</v>
      </c>
      <c r="BF99" s="147">
        <f t="shared" si="1"/>
        <v>0</v>
      </c>
      <c r="BG99" s="147">
        <f t="shared" si="2"/>
        <v>0</v>
      </c>
      <c r="BH99" s="147">
        <f t="shared" si="3"/>
        <v>0</v>
      </c>
      <c r="BI99" s="147">
        <f t="shared" si="4"/>
        <v>0</v>
      </c>
      <c r="BJ99" s="146" t="s">
        <v>138</v>
      </c>
      <c r="BK99" s="143"/>
      <c r="BL99" s="143"/>
      <c r="BM99" s="143"/>
    </row>
    <row r="100" spans="2:65" s="1" customFormat="1" ht="18" customHeight="1">
      <c r="B100" s="36"/>
      <c r="C100" s="37"/>
      <c r="D100" s="245" t="s">
        <v>141</v>
      </c>
      <c r="E100" s="246"/>
      <c r="F100" s="246"/>
      <c r="G100" s="246"/>
      <c r="H100" s="246"/>
      <c r="I100" s="37"/>
      <c r="J100" s="37"/>
      <c r="K100" s="37"/>
      <c r="L100" s="37"/>
      <c r="M100" s="37"/>
      <c r="N100" s="243">
        <f>ROUND(N88*T100,2)</f>
        <v>0</v>
      </c>
      <c r="O100" s="244"/>
      <c r="P100" s="244"/>
      <c r="Q100" s="244"/>
      <c r="R100" s="38"/>
      <c r="S100" s="143"/>
      <c r="T100" s="144"/>
      <c r="U100" s="145" t="s">
        <v>46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137</v>
      </c>
      <c r="AZ100" s="143"/>
      <c r="BA100" s="143"/>
      <c r="BB100" s="143"/>
      <c r="BC100" s="143"/>
      <c r="BD100" s="143"/>
      <c r="BE100" s="147">
        <f t="shared" si="0"/>
        <v>0</v>
      </c>
      <c r="BF100" s="147">
        <f t="shared" si="1"/>
        <v>0</v>
      </c>
      <c r="BG100" s="147">
        <f t="shared" si="2"/>
        <v>0</v>
      </c>
      <c r="BH100" s="147">
        <f t="shared" si="3"/>
        <v>0</v>
      </c>
      <c r="BI100" s="147">
        <f t="shared" si="4"/>
        <v>0</v>
      </c>
      <c r="BJ100" s="146" t="s">
        <v>138</v>
      </c>
      <c r="BK100" s="143"/>
      <c r="BL100" s="143"/>
      <c r="BM100" s="143"/>
    </row>
    <row r="101" spans="2:65" s="1" customFormat="1" ht="18" customHeight="1">
      <c r="B101" s="36"/>
      <c r="C101" s="37"/>
      <c r="D101" s="245" t="s">
        <v>142</v>
      </c>
      <c r="E101" s="246"/>
      <c r="F101" s="246"/>
      <c r="G101" s="246"/>
      <c r="H101" s="246"/>
      <c r="I101" s="37"/>
      <c r="J101" s="37"/>
      <c r="K101" s="37"/>
      <c r="L101" s="37"/>
      <c r="M101" s="37"/>
      <c r="N101" s="243">
        <f>ROUND(N88*T101,2)</f>
        <v>0</v>
      </c>
      <c r="O101" s="244"/>
      <c r="P101" s="244"/>
      <c r="Q101" s="244"/>
      <c r="R101" s="38"/>
      <c r="S101" s="143"/>
      <c r="T101" s="144"/>
      <c r="U101" s="145" t="s">
        <v>46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137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138</v>
      </c>
      <c r="BK101" s="143"/>
      <c r="BL101" s="143"/>
      <c r="BM101" s="143"/>
    </row>
    <row r="102" spans="2:65" s="1" customFormat="1" ht="18" customHeight="1">
      <c r="B102" s="36"/>
      <c r="C102" s="37"/>
      <c r="D102" s="107" t="s">
        <v>143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243">
        <f>ROUND(N88*T102,2)</f>
        <v>0</v>
      </c>
      <c r="O102" s="244"/>
      <c r="P102" s="244"/>
      <c r="Q102" s="244"/>
      <c r="R102" s="38"/>
      <c r="S102" s="143"/>
      <c r="T102" s="148"/>
      <c r="U102" s="149" t="s">
        <v>46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144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138</v>
      </c>
      <c r="BK102" s="143"/>
      <c r="BL102" s="143"/>
      <c r="BM102" s="143"/>
    </row>
    <row r="103" spans="2:65" s="1" customFormat="1" ht="13.5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  <c r="T103" s="130"/>
      <c r="U103" s="130"/>
    </row>
    <row r="104" spans="2:65" s="1" customFormat="1" ht="29.25" customHeight="1">
      <c r="B104" s="36"/>
      <c r="C104" s="118" t="s">
        <v>112</v>
      </c>
      <c r="D104" s="119"/>
      <c r="E104" s="119"/>
      <c r="F104" s="119"/>
      <c r="G104" s="119"/>
      <c r="H104" s="119"/>
      <c r="I104" s="119"/>
      <c r="J104" s="119"/>
      <c r="K104" s="119"/>
      <c r="L104" s="219">
        <f>ROUND(SUM(N88+N96),2)</f>
        <v>0</v>
      </c>
      <c r="M104" s="219"/>
      <c r="N104" s="219"/>
      <c r="O104" s="219"/>
      <c r="P104" s="219"/>
      <c r="Q104" s="219"/>
      <c r="R104" s="38"/>
      <c r="T104" s="130"/>
      <c r="U104" s="130"/>
    </row>
    <row r="105" spans="2:65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  <c r="T105" s="130"/>
      <c r="U105" s="130"/>
    </row>
    <row r="109" spans="2:65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65" s="1" customFormat="1" ht="36.950000000000003" customHeight="1">
      <c r="B110" s="36"/>
      <c r="C110" s="214" t="s">
        <v>145</v>
      </c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38"/>
    </row>
    <row r="111" spans="2:65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65" s="1" customFormat="1" ht="30" customHeight="1">
      <c r="B112" s="36"/>
      <c r="C112" s="31" t="s">
        <v>17</v>
      </c>
      <c r="D112" s="37"/>
      <c r="E112" s="37"/>
      <c r="F112" s="271" t="str">
        <f>F6</f>
        <v>Cyklotrasa Spartakovská ulica-napojenie k CITY ARÉNE,časť B Parkovisko pred zimným štadionom</v>
      </c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37"/>
      <c r="R112" s="38"/>
    </row>
    <row r="113" spans="2:65" s="1" customFormat="1" ht="36.950000000000003" customHeight="1">
      <c r="B113" s="36"/>
      <c r="C113" s="70" t="s">
        <v>119</v>
      </c>
      <c r="D113" s="37"/>
      <c r="E113" s="37"/>
      <c r="F113" s="225" t="str">
        <f>F7</f>
        <v>80922 - SO 02 - Krajinno -architektonický projekt</v>
      </c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37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18" customHeight="1">
      <c r="B115" s="36"/>
      <c r="C115" s="31" t="s">
        <v>22</v>
      </c>
      <c r="D115" s="37"/>
      <c r="E115" s="37"/>
      <c r="F115" s="29" t="str">
        <f>F9</f>
        <v>Trnava</v>
      </c>
      <c r="G115" s="37"/>
      <c r="H115" s="37"/>
      <c r="I115" s="37"/>
      <c r="J115" s="37"/>
      <c r="K115" s="31" t="s">
        <v>24</v>
      </c>
      <c r="L115" s="37"/>
      <c r="M115" s="273" t="str">
        <f>IF(O9="","",O9)</f>
        <v>22. 1. 2020</v>
      </c>
      <c r="N115" s="273"/>
      <c r="O115" s="273"/>
      <c r="P115" s="273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>
      <c r="B117" s="36"/>
      <c r="C117" s="31" t="s">
        <v>26</v>
      </c>
      <c r="D117" s="37"/>
      <c r="E117" s="37"/>
      <c r="F117" s="29" t="str">
        <f>E12</f>
        <v>MESTO TRNAVA , Hlavná 1,917  Trnava</v>
      </c>
      <c r="G117" s="37"/>
      <c r="H117" s="37"/>
      <c r="I117" s="37"/>
      <c r="J117" s="37"/>
      <c r="K117" s="31" t="s">
        <v>33</v>
      </c>
      <c r="L117" s="37"/>
      <c r="M117" s="218" t="str">
        <f>E18</f>
        <v>Cykloprojekt s.r.o. , Bratislava , Laurinská 18</v>
      </c>
      <c r="N117" s="218"/>
      <c r="O117" s="218"/>
      <c r="P117" s="218"/>
      <c r="Q117" s="218"/>
      <c r="R117" s="38"/>
    </row>
    <row r="118" spans="2:65" s="1" customFormat="1" ht="14.45" customHeight="1">
      <c r="B118" s="36"/>
      <c r="C118" s="31" t="s">
        <v>31</v>
      </c>
      <c r="D118" s="37"/>
      <c r="E118" s="37"/>
      <c r="F118" s="29" t="str">
        <f>IF(E15="","",E15)</f>
        <v>Vyplň údaj</v>
      </c>
      <c r="G118" s="37"/>
      <c r="H118" s="37"/>
      <c r="I118" s="37"/>
      <c r="J118" s="37"/>
      <c r="K118" s="31" t="s">
        <v>37</v>
      </c>
      <c r="L118" s="37"/>
      <c r="M118" s="218" t="str">
        <f>E21</f>
        <v xml:space="preserve"> </v>
      </c>
      <c r="N118" s="218"/>
      <c r="O118" s="218"/>
      <c r="P118" s="218"/>
      <c r="Q118" s="218"/>
      <c r="R118" s="38"/>
    </row>
    <row r="119" spans="2:65" s="1" customFormat="1" ht="10.3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8" customFormat="1" ht="29.25" customHeight="1">
      <c r="B120" s="150"/>
      <c r="C120" s="151" t="s">
        <v>146</v>
      </c>
      <c r="D120" s="152" t="s">
        <v>147</v>
      </c>
      <c r="E120" s="152" t="s">
        <v>61</v>
      </c>
      <c r="F120" s="282" t="s">
        <v>148</v>
      </c>
      <c r="G120" s="282"/>
      <c r="H120" s="282"/>
      <c r="I120" s="282"/>
      <c r="J120" s="152" t="s">
        <v>149</v>
      </c>
      <c r="K120" s="152" t="s">
        <v>150</v>
      </c>
      <c r="L120" s="282" t="s">
        <v>151</v>
      </c>
      <c r="M120" s="282"/>
      <c r="N120" s="282" t="s">
        <v>124</v>
      </c>
      <c r="O120" s="282"/>
      <c r="P120" s="282"/>
      <c r="Q120" s="283"/>
      <c r="R120" s="153"/>
      <c r="T120" s="81" t="s">
        <v>152</v>
      </c>
      <c r="U120" s="82" t="s">
        <v>43</v>
      </c>
      <c r="V120" s="82" t="s">
        <v>153</v>
      </c>
      <c r="W120" s="82" t="s">
        <v>154</v>
      </c>
      <c r="X120" s="82" t="s">
        <v>155</v>
      </c>
      <c r="Y120" s="82" t="s">
        <v>156</v>
      </c>
      <c r="Z120" s="82" t="s">
        <v>157</v>
      </c>
      <c r="AA120" s="83" t="s">
        <v>158</v>
      </c>
    </row>
    <row r="121" spans="2:65" s="1" customFormat="1" ht="29.25" customHeight="1">
      <c r="B121" s="36"/>
      <c r="C121" s="85" t="s">
        <v>121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84">
        <f>BK121</f>
        <v>0</v>
      </c>
      <c r="O121" s="285"/>
      <c r="P121" s="285"/>
      <c r="Q121" s="285"/>
      <c r="R121" s="38"/>
      <c r="T121" s="84"/>
      <c r="U121" s="52"/>
      <c r="V121" s="52"/>
      <c r="W121" s="154">
        <f>W122+W131+W187</f>
        <v>0</v>
      </c>
      <c r="X121" s="52"/>
      <c r="Y121" s="154">
        <f>Y122+Y131+Y187</f>
        <v>0</v>
      </c>
      <c r="Z121" s="52"/>
      <c r="AA121" s="155">
        <f>AA122+AA131+AA187</f>
        <v>0</v>
      </c>
      <c r="AT121" s="20" t="s">
        <v>78</v>
      </c>
      <c r="AU121" s="20" t="s">
        <v>126</v>
      </c>
      <c r="BK121" s="156">
        <f>BK122+BK131+BK187</f>
        <v>0</v>
      </c>
    </row>
    <row r="122" spans="2:65" s="9" customFormat="1" ht="37.35" customHeight="1">
      <c r="B122" s="157"/>
      <c r="C122" s="158"/>
      <c r="D122" s="159" t="s">
        <v>504</v>
      </c>
      <c r="E122" s="159"/>
      <c r="F122" s="159"/>
      <c r="G122" s="159"/>
      <c r="H122" s="159"/>
      <c r="I122" s="159"/>
      <c r="J122" s="159"/>
      <c r="K122" s="159"/>
      <c r="L122" s="159"/>
      <c r="M122" s="159"/>
      <c r="N122" s="294">
        <f>BK122</f>
        <v>0</v>
      </c>
      <c r="O122" s="295"/>
      <c r="P122" s="295"/>
      <c r="Q122" s="295"/>
      <c r="R122" s="160"/>
      <c r="T122" s="161"/>
      <c r="U122" s="158"/>
      <c r="V122" s="158"/>
      <c r="W122" s="162">
        <f>SUM(W123:W130)</f>
        <v>0</v>
      </c>
      <c r="X122" s="158"/>
      <c r="Y122" s="162">
        <f>SUM(Y123:Y130)</f>
        <v>0</v>
      </c>
      <c r="Z122" s="158"/>
      <c r="AA122" s="163">
        <f>SUM(AA123:AA130)</f>
        <v>0</v>
      </c>
      <c r="AR122" s="164" t="s">
        <v>87</v>
      </c>
      <c r="AT122" s="165" t="s">
        <v>78</v>
      </c>
      <c r="AU122" s="165" t="s">
        <v>79</v>
      </c>
      <c r="AY122" s="164" t="s">
        <v>159</v>
      </c>
      <c r="BK122" s="166">
        <f>SUM(BK123:BK130)</f>
        <v>0</v>
      </c>
    </row>
    <row r="123" spans="2:65" s="1" customFormat="1" ht="34.15" customHeight="1">
      <c r="B123" s="36"/>
      <c r="C123" s="168" t="s">
        <v>87</v>
      </c>
      <c r="D123" s="168" t="s">
        <v>160</v>
      </c>
      <c r="E123" s="169" t="s">
        <v>508</v>
      </c>
      <c r="F123" s="249" t="s">
        <v>509</v>
      </c>
      <c r="G123" s="249"/>
      <c r="H123" s="249"/>
      <c r="I123" s="249"/>
      <c r="J123" s="170" t="s">
        <v>316</v>
      </c>
      <c r="K123" s="171">
        <v>3</v>
      </c>
      <c r="L123" s="250">
        <v>0</v>
      </c>
      <c r="M123" s="251"/>
      <c r="N123" s="247">
        <f t="shared" ref="N123:N130" si="5">ROUND(L123*K123,2)</f>
        <v>0</v>
      </c>
      <c r="O123" s="247"/>
      <c r="P123" s="247"/>
      <c r="Q123" s="247"/>
      <c r="R123" s="38"/>
      <c r="T123" s="173" t="s">
        <v>20</v>
      </c>
      <c r="U123" s="45" t="s">
        <v>46</v>
      </c>
      <c r="V123" s="37"/>
      <c r="W123" s="174">
        <f t="shared" ref="W123:W130" si="6">V123*K123</f>
        <v>0</v>
      </c>
      <c r="X123" s="174">
        <v>0</v>
      </c>
      <c r="Y123" s="174">
        <f t="shared" ref="Y123:Y130" si="7">X123*K123</f>
        <v>0</v>
      </c>
      <c r="Z123" s="174">
        <v>0</v>
      </c>
      <c r="AA123" s="175">
        <f t="shared" ref="AA123:AA130" si="8">Z123*K123</f>
        <v>0</v>
      </c>
      <c r="AR123" s="20" t="s">
        <v>164</v>
      </c>
      <c r="AT123" s="20" t="s">
        <v>160</v>
      </c>
      <c r="AU123" s="20" t="s">
        <v>87</v>
      </c>
      <c r="AY123" s="20" t="s">
        <v>159</v>
      </c>
      <c r="BE123" s="111">
        <f t="shared" ref="BE123:BE130" si="9">IF(U123="základná",N123,0)</f>
        <v>0</v>
      </c>
      <c r="BF123" s="111">
        <f t="shared" ref="BF123:BF130" si="10">IF(U123="znížená",N123,0)</f>
        <v>0</v>
      </c>
      <c r="BG123" s="111">
        <f t="shared" ref="BG123:BG130" si="11">IF(U123="zákl. prenesená",N123,0)</f>
        <v>0</v>
      </c>
      <c r="BH123" s="111">
        <f t="shared" ref="BH123:BH130" si="12">IF(U123="zníž. prenesená",N123,0)</f>
        <v>0</v>
      </c>
      <c r="BI123" s="111">
        <f t="shared" ref="BI123:BI130" si="13">IF(U123="nulová",N123,0)</f>
        <v>0</v>
      </c>
      <c r="BJ123" s="20" t="s">
        <v>138</v>
      </c>
      <c r="BK123" s="111">
        <f t="shared" ref="BK123:BK130" si="14">ROUND(L123*K123,2)</f>
        <v>0</v>
      </c>
      <c r="BL123" s="20" t="s">
        <v>164</v>
      </c>
      <c r="BM123" s="20" t="s">
        <v>510</v>
      </c>
    </row>
    <row r="124" spans="2:65" s="1" customFormat="1" ht="45.6" customHeight="1">
      <c r="B124" s="36"/>
      <c r="C124" s="168" t="s">
        <v>138</v>
      </c>
      <c r="D124" s="168" t="s">
        <v>160</v>
      </c>
      <c r="E124" s="169" t="s">
        <v>511</v>
      </c>
      <c r="F124" s="249" t="s">
        <v>512</v>
      </c>
      <c r="G124" s="249"/>
      <c r="H124" s="249"/>
      <c r="I124" s="249"/>
      <c r="J124" s="170" t="s">
        <v>316</v>
      </c>
      <c r="K124" s="171">
        <v>9</v>
      </c>
      <c r="L124" s="250">
        <v>0</v>
      </c>
      <c r="M124" s="251"/>
      <c r="N124" s="247">
        <f t="shared" si="5"/>
        <v>0</v>
      </c>
      <c r="O124" s="247"/>
      <c r="P124" s="247"/>
      <c r="Q124" s="247"/>
      <c r="R124" s="38"/>
      <c r="T124" s="173" t="s">
        <v>20</v>
      </c>
      <c r="U124" s="45" t="s">
        <v>46</v>
      </c>
      <c r="V124" s="37"/>
      <c r="W124" s="174">
        <f t="shared" si="6"/>
        <v>0</v>
      </c>
      <c r="X124" s="174">
        <v>0</v>
      </c>
      <c r="Y124" s="174">
        <f t="shared" si="7"/>
        <v>0</v>
      </c>
      <c r="Z124" s="174">
        <v>0</v>
      </c>
      <c r="AA124" s="175">
        <f t="shared" si="8"/>
        <v>0</v>
      </c>
      <c r="AR124" s="20" t="s">
        <v>164</v>
      </c>
      <c r="AT124" s="20" t="s">
        <v>160</v>
      </c>
      <c r="AU124" s="20" t="s">
        <v>87</v>
      </c>
      <c r="AY124" s="20" t="s">
        <v>159</v>
      </c>
      <c r="BE124" s="111">
        <f t="shared" si="9"/>
        <v>0</v>
      </c>
      <c r="BF124" s="111">
        <f t="shared" si="10"/>
        <v>0</v>
      </c>
      <c r="BG124" s="111">
        <f t="shared" si="11"/>
        <v>0</v>
      </c>
      <c r="BH124" s="111">
        <f t="shared" si="12"/>
        <v>0</v>
      </c>
      <c r="BI124" s="111">
        <f t="shared" si="13"/>
        <v>0</v>
      </c>
      <c r="BJ124" s="20" t="s">
        <v>138</v>
      </c>
      <c r="BK124" s="111">
        <f t="shared" si="14"/>
        <v>0</v>
      </c>
      <c r="BL124" s="20" t="s">
        <v>164</v>
      </c>
      <c r="BM124" s="20" t="s">
        <v>513</v>
      </c>
    </row>
    <row r="125" spans="2:65" s="1" customFormat="1" ht="22.9" customHeight="1">
      <c r="B125" s="36"/>
      <c r="C125" s="168" t="s">
        <v>169</v>
      </c>
      <c r="D125" s="168" t="s">
        <v>160</v>
      </c>
      <c r="E125" s="169" t="s">
        <v>514</v>
      </c>
      <c r="F125" s="249" t="s">
        <v>515</v>
      </c>
      <c r="G125" s="249"/>
      <c r="H125" s="249"/>
      <c r="I125" s="249"/>
      <c r="J125" s="170" t="s">
        <v>316</v>
      </c>
      <c r="K125" s="171">
        <v>3</v>
      </c>
      <c r="L125" s="250">
        <v>0</v>
      </c>
      <c r="M125" s="251"/>
      <c r="N125" s="247">
        <f t="shared" si="5"/>
        <v>0</v>
      </c>
      <c r="O125" s="247"/>
      <c r="P125" s="247"/>
      <c r="Q125" s="247"/>
      <c r="R125" s="38"/>
      <c r="T125" s="173" t="s">
        <v>20</v>
      </c>
      <c r="U125" s="45" t="s">
        <v>46</v>
      </c>
      <c r="V125" s="37"/>
      <c r="W125" s="174">
        <f t="shared" si="6"/>
        <v>0</v>
      </c>
      <c r="X125" s="174">
        <v>0</v>
      </c>
      <c r="Y125" s="174">
        <f t="shared" si="7"/>
        <v>0</v>
      </c>
      <c r="Z125" s="174">
        <v>0</v>
      </c>
      <c r="AA125" s="175">
        <f t="shared" si="8"/>
        <v>0</v>
      </c>
      <c r="AR125" s="20" t="s">
        <v>164</v>
      </c>
      <c r="AT125" s="20" t="s">
        <v>160</v>
      </c>
      <c r="AU125" s="20" t="s">
        <v>87</v>
      </c>
      <c r="AY125" s="20" t="s">
        <v>159</v>
      </c>
      <c r="BE125" s="111">
        <f t="shared" si="9"/>
        <v>0</v>
      </c>
      <c r="BF125" s="111">
        <f t="shared" si="10"/>
        <v>0</v>
      </c>
      <c r="BG125" s="111">
        <f t="shared" si="11"/>
        <v>0</v>
      </c>
      <c r="BH125" s="111">
        <f t="shared" si="12"/>
        <v>0</v>
      </c>
      <c r="BI125" s="111">
        <f t="shared" si="13"/>
        <v>0</v>
      </c>
      <c r="BJ125" s="20" t="s">
        <v>138</v>
      </c>
      <c r="BK125" s="111">
        <f t="shared" si="14"/>
        <v>0</v>
      </c>
      <c r="BL125" s="20" t="s">
        <v>164</v>
      </c>
      <c r="BM125" s="20" t="s">
        <v>516</v>
      </c>
    </row>
    <row r="126" spans="2:65" s="1" customFormat="1" ht="45.6" customHeight="1">
      <c r="B126" s="36"/>
      <c r="C126" s="168" t="s">
        <v>164</v>
      </c>
      <c r="D126" s="168" t="s">
        <v>160</v>
      </c>
      <c r="E126" s="169" t="s">
        <v>517</v>
      </c>
      <c r="F126" s="249" t="s">
        <v>518</v>
      </c>
      <c r="G126" s="249"/>
      <c r="H126" s="249"/>
      <c r="I126" s="249"/>
      <c r="J126" s="170" t="s">
        <v>316</v>
      </c>
      <c r="K126" s="171">
        <v>9</v>
      </c>
      <c r="L126" s="250">
        <v>0</v>
      </c>
      <c r="M126" s="251"/>
      <c r="N126" s="247">
        <f t="shared" si="5"/>
        <v>0</v>
      </c>
      <c r="O126" s="247"/>
      <c r="P126" s="247"/>
      <c r="Q126" s="247"/>
      <c r="R126" s="38"/>
      <c r="T126" s="173" t="s">
        <v>20</v>
      </c>
      <c r="U126" s="45" t="s">
        <v>46</v>
      </c>
      <c r="V126" s="37"/>
      <c r="W126" s="174">
        <f t="shared" si="6"/>
        <v>0</v>
      </c>
      <c r="X126" s="174">
        <v>0</v>
      </c>
      <c r="Y126" s="174">
        <f t="shared" si="7"/>
        <v>0</v>
      </c>
      <c r="Z126" s="174">
        <v>0</v>
      </c>
      <c r="AA126" s="175">
        <f t="shared" si="8"/>
        <v>0</v>
      </c>
      <c r="AR126" s="20" t="s">
        <v>164</v>
      </c>
      <c r="AT126" s="20" t="s">
        <v>160</v>
      </c>
      <c r="AU126" s="20" t="s">
        <v>87</v>
      </c>
      <c r="AY126" s="20" t="s">
        <v>159</v>
      </c>
      <c r="BE126" s="111">
        <f t="shared" si="9"/>
        <v>0</v>
      </c>
      <c r="BF126" s="111">
        <f t="shared" si="10"/>
        <v>0</v>
      </c>
      <c r="BG126" s="111">
        <f t="shared" si="11"/>
        <v>0</v>
      </c>
      <c r="BH126" s="111">
        <f t="shared" si="12"/>
        <v>0</v>
      </c>
      <c r="BI126" s="111">
        <f t="shared" si="13"/>
        <v>0</v>
      </c>
      <c r="BJ126" s="20" t="s">
        <v>138</v>
      </c>
      <c r="BK126" s="111">
        <f t="shared" si="14"/>
        <v>0</v>
      </c>
      <c r="BL126" s="20" t="s">
        <v>164</v>
      </c>
      <c r="BM126" s="20" t="s">
        <v>519</v>
      </c>
    </row>
    <row r="127" spans="2:65" s="1" customFormat="1" ht="22.9" customHeight="1">
      <c r="B127" s="36"/>
      <c r="C127" s="168" t="s">
        <v>176</v>
      </c>
      <c r="D127" s="168" t="s">
        <v>160</v>
      </c>
      <c r="E127" s="169" t="s">
        <v>520</v>
      </c>
      <c r="F127" s="249" t="s">
        <v>521</v>
      </c>
      <c r="G127" s="249"/>
      <c r="H127" s="249"/>
      <c r="I127" s="249"/>
      <c r="J127" s="170" t="s">
        <v>316</v>
      </c>
      <c r="K127" s="171">
        <v>3</v>
      </c>
      <c r="L127" s="250">
        <v>0</v>
      </c>
      <c r="M127" s="251"/>
      <c r="N127" s="247">
        <f t="shared" si="5"/>
        <v>0</v>
      </c>
      <c r="O127" s="247"/>
      <c r="P127" s="247"/>
      <c r="Q127" s="247"/>
      <c r="R127" s="38"/>
      <c r="T127" s="173" t="s">
        <v>20</v>
      </c>
      <c r="U127" s="45" t="s">
        <v>46</v>
      </c>
      <c r="V127" s="37"/>
      <c r="W127" s="174">
        <f t="shared" si="6"/>
        <v>0</v>
      </c>
      <c r="X127" s="174">
        <v>0</v>
      </c>
      <c r="Y127" s="174">
        <f t="shared" si="7"/>
        <v>0</v>
      </c>
      <c r="Z127" s="174">
        <v>0</v>
      </c>
      <c r="AA127" s="175">
        <f t="shared" si="8"/>
        <v>0</v>
      </c>
      <c r="AR127" s="20" t="s">
        <v>164</v>
      </c>
      <c r="AT127" s="20" t="s">
        <v>160</v>
      </c>
      <c r="AU127" s="20" t="s">
        <v>87</v>
      </c>
      <c r="AY127" s="20" t="s">
        <v>159</v>
      </c>
      <c r="BE127" s="111">
        <f t="shared" si="9"/>
        <v>0</v>
      </c>
      <c r="BF127" s="111">
        <f t="shared" si="10"/>
        <v>0</v>
      </c>
      <c r="BG127" s="111">
        <f t="shared" si="11"/>
        <v>0</v>
      </c>
      <c r="BH127" s="111">
        <f t="shared" si="12"/>
        <v>0</v>
      </c>
      <c r="BI127" s="111">
        <f t="shared" si="13"/>
        <v>0</v>
      </c>
      <c r="BJ127" s="20" t="s">
        <v>138</v>
      </c>
      <c r="BK127" s="111">
        <f t="shared" si="14"/>
        <v>0</v>
      </c>
      <c r="BL127" s="20" t="s">
        <v>164</v>
      </c>
      <c r="BM127" s="20" t="s">
        <v>522</v>
      </c>
    </row>
    <row r="128" spans="2:65" s="1" customFormat="1" ht="34.15" customHeight="1">
      <c r="B128" s="36"/>
      <c r="C128" s="168" t="s">
        <v>183</v>
      </c>
      <c r="D128" s="168" t="s">
        <v>160</v>
      </c>
      <c r="E128" s="169" t="s">
        <v>523</v>
      </c>
      <c r="F128" s="249" t="s">
        <v>524</v>
      </c>
      <c r="G128" s="249"/>
      <c r="H128" s="249"/>
      <c r="I128" s="249"/>
      <c r="J128" s="170" t="s">
        <v>316</v>
      </c>
      <c r="K128" s="171">
        <v>9</v>
      </c>
      <c r="L128" s="250">
        <v>0</v>
      </c>
      <c r="M128" s="251"/>
      <c r="N128" s="247">
        <f t="shared" si="5"/>
        <v>0</v>
      </c>
      <c r="O128" s="247"/>
      <c r="P128" s="247"/>
      <c r="Q128" s="247"/>
      <c r="R128" s="38"/>
      <c r="T128" s="173" t="s">
        <v>20</v>
      </c>
      <c r="U128" s="45" t="s">
        <v>46</v>
      </c>
      <c r="V128" s="37"/>
      <c r="W128" s="174">
        <f t="shared" si="6"/>
        <v>0</v>
      </c>
      <c r="X128" s="174">
        <v>0</v>
      </c>
      <c r="Y128" s="174">
        <f t="shared" si="7"/>
        <v>0</v>
      </c>
      <c r="Z128" s="174">
        <v>0</v>
      </c>
      <c r="AA128" s="175">
        <f t="shared" si="8"/>
        <v>0</v>
      </c>
      <c r="AR128" s="20" t="s">
        <v>164</v>
      </c>
      <c r="AT128" s="20" t="s">
        <v>160</v>
      </c>
      <c r="AU128" s="20" t="s">
        <v>87</v>
      </c>
      <c r="AY128" s="20" t="s">
        <v>159</v>
      </c>
      <c r="BE128" s="111">
        <f t="shared" si="9"/>
        <v>0</v>
      </c>
      <c r="BF128" s="111">
        <f t="shared" si="10"/>
        <v>0</v>
      </c>
      <c r="BG128" s="111">
        <f t="shared" si="11"/>
        <v>0</v>
      </c>
      <c r="BH128" s="111">
        <f t="shared" si="12"/>
        <v>0</v>
      </c>
      <c r="BI128" s="111">
        <f t="shared" si="13"/>
        <v>0</v>
      </c>
      <c r="BJ128" s="20" t="s">
        <v>138</v>
      </c>
      <c r="BK128" s="111">
        <f t="shared" si="14"/>
        <v>0</v>
      </c>
      <c r="BL128" s="20" t="s">
        <v>164</v>
      </c>
      <c r="BM128" s="20" t="s">
        <v>525</v>
      </c>
    </row>
    <row r="129" spans="2:65" s="1" customFormat="1" ht="14.45" customHeight="1">
      <c r="B129" s="36"/>
      <c r="C129" s="168" t="s">
        <v>188</v>
      </c>
      <c r="D129" s="168" t="s">
        <v>160</v>
      </c>
      <c r="E129" s="169" t="s">
        <v>526</v>
      </c>
      <c r="F129" s="249" t="s">
        <v>527</v>
      </c>
      <c r="G129" s="249"/>
      <c r="H129" s="249"/>
      <c r="I129" s="249"/>
      <c r="J129" s="170" t="s">
        <v>242</v>
      </c>
      <c r="K129" s="171">
        <v>0.04</v>
      </c>
      <c r="L129" s="250">
        <v>0</v>
      </c>
      <c r="M129" s="251"/>
      <c r="N129" s="247">
        <f t="shared" si="5"/>
        <v>0</v>
      </c>
      <c r="O129" s="247"/>
      <c r="P129" s="247"/>
      <c r="Q129" s="247"/>
      <c r="R129" s="38"/>
      <c r="T129" s="173" t="s">
        <v>20</v>
      </c>
      <c r="U129" s="45" t="s">
        <v>46</v>
      </c>
      <c r="V129" s="37"/>
      <c r="W129" s="174">
        <f t="shared" si="6"/>
        <v>0</v>
      </c>
      <c r="X129" s="174">
        <v>0</v>
      </c>
      <c r="Y129" s="174">
        <f t="shared" si="7"/>
        <v>0</v>
      </c>
      <c r="Z129" s="174">
        <v>0</v>
      </c>
      <c r="AA129" s="175">
        <f t="shared" si="8"/>
        <v>0</v>
      </c>
      <c r="AR129" s="20" t="s">
        <v>164</v>
      </c>
      <c r="AT129" s="20" t="s">
        <v>160</v>
      </c>
      <c r="AU129" s="20" t="s">
        <v>87</v>
      </c>
      <c r="AY129" s="20" t="s">
        <v>159</v>
      </c>
      <c r="BE129" s="111">
        <f t="shared" si="9"/>
        <v>0</v>
      </c>
      <c r="BF129" s="111">
        <f t="shared" si="10"/>
        <v>0</v>
      </c>
      <c r="BG129" s="111">
        <f t="shared" si="11"/>
        <v>0</v>
      </c>
      <c r="BH129" s="111">
        <f t="shared" si="12"/>
        <v>0</v>
      </c>
      <c r="BI129" s="111">
        <f t="shared" si="13"/>
        <v>0</v>
      </c>
      <c r="BJ129" s="20" t="s">
        <v>138</v>
      </c>
      <c r="BK129" s="111">
        <f t="shared" si="14"/>
        <v>0</v>
      </c>
      <c r="BL129" s="20" t="s">
        <v>164</v>
      </c>
      <c r="BM129" s="20" t="s">
        <v>528</v>
      </c>
    </row>
    <row r="130" spans="2:65" s="1" customFormat="1" ht="22.9" customHeight="1">
      <c r="B130" s="36"/>
      <c r="C130" s="168" t="s">
        <v>196</v>
      </c>
      <c r="D130" s="168" t="s">
        <v>160</v>
      </c>
      <c r="E130" s="169" t="s">
        <v>529</v>
      </c>
      <c r="F130" s="249" t="s">
        <v>530</v>
      </c>
      <c r="G130" s="249"/>
      <c r="H130" s="249"/>
      <c r="I130" s="249"/>
      <c r="J130" s="170" t="s">
        <v>242</v>
      </c>
      <c r="K130" s="171">
        <v>0.04</v>
      </c>
      <c r="L130" s="250">
        <v>0</v>
      </c>
      <c r="M130" s="251"/>
      <c r="N130" s="247">
        <f t="shared" si="5"/>
        <v>0</v>
      </c>
      <c r="O130" s="247"/>
      <c r="P130" s="247"/>
      <c r="Q130" s="247"/>
      <c r="R130" s="38"/>
      <c r="T130" s="173" t="s">
        <v>20</v>
      </c>
      <c r="U130" s="45" t="s">
        <v>46</v>
      </c>
      <c r="V130" s="37"/>
      <c r="W130" s="174">
        <f t="shared" si="6"/>
        <v>0</v>
      </c>
      <c r="X130" s="174">
        <v>0</v>
      </c>
      <c r="Y130" s="174">
        <f t="shared" si="7"/>
        <v>0</v>
      </c>
      <c r="Z130" s="174">
        <v>0</v>
      </c>
      <c r="AA130" s="175">
        <f t="shared" si="8"/>
        <v>0</v>
      </c>
      <c r="AR130" s="20" t="s">
        <v>164</v>
      </c>
      <c r="AT130" s="20" t="s">
        <v>160</v>
      </c>
      <c r="AU130" s="20" t="s">
        <v>87</v>
      </c>
      <c r="AY130" s="20" t="s">
        <v>159</v>
      </c>
      <c r="BE130" s="111">
        <f t="shared" si="9"/>
        <v>0</v>
      </c>
      <c r="BF130" s="111">
        <f t="shared" si="10"/>
        <v>0</v>
      </c>
      <c r="BG130" s="111">
        <f t="shared" si="11"/>
        <v>0</v>
      </c>
      <c r="BH130" s="111">
        <f t="shared" si="12"/>
        <v>0</v>
      </c>
      <c r="BI130" s="111">
        <f t="shared" si="13"/>
        <v>0</v>
      </c>
      <c r="BJ130" s="20" t="s">
        <v>138</v>
      </c>
      <c r="BK130" s="111">
        <f t="shared" si="14"/>
        <v>0</v>
      </c>
      <c r="BL130" s="20" t="s">
        <v>164</v>
      </c>
      <c r="BM130" s="20" t="s">
        <v>531</v>
      </c>
    </row>
    <row r="131" spans="2:65" s="9" customFormat="1" ht="37.35" customHeight="1">
      <c r="B131" s="157"/>
      <c r="C131" s="158"/>
      <c r="D131" s="159" t="s">
        <v>127</v>
      </c>
      <c r="E131" s="159"/>
      <c r="F131" s="159"/>
      <c r="G131" s="159"/>
      <c r="H131" s="159"/>
      <c r="I131" s="159"/>
      <c r="J131" s="159"/>
      <c r="K131" s="159"/>
      <c r="L131" s="159"/>
      <c r="M131" s="159"/>
      <c r="N131" s="260">
        <f>BK131</f>
        <v>0</v>
      </c>
      <c r="O131" s="261"/>
      <c r="P131" s="261"/>
      <c r="Q131" s="261"/>
      <c r="R131" s="160"/>
      <c r="T131" s="161"/>
      <c r="U131" s="158"/>
      <c r="V131" s="158"/>
      <c r="W131" s="162">
        <f>W132+W137+W184</f>
        <v>0</v>
      </c>
      <c r="X131" s="158"/>
      <c r="Y131" s="162">
        <f>Y132+Y137+Y184</f>
        <v>0</v>
      </c>
      <c r="Z131" s="158"/>
      <c r="AA131" s="163">
        <f>AA132+AA137+AA184</f>
        <v>0</v>
      </c>
      <c r="AR131" s="164" t="s">
        <v>87</v>
      </c>
      <c r="AT131" s="165" t="s">
        <v>78</v>
      </c>
      <c r="AU131" s="165" t="s">
        <v>79</v>
      </c>
      <c r="AY131" s="164" t="s">
        <v>159</v>
      </c>
      <c r="BK131" s="166">
        <f>BK132+BK137+BK184</f>
        <v>0</v>
      </c>
    </row>
    <row r="132" spans="2:65" s="9" customFormat="1" ht="19.899999999999999" customHeight="1">
      <c r="B132" s="157"/>
      <c r="C132" s="158"/>
      <c r="D132" s="167" t="s">
        <v>505</v>
      </c>
      <c r="E132" s="167"/>
      <c r="F132" s="167"/>
      <c r="G132" s="167"/>
      <c r="H132" s="167"/>
      <c r="I132" s="167"/>
      <c r="J132" s="167"/>
      <c r="K132" s="167"/>
      <c r="L132" s="167"/>
      <c r="M132" s="167"/>
      <c r="N132" s="262">
        <f>BK132</f>
        <v>0</v>
      </c>
      <c r="O132" s="263"/>
      <c r="P132" s="263"/>
      <c r="Q132" s="263"/>
      <c r="R132" s="160"/>
      <c r="T132" s="161"/>
      <c r="U132" s="158"/>
      <c r="V132" s="158"/>
      <c r="W132" s="162">
        <f>SUM(W133:W136)</f>
        <v>0</v>
      </c>
      <c r="X132" s="158"/>
      <c r="Y132" s="162">
        <f>SUM(Y133:Y136)</f>
        <v>0</v>
      </c>
      <c r="Z132" s="158"/>
      <c r="AA132" s="163">
        <f>SUM(AA133:AA136)</f>
        <v>0</v>
      </c>
      <c r="AR132" s="164" t="s">
        <v>87</v>
      </c>
      <c r="AT132" s="165" t="s">
        <v>78</v>
      </c>
      <c r="AU132" s="165" t="s">
        <v>87</v>
      </c>
      <c r="AY132" s="164" t="s">
        <v>159</v>
      </c>
      <c r="BK132" s="166">
        <f>SUM(BK133:BK136)</f>
        <v>0</v>
      </c>
    </row>
    <row r="133" spans="2:65" s="1" customFormat="1" ht="34.15" customHeight="1">
      <c r="B133" s="36"/>
      <c r="C133" s="168" t="s">
        <v>202</v>
      </c>
      <c r="D133" s="168" t="s">
        <v>160</v>
      </c>
      <c r="E133" s="169" t="s">
        <v>532</v>
      </c>
      <c r="F133" s="249" t="s">
        <v>533</v>
      </c>
      <c r="G133" s="249"/>
      <c r="H133" s="249"/>
      <c r="I133" s="249"/>
      <c r="J133" s="170" t="s">
        <v>316</v>
      </c>
      <c r="K133" s="171">
        <v>1</v>
      </c>
      <c r="L133" s="250">
        <v>0</v>
      </c>
      <c r="M133" s="251"/>
      <c r="N133" s="247">
        <f>ROUND(L133*K133,2)</f>
        <v>0</v>
      </c>
      <c r="O133" s="247"/>
      <c r="P133" s="247"/>
      <c r="Q133" s="247"/>
      <c r="R133" s="38"/>
      <c r="T133" s="173" t="s">
        <v>20</v>
      </c>
      <c r="U133" s="45" t="s">
        <v>46</v>
      </c>
      <c r="V133" s="37"/>
      <c r="W133" s="174">
        <f>V133*K133</f>
        <v>0</v>
      </c>
      <c r="X133" s="174">
        <v>0</v>
      </c>
      <c r="Y133" s="174">
        <f>X133*K133</f>
        <v>0</v>
      </c>
      <c r="Z133" s="174">
        <v>0</v>
      </c>
      <c r="AA133" s="175">
        <f>Z133*K133</f>
        <v>0</v>
      </c>
      <c r="AR133" s="20" t="s">
        <v>164</v>
      </c>
      <c r="AT133" s="20" t="s">
        <v>160</v>
      </c>
      <c r="AU133" s="20" t="s">
        <v>138</v>
      </c>
      <c r="AY133" s="20" t="s">
        <v>159</v>
      </c>
      <c r="BE133" s="111">
        <f>IF(U133="základná",N133,0)</f>
        <v>0</v>
      </c>
      <c r="BF133" s="111">
        <f>IF(U133="znížená",N133,0)</f>
        <v>0</v>
      </c>
      <c r="BG133" s="111">
        <f>IF(U133="zákl. prenesená",N133,0)</f>
        <v>0</v>
      </c>
      <c r="BH133" s="111">
        <f>IF(U133="zníž. prenesená",N133,0)</f>
        <v>0</v>
      </c>
      <c r="BI133" s="111">
        <f>IF(U133="nulová",N133,0)</f>
        <v>0</v>
      </c>
      <c r="BJ133" s="20" t="s">
        <v>138</v>
      </c>
      <c r="BK133" s="111">
        <f>ROUND(L133*K133,2)</f>
        <v>0</v>
      </c>
      <c r="BL133" s="20" t="s">
        <v>164</v>
      </c>
      <c r="BM133" s="20" t="s">
        <v>534</v>
      </c>
    </row>
    <row r="134" spans="2:65" s="1" customFormat="1" ht="34.15" customHeight="1">
      <c r="B134" s="36"/>
      <c r="C134" s="168" t="s">
        <v>207</v>
      </c>
      <c r="D134" s="168" t="s">
        <v>160</v>
      </c>
      <c r="E134" s="169" t="s">
        <v>535</v>
      </c>
      <c r="F134" s="249" t="s">
        <v>536</v>
      </c>
      <c r="G134" s="249"/>
      <c r="H134" s="249"/>
      <c r="I134" s="249"/>
      <c r="J134" s="170" t="s">
        <v>316</v>
      </c>
      <c r="K134" s="171">
        <v>2</v>
      </c>
      <c r="L134" s="250">
        <v>0</v>
      </c>
      <c r="M134" s="251"/>
      <c r="N134" s="247">
        <f>ROUND(L134*K134,2)</f>
        <v>0</v>
      </c>
      <c r="O134" s="247"/>
      <c r="P134" s="247"/>
      <c r="Q134" s="247"/>
      <c r="R134" s="38"/>
      <c r="T134" s="173" t="s">
        <v>20</v>
      </c>
      <c r="U134" s="45" t="s">
        <v>46</v>
      </c>
      <c r="V134" s="37"/>
      <c r="W134" s="174">
        <f>V134*K134</f>
        <v>0</v>
      </c>
      <c r="X134" s="174">
        <v>0</v>
      </c>
      <c r="Y134" s="174">
        <f>X134*K134</f>
        <v>0</v>
      </c>
      <c r="Z134" s="174">
        <v>0</v>
      </c>
      <c r="AA134" s="175">
        <f>Z134*K134</f>
        <v>0</v>
      </c>
      <c r="AR134" s="20" t="s">
        <v>164</v>
      </c>
      <c r="AT134" s="20" t="s">
        <v>160</v>
      </c>
      <c r="AU134" s="20" t="s">
        <v>138</v>
      </c>
      <c r="AY134" s="20" t="s">
        <v>159</v>
      </c>
      <c r="BE134" s="111">
        <f>IF(U134="základná",N134,0)</f>
        <v>0</v>
      </c>
      <c r="BF134" s="111">
        <f>IF(U134="znížená",N134,0)</f>
        <v>0</v>
      </c>
      <c r="BG134" s="111">
        <f>IF(U134="zákl. prenesená",N134,0)</f>
        <v>0</v>
      </c>
      <c r="BH134" s="111">
        <f>IF(U134="zníž. prenesená",N134,0)</f>
        <v>0</v>
      </c>
      <c r="BI134" s="111">
        <f>IF(U134="nulová",N134,0)</f>
        <v>0</v>
      </c>
      <c r="BJ134" s="20" t="s">
        <v>138</v>
      </c>
      <c r="BK134" s="111">
        <f>ROUND(L134*K134,2)</f>
        <v>0</v>
      </c>
      <c r="BL134" s="20" t="s">
        <v>164</v>
      </c>
      <c r="BM134" s="20" t="s">
        <v>537</v>
      </c>
    </row>
    <row r="135" spans="2:65" s="1" customFormat="1" ht="34.15" customHeight="1">
      <c r="B135" s="36"/>
      <c r="C135" s="168" t="s">
        <v>211</v>
      </c>
      <c r="D135" s="168" t="s">
        <v>160</v>
      </c>
      <c r="E135" s="169" t="s">
        <v>538</v>
      </c>
      <c r="F135" s="249" t="s">
        <v>539</v>
      </c>
      <c r="G135" s="249"/>
      <c r="H135" s="249"/>
      <c r="I135" s="249"/>
      <c r="J135" s="170" t="s">
        <v>316</v>
      </c>
      <c r="K135" s="171">
        <v>1</v>
      </c>
      <c r="L135" s="250">
        <v>0</v>
      </c>
      <c r="M135" s="251"/>
      <c r="N135" s="247">
        <f>ROUND(L135*K135,2)</f>
        <v>0</v>
      </c>
      <c r="O135" s="247"/>
      <c r="P135" s="247"/>
      <c r="Q135" s="247"/>
      <c r="R135" s="38"/>
      <c r="T135" s="173" t="s">
        <v>20</v>
      </c>
      <c r="U135" s="45" t="s">
        <v>46</v>
      </c>
      <c r="V135" s="37"/>
      <c r="W135" s="174">
        <f>V135*K135</f>
        <v>0</v>
      </c>
      <c r="X135" s="174">
        <v>0</v>
      </c>
      <c r="Y135" s="174">
        <f>X135*K135</f>
        <v>0</v>
      </c>
      <c r="Z135" s="174">
        <v>0</v>
      </c>
      <c r="AA135" s="175">
        <f>Z135*K135</f>
        <v>0</v>
      </c>
      <c r="AR135" s="20" t="s">
        <v>164</v>
      </c>
      <c r="AT135" s="20" t="s">
        <v>160</v>
      </c>
      <c r="AU135" s="20" t="s">
        <v>138</v>
      </c>
      <c r="AY135" s="20" t="s">
        <v>159</v>
      </c>
      <c r="BE135" s="111">
        <f>IF(U135="základná",N135,0)</f>
        <v>0</v>
      </c>
      <c r="BF135" s="111">
        <f>IF(U135="znížená",N135,0)</f>
        <v>0</v>
      </c>
      <c r="BG135" s="111">
        <f>IF(U135="zákl. prenesená",N135,0)</f>
        <v>0</v>
      </c>
      <c r="BH135" s="111">
        <f>IF(U135="zníž. prenesená",N135,0)</f>
        <v>0</v>
      </c>
      <c r="BI135" s="111">
        <f>IF(U135="nulová",N135,0)</f>
        <v>0</v>
      </c>
      <c r="BJ135" s="20" t="s">
        <v>138</v>
      </c>
      <c r="BK135" s="111">
        <f>ROUND(L135*K135,2)</f>
        <v>0</v>
      </c>
      <c r="BL135" s="20" t="s">
        <v>164</v>
      </c>
      <c r="BM135" s="20" t="s">
        <v>540</v>
      </c>
    </row>
    <row r="136" spans="2:65" s="1" customFormat="1" ht="34.15" customHeight="1">
      <c r="B136" s="36"/>
      <c r="C136" s="168" t="s">
        <v>213</v>
      </c>
      <c r="D136" s="168" t="s">
        <v>160</v>
      </c>
      <c r="E136" s="169" t="s">
        <v>541</v>
      </c>
      <c r="F136" s="249" t="s">
        <v>542</v>
      </c>
      <c r="G136" s="249"/>
      <c r="H136" s="249"/>
      <c r="I136" s="249"/>
      <c r="J136" s="170" t="s">
        <v>316</v>
      </c>
      <c r="K136" s="171">
        <v>2</v>
      </c>
      <c r="L136" s="250">
        <v>0</v>
      </c>
      <c r="M136" s="251"/>
      <c r="N136" s="247">
        <f>ROUND(L136*K136,2)</f>
        <v>0</v>
      </c>
      <c r="O136" s="247"/>
      <c r="P136" s="247"/>
      <c r="Q136" s="247"/>
      <c r="R136" s="38"/>
      <c r="T136" s="173" t="s">
        <v>20</v>
      </c>
      <c r="U136" s="45" t="s">
        <v>46</v>
      </c>
      <c r="V136" s="37"/>
      <c r="W136" s="174">
        <f>V136*K136</f>
        <v>0</v>
      </c>
      <c r="X136" s="174">
        <v>0</v>
      </c>
      <c r="Y136" s="174">
        <f>X136*K136</f>
        <v>0</v>
      </c>
      <c r="Z136" s="174">
        <v>0</v>
      </c>
      <c r="AA136" s="175">
        <f>Z136*K136</f>
        <v>0</v>
      </c>
      <c r="AR136" s="20" t="s">
        <v>164</v>
      </c>
      <c r="AT136" s="20" t="s">
        <v>160</v>
      </c>
      <c r="AU136" s="20" t="s">
        <v>138</v>
      </c>
      <c r="AY136" s="20" t="s">
        <v>159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138</v>
      </c>
      <c r="BK136" s="111">
        <f>ROUND(L136*K136,2)</f>
        <v>0</v>
      </c>
      <c r="BL136" s="20" t="s">
        <v>164</v>
      </c>
      <c r="BM136" s="20" t="s">
        <v>543</v>
      </c>
    </row>
    <row r="137" spans="2:65" s="9" customFormat="1" ht="29.85" customHeight="1">
      <c r="B137" s="157"/>
      <c r="C137" s="158"/>
      <c r="D137" s="167" t="s">
        <v>506</v>
      </c>
      <c r="E137" s="167"/>
      <c r="F137" s="167"/>
      <c r="G137" s="167"/>
      <c r="H137" s="167"/>
      <c r="I137" s="167"/>
      <c r="J137" s="167"/>
      <c r="K137" s="167"/>
      <c r="L137" s="167"/>
      <c r="M137" s="167"/>
      <c r="N137" s="258">
        <f>BK137</f>
        <v>0</v>
      </c>
      <c r="O137" s="259"/>
      <c r="P137" s="259"/>
      <c r="Q137" s="259"/>
      <c r="R137" s="160"/>
      <c r="T137" s="161"/>
      <c r="U137" s="158"/>
      <c r="V137" s="158"/>
      <c r="W137" s="162">
        <f>SUM(W138:W183)</f>
        <v>0</v>
      </c>
      <c r="X137" s="158"/>
      <c r="Y137" s="162">
        <f>SUM(Y138:Y183)</f>
        <v>0</v>
      </c>
      <c r="Z137" s="158"/>
      <c r="AA137" s="163">
        <f>SUM(AA138:AA183)</f>
        <v>0</v>
      </c>
      <c r="AR137" s="164" t="s">
        <v>87</v>
      </c>
      <c r="AT137" s="165" t="s">
        <v>78</v>
      </c>
      <c r="AU137" s="165" t="s">
        <v>87</v>
      </c>
      <c r="AY137" s="164" t="s">
        <v>159</v>
      </c>
      <c r="BK137" s="166">
        <f>SUM(BK138:BK183)</f>
        <v>0</v>
      </c>
    </row>
    <row r="138" spans="2:65" s="1" customFormat="1" ht="22.9" customHeight="1">
      <c r="B138" s="36"/>
      <c r="C138" s="168" t="s">
        <v>220</v>
      </c>
      <c r="D138" s="168" t="s">
        <v>160</v>
      </c>
      <c r="E138" s="169" t="s">
        <v>544</v>
      </c>
      <c r="F138" s="249" t="s">
        <v>545</v>
      </c>
      <c r="G138" s="249"/>
      <c r="H138" s="249"/>
      <c r="I138" s="249"/>
      <c r="J138" s="170" t="s">
        <v>163</v>
      </c>
      <c r="K138" s="171">
        <v>265</v>
      </c>
      <c r="L138" s="250">
        <v>0</v>
      </c>
      <c r="M138" s="251"/>
      <c r="N138" s="247">
        <f>ROUND(L138*K138,2)</f>
        <v>0</v>
      </c>
      <c r="O138" s="247"/>
      <c r="P138" s="247"/>
      <c r="Q138" s="247"/>
      <c r="R138" s="38"/>
      <c r="T138" s="173" t="s">
        <v>20</v>
      </c>
      <c r="U138" s="45" t="s">
        <v>46</v>
      </c>
      <c r="V138" s="37"/>
      <c r="W138" s="174">
        <f>V138*K138</f>
        <v>0</v>
      </c>
      <c r="X138" s="174">
        <v>0</v>
      </c>
      <c r="Y138" s="174">
        <f>X138*K138</f>
        <v>0</v>
      </c>
      <c r="Z138" s="174">
        <v>0</v>
      </c>
      <c r="AA138" s="175">
        <f>Z138*K138</f>
        <v>0</v>
      </c>
      <c r="AR138" s="20" t="s">
        <v>164</v>
      </c>
      <c r="AT138" s="20" t="s">
        <v>160</v>
      </c>
      <c r="AU138" s="20" t="s">
        <v>138</v>
      </c>
      <c r="AY138" s="20" t="s">
        <v>159</v>
      </c>
      <c r="BE138" s="111">
        <f>IF(U138="základná",N138,0)</f>
        <v>0</v>
      </c>
      <c r="BF138" s="111">
        <f>IF(U138="znížená",N138,0)</f>
        <v>0</v>
      </c>
      <c r="BG138" s="111">
        <f>IF(U138="zákl. prenesená",N138,0)</f>
        <v>0</v>
      </c>
      <c r="BH138" s="111">
        <f>IF(U138="zníž. prenesená",N138,0)</f>
        <v>0</v>
      </c>
      <c r="BI138" s="111">
        <f>IF(U138="nulová",N138,0)</f>
        <v>0</v>
      </c>
      <c r="BJ138" s="20" t="s">
        <v>138</v>
      </c>
      <c r="BK138" s="111">
        <f>ROUND(L138*K138,2)</f>
        <v>0</v>
      </c>
      <c r="BL138" s="20" t="s">
        <v>164</v>
      </c>
      <c r="BM138" s="20" t="s">
        <v>546</v>
      </c>
    </row>
    <row r="139" spans="2:65" s="1" customFormat="1" ht="22.9" customHeight="1">
      <c r="B139" s="36"/>
      <c r="C139" s="192" t="s">
        <v>225</v>
      </c>
      <c r="D139" s="192" t="s">
        <v>292</v>
      </c>
      <c r="E139" s="193" t="s">
        <v>547</v>
      </c>
      <c r="F139" s="254" t="s">
        <v>548</v>
      </c>
      <c r="G139" s="254"/>
      <c r="H139" s="254"/>
      <c r="I139" s="254"/>
      <c r="J139" s="194" t="s">
        <v>549</v>
      </c>
      <c r="K139" s="195">
        <v>8.19</v>
      </c>
      <c r="L139" s="252">
        <v>0</v>
      </c>
      <c r="M139" s="253"/>
      <c r="N139" s="255">
        <f>ROUND(L139*K139,2)</f>
        <v>0</v>
      </c>
      <c r="O139" s="247"/>
      <c r="P139" s="247"/>
      <c r="Q139" s="247"/>
      <c r="R139" s="38"/>
      <c r="T139" s="173" t="s">
        <v>20</v>
      </c>
      <c r="U139" s="45" t="s">
        <v>46</v>
      </c>
      <c r="V139" s="37"/>
      <c r="W139" s="174">
        <f>V139*K139</f>
        <v>0</v>
      </c>
      <c r="X139" s="174">
        <v>0</v>
      </c>
      <c r="Y139" s="174">
        <f>X139*K139</f>
        <v>0</v>
      </c>
      <c r="Z139" s="174">
        <v>0</v>
      </c>
      <c r="AA139" s="175">
        <f>Z139*K139</f>
        <v>0</v>
      </c>
      <c r="AR139" s="20" t="s">
        <v>196</v>
      </c>
      <c r="AT139" s="20" t="s">
        <v>292</v>
      </c>
      <c r="AU139" s="20" t="s">
        <v>138</v>
      </c>
      <c r="AY139" s="20" t="s">
        <v>159</v>
      </c>
      <c r="BE139" s="111">
        <f>IF(U139="základná",N139,0)</f>
        <v>0</v>
      </c>
      <c r="BF139" s="111">
        <f>IF(U139="znížená",N139,0)</f>
        <v>0</v>
      </c>
      <c r="BG139" s="111">
        <f>IF(U139="zákl. prenesená",N139,0)</f>
        <v>0</v>
      </c>
      <c r="BH139" s="111">
        <f>IF(U139="zníž. prenesená",N139,0)</f>
        <v>0</v>
      </c>
      <c r="BI139" s="111">
        <f>IF(U139="nulová",N139,0)</f>
        <v>0</v>
      </c>
      <c r="BJ139" s="20" t="s">
        <v>138</v>
      </c>
      <c r="BK139" s="111">
        <f>ROUND(L139*K139,2)</f>
        <v>0</v>
      </c>
      <c r="BL139" s="20" t="s">
        <v>164</v>
      </c>
      <c r="BM139" s="20" t="s">
        <v>550</v>
      </c>
    </row>
    <row r="140" spans="2:65" s="10" customFormat="1" ht="14.45" customHeight="1">
      <c r="B140" s="176"/>
      <c r="C140" s="177"/>
      <c r="D140" s="177"/>
      <c r="E140" s="178" t="s">
        <v>20</v>
      </c>
      <c r="F140" s="256" t="s">
        <v>551</v>
      </c>
      <c r="G140" s="257"/>
      <c r="H140" s="257"/>
      <c r="I140" s="257"/>
      <c r="J140" s="177"/>
      <c r="K140" s="179">
        <v>8.1884999999999994</v>
      </c>
      <c r="L140" s="177"/>
      <c r="M140" s="177"/>
      <c r="N140" s="177"/>
      <c r="O140" s="177"/>
      <c r="P140" s="177"/>
      <c r="Q140" s="177"/>
      <c r="R140" s="180"/>
      <c r="T140" s="181"/>
      <c r="U140" s="177"/>
      <c r="V140" s="177"/>
      <c r="W140" s="177"/>
      <c r="X140" s="177"/>
      <c r="Y140" s="177"/>
      <c r="Z140" s="177"/>
      <c r="AA140" s="182"/>
      <c r="AT140" s="183" t="s">
        <v>181</v>
      </c>
      <c r="AU140" s="183" t="s">
        <v>138</v>
      </c>
      <c r="AV140" s="10" t="s">
        <v>138</v>
      </c>
      <c r="AW140" s="10" t="s">
        <v>182</v>
      </c>
      <c r="AX140" s="10" t="s">
        <v>79</v>
      </c>
      <c r="AY140" s="183" t="s">
        <v>159</v>
      </c>
    </row>
    <row r="141" spans="2:65" s="11" customFormat="1" ht="14.45" customHeight="1">
      <c r="B141" s="184"/>
      <c r="C141" s="185"/>
      <c r="D141" s="185"/>
      <c r="E141" s="186" t="s">
        <v>20</v>
      </c>
      <c r="F141" s="288" t="s">
        <v>195</v>
      </c>
      <c r="G141" s="289"/>
      <c r="H141" s="289"/>
      <c r="I141" s="289"/>
      <c r="J141" s="185"/>
      <c r="K141" s="187">
        <v>8.1884999999999994</v>
      </c>
      <c r="L141" s="185"/>
      <c r="M141" s="185"/>
      <c r="N141" s="185"/>
      <c r="O141" s="185"/>
      <c r="P141" s="185"/>
      <c r="Q141" s="185"/>
      <c r="R141" s="188"/>
      <c r="T141" s="189"/>
      <c r="U141" s="185"/>
      <c r="V141" s="185"/>
      <c r="W141" s="185"/>
      <c r="X141" s="185"/>
      <c r="Y141" s="185"/>
      <c r="Z141" s="185"/>
      <c r="AA141" s="190"/>
      <c r="AT141" s="191" t="s">
        <v>181</v>
      </c>
      <c r="AU141" s="191" t="s">
        <v>138</v>
      </c>
      <c r="AV141" s="11" t="s">
        <v>164</v>
      </c>
      <c r="AW141" s="11" t="s">
        <v>182</v>
      </c>
      <c r="AX141" s="11" t="s">
        <v>87</v>
      </c>
      <c r="AY141" s="191" t="s">
        <v>159</v>
      </c>
    </row>
    <row r="142" spans="2:65" s="1" customFormat="1" ht="22.9" customHeight="1">
      <c r="B142" s="36"/>
      <c r="C142" s="168" t="s">
        <v>230</v>
      </c>
      <c r="D142" s="168" t="s">
        <v>160</v>
      </c>
      <c r="E142" s="169" t="s">
        <v>552</v>
      </c>
      <c r="F142" s="249" t="s">
        <v>553</v>
      </c>
      <c r="G142" s="249"/>
      <c r="H142" s="249"/>
      <c r="I142" s="249"/>
      <c r="J142" s="170" t="s">
        <v>163</v>
      </c>
      <c r="K142" s="171">
        <v>265</v>
      </c>
      <c r="L142" s="250">
        <v>0</v>
      </c>
      <c r="M142" s="251"/>
      <c r="N142" s="247">
        <f>ROUND(L142*K142,2)</f>
        <v>0</v>
      </c>
      <c r="O142" s="247"/>
      <c r="P142" s="247"/>
      <c r="Q142" s="247"/>
      <c r="R142" s="38"/>
      <c r="T142" s="173" t="s">
        <v>20</v>
      </c>
      <c r="U142" s="45" t="s">
        <v>46</v>
      </c>
      <c r="V142" s="37"/>
      <c r="W142" s="174">
        <f>V142*K142</f>
        <v>0</v>
      </c>
      <c r="X142" s="174">
        <v>0</v>
      </c>
      <c r="Y142" s="174">
        <f>X142*K142</f>
        <v>0</v>
      </c>
      <c r="Z142" s="174">
        <v>0</v>
      </c>
      <c r="AA142" s="175">
        <f>Z142*K142</f>
        <v>0</v>
      </c>
      <c r="AR142" s="20" t="s">
        <v>164</v>
      </c>
      <c r="AT142" s="20" t="s">
        <v>160</v>
      </c>
      <c r="AU142" s="20" t="s">
        <v>138</v>
      </c>
      <c r="AY142" s="20" t="s">
        <v>159</v>
      </c>
      <c r="BE142" s="111">
        <f>IF(U142="základná",N142,0)</f>
        <v>0</v>
      </c>
      <c r="BF142" s="111">
        <f>IF(U142="znížená",N142,0)</f>
        <v>0</v>
      </c>
      <c r="BG142" s="111">
        <f>IF(U142="zákl. prenesená",N142,0)</f>
        <v>0</v>
      </c>
      <c r="BH142" s="111">
        <f>IF(U142="zníž. prenesená",N142,0)</f>
        <v>0</v>
      </c>
      <c r="BI142" s="111">
        <f>IF(U142="nulová",N142,0)</f>
        <v>0</v>
      </c>
      <c r="BJ142" s="20" t="s">
        <v>138</v>
      </c>
      <c r="BK142" s="111">
        <f>ROUND(L142*K142,2)</f>
        <v>0</v>
      </c>
      <c r="BL142" s="20" t="s">
        <v>164</v>
      </c>
      <c r="BM142" s="20" t="s">
        <v>554</v>
      </c>
    </row>
    <row r="143" spans="2:65" s="10" customFormat="1" ht="14.45" customHeight="1">
      <c r="B143" s="176"/>
      <c r="C143" s="177"/>
      <c r="D143" s="177"/>
      <c r="E143" s="178" t="s">
        <v>20</v>
      </c>
      <c r="F143" s="256" t="s">
        <v>555</v>
      </c>
      <c r="G143" s="257"/>
      <c r="H143" s="257"/>
      <c r="I143" s="257"/>
      <c r="J143" s="177"/>
      <c r="K143" s="179">
        <v>265</v>
      </c>
      <c r="L143" s="177"/>
      <c r="M143" s="177"/>
      <c r="N143" s="177"/>
      <c r="O143" s="177"/>
      <c r="P143" s="177"/>
      <c r="Q143" s="177"/>
      <c r="R143" s="180"/>
      <c r="T143" s="181"/>
      <c r="U143" s="177"/>
      <c r="V143" s="177"/>
      <c r="W143" s="177"/>
      <c r="X143" s="177"/>
      <c r="Y143" s="177"/>
      <c r="Z143" s="177"/>
      <c r="AA143" s="182"/>
      <c r="AT143" s="183" t="s">
        <v>181</v>
      </c>
      <c r="AU143" s="183" t="s">
        <v>138</v>
      </c>
      <c r="AV143" s="10" t="s">
        <v>138</v>
      </c>
      <c r="AW143" s="10" t="s">
        <v>182</v>
      </c>
      <c r="AX143" s="10" t="s">
        <v>79</v>
      </c>
      <c r="AY143" s="183" t="s">
        <v>159</v>
      </c>
    </row>
    <row r="144" spans="2:65" s="11" customFormat="1" ht="14.45" customHeight="1">
      <c r="B144" s="184"/>
      <c r="C144" s="185"/>
      <c r="D144" s="185"/>
      <c r="E144" s="186" t="s">
        <v>20</v>
      </c>
      <c r="F144" s="288" t="s">
        <v>195</v>
      </c>
      <c r="G144" s="289"/>
      <c r="H144" s="289"/>
      <c r="I144" s="289"/>
      <c r="J144" s="185"/>
      <c r="K144" s="187">
        <v>265</v>
      </c>
      <c r="L144" s="185"/>
      <c r="M144" s="185"/>
      <c r="N144" s="185"/>
      <c r="O144" s="185"/>
      <c r="P144" s="185"/>
      <c r="Q144" s="185"/>
      <c r="R144" s="188"/>
      <c r="T144" s="189"/>
      <c r="U144" s="185"/>
      <c r="V144" s="185"/>
      <c r="W144" s="185"/>
      <c r="X144" s="185"/>
      <c r="Y144" s="185"/>
      <c r="Z144" s="185"/>
      <c r="AA144" s="190"/>
      <c r="AT144" s="191" t="s">
        <v>181</v>
      </c>
      <c r="AU144" s="191" t="s">
        <v>138</v>
      </c>
      <c r="AV144" s="11" t="s">
        <v>164</v>
      </c>
      <c r="AW144" s="11" t="s">
        <v>182</v>
      </c>
      <c r="AX144" s="11" t="s">
        <v>87</v>
      </c>
      <c r="AY144" s="191" t="s">
        <v>159</v>
      </c>
    </row>
    <row r="145" spans="2:65" s="1" customFormat="1" ht="45.6" customHeight="1">
      <c r="B145" s="36"/>
      <c r="C145" s="168" t="s">
        <v>235</v>
      </c>
      <c r="D145" s="168" t="s">
        <v>160</v>
      </c>
      <c r="E145" s="169" t="s">
        <v>556</v>
      </c>
      <c r="F145" s="249" t="s">
        <v>557</v>
      </c>
      <c r="G145" s="249"/>
      <c r="H145" s="249"/>
      <c r="I145" s="249"/>
      <c r="J145" s="170" t="s">
        <v>316</v>
      </c>
      <c r="K145" s="171">
        <v>14</v>
      </c>
      <c r="L145" s="250">
        <v>0</v>
      </c>
      <c r="M145" s="251"/>
      <c r="N145" s="247">
        <f>ROUND(L145*K145,2)</f>
        <v>0</v>
      </c>
      <c r="O145" s="247"/>
      <c r="P145" s="247"/>
      <c r="Q145" s="247"/>
      <c r="R145" s="38"/>
      <c r="T145" s="173" t="s">
        <v>20</v>
      </c>
      <c r="U145" s="45" t="s">
        <v>46</v>
      </c>
      <c r="V145" s="37"/>
      <c r="W145" s="174">
        <f>V145*K145</f>
        <v>0</v>
      </c>
      <c r="X145" s="174">
        <v>0</v>
      </c>
      <c r="Y145" s="174">
        <f>X145*K145</f>
        <v>0</v>
      </c>
      <c r="Z145" s="174">
        <v>0</v>
      </c>
      <c r="AA145" s="175">
        <f>Z145*K145</f>
        <v>0</v>
      </c>
      <c r="AR145" s="20" t="s">
        <v>164</v>
      </c>
      <c r="AT145" s="20" t="s">
        <v>160</v>
      </c>
      <c r="AU145" s="20" t="s">
        <v>138</v>
      </c>
      <c r="AY145" s="20" t="s">
        <v>159</v>
      </c>
      <c r="BE145" s="111">
        <f>IF(U145="základná",N145,0)</f>
        <v>0</v>
      </c>
      <c r="BF145" s="111">
        <f>IF(U145="znížená",N145,0)</f>
        <v>0</v>
      </c>
      <c r="BG145" s="111">
        <f>IF(U145="zákl. prenesená",N145,0)</f>
        <v>0</v>
      </c>
      <c r="BH145" s="111">
        <f>IF(U145="zníž. prenesená",N145,0)</f>
        <v>0</v>
      </c>
      <c r="BI145" s="111">
        <f>IF(U145="nulová",N145,0)</f>
        <v>0</v>
      </c>
      <c r="BJ145" s="20" t="s">
        <v>138</v>
      </c>
      <c r="BK145" s="111">
        <f>ROUND(L145*K145,2)</f>
        <v>0</v>
      </c>
      <c r="BL145" s="20" t="s">
        <v>164</v>
      </c>
      <c r="BM145" s="20" t="s">
        <v>558</v>
      </c>
    </row>
    <row r="146" spans="2:65" s="10" customFormat="1" ht="14.45" customHeight="1">
      <c r="B146" s="176"/>
      <c r="C146" s="177"/>
      <c r="D146" s="177"/>
      <c r="E146" s="178" t="s">
        <v>20</v>
      </c>
      <c r="F146" s="256" t="s">
        <v>559</v>
      </c>
      <c r="G146" s="257"/>
      <c r="H146" s="257"/>
      <c r="I146" s="257"/>
      <c r="J146" s="177"/>
      <c r="K146" s="179">
        <v>14</v>
      </c>
      <c r="L146" s="177"/>
      <c r="M146" s="177"/>
      <c r="N146" s="177"/>
      <c r="O146" s="177"/>
      <c r="P146" s="177"/>
      <c r="Q146" s="177"/>
      <c r="R146" s="180"/>
      <c r="T146" s="181"/>
      <c r="U146" s="177"/>
      <c r="V146" s="177"/>
      <c r="W146" s="177"/>
      <c r="X146" s="177"/>
      <c r="Y146" s="177"/>
      <c r="Z146" s="177"/>
      <c r="AA146" s="182"/>
      <c r="AT146" s="183" t="s">
        <v>181</v>
      </c>
      <c r="AU146" s="183" t="s">
        <v>138</v>
      </c>
      <c r="AV146" s="10" t="s">
        <v>138</v>
      </c>
      <c r="AW146" s="10" t="s">
        <v>182</v>
      </c>
      <c r="AX146" s="10" t="s">
        <v>79</v>
      </c>
      <c r="AY146" s="183" t="s">
        <v>159</v>
      </c>
    </row>
    <row r="147" spans="2:65" s="11" customFormat="1" ht="14.45" customHeight="1">
      <c r="B147" s="184"/>
      <c r="C147" s="185"/>
      <c r="D147" s="185"/>
      <c r="E147" s="186" t="s">
        <v>20</v>
      </c>
      <c r="F147" s="288" t="s">
        <v>195</v>
      </c>
      <c r="G147" s="289"/>
      <c r="H147" s="289"/>
      <c r="I147" s="289"/>
      <c r="J147" s="185"/>
      <c r="K147" s="187">
        <v>14</v>
      </c>
      <c r="L147" s="185"/>
      <c r="M147" s="185"/>
      <c r="N147" s="185"/>
      <c r="O147" s="185"/>
      <c r="P147" s="185"/>
      <c r="Q147" s="185"/>
      <c r="R147" s="188"/>
      <c r="T147" s="189"/>
      <c r="U147" s="185"/>
      <c r="V147" s="185"/>
      <c r="W147" s="185"/>
      <c r="X147" s="185"/>
      <c r="Y147" s="185"/>
      <c r="Z147" s="185"/>
      <c r="AA147" s="190"/>
      <c r="AT147" s="191" t="s">
        <v>181</v>
      </c>
      <c r="AU147" s="191" t="s">
        <v>138</v>
      </c>
      <c r="AV147" s="11" t="s">
        <v>164</v>
      </c>
      <c r="AW147" s="11" t="s">
        <v>182</v>
      </c>
      <c r="AX147" s="11" t="s">
        <v>87</v>
      </c>
      <c r="AY147" s="191" t="s">
        <v>159</v>
      </c>
    </row>
    <row r="148" spans="2:65" s="1" customFormat="1" ht="14.45" customHeight="1">
      <c r="B148" s="36"/>
      <c r="C148" s="192" t="s">
        <v>239</v>
      </c>
      <c r="D148" s="192" t="s">
        <v>292</v>
      </c>
      <c r="E148" s="193" t="s">
        <v>560</v>
      </c>
      <c r="F148" s="254" t="s">
        <v>561</v>
      </c>
      <c r="G148" s="254"/>
      <c r="H148" s="254"/>
      <c r="I148" s="254"/>
      <c r="J148" s="194" t="s">
        <v>191</v>
      </c>
      <c r="K148" s="195">
        <v>7</v>
      </c>
      <c r="L148" s="252">
        <v>0</v>
      </c>
      <c r="M148" s="253"/>
      <c r="N148" s="255">
        <f>ROUND(L148*K148,2)</f>
        <v>0</v>
      </c>
      <c r="O148" s="247"/>
      <c r="P148" s="247"/>
      <c r="Q148" s="247"/>
      <c r="R148" s="38"/>
      <c r="T148" s="173" t="s">
        <v>20</v>
      </c>
      <c r="U148" s="45" t="s">
        <v>46</v>
      </c>
      <c r="V148" s="37"/>
      <c r="W148" s="174">
        <f>V148*K148</f>
        <v>0</v>
      </c>
      <c r="X148" s="174">
        <v>0</v>
      </c>
      <c r="Y148" s="174">
        <f>X148*K148</f>
        <v>0</v>
      </c>
      <c r="Z148" s="174">
        <v>0</v>
      </c>
      <c r="AA148" s="175">
        <f>Z148*K148</f>
        <v>0</v>
      </c>
      <c r="AR148" s="20" t="s">
        <v>196</v>
      </c>
      <c r="AT148" s="20" t="s">
        <v>292</v>
      </c>
      <c r="AU148" s="20" t="s">
        <v>138</v>
      </c>
      <c r="AY148" s="20" t="s">
        <v>159</v>
      </c>
      <c r="BE148" s="111">
        <f>IF(U148="základná",N148,0)</f>
        <v>0</v>
      </c>
      <c r="BF148" s="111">
        <f>IF(U148="znížená",N148,0)</f>
        <v>0</v>
      </c>
      <c r="BG148" s="111">
        <f>IF(U148="zákl. prenesená",N148,0)</f>
        <v>0</v>
      </c>
      <c r="BH148" s="111">
        <f>IF(U148="zníž. prenesená",N148,0)</f>
        <v>0</v>
      </c>
      <c r="BI148" s="111">
        <f>IF(U148="nulová",N148,0)</f>
        <v>0</v>
      </c>
      <c r="BJ148" s="20" t="s">
        <v>138</v>
      </c>
      <c r="BK148" s="111">
        <f>ROUND(L148*K148,2)</f>
        <v>0</v>
      </c>
      <c r="BL148" s="20" t="s">
        <v>164</v>
      </c>
      <c r="BM148" s="20" t="s">
        <v>562</v>
      </c>
    </row>
    <row r="149" spans="2:65" s="10" customFormat="1" ht="14.45" customHeight="1">
      <c r="B149" s="176"/>
      <c r="C149" s="177"/>
      <c r="D149" s="177"/>
      <c r="E149" s="178" t="s">
        <v>20</v>
      </c>
      <c r="F149" s="256" t="s">
        <v>563</v>
      </c>
      <c r="G149" s="257"/>
      <c r="H149" s="257"/>
      <c r="I149" s="257"/>
      <c r="J149" s="177"/>
      <c r="K149" s="179">
        <v>7</v>
      </c>
      <c r="L149" s="177"/>
      <c r="M149" s="177"/>
      <c r="N149" s="177"/>
      <c r="O149" s="177"/>
      <c r="P149" s="177"/>
      <c r="Q149" s="177"/>
      <c r="R149" s="180"/>
      <c r="T149" s="181"/>
      <c r="U149" s="177"/>
      <c r="V149" s="177"/>
      <c r="W149" s="177"/>
      <c r="X149" s="177"/>
      <c r="Y149" s="177"/>
      <c r="Z149" s="177"/>
      <c r="AA149" s="182"/>
      <c r="AT149" s="183" t="s">
        <v>181</v>
      </c>
      <c r="AU149" s="183" t="s">
        <v>138</v>
      </c>
      <c r="AV149" s="10" t="s">
        <v>138</v>
      </c>
      <c r="AW149" s="10" t="s">
        <v>182</v>
      </c>
      <c r="AX149" s="10" t="s">
        <v>79</v>
      </c>
      <c r="AY149" s="183" t="s">
        <v>159</v>
      </c>
    </row>
    <row r="150" spans="2:65" s="11" customFormat="1" ht="14.45" customHeight="1">
      <c r="B150" s="184"/>
      <c r="C150" s="185"/>
      <c r="D150" s="185"/>
      <c r="E150" s="186" t="s">
        <v>20</v>
      </c>
      <c r="F150" s="288" t="s">
        <v>195</v>
      </c>
      <c r="G150" s="289"/>
      <c r="H150" s="289"/>
      <c r="I150" s="289"/>
      <c r="J150" s="185"/>
      <c r="K150" s="187">
        <v>7</v>
      </c>
      <c r="L150" s="185"/>
      <c r="M150" s="185"/>
      <c r="N150" s="185"/>
      <c r="O150" s="185"/>
      <c r="P150" s="185"/>
      <c r="Q150" s="185"/>
      <c r="R150" s="188"/>
      <c r="T150" s="189"/>
      <c r="U150" s="185"/>
      <c r="V150" s="185"/>
      <c r="W150" s="185"/>
      <c r="X150" s="185"/>
      <c r="Y150" s="185"/>
      <c r="Z150" s="185"/>
      <c r="AA150" s="190"/>
      <c r="AT150" s="191" t="s">
        <v>181</v>
      </c>
      <c r="AU150" s="191" t="s">
        <v>138</v>
      </c>
      <c r="AV150" s="11" t="s">
        <v>164</v>
      </c>
      <c r="AW150" s="11" t="s">
        <v>182</v>
      </c>
      <c r="AX150" s="11" t="s">
        <v>87</v>
      </c>
      <c r="AY150" s="191" t="s">
        <v>159</v>
      </c>
    </row>
    <row r="151" spans="2:65" s="1" customFormat="1" ht="22.9" customHeight="1">
      <c r="B151" s="36"/>
      <c r="C151" s="168" t="s">
        <v>245</v>
      </c>
      <c r="D151" s="168" t="s">
        <v>160</v>
      </c>
      <c r="E151" s="169" t="s">
        <v>564</v>
      </c>
      <c r="F151" s="249" t="s">
        <v>565</v>
      </c>
      <c r="G151" s="249"/>
      <c r="H151" s="249"/>
      <c r="I151" s="249"/>
      <c r="J151" s="170" t="s">
        <v>163</v>
      </c>
      <c r="K151" s="171">
        <v>265</v>
      </c>
      <c r="L151" s="250">
        <v>0</v>
      </c>
      <c r="M151" s="251"/>
      <c r="N151" s="247">
        <f>ROUND(L151*K151,2)</f>
        <v>0</v>
      </c>
      <c r="O151" s="247"/>
      <c r="P151" s="247"/>
      <c r="Q151" s="247"/>
      <c r="R151" s="38"/>
      <c r="T151" s="173" t="s">
        <v>20</v>
      </c>
      <c r="U151" s="45" t="s">
        <v>46</v>
      </c>
      <c r="V151" s="37"/>
      <c r="W151" s="174">
        <f>V151*K151</f>
        <v>0</v>
      </c>
      <c r="X151" s="174">
        <v>0</v>
      </c>
      <c r="Y151" s="174">
        <f>X151*K151</f>
        <v>0</v>
      </c>
      <c r="Z151" s="174">
        <v>0</v>
      </c>
      <c r="AA151" s="175">
        <f>Z151*K151</f>
        <v>0</v>
      </c>
      <c r="AR151" s="20" t="s">
        <v>164</v>
      </c>
      <c r="AT151" s="20" t="s">
        <v>160</v>
      </c>
      <c r="AU151" s="20" t="s">
        <v>138</v>
      </c>
      <c r="AY151" s="20" t="s">
        <v>159</v>
      </c>
      <c r="BE151" s="111">
        <f>IF(U151="základná",N151,0)</f>
        <v>0</v>
      </c>
      <c r="BF151" s="111">
        <f>IF(U151="znížená",N151,0)</f>
        <v>0</v>
      </c>
      <c r="BG151" s="111">
        <f>IF(U151="zákl. prenesená",N151,0)</f>
        <v>0</v>
      </c>
      <c r="BH151" s="111">
        <f>IF(U151="zníž. prenesená",N151,0)</f>
        <v>0</v>
      </c>
      <c r="BI151" s="111">
        <f>IF(U151="nulová",N151,0)</f>
        <v>0</v>
      </c>
      <c r="BJ151" s="20" t="s">
        <v>138</v>
      </c>
      <c r="BK151" s="111">
        <f>ROUND(L151*K151,2)</f>
        <v>0</v>
      </c>
      <c r="BL151" s="20" t="s">
        <v>164</v>
      </c>
      <c r="BM151" s="20" t="s">
        <v>566</v>
      </c>
    </row>
    <row r="152" spans="2:65" s="10" customFormat="1" ht="14.45" customHeight="1">
      <c r="B152" s="176"/>
      <c r="C152" s="177"/>
      <c r="D152" s="177"/>
      <c r="E152" s="178" t="s">
        <v>20</v>
      </c>
      <c r="F152" s="256" t="s">
        <v>555</v>
      </c>
      <c r="G152" s="257"/>
      <c r="H152" s="257"/>
      <c r="I152" s="257"/>
      <c r="J152" s="177"/>
      <c r="K152" s="179">
        <v>265</v>
      </c>
      <c r="L152" s="177"/>
      <c r="M152" s="177"/>
      <c r="N152" s="177"/>
      <c r="O152" s="177"/>
      <c r="P152" s="177"/>
      <c r="Q152" s="177"/>
      <c r="R152" s="180"/>
      <c r="T152" s="181"/>
      <c r="U152" s="177"/>
      <c r="V152" s="177"/>
      <c r="W152" s="177"/>
      <c r="X152" s="177"/>
      <c r="Y152" s="177"/>
      <c r="Z152" s="177"/>
      <c r="AA152" s="182"/>
      <c r="AT152" s="183" t="s">
        <v>181</v>
      </c>
      <c r="AU152" s="183" t="s">
        <v>138</v>
      </c>
      <c r="AV152" s="10" t="s">
        <v>138</v>
      </c>
      <c r="AW152" s="10" t="s">
        <v>182</v>
      </c>
      <c r="AX152" s="10" t="s">
        <v>79</v>
      </c>
      <c r="AY152" s="183" t="s">
        <v>159</v>
      </c>
    </row>
    <row r="153" spans="2:65" s="11" customFormat="1" ht="14.45" customHeight="1">
      <c r="B153" s="184"/>
      <c r="C153" s="185"/>
      <c r="D153" s="185"/>
      <c r="E153" s="186" t="s">
        <v>20</v>
      </c>
      <c r="F153" s="288" t="s">
        <v>195</v>
      </c>
      <c r="G153" s="289"/>
      <c r="H153" s="289"/>
      <c r="I153" s="289"/>
      <c r="J153" s="185"/>
      <c r="K153" s="187">
        <v>265</v>
      </c>
      <c r="L153" s="185"/>
      <c r="M153" s="185"/>
      <c r="N153" s="185"/>
      <c r="O153" s="185"/>
      <c r="P153" s="185"/>
      <c r="Q153" s="185"/>
      <c r="R153" s="188"/>
      <c r="T153" s="189"/>
      <c r="U153" s="185"/>
      <c r="V153" s="185"/>
      <c r="W153" s="185"/>
      <c r="X153" s="185"/>
      <c r="Y153" s="185"/>
      <c r="Z153" s="185"/>
      <c r="AA153" s="190"/>
      <c r="AT153" s="191" t="s">
        <v>181</v>
      </c>
      <c r="AU153" s="191" t="s">
        <v>138</v>
      </c>
      <c r="AV153" s="11" t="s">
        <v>164</v>
      </c>
      <c r="AW153" s="11" t="s">
        <v>182</v>
      </c>
      <c r="AX153" s="11" t="s">
        <v>87</v>
      </c>
      <c r="AY153" s="191" t="s">
        <v>159</v>
      </c>
    </row>
    <row r="154" spans="2:65" s="1" customFormat="1" ht="22.9" customHeight="1">
      <c r="B154" s="36"/>
      <c r="C154" s="168" t="s">
        <v>250</v>
      </c>
      <c r="D154" s="168" t="s">
        <v>160</v>
      </c>
      <c r="E154" s="169" t="s">
        <v>567</v>
      </c>
      <c r="F154" s="249" t="s">
        <v>568</v>
      </c>
      <c r="G154" s="249"/>
      <c r="H154" s="249"/>
      <c r="I154" s="249"/>
      <c r="J154" s="170" t="s">
        <v>163</v>
      </c>
      <c r="K154" s="171">
        <v>265</v>
      </c>
      <c r="L154" s="250">
        <v>0</v>
      </c>
      <c r="M154" s="251"/>
      <c r="N154" s="247">
        <f t="shared" ref="N154:N165" si="15">ROUND(L154*K154,2)</f>
        <v>0</v>
      </c>
      <c r="O154" s="247"/>
      <c r="P154" s="247"/>
      <c r="Q154" s="247"/>
      <c r="R154" s="38"/>
      <c r="T154" s="173" t="s">
        <v>20</v>
      </c>
      <c r="U154" s="45" t="s">
        <v>46</v>
      </c>
      <c r="V154" s="37"/>
      <c r="W154" s="174">
        <f t="shared" ref="W154:W165" si="16">V154*K154</f>
        <v>0</v>
      </c>
      <c r="X154" s="174">
        <v>0</v>
      </c>
      <c r="Y154" s="174">
        <f t="shared" ref="Y154:Y165" si="17">X154*K154</f>
        <v>0</v>
      </c>
      <c r="Z154" s="174">
        <v>0</v>
      </c>
      <c r="AA154" s="175">
        <f t="shared" ref="AA154:AA165" si="18">Z154*K154</f>
        <v>0</v>
      </c>
      <c r="AR154" s="20" t="s">
        <v>164</v>
      </c>
      <c r="AT154" s="20" t="s">
        <v>160</v>
      </c>
      <c r="AU154" s="20" t="s">
        <v>138</v>
      </c>
      <c r="AY154" s="20" t="s">
        <v>159</v>
      </c>
      <c r="BE154" s="111">
        <f t="shared" ref="BE154:BE165" si="19">IF(U154="základná",N154,0)</f>
        <v>0</v>
      </c>
      <c r="BF154" s="111">
        <f t="shared" ref="BF154:BF165" si="20">IF(U154="znížená",N154,0)</f>
        <v>0</v>
      </c>
      <c r="BG154" s="111">
        <f t="shared" ref="BG154:BG165" si="21">IF(U154="zákl. prenesená",N154,0)</f>
        <v>0</v>
      </c>
      <c r="BH154" s="111">
        <f t="shared" ref="BH154:BH165" si="22">IF(U154="zníž. prenesená",N154,0)</f>
        <v>0</v>
      </c>
      <c r="BI154" s="111">
        <f t="shared" ref="BI154:BI165" si="23">IF(U154="nulová",N154,0)</f>
        <v>0</v>
      </c>
      <c r="BJ154" s="20" t="s">
        <v>138</v>
      </c>
      <c r="BK154" s="111">
        <f t="shared" ref="BK154:BK165" si="24">ROUND(L154*K154,2)</f>
        <v>0</v>
      </c>
      <c r="BL154" s="20" t="s">
        <v>164</v>
      </c>
      <c r="BM154" s="20" t="s">
        <v>569</v>
      </c>
    </row>
    <row r="155" spans="2:65" s="1" customFormat="1" ht="22.9" customHeight="1">
      <c r="B155" s="36"/>
      <c r="C155" s="168" t="s">
        <v>10</v>
      </c>
      <c r="D155" s="168" t="s">
        <v>160</v>
      </c>
      <c r="E155" s="169" t="s">
        <v>570</v>
      </c>
      <c r="F155" s="249" t="s">
        <v>571</v>
      </c>
      <c r="G155" s="249"/>
      <c r="H155" s="249"/>
      <c r="I155" s="249"/>
      <c r="J155" s="170" t="s">
        <v>163</v>
      </c>
      <c r="K155" s="171">
        <v>265</v>
      </c>
      <c r="L155" s="250">
        <v>0</v>
      </c>
      <c r="M155" s="251"/>
      <c r="N155" s="247">
        <f t="shared" si="15"/>
        <v>0</v>
      </c>
      <c r="O155" s="247"/>
      <c r="P155" s="247"/>
      <c r="Q155" s="247"/>
      <c r="R155" s="38"/>
      <c r="T155" s="173" t="s">
        <v>20</v>
      </c>
      <c r="U155" s="45" t="s">
        <v>46</v>
      </c>
      <c r="V155" s="37"/>
      <c r="W155" s="174">
        <f t="shared" si="16"/>
        <v>0</v>
      </c>
      <c r="X155" s="174">
        <v>0</v>
      </c>
      <c r="Y155" s="174">
        <f t="shared" si="17"/>
        <v>0</v>
      </c>
      <c r="Z155" s="174">
        <v>0</v>
      </c>
      <c r="AA155" s="175">
        <f t="shared" si="18"/>
        <v>0</v>
      </c>
      <c r="AR155" s="20" t="s">
        <v>164</v>
      </c>
      <c r="AT155" s="20" t="s">
        <v>160</v>
      </c>
      <c r="AU155" s="20" t="s">
        <v>138</v>
      </c>
      <c r="AY155" s="20" t="s">
        <v>159</v>
      </c>
      <c r="BE155" s="111">
        <f t="shared" si="19"/>
        <v>0</v>
      </c>
      <c r="BF155" s="111">
        <f t="shared" si="20"/>
        <v>0</v>
      </c>
      <c r="BG155" s="111">
        <f t="shared" si="21"/>
        <v>0</v>
      </c>
      <c r="BH155" s="111">
        <f t="shared" si="22"/>
        <v>0</v>
      </c>
      <c r="BI155" s="111">
        <f t="shared" si="23"/>
        <v>0</v>
      </c>
      <c r="BJ155" s="20" t="s">
        <v>138</v>
      </c>
      <c r="BK155" s="111">
        <f t="shared" si="24"/>
        <v>0</v>
      </c>
      <c r="BL155" s="20" t="s">
        <v>164</v>
      </c>
      <c r="BM155" s="20" t="s">
        <v>572</v>
      </c>
    </row>
    <row r="156" spans="2:65" s="1" customFormat="1" ht="34.15" customHeight="1">
      <c r="B156" s="36"/>
      <c r="C156" s="168" t="s">
        <v>258</v>
      </c>
      <c r="D156" s="168" t="s">
        <v>160</v>
      </c>
      <c r="E156" s="169" t="s">
        <v>573</v>
      </c>
      <c r="F156" s="249" t="s">
        <v>574</v>
      </c>
      <c r="G156" s="249"/>
      <c r="H156" s="249"/>
      <c r="I156" s="249"/>
      <c r="J156" s="170" t="s">
        <v>316</v>
      </c>
      <c r="K156" s="171">
        <v>14</v>
      </c>
      <c r="L156" s="250">
        <v>0</v>
      </c>
      <c r="M156" s="251"/>
      <c r="N156" s="247">
        <f t="shared" si="15"/>
        <v>0</v>
      </c>
      <c r="O156" s="247"/>
      <c r="P156" s="247"/>
      <c r="Q156" s="247"/>
      <c r="R156" s="38"/>
      <c r="T156" s="173" t="s">
        <v>20</v>
      </c>
      <c r="U156" s="45" t="s">
        <v>46</v>
      </c>
      <c r="V156" s="37"/>
      <c r="W156" s="174">
        <f t="shared" si="16"/>
        <v>0</v>
      </c>
      <c r="X156" s="174">
        <v>0</v>
      </c>
      <c r="Y156" s="174">
        <f t="shared" si="17"/>
        <v>0</v>
      </c>
      <c r="Z156" s="174">
        <v>0</v>
      </c>
      <c r="AA156" s="175">
        <f t="shared" si="18"/>
        <v>0</v>
      </c>
      <c r="AR156" s="20" t="s">
        <v>164</v>
      </c>
      <c r="AT156" s="20" t="s">
        <v>160</v>
      </c>
      <c r="AU156" s="20" t="s">
        <v>138</v>
      </c>
      <c r="AY156" s="20" t="s">
        <v>159</v>
      </c>
      <c r="BE156" s="111">
        <f t="shared" si="19"/>
        <v>0</v>
      </c>
      <c r="BF156" s="111">
        <f t="shared" si="20"/>
        <v>0</v>
      </c>
      <c r="BG156" s="111">
        <f t="shared" si="21"/>
        <v>0</v>
      </c>
      <c r="BH156" s="111">
        <f t="shared" si="22"/>
        <v>0</v>
      </c>
      <c r="BI156" s="111">
        <f t="shared" si="23"/>
        <v>0</v>
      </c>
      <c r="BJ156" s="20" t="s">
        <v>138</v>
      </c>
      <c r="BK156" s="111">
        <f t="shared" si="24"/>
        <v>0</v>
      </c>
      <c r="BL156" s="20" t="s">
        <v>164</v>
      </c>
      <c r="BM156" s="20" t="s">
        <v>575</v>
      </c>
    </row>
    <row r="157" spans="2:65" s="1" customFormat="1" ht="45.6" customHeight="1">
      <c r="B157" s="36"/>
      <c r="C157" s="168" t="s">
        <v>263</v>
      </c>
      <c r="D157" s="168" t="s">
        <v>160</v>
      </c>
      <c r="E157" s="169" t="s">
        <v>576</v>
      </c>
      <c r="F157" s="249" t="s">
        <v>577</v>
      </c>
      <c r="G157" s="249"/>
      <c r="H157" s="249"/>
      <c r="I157" s="249"/>
      <c r="J157" s="170" t="s">
        <v>316</v>
      </c>
      <c r="K157" s="171">
        <v>14</v>
      </c>
      <c r="L157" s="250">
        <v>0</v>
      </c>
      <c r="M157" s="251"/>
      <c r="N157" s="247">
        <f t="shared" si="15"/>
        <v>0</v>
      </c>
      <c r="O157" s="247"/>
      <c r="P157" s="247"/>
      <c r="Q157" s="247"/>
      <c r="R157" s="38"/>
      <c r="T157" s="173" t="s">
        <v>20</v>
      </c>
      <c r="U157" s="45" t="s">
        <v>46</v>
      </c>
      <c r="V157" s="37"/>
      <c r="W157" s="174">
        <f t="shared" si="16"/>
        <v>0</v>
      </c>
      <c r="X157" s="174">
        <v>0</v>
      </c>
      <c r="Y157" s="174">
        <f t="shared" si="17"/>
        <v>0</v>
      </c>
      <c r="Z157" s="174">
        <v>0</v>
      </c>
      <c r="AA157" s="175">
        <f t="shared" si="18"/>
        <v>0</v>
      </c>
      <c r="AR157" s="20" t="s">
        <v>164</v>
      </c>
      <c r="AT157" s="20" t="s">
        <v>160</v>
      </c>
      <c r="AU157" s="20" t="s">
        <v>138</v>
      </c>
      <c r="AY157" s="20" t="s">
        <v>159</v>
      </c>
      <c r="BE157" s="111">
        <f t="shared" si="19"/>
        <v>0</v>
      </c>
      <c r="BF157" s="111">
        <f t="shared" si="20"/>
        <v>0</v>
      </c>
      <c r="BG157" s="111">
        <f t="shared" si="21"/>
        <v>0</v>
      </c>
      <c r="BH157" s="111">
        <f t="shared" si="22"/>
        <v>0</v>
      </c>
      <c r="BI157" s="111">
        <f t="shared" si="23"/>
        <v>0</v>
      </c>
      <c r="BJ157" s="20" t="s">
        <v>138</v>
      </c>
      <c r="BK157" s="111">
        <f t="shared" si="24"/>
        <v>0</v>
      </c>
      <c r="BL157" s="20" t="s">
        <v>164</v>
      </c>
      <c r="BM157" s="20" t="s">
        <v>578</v>
      </c>
    </row>
    <row r="158" spans="2:65" s="1" customFormat="1" ht="22.9" customHeight="1">
      <c r="B158" s="36"/>
      <c r="C158" s="192" t="s">
        <v>269</v>
      </c>
      <c r="D158" s="192" t="s">
        <v>292</v>
      </c>
      <c r="E158" s="193" t="s">
        <v>579</v>
      </c>
      <c r="F158" s="254" t="s">
        <v>580</v>
      </c>
      <c r="G158" s="254"/>
      <c r="H158" s="254"/>
      <c r="I158" s="254"/>
      <c r="J158" s="194" t="s">
        <v>316</v>
      </c>
      <c r="K158" s="195">
        <v>42</v>
      </c>
      <c r="L158" s="252">
        <v>0</v>
      </c>
      <c r="M158" s="253"/>
      <c r="N158" s="255">
        <f t="shared" si="15"/>
        <v>0</v>
      </c>
      <c r="O158" s="247"/>
      <c r="P158" s="247"/>
      <c r="Q158" s="247"/>
      <c r="R158" s="38"/>
      <c r="T158" s="173" t="s">
        <v>20</v>
      </c>
      <c r="U158" s="45" t="s">
        <v>46</v>
      </c>
      <c r="V158" s="37"/>
      <c r="W158" s="174">
        <f t="shared" si="16"/>
        <v>0</v>
      </c>
      <c r="X158" s="174">
        <v>0</v>
      </c>
      <c r="Y158" s="174">
        <f t="shared" si="17"/>
        <v>0</v>
      </c>
      <c r="Z158" s="174">
        <v>0</v>
      </c>
      <c r="AA158" s="175">
        <f t="shared" si="18"/>
        <v>0</v>
      </c>
      <c r="AR158" s="20" t="s">
        <v>196</v>
      </c>
      <c r="AT158" s="20" t="s">
        <v>292</v>
      </c>
      <c r="AU158" s="20" t="s">
        <v>138</v>
      </c>
      <c r="AY158" s="20" t="s">
        <v>159</v>
      </c>
      <c r="BE158" s="111">
        <f t="shared" si="19"/>
        <v>0</v>
      </c>
      <c r="BF158" s="111">
        <f t="shared" si="20"/>
        <v>0</v>
      </c>
      <c r="BG158" s="111">
        <f t="shared" si="21"/>
        <v>0</v>
      </c>
      <c r="BH158" s="111">
        <f t="shared" si="22"/>
        <v>0</v>
      </c>
      <c r="BI158" s="111">
        <f t="shared" si="23"/>
        <v>0</v>
      </c>
      <c r="BJ158" s="20" t="s">
        <v>138</v>
      </c>
      <c r="BK158" s="111">
        <f t="shared" si="24"/>
        <v>0</v>
      </c>
      <c r="BL158" s="20" t="s">
        <v>164</v>
      </c>
      <c r="BM158" s="20" t="s">
        <v>581</v>
      </c>
    </row>
    <row r="159" spans="2:65" s="1" customFormat="1" ht="22.9" customHeight="1">
      <c r="B159" s="36"/>
      <c r="C159" s="192" t="s">
        <v>273</v>
      </c>
      <c r="D159" s="192" t="s">
        <v>292</v>
      </c>
      <c r="E159" s="193" t="s">
        <v>582</v>
      </c>
      <c r="F159" s="254" t="s">
        <v>583</v>
      </c>
      <c r="G159" s="254"/>
      <c r="H159" s="254"/>
      <c r="I159" s="254"/>
      <c r="J159" s="194" t="s">
        <v>316</v>
      </c>
      <c r="K159" s="195">
        <v>14</v>
      </c>
      <c r="L159" s="252">
        <v>0</v>
      </c>
      <c r="M159" s="253"/>
      <c r="N159" s="255">
        <f t="shared" si="15"/>
        <v>0</v>
      </c>
      <c r="O159" s="247"/>
      <c r="P159" s="247"/>
      <c r="Q159" s="247"/>
      <c r="R159" s="38"/>
      <c r="T159" s="173" t="s">
        <v>20</v>
      </c>
      <c r="U159" s="45" t="s">
        <v>46</v>
      </c>
      <c r="V159" s="37"/>
      <c r="W159" s="174">
        <f t="shared" si="16"/>
        <v>0</v>
      </c>
      <c r="X159" s="174">
        <v>0</v>
      </c>
      <c r="Y159" s="174">
        <f t="shared" si="17"/>
        <v>0</v>
      </c>
      <c r="Z159" s="174">
        <v>0</v>
      </c>
      <c r="AA159" s="175">
        <f t="shared" si="18"/>
        <v>0</v>
      </c>
      <c r="AR159" s="20" t="s">
        <v>196</v>
      </c>
      <c r="AT159" s="20" t="s">
        <v>292</v>
      </c>
      <c r="AU159" s="20" t="s">
        <v>138</v>
      </c>
      <c r="AY159" s="20" t="s">
        <v>159</v>
      </c>
      <c r="BE159" s="111">
        <f t="shared" si="19"/>
        <v>0</v>
      </c>
      <c r="BF159" s="111">
        <f t="shared" si="20"/>
        <v>0</v>
      </c>
      <c r="BG159" s="111">
        <f t="shared" si="21"/>
        <v>0</v>
      </c>
      <c r="BH159" s="111">
        <f t="shared" si="22"/>
        <v>0</v>
      </c>
      <c r="BI159" s="111">
        <f t="shared" si="23"/>
        <v>0</v>
      </c>
      <c r="BJ159" s="20" t="s">
        <v>138</v>
      </c>
      <c r="BK159" s="111">
        <f t="shared" si="24"/>
        <v>0</v>
      </c>
      <c r="BL159" s="20" t="s">
        <v>164</v>
      </c>
      <c r="BM159" s="20" t="s">
        <v>584</v>
      </c>
    </row>
    <row r="160" spans="2:65" s="1" customFormat="1" ht="14.45" customHeight="1">
      <c r="B160" s="36"/>
      <c r="C160" s="192" t="s">
        <v>278</v>
      </c>
      <c r="D160" s="192" t="s">
        <v>292</v>
      </c>
      <c r="E160" s="193" t="s">
        <v>585</v>
      </c>
      <c r="F160" s="254" t="s">
        <v>586</v>
      </c>
      <c r="G160" s="254"/>
      <c r="H160" s="254"/>
      <c r="I160" s="254"/>
      <c r="J160" s="194" t="s">
        <v>316</v>
      </c>
      <c r="K160" s="195">
        <v>14</v>
      </c>
      <c r="L160" s="252">
        <v>0</v>
      </c>
      <c r="M160" s="253"/>
      <c r="N160" s="255">
        <f t="shared" si="15"/>
        <v>0</v>
      </c>
      <c r="O160" s="247"/>
      <c r="P160" s="247"/>
      <c r="Q160" s="247"/>
      <c r="R160" s="38"/>
      <c r="T160" s="173" t="s">
        <v>20</v>
      </c>
      <c r="U160" s="45" t="s">
        <v>46</v>
      </c>
      <c r="V160" s="37"/>
      <c r="W160" s="174">
        <f t="shared" si="16"/>
        <v>0</v>
      </c>
      <c r="X160" s="174">
        <v>0</v>
      </c>
      <c r="Y160" s="174">
        <f t="shared" si="17"/>
        <v>0</v>
      </c>
      <c r="Z160" s="174">
        <v>0</v>
      </c>
      <c r="AA160" s="175">
        <f t="shared" si="18"/>
        <v>0</v>
      </c>
      <c r="AR160" s="20" t="s">
        <v>196</v>
      </c>
      <c r="AT160" s="20" t="s">
        <v>292</v>
      </c>
      <c r="AU160" s="20" t="s">
        <v>138</v>
      </c>
      <c r="AY160" s="20" t="s">
        <v>159</v>
      </c>
      <c r="BE160" s="111">
        <f t="shared" si="19"/>
        <v>0</v>
      </c>
      <c r="BF160" s="111">
        <f t="shared" si="20"/>
        <v>0</v>
      </c>
      <c r="BG160" s="111">
        <f t="shared" si="21"/>
        <v>0</v>
      </c>
      <c r="BH160" s="111">
        <f t="shared" si="22"/>
        <v>0</v>
      </c>
      <c r="BI160" s="111">
        <f t="shared" si="23"/>
        <v>0</v>
      </c>
      <c r="BJ160" s="20" t="s">
        <v>138</v>
      </c>
      <c r="BK160" s="111">
        <f t="shared" si="24"/>
        <v>0</v>
      </c>
      <c r="BL160" s="20" t="s">
        <v>164</v>
      </c>
      <c r="BM160" s="20" t="s">
        <v>587</v>
      </c>
    </row>
    <row r="161" spans="2:65" s="1" customFormat="1" ht="22.9" customHeight="1">
      <c r="B161" s="36"/>
      <c r="C161" s="192" t="s">
        <v>282</v>
      </c>
      <c r="D161" s="192" t="s">
        <v>292</v>
      </c>
      <c r="E161" s="193" t="s">
        <v>588</v>
      </c>
      <c r="F161" s="254" t="s">
        <v>589</v>
      </c>
      <c r="G161" s="254"/>
      <c r="H161" s="254"/>
      <c r="I161" s="254"/>
      <c r="J161" s="194" t="s">
        <v>316</v>
      </c>
      <c r="K161" s="195">
        <v>14</v>
      </c>
      <c r="L161" s="252">
        <v>0</v>
      </c>
      <c r="M161" s="253"/>
      <c r="N161" s="255">
        <f t="shared" si="15"/>
        <v>0</v>
      </c>
      <c r="O161" s="247"/>
      <c r="P161" s="247"/>
      <c r="Q161" s="247"/>
      <c r="R161" s="38"/>
      <c r="T161" s="173" t="s">
        <v>20</v>
      </c>
      <c r="U161" s="45" t="s">
        <v>46</v>
      </c>
      <c r="V161" s="37"/>
      <c r="W161" s="174">
        <f t="shared" si="16"/>
        <v>0</v>
      </c>
      <c r="X161" s="174">
        <v>0</v>
      </c>
      <c r="Y161" s="174">
        <f t="shared" si="17"/>
        <v>0</v>
      </c>
      <c r="Z161" s="174">
        <v>0</v>
      </c>
      <c r="AA161" s="175">
        <f t="shared" si="18"/>
        <v>0</v>
      </c>
      <c r="AR161" s="20" t="s">
        <v>196</v>
      </c>
      <c r="AT161" s="20" t="s">
        <v>292</v>
      </c>
      <c r="AU161" s="20" t="s">
        <v>138</v>
      </c>
      <c r="AY161" s="20" t="s">
        <v>159</v>
      </c>
      <c r="BE161" s="111">
        <f t="shared" si="19"/>
        <v>0</v>
      </c>
      <c r="BF161" s="111">
        <f t="shared" si="20"/>
        <v>0</v>
      </c>
      <c r="BG161" s="111">
        <f t="shared" si="21"/>
        <v>0</v>
      </c>
      <c r="BH161" s="111">
        <f t="shared" si="22"/>
        <v>0</v>
      </c>
      <c r="BI161" s="111">
        <f t="shared" si="23"/>
        <v>0</v>
      </c>
      <c r="BJ161" s="20" t="s">
        <v>138</v>
      </c>
      <c r="BK161" s="111">
        <f t="shared" si="24"/>
        <v>0</v>
      </c>
      <c r="BL161" s="20" t="s">
        <v>164</v>
      </c>
      <c r="BM161" s="20" t="s">
        <v>590</v>
      </c>
    </row>
    <row r="162" spans="2:65" s="1" customFormat="1" ht="34.15" customHeight="1">
      <c r="B162" s="36"/>
      <c r="C162" s="168" t="s">
        <v>286</v>
      </c>
      <c r="D162" s="168" t="s">
        <v>160</v>
      </c>
      <c r="E162" s="169" t="s">
        <v>591</v>
      </c>
      <c r="F162" s="249" t="s">
        <v>592</v>
      </c>
      <c r="G162" s="249"/>
      <c r="H162" s="249"/>
      <c r="I162" s="249"/>
      <c r="J162" s="170" t="s">
        <v>316</v>
      </c>
      <c r="K162" s="171">
        <v>14</v>
      </c>
      <c r="L162" s="250">
        <v>0</v>
      </c>
      <c r="M162" s="251"/>
      <c r="N162" s="247">
        <f t="shared" si="15"/>
        <v>0</v>
      </c>
      <c r="O162" s="247"/>
      <c r="P162" s="247"/>
      <c r="Q162" s="247"/>
      <c r="R162" s="38"/>
      <c r="T162" s="173" t="s">
        <v>20</v>
      </c>
      <c r="U162" s="45" t="s">
        <v>46</v>
      </c>
      <c r="V162" s="37"/>
      <c r="W162" s="174">
        <f t="shared" si="16"/>
        <v>0</v>
      </c>
      <c r="X162" s="174">
        <v>0</v>
      </c>
      <c r="Y162" s="174">
        <f t="shared" si="17"/>
        <v>0</v>
      </c>
      <c r="Z162" s="174">
        <v>0</v>
      </c>
      <c r="AA162" s="175">
        <f t="shared" si="18"/>
        <v>0</v>
      </c>
      <c r="AR162" s="20" t="s">
        <v>164</v>
      </c>
      <c r="AT162" s="20" t="s">
        <v>160</v>
      </c>
      <c r="AU162" s="20" t="s">
        <v>138</v>
      </c>
      <c r="AY162" s="20" t="s">
        <v>159</v>
      </c>
      <c r="BE162" s="111">
        <f t="shared" si="19"/>
        <v>0</v>
      </c>
      <c r="BF162" s="111">
        <f t="shared" si="20"/>
        <v>0</v>
      </c>
      <c r="BG162" s="111">
        <f t="shared" si="21"/>
        <v>0</v>
      </c>
      <c r="BH162" s="111">
        <f t="shared" si="22"/>
        <v>0</v>
      </c>
      <c r="BI162" s="111">
        <f t="shared" si="23"/>
        <v>0</v>
      </c>
      <c r="BJ162" s="20" t="s">
        <v>138</v>
      </c>
      <c r="BK162" s="111">
        <f t="shared" si="24"/>
        <v>0</v>
      </c>
      <c r="BL162" s="20" t="s">
        <v>164</v>
      </c>
      <c r="BM162" s="20" t="s">
        <v>593</v>
      </c>
    </row>
    <row r="163" spans="2:65" s="1" customFormat="1" ht="22.9" customHeight="1">
      <c r="B163" s="36"/>
      <c r="C163" s="192" t="s">
        <v>291</v>
      </c>
      <c r="D163" s="192" t="s">
        <v>292</v>
      </c>
      <c r="E163" s="193" t="s">
        <v>594</v>
      </c>
      <c r="F163" s="254" t="s">
        <v>595</v>
      </c>
      <c r="G163" s="254"/>
      <c r="H163" s="254"/>
      <c r="I163" s="254"/>
      <c r="J163" s="194" t="s">
        <v>316</v>
      </c>
      <c r="K163" s="195">
        <v>14</v>
      </c>
      <c r="L163" s="252">
        <v>0</v>
      </c>
      <c r="M163" s="253"/>
      <c r="N163" s="255">
        <f t="shared" si="15"/>
        <v>0</v>
      </c>
      <c r="O163" s="247"/>
      <c r="P163" s="247"/>
      <c r="Q163" s="247"/>
      <c r="R163" s="38"/>
      <c r="T163" s="173" t="s">
        <v>20</v>
      </c>
      <c r="U163" s="45" t="s">
        <v>46</v>
      </c>
      <c r="V163" s="37"/>
      <c r="W163" s="174">
        <f t="shared" si="16"/>
        <v>0</v>
      </c>
      <c r="X163" s="174">
        <v>0</v>
      </c>
      <c r="Y163" s="174">
        <f t="shared" si="17"/>
        <v>0</v>
      </c>
      <c r="Z163" s="174">
        <v>0</v>
      </c>
      <c r="AA163" s="175">
        <f t="shared" si="18"/>
        <v>0</v>
      </c>
      <c r="AR163" s="20" t="s">
        <v>196</v>
      </c>
      <c r="AT163" s="20" t="s">
        <v>292</v>
      </c>
      <c r="AU163" s="20" t="s">
        <v>138</v>
      </c>
      <c r="AY163" s="20" t="s">
        <v>159</v>
      </c>
      <c r="BE163" s="111">
        <f t="shared" si="19"/>
        <v>0</v>
      </c>
      <c r="BF163" s="111">
        <f t="shared" si="20"/>
        <v>0</v>
      </c>
      <c r="BG163" s="111">
        <f t="shared" si="21"/>
        <v>0</v>
      </c>
      <c r="BH163" s="111">
        <f t="shared" si="22"/>
        <v>0</v>
      </c>
      <c r="BI163" s="111">
        <f t="shared" si="23"/>
        <v>0</v>
      </c>
      <c r="BJ163" s="20" t="s">
        <v>138</v>
      </c>
      <c r="BK163" s="111">
        <f t="shared" si="24"/>
        <v>0</v>
      </c>
      <c r="BL163" s="20" t="s">
        <v>164</v>
      </c>
      <c r="BM163" s="20" t="s">
        <v>596</v>
      </c>
    </row>
    <row r="164" spans="2:65" s="1" customFormat="1" ht="45.6" customHeight="1">
      <c r="B164" s="36"/>
      <c r="C164" s="168" t="s">
        <v>296</v>
      </c>
      <c r="D164" s="168" t="s">
        <v>160</v>
      </c>
      <c r="E164" s="169" t="s">
        <v>597</v>
      </c>
      <c r="F164" s="249" t="s">
        <v>598</v>
      </c>
      <c r="G164" s="249"/>
      <c r="H164" s="249"/>
      <c r="I164" s="249"/>
      <c r="J164" s="170" t="s">
        <v>316</v>
      </c>
      <c r="K164" s="171">
        <v>4</v>
      </c>
      <c r="L164" s="250">
        <v>0</v>
      </c>
      <c r="M164" s="251"/>
      <c r="N164" s="247">
        <f t="shared" si="15"/>
        <v>0</v>
      </c>
      <c r="O164" s="247"/>
      <c r="P164" s="247"/>
      <c r="Q164" s="247"/>
      <c r="R164" s="38"/>
      <c r="T164" s="173" t="s">
        <v>20</v>
      </c>
      <c r="U164" s="45" t="s">
        <v>46</v>
      </c>
      <c r="V164" s="37"/>
      <c r="W164" s="174">
        <f t="shared" si="16"/>
        <v>0</v>
      </c>
      <c r="X164" s="174">
        <v>0</v>
      </c>
      <c r="Y164" s="174">
        <f t="shared" si="17"/>
        <v>0</v>
      </c>
      <c r="Z164" s="174">
        <v>0</v>
      </c>
      <c r="AA164" s="175">
        <f t="shared" si="18"/>
        <v>0</v>
      </c>
      <c r="AR164" s="20" t="s">
        <v>164</v>
      </c>
      <c r="AT164" s="20" t="s">
        <v>160</v>
      </c>
      <c r="AU164" s="20" t="s">
        <v>138</v>
      </c>
      <c r="AY164" s="20" t="s">
        <v>159</v>
      </c>
      <c r="BE164" s="111">
        <f t="shared" si="19"/>
        <v>0</v>
      </c>
      <c r="BF164" s="111">
        <f t="shared" si="20"/>
        <v>0</v>
      </c>
      <c r="BG164" s="111">
        <f t="shared" si="21"/>
        <v>0</v>
      </c>
      <c r="BH164" s="111">
        <f t="shared" si="22"/>
        <v>0</v>
      </c>
      <c r="BI164" s="111">
        <f t="shared" si="23"/>
        <v>0</v>
      </c>
      <c r="BJ164" s="20" t="s">
        <v>138</v>
      </c>
      <c r="BK164" s="111">
        <f t="shared" si="24"/>
        <v>0</v>
      </c>
      <c r="BL164" s="20" t="s">
        <v>164</v>
      </c>
      <c r="BM164" s="20" t="s">
        <v>599</v>
      </c>
    </row>
    <row r="165" spans="2:65" s="1" customFormat="1" ht="34.15" customHeight="1">
      <c r="B165" s="36"/>
      <c r="C165" s="168" t="s">
        <v>301</v>
      </c>
      <c r="D165" s="168" t="s">
        <v>160</v>
      </c>
      <c r="E165" s="169" t="s">
        <v>600</v>
      </c>
      <c r="F165" s="249" t="s">
        <v>601</v>
      </c>
      <c r="G165" s="249"/>
      <c r="H165" s="249"/>
      <c r="I165" s="249"/>
      <c r="J165" s="170" t="s">
        <v>163</v>
      </c>
      <c r="K165" s="171">
        <v>10.5</v>
      </c>
      <c r="L165" s="250">
        <v>0</v>
      </c>
      <c r="M165" s="251"/>
      <c r="N165" s="247">
        <f t="shared" si="15"/>
        <v>0</v>
      </c>
      <c r="O165" s="247"/>
      <c r="P165" s="247"/>
      <c r="Q165" s="247"/>
      <c r="R165" s="38"/>
      <c r="T165" s="173" t="s">
        <v>20</v>
      </c>
      <c r="U165" s="45" t="s">
        <v>46</v>
      </c>
      <c r="V165" s="37"/>
      <c r="W165" s="174">
        <f t="shared" si="16"/>
        <v>0</v>
      </c>
      <c r="X165" s="174">
        <v>0</v>
      </c>
      <c r="Y165" s="174">
        <f t="shared" si="17"/>
        <v>0</v>
      </c>
      <c r="Z165" s="174">
        <v>0</v>
      </c>
      <c r="AA165" s="175">
        <f t="shared" si="18"/>
        <v>0</v>
      </c>
      <c r="AR165" s="20" t="s">
        <v>164</v>
      </c>
      <c r="AT165" s="20" t="s">
        <v>160</v>
      </c>
      <c r="AU165" s="20" t="s">
        <v>138</v>
      </c>
      <c r="AY165" s="20" t="s">
        <v>159</v>
      </c>
      <c r="BE165" s="111">
        <f t="shared" si="19"/>
        <v>0</v>
      </c>
      <c r="BF165" s="111">
        <f t="shared" si="20"/>
        <v>0</v>
      </c>
      <c r="BG165" s="111">
        <f t="shared" si="21"/>
        <v>0</v>
      </c>
      <c r="BH165" s="111">
        <f t="shared" si="22"/>
        <v>0</v>
      </c>
      <c r="BI165" s="111">
        <f t="shared" si="23"/>
        <v>0</v>
      </c>
      <c r="BJ165" s="20" t="s">
        <v>138</v>
      </c>
      <c r="BK165" s="111">
        <f t="shared" si="24"/>
        <v>0</v>
      </c>
      <c r="BL165" s="20" t="s">
        <v>164</v>
      </c>
      <c r="BM165" s="20" t="s">
        <v>602</v>
      </c>
    </row>
    <row r="166" spans="2:65" s="10" customFormat="1" ht="14.45" customHeight="1">
      <c r="B166" s="176"/>
      <c r="C166" s="177"/>
      <c r="D166" s="177"/>
      <c r="E166" s="178" t="s">
        <v>20</v>
      </c>
      <c r="F166" s="256" t="s">
        <v>603</v>
      </c>
      <c r="G166" s="257"/>
      <c r="H166" s="257"/>
      <c r="I166" s="257"/>
      <c r="J166" s="177"/>
      <c r="K166" s="179">
        <v>10.5</v>
      </c>
      <c r="L166" s="177"/>
      <c r="M166" s="177"/>
      <c r="N166" s="177"/>
      <c r="O166" s="177"/>
      <c r="P166" s="177"/>
      <c r="Q166" s="177"/>
      <c r="R166" s="180"/>
      <c r="T166" s="181"/>
      <c r="U166" s="177"/>
      <c r="V166" s="177"/>
      <c r="W166" s="177"/>
      <c r="X166" s="177"/>
      <c r="Y166" s="177"/>
      <c r="Z166" s="177"/>
      <c r="AA166" s="182"/>
      <c r="AT166" s="183" t="s">
        <v>181</v>
      </c>
      <c r="AU166" s="183" t="s">
        <v>138</v>
      </c>
      <c r="AV166" s="10" t="s">
        <v>138</v>
      </c>
      <c r="AW166" s="10" t="s">
        <v>182</v>
      </c>
      <c r="AX166" s="10" t="s">
        <v>79</v>
      </c>
      <c r="AY166" s="183" t="s">
        <v>159</v>
      </c>
    </row>
    <row r="167" spans="2:65" s="11" customFormat="1" ht="14.45" customHeight="1">
      <c r="B167" s="184"/>
      <c r="C167" s="185"/>
      <c r="D167" s="185"/>
      <c r="E167" s="186" t="s">
        <v>20</v>
      </c>
      <c r="F167" s="288" t="s">
        <v>195</v>
      </c>
      <c r="G167" s="289"/>
      <c r="H167" s="289"/>
      <c r="I167" s="289"/>
      <c r="J167" s="185"/>
      <c r="K167" s="187">
        <v>10.5</v>
      </c>
      <c r="L167" s="185"/>
      <c r="M167" s="185"/>
      <c r="N167" s="185"/>
      <c r="O167" s="185"/>
      <c r="P167" s="185"/>
      <c r="Q167" s="185"/>
      <c r="R167" s="188"/>
      <c r="T167" s="189"/>
      <c r="U167" s="185"/>
      <c r="V167" s="185"/>
      <c r="W167" s="185"/>
      <c r="X167" s="185"/>
      <c r="Y167" s="185"/>
      <c r="Z167" s="185"/>
      <c r="AA167" s="190"/>
      <c r="AT167" s="191" t="s">
        <v>181</v>
      </c>
      <c r="AU167" s="191" t="s">
        <v>138</v>
      </c>
      <c r="AV167" s="11" t="s">
        <v>164</v>
      </c>
      <c r="AW167" s="11" t="s">
        <v>182</v>
      </c>
      <c r="AX167" s="11" t="s">
        <v>87</v>
      </c>
      <c r="AY167" s="191" t="s">
        <v>159</v>
      </c>
    </row>
    <row r="168" spans="2:65" s="1" customFormat="1" ht="14.45" customHeight="1">
      <c r="B168" s="36"/>
      <c r="C168" s="192" t="s">
        <v>305</v>
      </c>
      <c r="D168" s="192" t="s">
        <v>292</v>
      </c>
      <c r="E168" s="193" t="s">
        <v>604</v>
      </c>
      <c r="F168" s="254" t="s">
        <v>605</v>
      </c>
      <c r="G168" s="254"/>
      <c r="H168" s="254"/>
      <c r="I168" s="254"/>
      <c r="J168" s="194" t="s">
        <v>186</v>
      </c>
      <c r="K168" s="195">
        <v>60</v>
      </c>
      <c r="L168" s="252">
        <v>0</v>
      </c>
      <c r="M168" s="253"/>
      <c r="N168" s="255">
        <f>ROUND(L168*K168,2)</f>
        <v>0</v>
      </c>
      <c r="O168" s="247"/>
      <c r="P168" s="247"/>
      <c r="Q168" s="247"/>
      <c r="R168" s="38"/>
      <c r="T168" s="173" t="s">
        <v>20</v>
      </c>
      <c r="U168" s="45" t="s">
        <v>46</v>
      </c>
      <c r="V168" s="37"/>
      <c r="W168" s="174">
        <f>V168*K168</f>
        <v>0</v>
      </c>
      <c r="X168" s="174">
        <v>0</v>
      </c>
      <c r="Y168" s="174">
        <f>X168*K168</f>
        <v>0</v>
      </c>
      <c r="Z168" s="174">
        <v>0</v>
      </c>
      <c r="AA168" s="175">
        <f>Z168*K168</f>
        <v>0</v>
      </c>
      <c r="AR168" s="20" t="s">
        <v>196</v>
      </c>
      <c r="AT168" s="20" t="s">
        <v>292</v>
      </c>
      <c r="AU168" s="20" t="s">
        <v>138</v>
      </c>
      <c r="AY168" s="20" t="s">
        <v>159</v>
      </c>
      <c r="BE168" s="111">
        <f>IF(U168="základná",N168,0)</f>
        <v>0</v>
      </c>
      <c r="BF168" s="111">
        <f>IF(U168="znížená",N168,0)</f>
        <v>0</v>
      </c>
      <c r="BG168" s="111">
        <f>IF(U168="zákl. prenesená",N168,0)</f>
        <v>0</v>
      </c>
      <c r="BH168" s="111">
        <f>IF(U168="zníž. prenesená",N168,0)</f>
        <v>0</v>
      </c>
      <c r="BI168" s="111">
        <f>IF(U168="nulová",N168,0)</f>
        <v>0</v>
      </c>
      <c r="BJ168" s="20" t="s">
        <v>138</v>
      </c>
      <c r="BK168" s="111">
        <f>ROUND(L168*K168,2)</f>
        <v>0</v>
      </c>
      <c r="BL168" s="20" t="s">
        <v>164</v>
      </c>
      <c r="BM168" s="20" t="s">
        <v>606</v>
      </c>
    </row>
    <row r="169" spans="2:65" s="1" customFormat="1" ht="34.15" customHeight="1">
      <c r="B169" s="36"/>
      <c r="C169" s="168" t="s">
        <v>309</v>
      </c>
      <c r="D169" s="168" t="s">
        <v>160</v>
      </c>
      <c r="E169" s="169" t="s">
        <v>607</v>
      </c>
      <c r="F169" s="249" t="s">
        <v>608</v>
      </c>
      <c r="G169" s="249"/>
      <c r="H169" s="249"/>
      <c r="I169" s="249"/>
      <c r="J169" s="170" t="s">
        <v>163</v>
      </c>
      <c r="K169" s="171">
        <v>14</v>
      </c>
      <c r="L169" s="250">
        <v>0</v>
      </c>
      <c r="M169" s="251"/>
      <c r="N169" s="247">
        <f>ROUND(L169*K169,2)</f>
        <v>0</v>
      </c>
      <c r="O169" s="247"/>
      <c r="P169" s="247"/>
      <c r="Q169" s="247"/>
      <c r="R169" s="38"/>
      <c r="T169" s="173" t="s">
        <v>20</v>
      </c>
      <c r="U169" s="45" t="s">
        <v>46</v>
      </c>
      <c r="V169" s="37"/>
      <c r="W169" s="174">
        <f>V169*K169</f>
        <v>0</v>
      </c>
      <c r="X169" s="174">
        <v>0</v>
      </c>
      <c r="Y169" s="174">
        <f>X169*K169</f>
        <v>0</v>
      </c>
      <c r="Z169" s="174">
        <v>0</v>
      </c>
      <c r="AA169" s="175">
        <f>Z169*K169</f>
        <v>0</v>
      </c>
      <c r="AR169" s="20" t="s">
        <v>164</v>
      </c>
      <c r="AT169" s="20" t="s">
        <v>160</v>
      </c>
      <c r="AU169" s="20" t="s">
        <v>138</v>
      </c>
      <c r="AY169" s="20" t="s">
        <v>159</v>
      </c>
      <c r="BE169" s="111">
        <f>IF(U169="základná",N169,0)</f>
        <v>0</v>
      </c>
      <c r="BF169" s="111">
        <f>IF(U169="znížená",N169,0)</f>
        <v>0</v>
      </c>
      <c r="BG169" s="111">
        <f>IF(U169="zákl. prenesená",N169,0)</f>
        <v>0</v>
      </c>
      <c r="BH169" s="111">
        <f>IF(U169="zníž. prenesená",N169,0)</f>
        <v>0</v>
      </c>
      <c r="BI169" s="111">
        <f>IF(U169="nulová",N169,0)</f>
        <v>0</v>
      </c>
      <c r="BJ169" s="20" t="s">
        <v>138</v>
      </c>
      <c r="BK169" s="111">
        <f>ROUND(L169*K169,2)</f>
        <v>0</v>
      </c>
      <c r="BL169" s="20" t="s">
        <v>164</v>
      </c>
      <c r="BM169" s="20" t="s">
        <v>609</v>
      </c>
    </row>
    <row r="170" spans="2:65" s="1" customFormat="1" ht="22.9" customHeight="1">
      <c r="B170" s="36"/>
      <c r="C170" s="192" t="s">
        <v>313</v>
      </c>
      <c r="D170" s="192" t="s">
        <v>292</v>
      </c>
      <c r="E170" s="193" t="s">
        <v>610</v>
      </c>
      <c r="F170" s="254" t="s">
        <v>611</v>
      </c>
      <c r="G170" s="254"/>
      <c r="H170" s="254"/>
      <c r="I170" s="254"/>
      <c r="J170" s="194" t="s">
        <v>316</v>
      </c>
      <c r="K170" s="195">
        <v>14</v>
      </c>
      <c r="L170" s="252">
        <v>0</v>
      </c>
      <c r="M170" s="253"/>
      <c r="N170" s="255">
        <f>ROUND(L170*K170,2)</f>
        <v>0</v>
      </c>
      <c r="O170" s="247"/>
      <c r="P170" s="247"/>
      <c r="Q170" s="247"/>
      <c r="R170" s="38"/>
      <c r="T170" s="173" t="s">
        <v>20</v>
      </c>
      <c r="U170" s="45" t="s">
        <v>46</v>
      </c>
      <c r="V170" s="37"/>
      <c r="W170" s="174">
        <f>V170*K170</f>
        <v>0</v>
      </c>
      <c r="X170" s="174">
        <v>0</v>
      </c>
      <c r="Y170" s="174">
        <f>X170*K170</f>
        <v>0</v>
      </c>
      <c r="Z170" s="174">
        <v>0</v>
      </c>
      <c r="AA170" s="175">
        <f>Z170*K170</f>
        <v>0</v>
      </c>
      <c r="AR170" s="20" t="s">
        <v>196</v>
      </c>
      <c r="AT170" s="20" t="s">
        <v>292</v>
      </c>
      <c r="AU170" s="20" t="s">
        <v>138</v>
      </c>
      <c r="AY170" s="20" t="s">
        <v>159</v>
      </c>
      <c r="BE170" s="111">
        <f>IF(U170="základná",N170,0)</f>
        <v>0</v>
      </c>
      <c r="BF170" s="111">
        <f>IF(U170="znížená",N170,0)</f>
        <v>0</v>
      </c>
      <c r="BG170" s="111">
        <f>IF(U170="zákl. prenesená",N170,0)</f>
        <v>0</v>
      </c>
      <c r="BH170" s="111">
        <f>IF(U170="zníž. prenesená",N170,0)</f>
        <v>0</v>
      </c>
      <c r="BI170" s="111">
        <f>IF(U170="nulová",N170,0)</f>
        <v>0</v>
      </c>
      <c r="BJ170" s="20" t="s">
        <v>138</v>
      </c>
      <c r="BK170" s="111">
        <f>ROUND(L170*K170,2)</f>
        <v>0</v>
      </c>
      <c r="BL170" s="20" t="s">
        <v>164</v>
      </c>
      <c r="BM170" s="20" t="s">
        <v>612</v>
      </c>
    </row>
    <row r="171" spans="2:65" s="1" customFormat="1" ht="34.15" customHeight="1">
      <c r="B171" s="36"/>
      <c r="C171" s="168" t="s">
        <v>318</v>
      </c>
      <c r="D171" s="168" t="s">
        <v>160</v>
      </c>
      <c r="E171" s="169" t="s">
        <v>613</v>
      </c>
      <c r="F171" s="249" t="s">
        <v>614</v>
      </c>
      <c r="G171" s="249"/>
      <c r="H171" s="249"/>
      <c r="I171" s="249"/>
      <c r="J171" s="170" t="s">
        <v>242</v>
      </c>
      <c r="K171" s="171">
        <v>0.01</v>
      </c>
      <c r="L171" s="250">
        <v>0</v>
      </c>
      <c r="M171" s="251"/>
      <c r="N171" s="247">
        <f>ROUND(L171*K171,2)</f>
        <v>0</v>
      </c>
      <c r="O171" s="247"/>
      <c r="P171" s="247"/>
      <c r="Q171" s="247"/>
      <c r="R171" s="38"/>
      <c r="T171" s="173" t="s">
        <v>20</v>
      </c>
      <c r="U171" s="45" t="s">
        <v>46</v>
      </c>
      <c r="V171" s="37"/>
      <c r="W171" s="174">
        <f>V171*K171</f>
        <v>0</v>
      </c>
      <c r="X171" s="174">
        <v>0</v>
      </c>
      <c r="Y171" s="174">
        <f>X171*K171</f>
        <v>0</v>
      </c>
      <c r="Z171" s="174">
        <v>0</v>
      </c>
      <c r="AA171" s="175">
        <f>Z171*K171</f>
        <v>0</v>
      </c>
      <c r="AR171" s="20" t="s">
        <v>164</v>
      </c>
      <c r="AT171" s="20" t="s">
        <v>160</v>
      </c>
      <c r="AU171" s="20" t="s">
        <v>138</v>
      </c>
      <c r="AY171" s="20" t="s">
        <v>159</v>
      </c>
      <c r="BE171" s="111">
        <f>IF(U171="základná",N171,0)</f>
        <v>0</v>
      </c>
      <c r="BF171" s="111">
        <f>IF(U171="znížená",N171,0)</f>
        <v>0</v>
      </c>
      <c r="BG171" s="111">
        <f>IF(U171="zákl. prenesená",N171,0)</f>
        <v>0</v>
      </c>
      <c r="BH171" s="111">
        <f>IF(U171="zníž. prenesená",N171,0)</f>
        <v>0</v>
      </c>
      <c r="BI171" s="111">
        <f>IF(U171="nulová",N171,0)</f>
        <v>0</v>
      </c>
      <c r="BJ171" s="20" t="s">
        <v>138</v>
      </c>
      <c r="BK171" s="111">
        <f>ROUND(L171*K171,2)</f>
        <v>0</v>
      </c>
      <c r="BL171" s="20" t="s">
        <v>164</v>
      </c>
      <c r="BM171" s="20" t="s">
        <v>615</v>
      </c>
    </row>
    <row r="172" spans="2:65" s="10" customFormat="1" ht="14.45" customHeight="1">
      <c r="B172" s="176"/>
      <c r="C172" s="177"/>
      <c r="D172" s="177"/>
      <c r="E172" s="178" t="s">
        <v>20</v>
      </c>
      <c r="F172" s="256" t="s">
        <v>616</v>
      </c>
      <c r="G172" s="257"/>
      <c r="H172" s="257"/>
      <c r="I172" s="257"/>
      <c r="J172" s="177"/>
      <c r="K172" s="179">
        <v>7.9500000000000005E-3</v>
      </c>
      <c r="L172" s="177"/>
      <c r="M172" s="177"/>
      <c r="N172" s="177"/>
      <c r="O172" s="177"/>
      <c r="P172" s="177"/>
      <c r="Q172" s="177"/>
      <c r="R172" s="180"/>
      <c r="T172" s="181"/>
      <c r="U172" s="177"/>
      <c r="V172" s="177"/>
      <c r="W172" s="177"/>
      <c r="X172" s="177"/>
      <c r="Y172" s="177"/>
      <c r="Z172" s="177"/>
      <c r="AA172" s="182"/>
      <c r="AT172" s="183" t="s">
        <v>181</v>
      </c>
      <c r="AU172" s="183" t="s">
        <v>138</v>
      </c>
      <c r="AV172" s="10" t="s">
        <v>138</v>
      </c>
      <c r="AW172" s="10" t="s">
        <v>182</v>
      </c>
      <c r="AX172" s="10" t="s">
        <v>79</v>
      </c>
      <c r="AY172" s="183" t="s">
        <v>159</v>
      </c>
    </row>
    <row r="173" spans="2:65" s="11" customFormat="1" ht="14.45" customHeight="1">
      <c r="B173" s="184"/>
      <c r="C173" s="185"/>
      <c r="D173" s="185"/>
      <c r="E173" s="186" t="s">
        <v>20</v>
      </c>
      <c r="F173" s="288" t="s">
        <v>195</v>
      </c>
      <c r="G173" s="289"/>
      <c r="H173" s="289"/>
      <c r="I173" s="289"/>
      <c r="J173" s="185"/>
      <c r="K173" s="187">
        <v>7.9500000000000005E-3</v>
      </c>
      <c r="L173" s="185"/>
      <c r="M173" s="185"/>
      <c r="N173" s="185"/>
      <c r="O173" s="185"/>
      <c r="P173" s="185"/>
      <c r="Q173" s="185"/>
      <c r="R173" s="188"/>
      <c r="T173" s="189"/>
      <c r="U173" s="185"/>
      <c r="V173" s="185"/>
      <c r="W173" s="185"/>
      <c r="X173" s="185"/>
      <c r="Y173" s="185"/>
      <c r="Z173" s="185"/>
      <c r="AA173" s="190"/>
      <c r="AT173" s="191" t="s">
        <v>181</v>
      </c>
      <c r="AU173" s="191" t="s">
        <v>138</v>
      </c>
      <c r="AV173" s="11" t="s">
        <v>164</v>
      </c>
      <c r="AW173" s="11" t="s">
        <v>182</v>
      </c>
      <c r="AX173" s="11" t="s">
        <v>87</v>
      </c>
      <c r="AY173" s="191" t="s">
        <v>159</v>
      </c>
    </row>
    <row r="174" spans="2:65" s="1" customFormat="1" ht="34.15" customHeight="1">
      <c r="B174" s="36"/>
      <c r="C174" s="192" t="s">
        <v>322</v>
      </c>
      <c r="D174" s="192" t="s">
        <v>292</v>
      </c>
      <c r="E174" s="193" t="s">
        <v>617</v>
      </c>
      <c r="F174" s="254" t="s">
        <v>618</v>
      </c>
      <c r="G174" s="254"/>
      <c r="H174" s="254"/>
      <c r="I174" s="254"/>
      <c r="J174" s="194" t="s">
        <v>242</v>
      </c>
      <c r="K174" s="195">
        <v>0.01</v>
      </c>
      <c r="L174" s="252">
        <v>0</v>
      </c>
      <c r="M174" s="253"/>
      <c r="N174" s="255">
        <f>ROUND(L174*K174,2)</f>
        <v>0</v>
      </c>
      <c r="O174" s="247"/>
      <c r="P174" s="247"/>
      <c r="Q174" s="247"/>
      <c r="R174" s="38"/>
      <c r="T174" s="173" t="s">
        <v>20</v>
      </c>
      <c r="U174" s="45" t="s">
        <v>46</v>
      </c>
      <c r="V174" s="37"/>
      <c r="W174" s="174">
        <f>V174*K174</f>
        <v>0</v>
      </c>
      <c r="X174" s="174">
        <v>0</v>
      </c>
      <c r="Y174" s="174">
        <f>X174*K174</f>
        <v>0</v>
      </c>
      <c r="Z174" s="174">
        <v>0</v>
      </c>
      <c r="AA174" s="175">
        <f>Z174*K174</f>
        <v>0</v>
      </c>
      <c r="AR174" s="20" t="s">
        <v>196</v>
      </c>
      <c r="AT174" s="20" t="s">
        <v>292</v>
      </c>
      <c r="AU174" s="20" t="s">
        <v>138</v>
      </c>
      <c r="AY174" s="20" t="s">
        <v>159</v>
      </c>
      <c r="BE174" s="111">
        <f>IF(U174="základná",N174,0)</f>
        <v>0</v>
      </c>
      <c r="BF174" s="111">
        <f>IF(U174="znížená",N174,0)</f>
        <v>0</v>
      </c>
      <c r="BG174" s="111">
        <f>IF(U174="zákl. prenesená",N174,0)</f>
        <v>0</v>
      </c>
      <c r="BH174" s="111">
        <f>IF(U174="zníž. prenesená",N174,0)</f>
        <v>0</v>
      </c>
      <c r="BI174" s="111">
        <f>IF(U174="nulová",N174,0)</f>
        <v>0</v>
      </c>
      <c r="BJ174" s="20" t="s">
        <v>138</v>
      </c>
      <c r="BK174" s="111">
        <f>ROUND(L174*K174,2)</f>
        <v>0</v>
      </c>
      <c r="BL174" s="20" t="s">
        <v>164</v>
      </c>
      <c r="BM174" s="20" t="s">
        <v>619</v>
      </c>
    </row>
    <row r="175" spans="2:65" s="1" customFormat="1" ht="22.9" customHeight="1">
      <c r="B175" s="36"/>
      <c r="C175" s="168" t="s">
        <v>326</v>
      </c>
      <c r="D175" s="168" t="s">
        <v>160</v>
      </c>
      <c r="E175" s="169" t="s">
        <v>620</v>
      </c>
      <c r="F175" s="249" t="s">
        <v>621</v>
      </c>
      <c r="G175" s="249"/>
      <c r="H175" s="249"/>
      <c r="I175" s="249"/>
      <c r="J175" s="170" t="s">
        <v>242</v>
      </c>
      <c r="K175" s="171">
        <v>0</v>
      </c>
      <c r="L175" s="250">
        <v>0</v>
      </c>
      <c r="M175" s="251"/>
      <c r="N175" s="247">
        <f>ROUND(L175*K175,2)</f>
        <v>0</v>
      </c>
      <c r="O175" s="247"/>
      <c r="P175" s="247"/>
      <c r="Q175" s="247"/>
      <c r="R175" s="38"/>
      <c r="T175" s="173" t="s">
        <v>20</v>
      </c>
      <c r="U175" s="45" t="s">
        <v>46</v>
      </c>
      <c r="V175" s="37"/>
      <c r="W175" s="174">
        <f>V175*K175</f>
        <v>0</v>
      </c>
      <c r="X175" s="174">
        <v>0</v>
      </c>
      <c r="Y175" s="174">
        <f>X175*K175</f>
        <v>0</v>
      </c>
      <c r="Z175" s="174">
        <v>0</v>
      </c>
      <c r="AA175" s="175">
        <f>Z175*K175</f>
        <v>0</v>
      </c>
      <c r="AR175" s="20" t="s">
        <v>164</v>
      </c>
      <c r="AT175" s="20" t="s">
        <v>160</v>
      </c>
      <c r="AU175" s="20" t="s">
        <v>138</v>
      </c>
      <c r="AY175" s="20" t="s">
        <v>159</v>
      </c>
      <c r="BE175" s="111">
        <f>IF(U175="základná",N175,0)</f>
        <v>0</v>
      </c>
      <c r="BF175" s="111">
        <f>IF(U175="znížená",N175,0)</f>
        <v>0</v>
      </c>
      <c r="BG175" s="111">
        <f>IF(U175="zákl. prenesená",N175,0)</f>
        <v>0</v>
      </c>
      <c r="BH175" s="111">
        <f>IF(U175="zníž. prenesená",N175,0)</f>
        <v>0</v>
      </c>
      <c r="BI175" s="111">
        <f>IF(U175="nulová",N175,0)</f>
        <v>0</v>
      </c>
      <c r="BJ175" s="20" t="s">
        <v>138</v>
      </c>
      <c r="BK175" s="111">
        <f>ROUND(L175*K175,2)</f>
        <v>0</v>
      </c>
      <c r="BL175" s="20" t="s">
        <v>164</v>
      </c>
      <c r="BM175" s="20" t="s">
        <v>622</v>
      </c>
    </row>
    <row r="176" spans="2:65" s="10" customFormat="1" ht="14.45" customHeight="1">
      <c r="B176" s="176"/>
      <c r="C176" s="177"/>
      <c r="D176" s="177"/>
      <c r="E176" s="178" t="s">
        <v>20</v>
      </c>
      <c r="F176" s="256" t="s">
        <v>623</v>
      </c>
      <c r="G176" s="257"/>
      <c r="H176" s="257"/>
      <c r="I176" s="257"/>
      <c r="J176" s="177"/>
      <c r="K176" s="179">
        <v>1.1199999999999999E-3</v>
      </c>
      <c r="L176" s="177"/>
      <c r="M176" s="177"/>
      <c r="N176" s="177"/>
      <c r="O176" s="177"/>
      <c r="P176" s="177"/>
      <c r="Q176" s="177"/>
      <c r="R176" s="180"/>
      <c r="T176" s="181"/>
      <c r="U176" s="177"/>
      <c r="V176" s="177"/>
      <c r="W176" s="177"/>
      <c r="X176" s="177"/>
      <c r="Y176" s="177"/>
      <c r="Z176" s="177"/>
      <c r="AA176" s="182"/>
      <c r="AT176" s="183" t="s">
        <v>181</v>
      </c>
      <c r="AU176" s="183" t="s">
        <v>138</v>
      </c>
      <c r="AV176" s="10" t="s">
        <v>138</v>
      </c>
      <c r="AW176" s="10" t="s">
        <v>182</v>
      </c>
      <c r="AX176" s="10" t="s">
        <v>79</v>
      </c>
      <c r="AY176" s="183" t="s">
        <v>159</v>
      </c>
    </row>
    <row r="177" spans="2:65" s="11" customFormat="1" ht="14.45" customHeight="1">
      <c r="B177" s="184"/>
      <c r="C177" s="185"/>
      <c r="D177" s="185"/>
      <c r="E177" s="186" t="s">
        <v>20</v>
      </c>
      <c r="F177" s="288" t="s">
        <v>624</v>
      </c>
      <c r="G177" s="289"/>
      <c r="H177" s="289"/>
      <c r="I177" s="289"/>
      <c r="J177" s="185"/>
      <c r="K177" s="187">
        <v>1.1199999999999999E-3</v>
      </c>
      <c r="L177" s="185"/>
      <c r="M177" s="185"/>
      <c r="N177" s="185"/>
      <c r="O177" s="185"/>
      <c r="P177" s="185"/>
      <c r="Q177" s="185"/>
      <c r="R177" s="188"/>
      <c r="T177" s="189"/>
      <c r="U177" s="185"/>
      <c r="V177" s="185"/>
      <c r="W177" s="185"/>
      <c r="X177" s="185"/>
      <c r="Y177" s="185"/>
      <c r="Z177" s="185"/>
      <c r="AA177" s="190"/>
      <c r="AT177" s="191" t="s">
        <v>181</v>
      </c>
      <c r="AU177" s="191" t="s">
        <v>138</v>
      </c>
      <c r="AV177" s="11" t="s">
        <v>164</v>
      </c>
      <c r="AW177" s="11" t="s">
        <v>182</v>
      </c>
      <c r="AX177" s="11" t="s">
        <v>87</v>
      </c>
      <c r="AY177" s="191" t="s">
        <v>159</v>
      </c>
    </row>
    <row r="178" spans="2:65" s="1" customFormat="1" ht="22.9" customHeight="1">
      <c r="B178" s="36"/>
      <c r="C178" s="192" t="s">
        <v>330</v>
      </c>
      <c r="D178" s="192" t="s">
        <v>292</v>
      </c>
      <c r="E178" s="193" t="s">
        <v>625</v>
      </c>
      <c r="F178" s="254" t="s">
        <v>626</v>
      </c>
      <c r="G178" s="254"/>
      <c r="H178" s="254"/>
      <c r="I178" s="254"/>
      <c r="J178" s="194" t="s">
        <v>242</v>
      </c>
      <c r="K178" s="195">
        <v>112</v>
      </c>
      <c r="L178" s="252">
        <v>0</v>
      </c>
      <c r="M178" s="253"/>
      <c r="N178" s="255">
        <f>ROUND(L178*K178,2)</f>
        <v>0</v>
      </c>
      <c r="O178" s="247"/>
      <c r="P178" s="247"/>
      <c r="Q178" s="247"/>
      <c r="R178" s="38"/>
      <c r="T178" s="173" t="s">
        <v>20</v>
      </c>
      <c r="U178" s="45" t="s">
        <v>46</v>
      </c>
      <c r="V178" s="37"/>
      <c r="W178" s="174">
        <f>V178*K178</f>
        <v>0</v>
      </c>
      <c r="X178" s="174">
        <v>0</v>
      </c>
      <c r="Y178" s="174">
        <f>X178*K178</f>
        <v>0</v>
      </c>
      <c r="Z178" s="174">
        <v>0</v>
      </c>
      <c r="AA178" s="175">
        <f>Z178*K178</f>
        <v>0</v>
      </c>
      <c r="AR178" s="20" t="s">
        <v>196</v>
      </c>
      <c r="AT178" s="20" t="s">
        <v>292</v>
      </c>
      <c r="AU178" s="20" t="s">
        <v>138</v>
      </c>
      <c r="AY178" s="20" t="s">
        <v>159</v>
      </c>
      <c r="BE178" s="111">
        <f>IF(U178="základná",N178,0)</f>
        <v>0</v>
      </c>
      <c r="BF178" s="111">
        <f>IF(U178="znížená",N178,0)</f>
        <v>0</v>
      </c>
      <c r="BG178" s="111">
        <f>IF(U178="zákl. prenesená",N178,0)</f>
        <v>0</v>
      </c>
      <c r="BH178" s="111">
        <f>IF(U178="zníž. prenesená",N178,0)</f>
        <v>0</v>
      </c>
      <c r="BI178" s="111">
        <f>IF(U178="nulová",N178,0)</f>
        <v>0</v>
      </c>
      <c r="BJ178" s="20" t="s">
        <v>138</v>
      </c>
      <c r="BK178" s="111">
        <f>ROUND(L178*K178,2)</f>
        <v>0</v>
      </c>
      <c r="BL178" s="20" t="s">
        <v>164</v>
      </c>
      <c r="BM178" s="20" t="s">
        <v>627</v>
      </c>
    </row>
    <row r="179" spans="2:65" s="10" customFormat="1" ht="14.45" customHeight="1">
      <c r="B179" s="176"/>
      <c r="C179" s="177"/>
      <c r="D179" s="177"/>
      <c r="E179" s="178" t="s">
        <v>20</v>
      </c>
      <c r="F179" s="256" t="s">
        <v>628</v>
      </c>
      <c r="G179" s="257"/>
      <c r="H179" s="257"/>
      <c r="I179" s="257"/>
      <c r="J179" s="177"/>
      <c r="K179" s="179">
        <v>112</v>
      </c>
      <c r="L179" s="177"/>
      <c r="M179" s="177"/>
      <c r="N179" s="177"/>
      <c r="O179" s="177"/>
      <c r="P179" s="177"/>
      <c r="Q179" s="177"/>
      <c r="R179" s="180"/>
      <c r="T179" s="181"/>
      <c r="U179" s="177"/>
      <c r="V179" s="177"/>
      <c r="W179" s="177"/>
      <c r="X179" s="177"/>
      <c r="Y179" s="177"/>
      <c r="Z179" s="177"/>
      <c r="AA179" s="182"/>
      <c r="AT179" s="183" t="s">
        <v>181</v>
      </c>
      <c r="AU179" s="183" t="s">
        <v>138</v>
      </c>
      <c r="AV179" s="10" t="s">
        <v>138</v>
      </c>
      <c r="AW179" s="10" t="s">
        <v>182</v>
      </c>
      <c r="AX179" s="10" t="s">
        <v>79</v>
      </c>
      <c r="AY179" s="183" t="s">
        <v>159</v>
      </c>
    </row>
    <row r="180" spans="2:65" s="11" customFormat="1" ht="14.45" customHeight="1">
      <c r="B180" s="184"/>
      <c r="C180" s="185"/>
      <c r="D180" s="185"/>
      <c r="E180" s="186" t="s">
        <v>20</v>
      </c>
      <c r="F180" s="288" t="s">
        <v>195</v>
      </c>
      <c r="G180" s="289"/>
      <c r="H180" s="289"/>
      <c r="I180" s="289"/>
      <c r="J180" s="185"/>
      <c r="K180" s="187">
        <v>112</v>
      </c>
      <c r="L180" s="185"/>
      <c r="M180" s="185"/>
      <c r="N180" s="185"/>
      <c r="O180" s="185"/>
      <c r="P180" s="185"/>
      <c r="Q180" s="185"/>
      <c r="R180" s="188"/>
      <c r="T180" s="189"/>
      <c r="U180" s="185"/>
      <c r="V180" s="185"/>
      <c r="W180" s="185"/>
      <c r="X180" s="185"/>
      <c r="Y180" s="185"/>
      <c r="Z180" s="185"/>
      <c r="AA180" s="190"/>
      <c r="AT180" s="191" t="s">
        <v>181</v>
      </c>
      <c r="AU180" s="191" t="s">
        <v>138</v>
      </c>
      <c r="AV180" s="11" t="s">
        <v>164</v>
      </c>
      <c r="AW180" s="11" t="s">
        <v>182</v>
      </c>
      <c r="AX180" s="11" t="s">
        <v>87</v>
      </c>
      <c r="AY180" s="191" t="s">
        <v>159</v>
      </c>
    </row>
    <row r="181" spans="2:65" s="1" customFormat="1" ht="22.9" customHeight="1">
      <c r="B181" s="36"/>
      <c r="C181" s="168" t="s">
        <v>334</v>
      </c>
      <c r="D181" s="168" t="s">
        <v>160</v>
      </c>
      <c r="E181" s="169" t="s">
        <v>629</v>
      </c>
      <c r="F181" s="249" t="s">
        <v>630</v>
      </c>
      <c r="G181" s="249"/>
      <c r="H181" s="249"/>
      <c r="I181" s="249"/>
      <c r="J181" s="170" t="s">
        <v>191</v>
      </c>
      <c r="K181" s="171">
        <v>0.7</v>
      </c>
      <c r="L181" s="250">
        <v>0</v>
      </c>
      <c r="M181" s="251"/>
      <c r="N181" s="247">
        <f>ROUND(L181*K181,2)</f>
        <v>0</v>
      </c>
      <c r="O181" s="247"/>
      <c r="P181" s="247"/>
      <c r="Q181" s="247"/>
      <c r="R181" s="38"/>
      <c r="T181" s="173" t="s">
        <v>20</v>
      </c>
      <c r="U181" s="45" t="s">
        <v>46</v>
      </c>
      <c r="V181" s="37"/>
      <c r="W181" s="174">
        <f>V181*K181</f>
        <v>0</v>
      </c>
      <c r="X181" s="174">
        <v>0</v>
      </c>
      <c r="Y181" s="174">
        <f>X181*K181</f>
        <v>0</v>
      </c>
      <c r="Z181" s="174">
        <v>0</v>
      </c>
      <c r="AA181" s="175">
        <f>Z181*K181</f>
        <v>0</v>
      </c>
      <c r="AR181" s="20" t="s">
        <v>164</v>
      </c>
      <c r="AT181" s="20" t="s">
        <v>160</v>
      </c>
      <c r="AU181" s="20" t="s">
        <v>138</v>
      </c>
      <c r="AY181" s="20" t="s">
        <v>159</v>
      </c>
      <c r="BE181" s="111">
        <f>IF(U181="základná",N181,0)</f>
        <v>0</v>
      </c>
      <c r="BF181" s="111">
        <f>IF(U181="znížená",N181,0)</f>
        <v>0</v>
      </c>
      <c r="BG181" s="111">
        <f>IF(U181="zákl. prenesená",N181,0)</f>
        <v>0</v>
      </c>
      <c r="BH181" s="111">
        <f>IF(U181="zníž. prenesená",N181,0)</f>
        <v>0</v>
      </c>
      <c r="BI181" s="111">
        <f>IF(U181="nulová",N181,0)</f>
        <v>0</v>
      </c>
      <c r="BJ181" s="20" t="s">
        <v>138</v>
      </c>
      <c r="BK181" s="111">
        <f>ROUND(L181*K181,2)</f>
        <v>0</v>
      </c>
      <c r="BL181" s="20" t="s">
        <v>164</v>
      </c>
      <c r="BM181" s="20" t="s">
        <v>631</v>
      </c>
    </row>
    <row r="182" spans="2:65" s="10" customFormat="1" ht="14.45" customHeight="1">
      <c r="B182" s="176"/>
      <c r="C182" s="177"/>
      <c r="D182" s="177"/>
      <c r="E182" s="178" t="s">
        <v>20</v>
      </c>
      <c r="F182" s="256" t="s">
        <v>632</v>
      </c>
      <c r="G182" s="257"/>
      <c r="H182" s="257"/>
      <c r="I182" s="257"/>
      <c r="J182" s="177"/>
      <c r="K182" s="179">
        <v>0.7</v>
      </c>
      <c r="L182" s="177"/>
      <c r="M182" s="177"/>
      <c r="N182" s="177"/>
      <c r="O182" s="177"/>
      <c r="P182" s="177"/>
      <c r="Q182" s="177"/>
      <c r="R182" s="180"/>
      <c r="T182" s="181"/>
      <c r="U182" s="177"/>
      <c r="V182" s="177"/>
      <c r="W182" s="177"/>
      <c r="X182" s="177"/>
      <c r="Y182" s="177"/>
      <c r="Z182" s="177"/>
      <c r="AA182" s="182"/>
      <c r="AT182" s="183" t="s">
        <v>181</v>
      </c>
      <c r="AU182" s="183" t="s">
        <v>138</v>
      </c>
      <c r="AV182" s="10" t="s">
        <v>138</v>
      </c>
      <c r="AW182" s="10" t="s">
        <v>182</v>
      </c>
      <c r="AX182" s="10" t="s">
        <v>79</v>
      </c>
      <c r="AY182" s="183" t="s">
        <v>159</v>
      </c>
    </row>
    <row r="183" spans="2:65" s="11" customFormat="1" ht="14.45" customHeight="1">
      <c r="B183" s="184"/>
      <c r="C183" s="185"/>
      <c r="D183" s="185"/>
      <c r="E183" s="186" t="s">
        <v>20</v>
      </c>
      <c r="F183" s="288" t="s">
        <v>195</v>
      </c>
      <c r="G183" s="289"/>
      <c r="H183" s="289"/>
      <c r="I183" s="289"/>
      <c r="J183" s="185"/>
      <c r="K183" s="187">
        <v>0.7</v>
      </c>
      <c r="L183" s="185"/>
      <c r="M183" s="185"/>
      <c r="N183" s="185"/>
      <c r="O183" s="185"/>
      <c r="P183" s="185"/>
      <c r="Q183" s="185"/>
      <c r="R183" s="188"/>
      <c r="T183" s="189"/>
      <c r="U183" s="185"/>
      <c r="V183" s="185"/>
      <c r="W183" s="185"/>
      <c r="X183" s="185"/>
      <c r="Y183" s="185"/>
      <c r="Z183" s="185"/>
      <c r="AA183" s="190"/>
      <c r="AT183" s="191" t="s">
        <v>181</v>
      </c>
      <c r="AU183" s="191" t="s">
        <v>138</v>
      </c>
      <c r="AV183" s="11" t="s">
        <v>164</v>
      </c>
      <c r="AW183" s="11" t="s">
        <v>182</v>
      </c>
      <c r="AX183" s="11" t="s">
        <v>87</v>
      </c>
      <c r="AY183" s="191" t="s">
        <v>159</v>
      </c>
    </row>
    <row r="184" spans="2:65" s="9" customFormat="1" ht="29.85" customHeight="1">
      <c r="B184" s="157"/>
      <c r="C184" s="158"/>
      <c r="D184" s="167" t="s">
        <v>507</v>
      </c>
      <c r="E184" s="167"/>
      <c r="F184" s="167"/>
      <c r="G184" s="167"/>
      <c r="H184" s="167"/>
      <c r="I184" s="167"/>
      <c r="J184" s="167"/>
      <c r="K184" s="167"/>
      <c r="L184" s="167"/>
      <c r="M184" s="167"/>
      <c r="N184" s="262">
        <f>BK184</f>
        <v>0</v>
      </c>
      <c r="O184" s="263"/>
      <c r="P184" s="263"/>
      <c r="Q184" s="263"/>
      <c r="R184" s="160"/>
      <c r="T184" s="161"/>
      <c r="U184" s="158"/>
      <c r="V184" s="158"/>
      <c r="W184" s="162">
        <f>SUM(W185:W186)</f>
        <v>0</v>
      </c>
      <c r="X184" s="158"/>
      <c r="Y184" s="162">
        <f>SUM(Y185:Y186)</f>
        <v>0</v>
      </c>
      <c r="Z184" s="158"/>
      <c r="AA184" s="163">
        <f>SUM(AA185:AA186)</f>
        <v>0</v>
      </c>
      <c r="AR184" s="164" t="s">
        <v>87</v>
      </c>
      <c r="AT184" s="165" t="s">
        <v>78</v>
      </c>
      <c r="AU184" s="165" t="s">
        <v>87</v>
      </c>
      <c r="AY184" s="164" t="s">
        <v>159</v>
      </c>
      <c r="BK184" s="166">
        <f>SUM(BK185:BK186)</f>
        <v>0</v>
      </c>
    </row>
    <row r="185" spans="2:65" s="1" customFormat="1" ht="14.45" customHeight="1">
      <c r="B185" s="36"/>
      <c r="C185" s="192" t="s">
        <v>338</v>
      </c>
      <c r="D185" s="192" t="s">
        <v>292</v>
      </c>
      <c r="E185" s="193" t="s">
        <v>633</v>
      </c>
      <c r="F185" s="254" t="s">
        <v>634</v>
      </c>
      <c r="G185" s="254"/>
      <c r="H185" s="254"/>
      <c r="I185" s="254"/>
      <c r="J185" s="194" t="s">
        <v>316</v>
      </c>
      <c r="K185" s="195">
        <v>12</v>
      </c>
      <c r="L185" s="252">
        <v>0</v>
      </c>
      <c r="M185" s="253"/>
      <c r="N185" s="255">
        <f>ROUND(L185*K185,2)</f>
        <v>0</v>
      </c>
      <c r="O185" s="247"/>
      <c r="P185" s="247"/>
      <c r="Q185" s="247"/>
      <c r="R185" s="38"/>
      <c r="T185" s="173" t="s">
        <v>20</v>
      </c>
      <c r="U185" s="45" t="s">
        <v>46</v>
      </c>
      <c r="V185" s="37"/>
      <c r="W185" s="174">
        <f>V185*K185</f>
        <v>0</v>
      </c>
      <c r="X185" s="174">
        <v>0</v>
      </c>
      <c r="Y185" s="174">
        <f>X185*K185</f>
        <v>0</v>
      </c>
      <c r="Z185" s="174">
        <v>0</v>
      </c>
      <c r="AA185" s="175">
        <f>Z185*K185</f>
        <v>0</v>
      </c>
      <c r="AR185" s="20" t="s">
        <v>196</v>
      </c>
      <c r="AT185" s="20" t="s">
        <v>292</v>
      </c>
      <c r="AU185" s="20" t="s">
        <v>138</v>
      </c>
      <c r="AY185" s="20" t="s">
        <v>159</v>
      </c>
      <c r="BE185" s="111">
        <f>IF(U185="základná",N185,0)</f>
        <v>0</v>
      </c>
      <c r="BF185" s="111">
        <f>IF(U185="znížená",N185,0)</f>
        <v>0</v>
      </c>
      <c r="BG185" s="111">
        <f>IF(U185="zákl. prenesená",N185,0)</f>
        <v>0</v>
      </c>
      <c r="BH185" s="111">
        <f>IF(U185="zníž. prenesená",N185,0)</f>
        <v>0</v>
      </c>
      <c r="BI185" s="111">
        <f>IF(U185="nulová",N185,0)</f>
        <v>0</v>
      </c>
      <c r="BJ185" s="20" t="s">
        <v>138</v>
      </c>
      <c r="BK185" s="111">
        <f>ROUND(L185*K185,2)</f>
        <v>0</v>
      </c>
      <c r="BL185" s="20" t="s">
        <v>164</v>
      </c>
      <c r="BM185" s="20" t="s">
        <v>635</v>
      </c>
    </row>
    <row r="186" spans="2:65" s="1" customFormat="1" ht="22.9" customHeight="1">
      <c r="B186" s="36"/>
      <c r="C186" s="192" t="s">
        <v>342</v>
      </c>
      <c r="D186" s="192" t="s">
        <v>292</v>
      </c>
      <c r="E186" s="193" t="s">
        <v>636</v>
      </c>
      <c r="F186" s="254" t="s">
        <v>637</v>
      </c>
      <c r="G186" s="254"/>
      <c r="H186" s="254"/>
      <c r="I186" s="254"/>
      <c r="J186" s="194" t="s">
        <v>316</v>
      </c>
      <c r="K186" s="195">
        <v>2</v>
      </c>
      <c r="L186" s="252">
        <v>0</v>
      </c>
      <c r="M186" s="253"/>
      <c r="N186" s="255">
        <f>ROUND(L186*K186,2)</f>
        <v>0</v>
      </c>
      <c r="O186" s="247"/>
      <c r="P186" s="247"/>
      <c r="Q186" s="247"/>
      <c r="R186" s="38"/>
      <c r="T186" s="173" t="s">
        <v>20</v>
      </c>
      <c r="U186" s="45" t="s">
        <v>46</v>
      </c>
      <c r="V186" s="37"/>
      <c r="W186" s="174">
        <f>V186*K186</f>
        <v>0</v>
      </c>
      <c r="X186" s="174">
        <v>0</v>
      </c>
      <c r="Y186" s="174">
        <f>X186*K186</f>
        <v>0</v>
      </c>
      <c r="Z186" s="174">
        <v>0</v>
      </c>
      <c r="AA186" s="175">
        <f>Z186*K186</f>
        <v>0</v>
      </c>
      <c r="AR186" s="20" t="s">
        <v>196</v>
      </c>
      <c r="AT186" s="20" t="s">
        <v>292</v>
      </c>
      <c r="AU186" s="20" t="s">
        <v>138</v>
      </c>
      <c r="AY186" s="20" t="s">
        <v>159</v>
      </c>
      <c r="BE186" s="111">
        <f>IF(U186="základná",N186,0)</f>
        <v>0</v>
      </c>
      <c r="BF186" s="111">
        <f>IF(U186="znížená",N186,0)</f>
        <v>0</v>
      </c>
      <c r="BG186" s="111">
        <f>IF(U186="zákl. prenesená",N186,0)</f>
        <v>0</v>
      </c>
      <c r="BH186" s="111">
        <f>IF(U186="zníž. prenesená",N186,0)</f>
        <v>0</v>
      </c>
      <c r="BI186" s="111">
        <f>IF(U186="nulová",N186,0)</f>
        <v>0</v>
      </c>
      <c r="BJ186" s="20" t="s">
        <v>138</v>
      </c>
      <c r="BK186" s="111">
        <f>ROUND(L186*K186,2)</f>
        <v>0</v>
      </c>
      <c r="BL186" s="20" t="s">
        <v>164</v>
      </c>
      <c r="BM186" s="20" t="s">
        <v>638</v>
      </c>
    </row>
    <row r="187" spans="2:65" s="1" customFormat="1" ht="49.9" customHeight="1">
      <c r="B187" s="36"/>
      <c r="C187" s="37"/>
      <c r="D187" s="159" t="s">
        <v>501</v>
      </c>
      <c r="E187" s="37"/>
      <c r="F187" s="37"/>
      <c r="G187" s="37"/>
      <c r="H187" s="37"/>
      <c r="I187" s="37"/>
      <c r="J187" s="37"/>
      <c r="K187" s="37"/>
      <c r="L187" s="37"/>
      <c r="M187" s="37"/>
      <c r="N187" s="264">
        <f t="shared" ref="N187:N192" si="25">BK187</f>
        <v>0</v>
      </c>
      <c r="O187" s="265"/>
      <c r="P187" s="265"/>
      <c r="Q187" s="265"/>
      <c r="R187" s="38"/>
      <c r="T187" s="144"/>
      <c r="U187" s="37"/>
      <c r="V187" s="37"/>
      <c r="W187" s="37"/>
      <c r="X187" s="37"/>
      <c r="Y187" s="37"/>
      <c r="Z187" s="37"/>
      <c r="AA187" s="79"/>
      <c r="AT187" s="20" t="s">
        <v>78</v>
      </c>
      <c r="AU187" s="20" t="s">
        <v>79</v>
      </c>
      <c r="AY187" s="20" t="s">
        <v>502</v>
      </c>
      <c r="BK187" s="111">
        <f>SUM(BK188:BK192)</f>
        <v>0</v>
      </c>
    </row>
    <row r="188" spans="2:65" s="1" customFormat="1" ht="22.35" customHeight="1">
      <c r="B188" s="36"/>
      <c r="C188" s="196" t="s">
        <v>20</v>
      </c>
      <c r="D188" s="196" t="s">
        <v>160</v>
      </c>
      <c r="E188" s="197" t="s">
        <v>20</v>
      </c>
      <c r="F188" s="248" t="s">
        <v>20</v>
      </c>
      <c r="G188" s="248"/>
      <c r="H188" s="248"/>
      <c r="I188" s="248"/>
      <c r="J188" s="198" t="s">
        <v>20</v>
      </c>
      <c r="K188" s="172"/>
      <c r="L188" s="250"/>
      <c r="M188" s="247"/>
      <c r="N188" s="247">
        <f t="shared" si="25"/>
        <v>0</v>
      </c>
      <c r="O188" s="247"/>
      <c r="P188" s="247"/>
      <c r="Q188" s="247"/>
      <c r="R188" s="38"/>
      <c r="T188" s="173" t="s">
        <v>20</v>
      </c>
      <c r="U188" s="199" t="s">
        <v>46</v>
      </c>
      <c r="V188" s="37"/>
      <c r="W188" s="37"/>
      <c r="X188" s="37"/>
      <c r="Y188" s="37"/>
      <c r="Z188" s="37"/>
      <c r="AA188" s="79"/>
      <c r="AT188" s="20" t="s">
        <v>502</v>
      </c>
      <c r="AU188" s="20" t="s">
        <v>87</v>
      </c>
      <c r="AY188" s="20" t="s">
        <v>502</v>
      </c>
      <c r="BE188" s="111">
        <f>IF(U188="základná",N188,0)</f>
        <v>0</v>
      </c>
      <c r="BF188" s="111">
        <f>IF(U188="znížená",N188,0)</f>
        <v>0</v>
      </c>
      <c r="BG188" s="111">
        <f>IF(U188="zákl. prenesená",N188,0)</f>
        <v>0</v>
      </c>
      <c r="BH188" s="111">
        <f>IF(U188="zníž. prenesená",N188,0)</f>
        <v>0</v>
      </c>
      <c r="BI188" s="111">
        <f>IF(U188="nulová",N188,0)</f>
        <v>0</v>
      </c>
      <c r="BJ188" s="20" t="s">
        <v>138</v>
      </c>
      <c r="BK188" s="111">
        <f>L188*K188</f>
        <v>0</v>
      </c>
    </row>
    <row r="189" spans="2:65" s="1" customFormat="1" ht="22.35" customHeight="1">
      <c r="B189" s="36"/>
      <c r="C189" s="196" t="s">
        <v>20</v>
      </c>
      <c r="D189" s="196" t="s">
        <v>160</v>
      </c>
      <c r="E189" s="197" t="s">
        <v>20</v>
      </c>
      <c r="F189" s="248" t="s">
        <v>20</v>
      </c>
      <c r="G189" s="248"/>
      <c r="H189" s="248"/>
      <c r="I189" s="248"/>
      <c r="J189" s="198" t="s">
        <v>20</v>
      </c>
      <c r="K189" s="172"/>
      <c r="L189" s="250"/>
      <c r="M189" s="247"/>
      <c r="N189" s="247">
        <f t="shared" si="25"/>
        <v>0</v>
      </c>
      <c r="O189" s="247"/>
      <c r="P189" s="247"/>
      <c r="Q189" s="247"/>
      <c r="R189" s="38"/>
      <c r="T189" s="173" t="s">
        <v>20</v>
      </c>
      <c r="U189" s="199" t="s">
        <v>46</v>
      </c>
      <c r="V189" s="37"/>
      <c r="W189" s="37"/>
      <c r="X189" s="37"/>
      <c r="Y189" s="37"/>
      <c r="Z189" s="37"/>
      <c r="AA189" s="79"/>
      <c r="AT189" s="20" t="s">
        <v>502</v>
      </c>
      <c r="AU189" s="20" t="s">
        <v>87</v>
      </c>
      <c r="AY189" s="20" t="s">
        <v>502</v>
      </c>
      <c r="BE189" s="111">
        <f>IF(U189="základná",N189,0)</f>
        <v>0</v>
      </c>
      <c r="BF189" s="111">
        <f>IF(U189="znížená",N189,0)</f>
        <v>0</v>
      </c>
      <c r="BG189" s="111">
        <f>IF(U189="zákl. prenesená",N189,0)</f>
        <v>0</v>
      </c>
      <c r="BH189" s="111">
        <f>IF(U189="zníž. prenesená",N189,0)</f>
        <v>0</v>
      </c>
      <c r="BI189" s="111">
        <f>IF(U189="nulová",N189,0)</f>
        <v>0</v>
      </c>
      <c r="BJ189" s="20" t="s">
        <v>138</v>
      </c>
      <c r="BK189" s="111">
        <f>L189*K189</f>
        <v>0</v>
      </c>
    </row>
    <row r="190" spans="2:65" s="1" customFormat="1" ht="22.35" customHeight="1">
      <c r="B190" s="36"/>
      <c r="C190" s="196" t="s">
        <v>20</v>
      </c>
      <c r="D190" s="196" t="s">
        <v>160</v>
      </c>
      <c r="E190" s="197" t="s">
        <v>20</v>
      </c>
      <c r="F190" s="248" t="s">
        <v>20</v>
      </c>
      <c r="G190" s="248"/>
      <c r="H190" s="248"/>
      <c r="I190" s="248"/>
      <c r="J190" s="198" t="s">
        <v>20</v>
      </c>
      <c r="K190" s="172"/>
      <c r="L190" s="250"/>
      <c r="M190" s="247"/>
      <c r="N190" s="247">
        <f t="shared" si="25"/>
        <v>0</v>
      </c>
      <c r="O190" s="247"/>
      <c r="P190" s="247"/>
      <c r="Q190" s="247"/>
      <c r="R190" s="38"/>
      <c r="T190" s="173" t="s">
        <v>20</v>
      </c>
      <c r="U190" s="199" t="s">
        <v>46</v>
      </c>
      <c r="V190" s="37"/>
      <c r="W190" s="37"/>
      <c r="X190" s="37"/>
      <c r="Y190" s="37"/>
      <c r="Z190" s="37"/>
      <c r="AA190" s="79"/>
      <c r="AT190" s="20" t="s">
        <v>502</v>
      </c>
      <c r="AU190" s="20" t="s">
        <v>87</v>
      </c>
      <c r="AY190" s="20" t="s">
        <v>502</v>
      </c>
      <c r="BE190" s="111">
        <f>IF(U190="základná",N190,0)</f>
        <v>0</v>
      </c>
      <c r="BF190" s="111">
        <f>IF(U190="znížená",N190,0)</f>
        <v>0</v>
      </c>
      <c r="BG190" s="111">
        <f>IF(U190="zákl. prenesená",N190,0)</f>
        <v>0</v>
      </c>
      <c r="BH190" s="111">
        <f>IF(U190="zníž. prenesená",N190,0)</f>
        <v>0</v>
      </c>
      <c r="BI190" s="111">
        <f>IF(U190="nulová",N190,0)</f>
        <v>0</v>
      </c>
      <c r="BJ190" s="20" t="s">
        <v>138</v>
      </c>
      <c r="BK190" s="111">
        <f>L190*K190</f>
        <v>0</v>
      </c>
    </row>
    <row r="191" spans="2:65" s="1" customFormat="1" ht="22.35" customHeight="1">
      <c r="B191" s="36"/>
      <c r="C191" s="196" t="s">
        <v>20</v>
      </c>
      <c r="D191" s="196" t="s">
        <v>160</v>
      </c>
      <c r="E191" s="197" t="s">
        <v>20</v>
      </c>
      <c r="F191" s="248" t="s">
        <v>20</v>
      </c>
      <c r="G191" s="248"/>
      <c r="H191" s="248"/>
      <c r="I191" s="248"/>
      <c r="J191" s="198" t="s">
        <v>20</v>
      </c>
      <c r="K191" s="172"/>
      <c r="L191" s="250"/>
      <c r="M191" s="247"/>
      <c r="N191" s="247">
        <f t="shared" si="25"/>
        <v>0</v>
      </c>
      <c r="O191" s="247"/>
      <c r="P191" s="247"/>
      <c r="Q191" s="247"/>
      <c r="R191" s="38"/>
      <c r="T191" s="173" t="s">
        <v>20</v>
      </c>
      <c r="U191" s="199" t="s">
        <v>46</v>
      </c>
      <c r="V191" s="37"/>
      <c r="W191" s="37"/>
      <c r="X191" s="37"/>
      <c r="Y191" s="37"/>
      <c r="Z191" s="37"/>
      <c r="AA191" s="79"/>
      <c r="AT191" s="20" t="s">
        <v>502</v>
      </c>
      <c r="AU191" s="20" t="s">
        <v>87</v>
      </c>
      <c r="AY191" s="20" t="s">
        <v>502</v>
      </c>
      <c r="BE191" s="111">
        <f>IF(U191="základná",N191,0)</f>
        <v>0</v>
      </c>
      <c r="BF191" s="111">
        <f>IF(U191="znížená",N191,0)</f>
        <v>0</v>
      </c>
      <c r="BG191" s="111">
        <f>IF(U191="zákl. prenesená",N191,0)</f>
        <v>0</v>
      </c>
      <c r="BH191" s="111">
        <f>IF(U191="zníž. prenesená",N191,0)</f>
        <v>0</v>
      </c>
      <c r="BI191" s="111">
        <f>IF(U191="nulová",N191,0)</f>
        <v>0</v>
      </c>
      <c r="BJ191" s="20" t="s">
        <v>138</v>
      </c>
      <c r="BK191" s="111">
        <f>L191*K191</f>
        <v>0</v>
      </c>
    </row>
    <row r="192" spans="2:65" s="1" customFormat="1" ht="22.35" customHeight="1">
      <c r="B192" s="36"/>
      <c r="C192" s="196" t="s">
        <v>20</v>
      </c>
      <c r="D192" s="196" t="s">
        <v>160</v>
      </c>
      <c r="E192" s="197" t="s">
        <v>20</v>
      </c>
      <c r="F192" s="248" t="s">
        <v>20</v>
      </c>
      <c r="G192" s="248"/>
      <c r="H192" s="248"/>
      <c r="I192" s="248"/>
      <c r="J192" s="198" t="s">
        <v>20</v>
      </c>
      <c r="K192" s="172"/>
      <c r="L192" s="250"/>
      <c r="M192" s="247"/>
      <c r="N192" s="247">
        <f t="shared" si="25"/>
        <v>0</v>
      </c>
      <c r="O192" s="247"/>
      <c r="P192" s="247"/>
      <c r="Q192" s="247"/>
      <c r="R192" s="38"/>
      <c r="T192" s="173" t="s">
        <v>20</v>
      </c>
      <c r="U192" s="199" t="s">
        <v>46</v>
      </c>
      <c r="V192" s="57"/>
      <c r="W192" s="57"/>
      <c r="X192" s="57"/>
      <c r="Y192" s="57"/>
      <c r="Z192" s="57"/>
      <c r="AA192" s="59"/>
      <c r="AT192" s="20" t="s">
        <v>502</v>
      </c>
      <c r="AU192" s="20" t="s">
        <v>87</v>
      </c>
      <c r="AY192" s="20" t="s">
        <v>502</v>
      </c>
      <c r="BE192" s="111">
        <f>IF(U192="základná",N192,0)</f>
        <v>0</v>
      </c>
      <c r="BF192" s="111">
        <f>IF(U192="znížená",N192,0)</f>
        <v>0</v>
      </c>
      <c r="BG192" s="111">
        <f>IF(U192="zákl. prenesená",N192,0)</f>
        <v>0</v>
      </c>
      <c r="BH192" s="111">
        <f>IF(U192="zníž. prenesená",N192,0)</f>
        <v>0</v>
      </c>
      <c r="BI192" s="111">
        <f>IF(U192="nulová",N192,0)</f>
        <v>0</v>
      </c>
      <c r="BJ192" s="20" t="s">
        <v>138</v>
      </c>
      <c r="BK192" s="111">
        <f>L192*K192</f>
        <v>0</v>
      </c>
    </row>
    <row r="193" spans="2:18" s="1" customFormat="1" ht="6.95" customHeight="1">
      <c r="B193" s="60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2"/>
    </row>
  </sheetData>
  <sheetProtection algorithmName="SHA-512" hashValue="KPb0PvpTphczZhSWCZ9zZzcDt0ZE8wOU28pQlqBtidhcETaAkOwuvJ+FBANdHDwDpSjytqy1v+L8PPOEs03e3g==" saltValue="nqtsjzdhIuN0EPL6bnTnBl1GRDljvexAgKsdbu/ddJ8rzZtth0mo1cNbFQaYBC4KuX9WmLjTUxG/1ySCOHCgVQ==" spinCount="10" sheet="1" objects="1" scenarios="1" formatColumns="0" formatRows="0"/>
  <mergeCells count="230">
    <mergeCell ref="F148:I148"/>
    <mergeCell ref="L148:M148"/>
    <mergeCell ref="N148:Q148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N137:Q137"/>
    <mergeCell ref="F142:I142"/>
    <mergeCell ref="F145:I145"/>
    <mergeCell ref="F143:I143"/>
    <mergeCell ref="F144:I144"/>
    <mergeCell ref="L145:M145"/>
    <mergeCell ref="N145:Q145"/>
    <mergeCell ref="F146:I146"/>
    <mergeCell ref="F147:I147"/>
    <mergeCell ref="F139:I139"/>
    <mergeCell ref="F138:I138"/>
    <mergeCell ref="L138:M138"/>
    <mergeCell ref="N138:Q138"/>
    <mergeCell ref="L139:M139"/>
    <mergeCell ref="N139:Q139"/>
    <mergeCell ref="F140:I140"/>
    <mergeCell ref="F141:I141"/>
    <mergeCell ref="L142:M142"/>
    <mergeCell ref="N142:Q142"/>
    <mergeCell ref="F134:I134"/>
    <mergeCell ref="L134:M134"/>
    <mergeCell ref="N134:Q134"/>
    <mergeCell ref="F135:I135"/>
    <mergeCell ref="L135:M135"/>
    <mergeCell ref="N135:Q135"/>
    <mergeCell ref="L136:M136"/>
    <mergeCell ref="N136:Q136"/>
    <mergeCell ref="N131:Q131"/>
    <mergeCell ref="N132:Q132"/>
    <mergeCell ref="F136:I136"/>
    <mergeCell ref="F129:I129"/>
    <mergeCell ref="L129:M129"/>
    <mergeCell ref="N129:Q129"/>
    <mergeCell ref="L130:M130"/>
    <mergeCell ref="N130:Q130"/>
    <mergeCell ref="F130:I130"/>
    <mergeCell ref="F133:I133"/>
    <mergeCell ref="L133:M133"/>
    <mergeCell ref="N133:Q133"/>
    <mergeCell ref="F126:I126"/>
    <mergeCell ref="F128:I128"/>
    <mergeCell ref="F127:I127"/>
    <mergeCell ref="L126:M126"/>
    <mergeCell ref="N126:Q126"/>
    <mergeCell ref="L127:M127"/>
    <mergeCell ref="N127:Q127"/>
    <mergeCell ref="L128:M128"/>
    <mergeCell ref="N128:Q128"/>
    <mergeCell ref="N122:Q122"/>
    <mergeCell ref="F123:I123"/>
    <mergeCell ref="F125:I125"/>
    <mergeCell ref="L123:M123"/>
    <mergeCell ref="N123:Q123"/>
    <mergeCell ref="F124:I124"/>
    <mergeCell ref="L124:M124"/>
    <mergeCell ref="N124:Q124"/>
    <mergeCell ref="L125:M125"/>
    <mergeCell ref="N125:Q125"/>
    <mergeCell ref="M115:P115"/>
    <mergeCell ref="F112:P112"/>
    <mergeCell ref="F113:P113"/>
    <mergeCell ref="M117:Q117"/>
    <mergeCell ref="M118:Q118"/>
    <mergeCell ref="F120:I120"/>
    <mergeCell ref="L120:M120"/>
    <mergeCell ref="N120:Q120"/>
    <mergeCell ref="N121:Q121"/>
    <mergeCell ref="D99:H99"/>
    <mergeCell ref="N99:Q99"/>
    <mergeCell ref="D100:H100"/>
    <mergeCell ref="N100:Q100"/>
    <mergeCell ref="D101:H101"/>
    <mergeCell ref="N101:Q101"/>
    <mergeCell ref="N102:Q102"/>
    <mergeCell ref="L104:Q104"/>
    <mergeCell ref="C110:Q110"/>
    <mergeCell ref="N90:Q90"/>
    <mergeCell ref="N91:Q91"/>
    <mergeCell ref="N92:Q92"/>
    <mergeCell ref="N93:Q93"/>
    <mergeCell ref="N94:Q94"/>
    <mergeCell ref="N96:Q96"/>
    <mergeCell ref="D97:H97"/>
    <mergeCell ref="N97:Q97"/>
    <mergeCell ref="D98:H98"/>
    <mergeCell ref="N98:Q98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185:Q185"/>
    <mergeCell ref="N186:Q186"/>
    <mergeCell ref="N188:Q188"/>
    <mergeCell ref="N189:Q189"/>
    <mergeCell ref="N190:Q190"/>
    <mergeCell ref="N184:Q184"/>
    <mergeCell ref="N187:Q187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180:I180"/>
    <mergeCell ref="F181:I181"/>
    <mergeCell ref="F182:I182"/>
    <mergeCell ref="F183:I183"/>
    <mergeCell ref="N168:Q168"/>
    <mergeCell ref="N170:Q170"/>
    <mergeCell ref="N169:Q169"/>
    <mergeCell ref="N171:Q171"/>
    <mergeCell ref="N174:Q174"/>
    <mergeCell ref="N175:Q175"/>
    <mergeCell ref="N178:Q178"/>
    <mergeCell ref="N181:Q181"/>
    <mergeCell ref="L168:M168"/>
    <mergeCell ref="L169:M169"/>
    <mergeCell ref="L170:M170"/>
    <mergeCell ref="F169:I169"/>
    <mergeCell ref="F170:I170"/>
    <mergeCell ref="F171:I171"/>
    <mergeCell ref="F172:I172"/>
    <mergeCell ref="F173:I173"/>
    <mergeCell ref="F174:I174"/>
    <mergeCell ref="N163:Q163"/>
    <mergeCell ref="N164:Q164"/>
    <mergeCell ref="N165:Q165"/>
    <mergeCell ref="L154:M154"/>
    <mergeCell ref="L161:M161"/>
    <mergeCell ref="L158:M158"/>
    <mergeCell ref="L155:M155"/>
    <mergeCell ref="L156:M156"/>
    <mergeCell ref="L157:M157"/>
    <mergeCell ref="L159:M159"/>
    <mergeCell ref="L160:M160"/>
    <mergeCell ref="L162:M162"/>
    <mergeCell ref="L163:M163"/>
    <mergeCell ref="L164:M164"/>
    <mergeCell ref="L165:M165"/>
    <mergeCell ref="N154:Q154"/>
    <mergeCell ref="N155:Q155"/>
    <mergeCell ref="N156:Q156"/>
    <mergeCell ref="N157:Q157"/>
    <mergeCell ref="N158:Q158"/>
    <mergeCell ref="N159:Q159"/>
    <mergeCell ref="N160:Q160"/>
    <mergeCell ref="N161:Q161"/>
    <mergeCell ref="N162:Q162"/>
    <mergeCell ref="F149:I149"/>
    <mergeCell ref="F152:I152"/>
    <mergeCell ref="F150:I150"/>
    <mergeCell ref="F151:I151"/>
    <mergeCell ref="F153:I153"/>
    <mergeCell ref="N192:Q192"/>
    <mergeCell ref="N191:Q191"/>
    <mergeCell ref="F154:I154"/>
    <mergeCell ref="F157:I157"/>
    <mergeCell ref="F155:I155"/>
    <mergeCell ref="F156:I156"/>
    <mergeCell ref="F158:I158"/>
    <mergeCell ref="F159:I159"/>
    <mergeCell ref="F160:I160"/>
    <mergeCell ref="F161:I161"/>
    <mergeCell ref="F162:I162"/>
    <mergeCell ref="F163:I163"/>
    <mergeCell ref="F164:I164"/>
    <mergeCell ref="F165:I165"/>
    <mergeCell ref="F166:I166"/>
    <mergeCell ref="F167:I167"/>
    <mergeCell ref="F168:I168"/>
    <mergeCell ref="L151:M151"/>
    <mergeCell ref="N151:Q151"/>
    <mergeCell ref="F186:I186"/>
    <mergeCell ref="F185:I185"/>
    <mergeCell ref="F188:I188"/>
    <mergeCell ref="F189:I189"/>
    <mergeCell ref="F190:I190"/>
    <mergeCell ref="F191:I191"/>
    <mergeCell ref="F192:I192"/>
    <mergeCell ref="L174:M174"/>
    <mergeCell ref="L171:M171"/>
    <mergeCell ref="L175:M175"/>
    <mergeCell ref="L178:M178"/>
    <mergeCell ref="L181:M181"/>
    <mergeCell ref="L185:M185"/>
    <mergeCell ref="L186:M186"/>
    <mergeCell ref="L188:M188"/>
    <mergeCell ref="L189:M189"/>
    <mergeCell ref="L190:M190"/>
    <mergeCell ref="L191:M191"/>
    <mergeCell ref="L192:M192"/>
    <mergeCell ref="F175:I175"/>
    <mergeCell ref="F176:I176"/>
    <mergeCell ref="F177:I177"/>
    <mergeCell ref="F178:I178"/>
    <mergeCell ref="F179:I179"/>
  </mergeCells>
  <dataValidations count="2">
    <dataValidation type="list" allowBlank="1" showInputMessage="1" showErrorMessage="1" error="Povolené sú hodnoty K, M." sqref="D188:D193" xr:uid="{00000000-0002-0000-0200-000000000000}">
      <formula1>"K, M"</formula1>
    </dataValidation>
    <dataValidation type="list" allowBlank="1" showInputMessage="1" showErrorMessage="1" error="Povolené sú hodnoty základná, znížená, nulová." sqref="U188:U193" xr:uid="{00000000-0002-0000-0200-000001000000}">
      <formula1>"základná, znížená, nulová"</formula1>
    </dataValidation>
  </dataValidation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20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5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9.832031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113</v>
      </c>
      <c r="G1" s="15"/>
      <c r="H1" s="290" t="s">
        <v>114</v>
      </c>
      <c r="I1" s="290"/>
      <c r="J1" s="290"/>
      <c r="K1" s="290"/>
      <c r="L1" s="15" t="s">
        <v>115</v>
      </c>
      <c r="M1" s="13"/>
      <c r="N1" s="13"/>
      <c r="O1" s="14" t="s">
        <v>116</v>
      </c>
      <c r="P1" s="13"/>
      <c r="Q1" s="13"/>
      <c r="R1" s="13"/>
      <c r="S1" s="15" t="s">
        <v>117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212" t="s">
        <v>7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S2" s="216" t="s">
        <v>8</v>
      </c>
      <c r="T2" s="217"/>
      <c r="U2" s="217"/>
      <c r="V2" s="217"/>
      <c r="W2" s="217"/>
      <c r="X2" s="217"/>
      <c r="Y2" s="217"/>
      <c r="Z2" s="217"/>
      <c r="AA2" s="217"/>
      <c r="AB2" s="217"/>
      <c r="AC2" s="217"/>
      <c r="AT2" s="20" t="s">
        <v>94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79</v>
      </c>
    </row>
    <row r="4" spans="1:66" ht="36.950000000000003" customHeight="1">
      <c r="B4" s="24"/>
      <c r="C4" s="214" t="s">
        <v>118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5"/>
      <c r="T4" s="19" t="s">
        <v>12</v>
      </c>
      <c r="AT4" s="20" t="s">
        <v>6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17</v>
      </c>
      <c r="E6" s="27"/>
      <c r="F6" s="271" t="str">
        <f>'Rekapitulácia stavby'!K6</f>
        <v>Cyklotrasa Spartakovská ulica-napojenie k CITY ARÉNE,časť B Parkovisko pred zimným štadionom</v>
      </c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"/>
      <c r="R6" s="25"/>
    </row>
    <row r="7" spans="1:66" s="1" customFormat="1" ht="32.85" customHeight="1">
      <c r="B7" s="36"/>
      <c r="C7" s="37"/>
      <c r="D7" s="30" t="s">
        <v>119</v>
      </c>
      <c r="E7" s="37"/>
      <c r="F7" s="220" t="s">
        <v>639</v>
      </c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37"/>
      <c r="R7" s="38"/>
    </row>
    <row r="8" spans="1:66" s="1" customFormat="1" ht="14.45" customHeight="1">
      <c r="B8" s="36"/>
      <c r="C8" s="37"/>
      <c r="D8" s="31" t="s">
        <v>19</v>
      </c>
      <c r="E8" s="37"/>
      <c r="F8" s="29" t="s">
        <v>20</v>
      </c>
      <c r="G8" s="37"/>
      <c r="H8" s="37"/>
      <c r="I8" s="37"/>
      <c r="J8" s="37"/>
      <c r="K8" s="37"/>
      <c r="L8" s="37"/>
      <c r="M8" s="31" t="s">
        <v>21</v>
      </c>
      <c r="N8" s="37"/>
      <c r="O8" s="29" t="s">
        <v>20</v>
      </c>
      <c r="P8" s="37"/>
      <c r="Q8" s="37"/>
      <c r="R8" s="38"/>
    </row>
    <row r="9" spans="1:66" s="1" customFormat="1" ht="14.45" customHeight="1">
      <c r="B9" s="36"/>
      <c r="C9" s="37"/>
      <c r="D9" s="31" t="s">
        <v>22</v>
      </c>
      <c r="E9" s="37"/>
      <c r="F9" s="29" t="s">
        <v>23</v>
      </c>
      <c r="G9" s="37"/>
      <c r="H9" s="37"/>
      <c r="I9" s="37"/>
      <c r="J9" s="37"/>
      <c r="K9" s="37"/>
      <c r="L9" s="37"/>
      <c r="M9" s="31" t="s">
        <v>24</v>
      </c>
      <c r="N9" s="37"/>
      <c r="O9" s="291" t="str">
        <f>'Rekapitulácia stavby'!AN8</f>
        <v>22. 1. 2020</v>
      </c>
      <c r="P9" s="273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26</v>
      </c>
      <c r="E11" s="37"/>
      <c r="F11" s="37"/>
      <c r="G11" s="37"/>
      <c r="H11" s="37"/>
      <c r="I11" s="37"/>
      <c r="J11" s="37"/>
      <c r="K11" s="37"/>
      <c r="L11" s="37"/>
      <c r="M11" s="31" t="s">
        <v>27</v>
      </c>
      <c r="N11" s="37"/>
      <c r="O11" s="218" t="s">
        <v>28</v>
      </c>
      <c r="P11" s="218"/>
      <c r="Q11" s="37"/>
      <c r="R11" s="38"/>
    </row>
    <row r="12" spans="1:66" s="1" customFormat="1" ht="18" customHeight="1">
      <c r="B12" s="36"/>
      <c r="C12" s="37"/>
      <c r="D12" s="37"/>
      <c r="E12" s="29" t="s">
        <v>29</v>
      </c>
      <c r="F12" s="37"/>
      <c r="G12" s="37"/>
      <c r="H12" s="37"/>
      <c r="I12" s="37"/>
      <c r="J12" s="37"/>
      <c r="K12" s="37"/>
      <c r="L12" s="37"/>
      <c r="M12" s="31" t="s">
        <v>30</v>
      </c>
      <c r="N12" s="37"/>
      <c r="O12" s="218" t="s">
        <v>20</v>
      </c>
      <c r="P12" s="218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31</v>
      </c>
      <c r="E14" s="37"/>
      <c r="F14" s="37"/>
      <c r="G14" s="37"/>
      <c r="H14" s="37"/>
      <c r="I14" s="37"/>
      <c r="J14" s="37"/>
      <c r="K14" s="37"/>
      <c r="L14" s="37"/>
      <c r="M14" s="31" t="s">
        <v>27</v>
      </c>
      <c r="N14" s="37"/>
      <c r="O14" s="292" t="str">
        <f>IF('Rekapitulácia stavby'!AN13="","",'Rekapitulácia stavby'!AN13)</f>
        <v>Vyplň údaj</v>
      </c>
      <c r="P14" s="218"/>
      <c r="Q14" s="37"/>
      <c r="R14" s="38"/>
    </row>
    <row r="15" spans="1:66" s="1" customFormat="1" ht="18" customHeight="1">
      <c r="B15" s="36"/>
      <c r="C15" s="37"/>
      <c r="D15" s="37"/>
      <c r="E15" s="292" t="str">
        <f>IF('Rekapitulácia stavby'!E14="","",'Rekapitulácia stavby'!E14)</f>
        <v>Vyplň údaj</v>
      </c>
      <c r="F15" s="293"/>
      <c r="G15" s="293"/>
      <c r="H15" s="293"/>
      <c r="I15" s="293"/>
      <c r="J15" s="293"/>
      <c r="K15" s="293"/>
      <c r="L15" s="293"/>
      <c r="M15" s="31" t="s">
        <v>30</v>
      </c>
      <c r="N15" s="37"/>
      <c r="O15" s="292" t="str">
        <f>IF('Rekapitulácia stavby'!AN14="","",'Rekapitulácia stavby'!AN14)</f>
        <v>Vyplň údaj</v>
      </c>
      <c r="P15" s="218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33</v>
      </c>
      <c r="E17" s="37"/>
      <c r="F17" s="37"/>
      <c r="G17" s="37"/>
      <c r="H17" s="37"/>
      <c r="I17" s="37"/>
      <c r="J17" s="37"/>
      <c r="K17" s="37"/>
      <c r="L17" s="37"/>
      <c r="M17" s="31" t="s">
        <v>27</v>
      </c>
      <c r="N17" s="37"/>
      <c r="O17" s="218" t="s">
        <v>34</v>
      </c>
      <c r="P17" s="218"/>
      <c r="Q17" s="37"/>
      <c r="R17" s="38"/>
    </row>
    <row r="18" spans="2:18" s="1" customFormat="1" ht="18" customHeight="1">
      <c r="B18" s="36"/>
      <c r="C18" s="37"/>
      <c r="D18" s="37"/>
      <c r="E18" s="29" t="s">
        <v>35</v>
      </c>
      <c r="F18" s="37"/>
      <c r="G18" s="37"/>
      <c r="H18" s="37"/>
      <c r="I18" s="37"/>
      <c r="J18" s="37"/>
      <c r="K18" s="37"/>
      <c r="L18" s="37"/>
      <c r="M18" s="31" t="s">
        <v>30</v>
      </c>
      <c r="N18" s="37"/>
      <c r="O18" s="218" t="s">
        <v>36</v>
      </c>
      <c r="P18" s="218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37</v>
      </c>
      <c r="E20" s="37"/>
      <c r="F20" s="37"/>
      <c r="G20" s="37"/>
      <c r="H20" s="37"/>
      <c r="I20" s="37"/>
      <c r="J20" s="37"/>
      <c r="K20" s="37"/>
      <c r="L20" s="37"/>
      <c r="M20" s="31" t="s">
        <v>27</v>
      </c>
      <c r="N20" s="37"/>
      <c r="O20" s="218" t="str">
        <f>IF('Rekapitulácia stavby'!AN19="","",'Rekapitulácia stavby'!AN19)</f>
        <v/>
      </c>
      <c r="P20" s="218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30</v>
      </c>
      <c r="N21" s="37"/>
      <c r="O21" s="218" t="str">
        <f>IF('Rekapitulácia stavby'!AN20="","",'Rekapitulácia stavby'!AN20)</f>
        <v/>
      </c>
      <c r="P21" s="218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7"/>
      <c r="E24" s="206" t="s">
        <v>20</v>
      </c>
      <c r="F24" s="206"/>
      <c r="G24" s="206"/>
      <c r="H24" s="206"/>
      <c r="I24" s="206"/>
      <c r="J24" s="206"/>
      <c r="K24" s="206"/>
      <c r="L24" s="206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121</v>
      </c>
      <c r="E27" s="37"/>
      <c r="F27" s="37"/>
      <c r="G27" s="37"/>
      <c r="H27" s="37"/>
      <c r="I27" s="37"/>
      <c r="J27" s="37"/>
      <c r="K27" s="37"/>
      <c r="L27" s="37"/>
      <c r="M27" s="207">
        <f>N88</f>
        <v>0</v>
      </c>
      <c r="N27" s="207"/>
      <c r="O27" s="207"/>
      <c r="P27" s="207"/>
      <c r="Q27" s="37"/>
      <c r="R27" s="38"/>
    </row>
    <row r="28" spans="2:18" s="1" customFormat="1" ht="14.45" customHeight="1">
      <c r="B28" s="36"/>
      <c r="C28" s="37"/>
      <c r="D28" s="35" t="s">
        <v>105</v>
      </c>
      <c r="E28" s="37"/>
      <c r="F28" s="37"/>
      <c r="G28" s="37"/>
      <c r="H28" s="37"/>
      <c r="I28" s="37"/>
      <c r="J28" s="37"/>
      <c r="K28" s="37"/>
      <c r="L28" s="37"/>
      <c r="M28" s="207">
        <f>N95</f>
        <v>0</v>
      </c>
      <c r="N28" s="207"/>
      <c r="O28" s="207"/>
      <c r="P28" s="207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42</v>
      </c>
      <c r="E30" s="37"/>
      <c r="F30" s="37"/>
      <c r="G30" s="37"/>
      <c r="H30" s="37"/>
      <c r="I30" s="37"/>
      <c r="J30" s="37"/>
      <c r="K30" s="37"/>
      <c r="L30" s="37"/>
      <c r="M30" s="266">
        <f>ROUND(M27+M28,2)</f>
        <v>0</v>
      </c>
      <c r="N30" s="267"/>
      <c r="O30" s="267"/>
      <c r="P30" s="267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43</v>
      </c>
      <c r="E32" s="43" t="s">
        <v>44</v>
      </c>
      <c r="F32" s="44">
        <v>0.2</v>
      </c>
      <c r="G32" s="123" t="s">
        <v>45</v>
      </c>
      <c r="H32" s="268">
        <f>ROUND((((SUM(BE95:BE102)+SUM(BE120:BE143))+SUM(BE145:BE149))),2)</f>
        <v>0</v>
      </c>
      <c r="I32" s="267"/>
      <c r="J32" s="267"/>
      <c r="K32" s="37"/>
      <c r="L32" s="37"/>
      <c r="M32" s="268">
        <f>ROUND(((ROUND((SUM(BE95:BE102)+SUM(BE120:BE143)), 2)*F32)+SUM(BE145:BE149)*F32),2)</f>
        <v>0</v>
      </c>
      <c r="N32" s="267"/>
      <c r="O32" s="267"/>
      <c r="P32" s="267"/>
      <c r="Q32" s="37"/>
      <c r="R32" s="38"/>
    </row>
    <row r="33" spans="2:18" s="1" customFormat="1" ht="14.45" customHeight="1">
      <c r="B33" s="36"/>
      <c r="C33" s="37"/>
      <c r="D33" s="37"/>
      <c r="E33" s="43" t="s">
        <v>46</v>
      </c>
      <c r="F33" s="44">
        <v>0.2</v>
      </c>
      <c r="G33" s="123" t="s">
        <v>45</v>
      </c>
      <c r="H33" s="268">
        <f>ROUND((((SUM(BF95:BF102)+SUM(BF120:BF143))+SUM(BF145:BF149))),2)</f>
        <v>0</v>
      </c>
      <c r="I33" s="267"/>
      <c r="J33" s="267"/>
      <c r="K33" s="37"/>
      <c r="L33" s="37"/>
      <c r="M33" s="268">
        <f>ROUND(((ROUND((SUM(BF95:BF102)+SUM(BF120:BF143)), 2)*F33)+SUM(BF145:BF149)*F33),2)</f>
        <v>0</v>
      </c>
      <c r="N33" s="267"/>
      <c r="O33" s="267"/>
      <c r="P33" s="267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47</v>
      </c>
      <c r="F34" s="44">
        <v>0.2</v>
      </c>
      <c r="G34" s="123" t="s">
        <v>45</v>
      </c>
      <c r="H34" s="268">
        <f>ROUND((((SUM(BG95:BG102)+SUM(BG120:BG143))+SUM(BG145:BG149))),2)</f>
        <v>0</v>
      </c>
      <c r="I34" s="267"/>
      <c r="J34" s="267"/>
      <c r="K34" s="37"/>
      <c r="L34" s="37"/>
      <c r="M34" s="268">
        <v>0</v>
      </c>
      <c r="N34" s="267"/>
      <c r="O34" s="267"/>
      <c r="P34" s="267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48</v>
      </c>
      <c r="F35" s="44">
        <v>0.2</v>
      </c>
      <c r="G35" s="123" t="s">
        <v>45</v>
      </c>
      <c r="H35" s="268">
        <f>ROUND((((SUM(BH95:BH102)+SUM(BH120:BH143))+SUM(BH145:BH149))),2)</f>
        <v>0</v>
      </c>
      <c r="I35" s="267"/>
      <c r="J35" s="267"/>
      <c r="K35" s="37"/>
      <c r="L35" s="37"/>
      <c r="M35" s="268">
        <v>0</v>
      </c>
      <c r="N35" s="267"/>
      <c r="O35" s="267"/>
      <c r="P35" s="267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49</v>
      </c>
      <c r="F36" s="44">
        <v>0</v>
      </c>
      <c r="G36" s="123" t="s">
        <v>45</v>
      </c>
      <c r="H36" s="268">
        <f>ROUND((((SUM(BI95:BI102)+SUM(BI120:BI143))+SUM(BI145:BI149))),2)</f>
        <v>0</v>
      </c>
      <c r="I36" s="267"/>
      <c r="J36" s="267"/>
      <c r="K36" s="37"/>
      <c r="L36" s="37"/>
      <c r="M36" s="268">
        <v>0</v>
      </c>
      <c r="N36" s="267"/>
      <c r="O36" s="267"/>
      <c r="P36" s="267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50</v>
      </c>
      <c r="E38" s="80"/>
      <c r="F38" s="80"/>
      <c r="G38" s="125" t="s">
        <v>51</v>
      </c>
      <c r="H38" s="126" t="s">
        <v>52</v>
      </c>
      <c r="I38" s="80"/>
      <c r="J38" s="80"/>
      <c r="K38" s="80"/>
      <c r="L38" s="269">
        <f>SUM(M30:M36)</f>
        <v>0</v>
      </c>
      <c r="M38" s="269"/>
      <c r="N38" s="269"/>
      <c r="O38" s="269"/>
      <c r="P38" s="270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53</v>
      </c>
      <c r="E50" s="52"/>
      <c r="F50" s="52"/>
      <c r="G50" s="52"/>
      <c r="H50" s="53"/>
      <c r="I50" s="37"/>
      <c r="J50" s="51" t="s">
        <v>54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55</v>
      </c>
      <c r="E59" s="57"/>
      <c r="F59" s="57"/>
      <c r="G59" s="58" t="s">
        <v>56</v>
      </c>
      <c r="H59" s="59"/>
      <c r="I59" s="37"/>
      <c r="J59" s="56" t="s">
        <v>55</v>
      </c>
      <c r="K59" s="57"/>
      <c r="L59" s="57"/>
      <c r="M59" s="57"/>
      <c r="N59" s="58" t="s">
        <v>56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57</v>
      </c>
      <c r="E61" s="52"/>
      <c r="F61" s="52"/>
      <c r="G61" s="52"/>
      <c r="H61" s="53"/>
      <c r="I61" s="37"/>
      <c r="J61" s="51" t="s">
        <v>58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55</v>
      </c>
      <c r="E70" s="57"/>
      <c r="F70" s="57"/>
      <c r="G70" s="58" t="s">
        <v>56</v>
      </c>
      <c r="H70" s="59"/>
      <c r="I70" s="37"/>
      <c r="J70" s="56" t="s">
        <v>55</v>
      </c>
      <c r="K70" s="57"/>
      <c r="L70" s="57"/>
      <c r="M70" s="57"/>
      <c r="N70" s="58" t="s">
        <v>56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214" t="s">
        <v>122</v>
      </c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17</v>
      </c>
      <c r="D78" s="37"/>
      <c r="E78" s="37"/>
      <c r="F78" s="271" t="str">
        <f>F6</f>
        <v>Cyklotrasa Spartakovská ulica-napojenie k CITY ARÉNE,časť B Parkovisko pred zimným štadionom</v>
      </c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119</v>
      </c>
      <c r="D79" s="37"/>
      <c r="E79" s="37"/>
      <c r="F79" s="225" t="str">
        <f>F7</f>
        <v>80923 - Ochrana egzistujúcich inžinierskych sieti. podzemných vedení</v>
      </c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65" s="1" customFormat="1" ht="18" customHeight="1">
      <c r="B81" s="36"/>
      <c r="C81" s="31" t="s">
        <v>22</v>
      </c>
      <c r="D81" s="37"/>
      <c r="E81" s="37"/>
      <c r="F81" s="29" t="str">
        <f>F9</f>
        <v>Trnava</v>
      </c>
      <c r="G81" s="37"/>
      <c r="H81" s="37"/>
      <c r="I81" s="37"/>
      <c r="J81" s="37"/>
      <c r="K81" s="31" t="s">
        <v>24</v>
      </c>
      <c r="L81" s="37"/>
      <c r="M81" s="273" t="str">
        <f>IF(O9="","",O9)</f>
        <v>22. 1. 2020</v>
      </c>
      <c r="N81" s="273"/>
      <c r="O81" s="273"/>
      <c r="P81" s="273"/>
      <c r="Q81" s="37"/>
      <c r="R81" s="38"/>
      <c r="T81" s="130"/>
      <c r="U81" s="130"/>
    </row>
    <row r="82" spans="2:65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65" s="1" customFormat="1">
      <c r="B83" s="36"/>
      <c r="C83" s="31" t="s">
        <v>26</v>
      </c>
      <c r="D83" s="37"/>
      <c r="E83" s="37"/>
      <c r="F83" s="29" t="str">
        <f>E12</f>
        <v>MESTO TRNAVA , Hlavná 1,917  Trnava</v>
      </c>
      <c r="G83" s="37"/>
      <c r="H83" s="37"/>
      <c r="I83" s="37"/>
      <c r="J83" s="37"/>
      <c r="K83" s="31" t="s">
        <v>33</v>
      </c>
      <c r="L83" s="37"/>
      <c r="M83" s="218" t="str">
        <f>E18</f>
        <v>Cykloprojekt s.r.o. , Bratislava , Laurinská 18</v>
      </c>
      <c r="N83" s="218"/>
      <c r="O83" s="218"/>
      <c r="P83" s="218"/>
      <c r="Q83" s="218"/>
      <c r="R83" s="38"/>
      <c r="T83" s="130"/>
      <c r="U83" s="130"/>
    </row>
    <row r="84" spans="2:65" s="1" customFormat="1" ht="14.45" customHeight="1">
      <c r="B84" s="36"/>
      <c r="C84" s="31" t="s">
        <v>31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37</v>
      </c>
      <c r="L84" s="37"/>
      <c r="M84" s="218" t="str">
        <f>E21</f>
        <v xml:space="preserve"> </v>
      </c>
      <c r="N84" s="218"/>
      <c r="O84" s="218"/>
      <c r="P84" s="218"/>
      <c r="Q84" s="218"/>
      <c r="R84" s="38"/>
      <c r="T84" s="130"/>
      <c r="U84" s="130"/>
    </row>
    <row r="85" spans="2:65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65" s="1" customFormat="1" ht="29.25" customHeight="1">
      <c r="B86" s="36"/>
      <c r="C86" s="274" t="s">
        <v>123</v>
      </c>
      <c r="D86" s="275"/>
      <c r="E86" s="275"/>
      <c r="F86" s="275"/>
      <c r="G86" s="275"/>
      <c r="H86" s="119"/>
      <c r="I86" s="119"/>
      <c r="J86" s="119"/>
      <c r="K86" s="119"/>
      <c r="L86" s="119"/>
      <c r="M86" s="119"/>
      <c r="N86" s="274" t="s">
        <v>124</v>
      </c>
      <c r="O86" s="275"/>
      <c r="P86" s="275"/>
      <c r="Q86" s="275"/>
      <c r="R86" s="38"/>
      <c r="T86" s="130"/>
      <c r="U86" s="130"/>
    </row>
    <row r="87" spans="2:65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65" s="1" customFormat="1" ht="29.25" customHeight="1">
      <c r="B88" s="36"/>
      <c r="C88" s="131" t="s">
        <v>125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42">
        <f>N120</f>
        <v>0</v>
      </c>
      <c r="O88" s="276"/>
      <c r="P88" s="276"/>
      <c r="Q88" s="276"/>
      <c r="R88" s="38"/>
      <c r="T88" s="130"/>
      <c r="U88" s="130"/>
      <c r="AU88" s="20" t="s">
        <v>126</v>
      </c>
    </row>
    <row r="89" spans="2:65" s="6" customFormat="1" ht="24.95" customHeight="1">
      <c r="B89" s="132"/>
      <c r="C89" s="133"/>
      <c r="D89" s="134" t="s">
        <v>127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77">
        <f>N121</f>
        <v>0</v>
      </c>
      <c r="O89" s="278"/>
      <c r="P89" s="278"/>
      <c r="Q89" s="278"/>
      <c r="R89" s="135"/>
      <c r="T89" s="136"/>
      <c r="U89" s="136"/>
    </row>
    <row r="90" spans="2:65" s="7" customFormat="1" ht="19.899999999999999" customHeight="1">
      <c r="B90" s="137"/>
      <c r="C90" s="138"/>
      <c r="D90" s="107" t="s">
        <v>640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44">
        <f>N122</f>
        <v>0</v>
      </c>
      <c r="O90" s="279"/>
      <c r="P90" s="279"/>
      <c r="Q90" s="279"/>
      <c r="R90" s="139"/>
      <c r="T90" s="140"/>
      <c r="U90" s="140"/>
    </row>
    <row r="91" spans="2:65" s="6" customFormat="1" ht="24.95" customHeight="1">
      <c r="B91" s="132"/>
      <c r="C91" s="133"/>
      <c r="D91" s="134" t="s">
        <v>641</v>
      </c>
      <c r="E91" s="133"/>
      <c r="F91" s="133"/>
      <c r="G91" s="133"/>
      <c r="H91" s="133"/>
      <c r="I91" s="133"/>
      <c r="J91" s="133"/>
      <c r="K91" s="133"/>
      <c r="L91" s="133"/>
      <c r="M91" s="133"/>
      <c r="N91" s="277">
        <f>N127</f>
        <v>0</v>
      </c>
      <c r="O91" s="278"/>
      <c r="P91" s="278"/>
      <c r="Q91" s="278"/>
      <c r="R91" s="135"/>
      <c r="T91" s="136"/>
      <c r="U91" s="136"/>
    </row>
    <row r="92" spans="2:65" s="7" customFormat="1" ht="19.899999999999999" customHeight="1">
      <c r="B92" s="137"/>
      <c r="C92" s="138"/>
      <c r="D92" s="107" t="s">
        <v>642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44">
        <f>N128</f>
        <v>0</v>
      </c>
      <c r="O92" s="279"/>
      <c r="P92" s="279"/>
      <c r="Q92" s="279"/>
      <c r="R92" s="139"/>
      <c r="T92" s="140"/>
      <c r="U92" s="140"/>
    </row>
    <row r="93" spans="2:65" s="6" customFormat="1" ht="21.75" customHeight="1">
      <c r="B93" s="132"/>
      <c r="C93" s="133"/>
      <c r="D93" s="134" t="s">
        <v>134</v>
      </c>
      <c r="E93" s="133"/>
      <c r="F93" s="133"/>
      <c r="G93" s="133"/>
      <c r="H93" s="133"/>
      <c r="I93" s="133"/>
      <c r="J93" s="133"/>
      <c r="K93" s="133"/>
      <c r="L93" s="133"/>
      <c r="M93" s="133"/>
      <c r="N93" s="280">
        <f>N144</f>
        <v>0</v>
      </c>
      <c r="O93" s="278"/>
      <c r="P93" s="278"/>
      <c r="Q93" s="278"/>
      <c r="R93" s="135"/>
      <c r="T93" s="136"/>
      <c r="U93" s="136"/>
    </row>
    <row r="94" spans="2:65" s="1" customFormat="1" ht="21.75" customHeight="1"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8"/>
      <c r="T94" s="130"/>
      <c r="U94" s="130"/>
    </row>
    <row r="95" spans="2:65" s="1" customFormat="1" ht="29.25" customHeight="1">
      <c r="B95" s="36"/>
      <c r="C95" s="131" t="s">
        <v>135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76">
        <f>ROUND(N96+N97+N98+N99+N100+N101,2)</f>
        <v>0</v>
      </c>
      <c r="O95" s="281"/>
      <c r="P95" s="281"/>
      <c r="Q95" s="281"/>
      <c r="R95" s="38"/>
      <c r="T95" s="141"/>
      <c r="U95" s="142" t="s">
        <v>43</v>
      </c>
    </row>
    <row r="96" spans="2:65" s="1" customFormat="1" ht="18" customHeight="1">
      <c r="B96" s="36"/>
      <c r="C96" s="37"/>
      <c r="D96" s="245" t="s">
        <v>136</v>
      </c>
      <c r="E96" s="246"/>
      <c r="F96" s="246"/>
      <c r="G96" s="246"/>
      <c r="H96" s="246"/>
      <c r="I96" s="37"/>
      <c r="J96" s="37"/>
      <c r="K96" s="37"/>
      <c r="L96" s="37"/>
      <c r="M96" s="37"/>
      <c r="N96" s="243">
        <f>ROUND(N88*T96,2)</f>
        <v>0</v>
      </c>
      <c r="O96" s="244"/>
      <c r="P96" s="244"/>
      <c r="Q96" s="244"/>
      <c r="R96" s="38"/>
      <c r="S96" s="143"/>
      <c r="T96" s="144"/>
      <c r="U96" s="145" t="s">
        <v>46</v>
      </c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6" t="s">
        <v>137</v>
      </c>
      <c r="AZ96" s="143"/>
      <c r="BA96" s="143"/>
      <c r="BB96" s="143"/>
      <c r="BC96" s="143"/>
      <c r="BD96" s="143"/>
      <c r="BE96" s="147">
        <f t="shared" ref="BE96:BE101" si="0">IF(U96="základná",N96,0)</f>
        <v>0</v>
      </c>
      <c r="BF96" s="147">
        <f t="shared" ref="BF96:BF101" si="1">IF(U96="znížená",N96,0)</f>
        <v>0</v>
      </c>
      <c r="BG96" s="147">
        <f t="shared" ref="BG96:BG101" si="2">IF(U96="zákl. prenesená",N96,0)</f>
        <v>0</v>
      </c>
      <c r="BH96" s="147">
        <f t="shared" ref="BH96:BH101" si="3">IF(U96="zníž. prenesená",N96,0)</f>
        <v>0</v>
      </c>
      <c r="BI96" s="147">
        <f t="shared" ref="BI96:BI101" si="4">IF(U96="nulová",N96,0)</f>
        <v>0</v>
      </c>
      <c r="BJ96" s="146" t="s">
        <v>138</v>
      </c>
      <c r="BK96" s="143"/>
      <c r="BL96" s="143"/>
      <c r="BM96" s="143"/>
    </row>
    <row r="97" spans="2:65" s="1" customFormat="1" ht="18" customHeight="1">
      <c r="B97" s="36"/>
      <c r="C97" s="37"/>
      <c r="D97" s="245" t="s">
        <v>139</v>
      </c>
      <c r="E97" s="246"/>
      <c r="F97" s="246"/>
      <c r="G97" s="246"/>
      <c r="H97" s="246"/>
      <c r="I97" s="37"/>
      <c r="J97" s="37"/>
      <c r="K97" s="37"/>
      <c r="L97" s="37"/>
      <c r="M97" s="37"/>
      <c r="N97" s="243">
        <f>ROUND(N88*T97,2)</f>
        <v>0</v>
      </c>
      <c r="O97" s="244"/>
      <c r="P97" s="244"/>
      <c r="Q97" s="244"/>
      <c r="R97" s="38"/>
      <c r="S97" s="143"/>
      <c r="T97" s="144"/>
      <c r="U97" s="145" t="s">
        <v>46</v>
      </c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6" t="s">
        <v>137</v>
      </c>
      <c r="AZ97" s="143"/>
      <c r="BA97" s="143"/>
      <c r="BB97" s="143"/>
      <c r="BC97" s="143"/>
      <c r="BD97" s="143"/>
      <c r="BE97" s="147">
        <f t="shared" si="0"/>
        <v>0</v>
      </c>
      <c r="BF97" s="147">
        <f t="shared" si="1"/>
        <v>0</v>
      </c>
      <c r="BG97" s="147">
        <f t="shared" si="2"/>
        <v>0</v>
      </c>
      <c r="BH97" s="147">
        <f t="shared" si="3"/>
        <v>0</v>
      </c>
      <c r="BI97" s="147">
        <f t="shared" si="4"/>
        <v>0</v>
      </c>
      <c r="BJ97" s="146" t="s">
        <v>138</v>
      </c>
      <c r="BK97" s="143"/>
      <c r="BL97" s="143"/>
      <c r="BM97" s="143"/>
    </row>
    <row r="98" spans="2:65" s="1" customFormat="1" ht="18" customHeight="1">
      <c r="B98" s="36"/>
      <c r="C98" s="37"/>
      <c r="D98" s="245" t="s">
        <v>140</v>
      </c>
      <c r="E98" s="246"/>
      <c r="F98" s="246"/>
      <c r="G98" s="246"/>
      <c r="H98" s="246"/>
      <c r="I98" s="37"/>
      <c r="J98" s="37"/>
      <c r="K98" s="37"/>
      <c r="L98" s="37"/>
      <c r="M98" s="37"/>
      <c r="N98" s="243">
        <f>ROUND(N88*T98,2)</f>
        <v>0</v>
      </c>
      <c r="O98" s="244"/>
      <c r="P98" s="244"/>
      <c r="Q98" s="244"/>
      <c r="R98" s="38"/>
      <c r="S98" s="143"/>
      <c r="T98" s="144"/>
      <c r="U98" s="145" t="s">
        <v>46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6" t="s">
        <v>137</v>
      </c>
      <c r="AZ98" s="143"/>
      <c r="BA98" s="143"/>
      <c r="BB98" s="143"/>
      <c r="BC98" s="143"/>
      <c r="BD98" s="143"/>
      <c r="BE98" s="147">
        <f t="shared" si="0"/>
        <v>0</v>
      </c>
      <c r="BF98" s="147">
        <f t="shared" si="1"/>
        <v>0</v>
      </c>
      <c r="BG98" s="147">
        <f t="shared" si="2"/>
        <v>0</v>
      </c>
      <c r="BH98" s="147">
        <f t="shared" si="3"/>
        <v>0</v>
      </c>
      <c r="BI98" s="147">
        <f t="shared" si="4"/>
        <v>0</v>
      </c>
      <c r="BJ98" s="146" t="s">
        <v>138</v>
      </c>
      <c r="BK98" s="143"/>
      <c r="BL98" s="143"/>
      <c r="BM98" s="143"/>
    </row>
    <row r="99" spans="2:65" s="1" customFormat="1" ht="18" customHeight="1">
      <c r="B99" s="36"/>
      <c r="C99" s="37"/>
      <c r="D99" s="245" t="s">
        <v>141</v>
      </c>
      <c r="E99" s="246"/>
      <c r="F99" s="246"/>
      <c r="G99" s="246"/>
      <c r="H99" s="246"/>
      <c r="I99" s="37"/>
      <c r="J99" s="37"/>
      <c r="K99" s="37"/>
      <c r="L99" s="37"/>
      <c r="M99" s="37"/>
      <c r="N99" s="243">
        <f>ROUND(N88*T99,2)</f>
        <v>0</v>
      </c>
      <c r="O99" s="244"/>
      <c r="P99" s="244"/>
      <c r="Q99" s="244"/>
      <c r="R99" s="38"/>
      <c r="S99" s="143"/>
      <c r="T99" s="144"/>
      <c r="U99" s="145" t="s">
        <v>46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6" t="s">
        <v>137</v>
      </c>
      <c r="AZ99" s="143"/>
      <c r="BA99" s="143"/>
      <c r="BB99" s="143"/>
      <c r="BC99" s="143"/>
      <c r="BD99" s="143"/>
      <c r="BE99" s="147">
        <f t="shared" si="0"/>
        <v>0</v>
      </c>
      <c r="BF99" s="147">
        <f t="shared" si="1"/>
        <v>0</v>
      </c>
      <c r="BG99" s="147">
        <f t="shared" si="2"/>
        <v>0</v>
      </c>
      <c r="BH99" s="147">
        <f t="shared" si="3"/>
        <v>0</v>
      </c>
      <c r="BI99" s="147">
        <f t="shared" si="4"/>
        <v>0</v>
      </c>
      <c r="BJ99" s="146" t="s">
        <v>138</v>
      </c>
      <c r="BK99" s="143"/>
      <c r="BL99" s="143"/>
      <c r="BM99" s="143"/>
    </row>
    <row r="100" spans="2:65" s="1" customFormat="1" ht="18" customHeight="1">
      <c r="B100" s="36"/>
      <c r="C100" s="37"/>
      <c r="D100" s="245" t="s">
        <v>142</v>
      </c>
      <c r="E100" s="246"/>
      <c r="F100" s="246"/>
      <c r="G100" s="246"/>
      <c r="H100" s="246"/>
      <c r="I100" s="37"/>
      <c r="J100" s="37"/>
      <c r="K100" s="37"/>
      <c r="L100" s="37"/>
      <c r="M100" s="37"/>
      <c r="N100" s="243">
        <f>ROUND(N88*T100,2)</f>
        <v>0</v>
      </c>
      <c r="O100" s="244"/>
      <c r="P100" s="244"/>
      <c r="Q100" s="244"/>
      <c r="R100" s="38"/>
      <c r="S100" s="143"/>
      <c r="T100" s="144"/>
      <c r="U100" s="145" t="s">
        <v>46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137</v>
      </c>
      <c r="AZ100" s="143"/>
      <c r="BA100" s="143"/>
      <c r="BB100" s="143"/>
      <c r="BC100" s="143"/>
      <c r="BD100" s="143"/>
      <c r="BE100" s="147">
        <f t="shared" si="0"/>
        <v>0</v>
      </c>
      <c r="BF100" s="147">
        <f t="shared" si="1"/>
        <v>0</v>
      </c>
      <c r="BG100" s="147">
        <f t="shared" si="2"/>
        <v>0</v>
      </c>
      <c r="BH100" s="147">
        <f t="shared" si="3"/>
        <v>0</v>
      </c>
      <c r="BI100" s="147">
        <f t="shared" si="4"/>
        <v>0</v>
      </c>
      <c r="BJ100" s="146" t="s">
        <v>138</v>
      </c>
      <c r="BK100" s="143"/>
      <c r="BL100" s="143"/>
      <c r="BM100" s="143"/>
    </row>
    <row r="101" spans="2:65" s="1" customFormat="1" ht="18" customHeight="1">
      <c r="B101" s="36"/>
      <c r="C101" s="37"/>
      <c r="D101" s="107" t="s">
        <v>143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243">
        <f>ROUND(N88*T101,2)</f>
        <v>0</v>
      </c>
      <c r="O101" s="244"/>
      <c r="P101" s="244"/>
      <c r="Q101" s="244"/>
      <c r="R101" s="38"/>
      <c r="S101" s="143"/>
      <c r="T101" s="148"/>
      <c r="U101" s="149" t="s">
        <v>46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144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138</v>
      </c>
      <c r="BK101" s="143"/>
      <c r="BL101" s="143"/>
      <c r="BM101" s="143"/>
    </row>
    <row r="102" spans="2:65" s="1" customFormat="1" ht="13.5"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8"/>
      <c r="T102" s="130"/>
      <c r="U102" s="130"/>
    </row>
    <row r="103" spans="2:65" s="1" customFormat="1" ht="29.25" customHeight="1">
      <c r="B103" s="36"/>
      <c r="C103" s="118" t="s">
        <v>112</v>
      </c>
      <c r="D103" s="119"/>
      <c r="E103" s="119"/>
      <c r="F103" s="119"/>
      <c r="G103" s="119"/>
      <c r="H103" s="119"/>
      <c r="I103" s="119"/>
      <c r="J103" s="119"/>
      <c r="K103" s="119"/>
      <c r="L103" s="219">
        <f>ROUND(SUM(N88+N95),2)</f>
        <v>0</v>
      </c>
      <c r="M103" s="219"/>
      <c r="N103" s="219"/>
      <c r="O103" s="219"/>
      <c r="P103" s="219"/>
      <c r="Q103" s="219"/>
      <c r="R103" s="38"/>
      <c r="T103" s="130"/>
      <c r="U103" s="130"/>
    </row>
    <row r="104" spans="2:65" s="1" customFormat="1" ht="6.95" customHeight="1"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2"/>
      <c r="T104" s="130"/>
      <c r="U104" s="130"/>
    </row>
    <row r="108" spans="2:65" s="1" customFormat="1" ht="6.95" customHeight="1"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5"/>
    </row>
    <row r="109" spans="2:65" s="1" customFormat="1" ht="36.950000000000003" customHeight="1">
      <c r="B109" s="36"/>
      <c r="C109" s="214" t="s">
        <v>145</v>
      </c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38"/>
    </row>
    <row r="110" spans="2:65" s="1" customFormat="1" ht="6.95" customHeight="1"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/>
    </row>
    <row r="111" spans="2:65" s="1" customFormat="1" ht="30" customHeight="1">
      <c r="B111" s="36"/>
      <c r="C111" s="31" t="s">
        <v>17</v>
      </c>
      <c r="D111" s="37"/>
      <c r="E111" s="37"/>
      <c r="F111" s="271" t="str">
        <f>F6</f>
        <v>Cyklotrasa Spartakovská ulica-napojenie k CITY ARÉNE,časť B Parkovisko pred zimným štadionom</v>
      </c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37"/>
      <c r="R111" s="38"/>
    </row>
    <row r="112" spans="2:65" s="1" customFormat="1" ht="36.950000000000003" customHeight="1">
      <c r="B112" s="36"/>
      <c r="C112" s="70" t="s">
        <v>119</v>
      </c>
      <c r="D112" s="37"/>
      <c r="E112" s="37"/>
      <c r="F112" s="225" t="str">
        <f>F7</f>
        <v>80923 - Ochrana egzistujúcich inžinierskych sieti. podzemných vedení</v>
      </c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37"/>
      <c r="R112" s="38"/>
    </row>
    <row r="113" spans="2:65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</row>
    <row r="114" spans="2:65" s="1" customFormat="1" ht="18" customHeight="1">
      <c r="B114" s="36"/>
      <c r="C114" s="31" t="s">
        <v>22</v>
      </c>
      <c r="D114" s="37"/>
      <c r="E114" s="37"/>
      <c r="F114" s="29" t="str">
        <f>F9</f>
        <v>Trnava</v>
      </c>
      <c r="G114" s="37"/>
      <c r="H114" s="37"/>
      <c r="I114" s="37"/>
      <c r="J114" s="37"/>
      <c r="K114" s="31" t="s">
        <v>24</v>
      </c>
      <c r="L114" s="37"/>
      <c r="M114" s="273" t="str">
        <f>IF(O9="","",O9)</f>
        <v>22. 1. 2020</v>
      </c>
      <c r="N114" s="273"/>
      <c r="O114" s="273"/>
      <c r="P114" s="273"/>
      <c r="Q114" s="37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>
      <c r="B116" s="36"/>
      <c r="C116" s="31" t="s">
        <v>26</v>
      </c>
      <c r="D116" s="37"/>
      <c r="E116" s="37"/>
      <c r="F116" s="29" t="str">
        <f>E12</f>
        <v>MESTO TRNAVA , Hlavná 1,917  Trnava</v>
      </c>
      <c r="G116" s="37"/>
      <c r="H116" s="37"/>
      <c r="I116" s="37"/>
      <c r="J116" s="37"/>
      <c r="K116" s="31" t="s">
        <v>33</v>
      </c>
      <c r="L116" s="37"/>
      <c r="M116" s="218" t="str">
        <f>E18</f>
        <v>Cykloprojekt s.r.o. , Bratislava , Laurinská 18</v>
      </c>
      <c r="N116" s="218"/>
      <c r="O116" s="218"/>
      <c r="P116" s="218"/>
      <c r="Q116" s="218"/>
      <c r="R116" s="38"/>
    </row>
    <row r="117" spans="2:65" s="1" customFormat="1" ht="14.45" customHeight="1">
      <c r="B117" s="36"/>
      <c r="C117" s="31" t="s">
        <v>31</v>
      </c>
      <c r="D117" s="37"/>
      <c r="E117" s="37"/>
      <c r="F117" s="29" t="str">
        <f>IF(E15="","",E15)</f>
        <v>Vyplň údaj</v>
      </c>
      <c r="G117" s="37"/>
      <c r="H117" s="37"/>
      <c r="I117" s="37"/>
      <c r="J117" s="37"/>
      <c r="K117" s="31" t="s">
        <v>37</v>
      </c>
      <c r="L117" s="37"/>
      <c r="M117" s="218" t="str">
        <f>E21</f>
        <v xml:space="preserve"> </v>
      </c>
      <c r="N117" s="218"/>
      <c r="O117" s="218"/>
      <c r="P117" s="218"/>
      <c r="Q117" s="218"/>
      <c r="R117" s="38"/>
    </row>
    <row r="118" spans="2:65" s="1" customFormat="1" ht="10.3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8" customFormat="1" ht="29.25" customHeight="1">
      <c r="B119" s="150"/>
      <c r="C119" s="151" t="s">
        <v>146</v>
      </c>
      <c r="D119" s="152" t="s">
        <v>147</v>
      </c>
      <c r="E119" s="152" t="s">
        <v>61</v>
      </c>
      <c r="F119" s="282" t="s">
        <v>148</v>
      </c>
      <c r="G119" s="282"/>
      <c r="H119" s="282"/>
      <c r="I119" s="282"/>
      <c r="J119" s="152" t="s">
        <v>149</v>
      </c>
      <c r="K119" s="152" t="s">
        <v>150</v>
      </c>
      <c r="L119" s="282" t="s">
        <v>151</v>
      </c>
      <c r="M119" s="282"/>
      <c r="N119" s="282" t="s">
        <v>124</v>
      </c>
      <c r="O119" s="282"/>
      <c r="P119" s="282"/>
      <c r="Q119" s="283"/>
      <c r="R119" s="153"/>
      <c r="T119" s="81" t="s">
        <v>152</v>
      </c>
      <c r="U119" s="82" t="s">
        <v>43</v>
      </c>
      <c r="V119" s="82" t="s">
        <v>153</v>
      </c>
      <c r="W119" s="82" t="s">
        <v>154</v>
      </c>
      <c r="X119" s="82" t="s">
        <v>155</v>
      </c>
      <c r="Y119" s="82" t="s">
        <v>156</v>
      </c>
      <c r="Z119" s="82" t="s">
        <v>157</v>
      </c>
      <c r="AA119" s="83" t="s">
        <v>158</v>
      </c>
    </row>
    <row r="120" spans="2:65" s="1" customFormat="1" ht="29.25" customHeight="1">
      <c r="B120" s="36"/>
      <c r="C120" s="85" t="s">
        <v>121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284">
        <f>BK120</f>
        <v>0</v>
      </c>
      <c r="O120" s="285"/>
      <c r="P120" s="285"/>
      <c r="Q120" s="285"/>
      <c r="R120" s="38"/>
      <c r="T120" s="84"/>
      <c r="U120" s="52"/>
      <c r="V120" s="52"/>
      <c r="W120" s="154">
        <f>W121+W127+W144</f>
        <v>0</v>
      </c>
      <c r="X120" s="52"/>
      <c r="Y120" s="154">
        <f>Y121+Y127+Y144</f>
        <v>23.724499999999999</v>
      </c>
      <c r="Z120" s="52"/>
      <c r="AA120" s="155">
        <f>AA121+AA127+AA144</f>
        <v>0</v>
      </c>
      <c r="AT120" s="20" t="s">
        <v>78</v>
      </c>
      <c r="AU120" s="20" t="s">
        <v>126</v>
      </c>
      <c r="BK120" s="156">
        <f>BK121+BK127+BK144</f>
        <v>0</v>
      </c>
    </row>
    <row r="121" spans="2:65" s="9" customFormat="1" ht="37.35" customHeight="1">
      <c r="B121" s="157"/>
      <c r="C121" s="158"/>
      <c r="D121" s="159" t="s">
        <v>127</v>
      </c>
      <c r="E121" s="159"/>
      <c r="F121" s="159"/>
      <c r="G121" s="159"/>
      <c r="H121" s="159"/>
      <c r="I121" s="159"/>
      <c r="J121" s="159"/>
      <c r="K121" s="159"/>
      <c r="L121" s="159"/>
      <c r="M121" s="159"/>
      <c r="N121" s="280">
        <f>BK121</f>
        <v>0</v>
      </c>
      <c r="O121" s="277"/>
      <c r="P121" s="277"/>
      <c r="Q121" s="277"/>
      <c r="R121" s="160"/>
      <c r="T121" s="161"/>
      <c r="U121" s="158"/>
      <c r="V121" s="158"/>
      <c r="W121" s="162">
        <f>W122</f>
        <v>0</v>
      </c>
      <c r="X121" s="158"/>
      <c r="Y121" s="162">
        <f>Y122</f>
        <v>1.1135999999999999</v>
      </c>
      <c r="Z121" s="158"/>
      <c r="AA121" s="163">
        <f>AA122</f>
        <v>0</v>
      </c>
      <c r="AR121" s="164" t="s">
        <v>87</v>
      </c>
      <c r="AT121" s="165" t="s">
        <v>78</v>
      </c>
      <c r="AU121" s="165" t="s">
        <v>79</v>
      </c>
      <c r="AY121" s="164" t="s">
        <v>159</v>
      </c>
      <c r="BK121" s="166">
        <f>BK122</f>
        <v>0</v>
      </c>
    </row>
    <row r="122" spans="2:65" s="9" customFormat="1" ht="19.899999999999999" customHeight="1">
      <c r="B122" s="157"/>
      <c r="C122" s="158"/>
      <c r="D122" s="167" t="s">
        <v>640</v>
      </c>
      <c r="E122" s="167"/>
      <c r="F122" s="167"/>
      <c r="G122" s="167"/>
      <c r="H122" s="167"/>
      <c r="I122" s="167"/>
      <c r="J122" s="167"/>
      <c r="K122" s="167"/>
      <c r="L122" s="167"/>
      <c r="M122" s="167"/>
      <c r="N122" s="262">
        <f>BK122</f>
        <v>0</v>
      </c>
      <c r="O122" s="263"/>
      <c r="P122" s="263"/>
      <c r="Q122" s="263"/>
      <c r="R122" s="160"/>
      <c r="T122" s="161"/>
      <c r="U122" s="158"/>
      <c r="V122" s="158"/>
      <c r="W122" s="162">
        <f>SUM(W123:W126)</f>
        <v>0</v>
      </c>
      <c r="X122" s="158"/>
      <c r="Y122" s="162">
        <f>SUM(Y123:Y126)</f>
        <v>1.1135999999999999</v>
      </c>
      <c r="Z122" s="158"/>
      <c r="AA122" s="163">
        <f>SUM(AA123:AA126)</f>
        <v>0</v>
      </c>
      <c r="AR122" s="164" t="s">
        <v>87</v>
      </c>
      <c r="AT122" s="165" t="s">
        <v>78</v>
      </c>
      <c r="AU122" s="165" t="s">
        <v>87</v>
      </c>
      <c r="AY122" s="164" t="s">
        <v>159</v>
      </c>
      <c r="BK122" s="166">
        <f>SUM(BK123:BK126)</f>
        <v>0</v>
      </c>
    </row>
    <row r="123" spans="2:65" s="1" customFormat="1" ht="34.15" customHeight="1">
      <c r="B123" s="36"/>
      <c r="C123" s="168" t="s">
        <v>87</v>
      </c>
      <c r="D123" s="168" t="s">
        <v>160</v>
      </c>
      <c r="E123" s="169" t="s">
        <v>643</v>
      </c>
      <c r="F123" s="249" t="s">
        <v>644</v>
      </c>
      <c r="G123" s="249"/>
      <c r="H123" s="249"/>
      <c r="I123" s="249"/>
      <c r="J123" s="170" t="s">
        <v>186</v>
      </c>
      <c r="K123" s="171">
        <v>85</v>
      </c>
      <c r="L123" s="250">
        <v>0</v>
      </c>
      <c r="M123" s="251"/>
      <c r="N123" s="247">
        <f>ROUND(L123*K123,2)</f>
        <v>0</v>
      </c>
      <c r="O123" s="247"/>
      <c r="P123" s="247"/>
      <c r="Q123" s="247"/>
      <c r="R123" s="38"/>
      <c r="T123" s="173" t="s">
        <v>20</v>
      </c>
      <c r="U123" s="45" t="s">
        <v>46</v>
      </c>
      <c r="V123" s="37"/>
      <c r="W123" s="174">
        <f>V123*K123</f>
        <v>0</v>
      </c>
      <c r="X123" s="174">
        <v>3.8400000000000001E-3</v>
      </c>
      <c r="Y123" s="174">
        <f>X123*K123</f>
        <v>0.32640000000000002</v>
      </c>
      <c r="Z123" s="174">
        <v>0</v>
      </c>
      <c r="AA123" s="175">
        <f>Z123*K123</f>
        <v>0</v>
      </c>
      <c r="AR123" s="20" t="s">
        <v>164</v>
      </c>
      <c r="AT123" s="20" t="s">
        <v>160</v>
      </c>
      <c r="AU123" s="20" t="s">
        <v>138</v>
      </c>
      <c r="AY123" s="20" t="s">
        <v>159</v>
      </c>
      <c r="BE123" s="111">
        <f>IF(U123="základná",N123,0)</f>
        <v>0</v>
      </c>
      <c r="BF123" s="111">
        <f>IF(U123="znížená",N123,0)</f>
        <v>0</v>
      </c>
      <c r="BG123" s="111">
        <f>IF(U123="zákl. prenesená",N123,0)</f>
        <v>0</v>
      </c>
      <c r="BH123" s="111">
        <f>IF(U123="zníž. prenesená",N123,0)</f>
        <v>0</v>
      </c>
      <c r="BI123" s="111">
        <f>IF(U123="nulová",N123,0)</f>
        <v>0</v>
      </c>
      <c r="BJ123" s="20" t="s">
        <v>138</v>
      </c>
      <c r="BK123" s="111">
        <f>ROUND(L123*K123,2)</f>
        <v>0</v>
      </c>
      <c r="BL123" s="20" t="s">
        <v>164</v>
      </c>
      <c r="BM123" s="20" t="s">
        <v>645</v>
      </c>
    </row>
    <row r="124" spans="2:65" s="1" customFormat="1" ht="57" customHeight="1">
      <c r="B124" s="36"/>
      <c r="C124" s="168" t="s">
        <v>138</v>
      </c>
      <c r="D124" s="168" t="s">
        <v>160</v>
      </c>
      <c r="E124" s="169" t="s">
        <v>646</v>
      </c>
      <c r="F124" s="249" t="s">
        <v>647</v>
      </c>
      <c r="G124" s="249"/>
      <c r="H124" s="249"/>
      <c r="I124" s="249"/>
      <c r="J124" s="170" t="s">
        <v>186</v>
      </c>
      <c r="K124" s="171">
        <v>60</v>
      </c>
      <c r="L124" s="250">
        <v>0</v>
      </c>
      <c r="M124" s="251"/>
      <c r="N124" s="247">
        <f>ROUND(L124*K124,2)</f>
        <v>0</v>
      </c>
      <c r="O124" s="247"/>
      <c r="P124" s="247"/>
      <c r="Q124" s="247"/>
      <c r="R124" s="38"/>
      <c r="T124" s="173" t="s">
        <v>20</v>
      </c>
      <c r="U124" s="45" t="s">
        <v>46</v>
      </c>
      <c r="V124" s="37"/>
      <c r="W124" s="174">
        <f>V124*K124</f>
        <v>0</v>
      </c>
      <c r="X124" s="174">
        <v>3.8400000000000001E-3</v>
      </c>
      <c r="Y124" s="174">
        <f>X124*K124</f>
        <v>0.23039999999999999</v>
      </c>
      <c r="Z124" s="174">
        <v>0</v>
      </c>
      <c r="AA124" s="175">
        <f>Z124*K124</f>
        <v>0</v>
      </c>
      <c r="AR124" s="20" t="s">
        <v>164</v>
      </c>
      <c r="AT124" s="20" t="s">
        <v>160</v>
      </c>
      <c r="AU124" s="20" t="s">
        <v>138</v>
      </c>
      <c r="AY124" s="20" t="s">
        <v>159</v>
      </c>
      <c r="BE124" s="111">
        <f>IF(U124="základná",N124,0)</f>
        <v>0</v>
      </c>
      <c r="BF124" s="111">
        <f>IF(U124="znížená",N124,0)</f>
        <v>0</v>
      </c>
      <c r="BG124" s="111">
        <f>IF(U124="zákl. prenesená",N124,0)</f>
        <v>0</v>
      </c>
      <c r="BH124" s="111">
        <f>IF(U124="zníž. prenesená",N124,0)</f>
        <v>0</v>
      </c>
      <c r="BI124" s="111">
        <f>IF(U124="nulová",N124,0)</f>
        <v>0</v>
      </c>
      <c r="BJ124" s="20" t="s">
        <v>138</v>
      </c>
      <c r="BK124" s="111">
        <f>ROUND(L124*K124,2)</f>
        <v>0</v>
      </c>
      <c r="BL124" s="20" t="s">
        <v>164</v>
      </c>
      <c r="BM124" s="20" t="s">
        <v>648</v>
      </c>
    </row>
    <row r="125" spans="2:65" s="1" customFormat="1" ht="34.15" customHeight="1">
      <c r="B125" s="36"/>
      <c r="C125" s="168" t="s">
        <v>169</v>
      </c>
      <c r="D125" s="168" t="s">
        <v>160</v>
      </c>
      <c r="E125" s="169" t="s">
        <v>649</v>
      </c>
      <c r="F125" s="249" t="s">
        <v>650</v>
      </c>
      <c r="G125" s="249"/>
      <c r="H125" s="249"/>
      <c r="I125" s="249"/>
      <c r="J125" s="170" t="s">
        <v>186</v>
      </c>
      <c r="K125" s="171">
        <v>70</v>
      </c>
      <c r="L125" s="250">
        <v>0</v>
      </c>
      <c r="M125" s="251"/>
      <c r="N125" s="247">
        <f>ROUND(L125*K125,2)</f>
        <v>0</v>
      </c>
      <c r="O125" s="247"/>
      <c r="P125" s="247"/>
      <c r="Q125" s="247"/>
      <c r="R125" s="38"/>
      <c r="T125" s="173" t="s">
        <v>20</v>
      </c>
      <c r="U125" s="45" t="s">
        <v>46</v>
      </c>
      <c r="V125" s="37"/>
      <c r="W125" s="174">
        <f>V125*K125</f>
        <v>0</v>
      </c>
      <c r="X125" s="174">
        <v>3.8400000000000001E-3</v>
      </c>
      <c r="Y125" s="174">
        <f>X125*K125</f>
        <v>0.26879999999999998</v>
      </c>
      <c r="Z125" s="174">
        <v>0</v>
      </c>
      <c r="AA125" s="175">
        <f>Z125*K125</f>
        <v>0</v>
      </c>
      <c r="AR125" s="20" t="s">
        <v>164</v>
      </c>
      <c r="AT125" s="20" t="s">
        <v>160</v>
      </c>
      <c r="AU125" s="20" t="s">
        <v>138</v>
      </c>
      <c r="AY125" s="20" t="s">
        <v>159</v>
      </c>
      <c r="BE125" s="111">
        <f>IF(U125="základná",N125,0)</f>
        <v>0</v>
      </c>
      <c r="BF125" s="111">
        <f>IF(U125="znížená",N125,0)</f>
        <v>0</v>
      </c>
      <c r="BG125" s="111">
        <f>IF(U125="zákl. prenesená",N125,0)</f>
        <v>0</v>
      </c>
      <c r="BH125" s="111">
        <f>IF(U125="zníž. prenesená",N125,0)</f>
        <v>0</v>
      </c>
      <c r="BI125" s="111">
        <f>IF(U125="nulová",N125,0)</f>
        <v>0</v>
      </c>
      <c r="BJ125" s="20" t="s">
        <v>138</v>
      </c>
      <c r="BK125" s="111">
        <f>ROUND(L125*K125,2)</f>
        <v>0</v>
      </c>
      <c r="BL125" s="20" t="s">
        <v>164</v>
      </c>
      <c r="BM125" s="20" t="s">
        <v>651</v>
      </c>
    </row>
    <row r="126" spans="2:65" s="1" customFormat="1" ht="45.6" customHeight="1">
      <c r="B126" s="36"/>
      <c r="C126" s="168" t="s">
        <v>164</v>
      </c>
      <c r="D126" s="168" t="s">
        <v>160</v>
      </c>
      <c r="E126" s="169" t="s">
        <v>652</v>
      </c>
      <c r="F126" s="249" t="s">
        <v>653</v>
      </c>
      <c r="G126" s="249"/>
      <c r="H126" s="249"/>
      <c r="I126" s="249"/>
      <c r="J126" s="170" t="s">
        <v>186</v>
      </c>
      <c r="K126" s="171">
        <v>75</v>
      </c>
      <c r="L126" s="250">
        <v>0</v>
      </c>
      <c r="M126" s="251"/>
      <c r="N126" s="247">
        <f>ROUND(L126*K126,2)</f>
        <v>0</v>
      </c>
      <c r="O126" s="247"/>
      <c r="P126" s="247"/>
      <c r="Q126" s="247"/>
      <c r="R126" s="38"/>
      <c r="T126" s="173" t="s">
        <v>20</v>
      </c>
      <c r="U126" s="45" t="s">
        <v>46</v>
      </c>
      <c r="V126" s="37"/>
      <c r="W126" s="174">
        <f>V126*K126</f>
        <v>0</v>
      </c>
      <c r="X126" s="174">
        <v>3.8400000000000001E-3</v>
      </c>
      <c r="Y126" s="174">
        <f>X126*K126</f>
        <v>0.28800000000000003</v>
      </c>
      <c r="Z126" s="174">
        <v>0</v>
      </c>
      <c r="AA126" s="175">
        <f>Z126*K126</f>
        <v>0</v>
      </c>
      <c r="AR126" s="20" t="s">
        <v>164</v>
      </c>
      <c r="AT126" s="20" t="s">
        <v>160</v>
      </c>
      <c r="AU126" s="20" t="s">
        <v>138</v>
      </c>
      <c r="AY126" s="20" t="s">
        <v>159</v>
      </c>
      <c r="BE126" s="111">
        <f>IF(U126="základná",N126,0)</f>
        <v>0</v>
      </c>
      <c r="BF126" s="111">
        <f>IF(U126="znížená",N126,0)</f>
        <v>0</v>
      </c>
      <c r="BG126" s="111">
        <f>IF(U126="zákl. prenesená",N126,0)</f>
        <v>0</v>
      </c>
      <c r="BH126" s="111">
        <f>IF(U126="zníž. prenesená",N126,0)</f>
        <v>0</v>
      </c>
      <c r="BI126" s="111">
        <f>IF(U126="nulová",N126,0)</f>
        <v>0</v>
      </c>
      <c r="BJ126" s="20" t="s">
        <v>138</v>
      </c>
      <c r="BK126" s="111">
        <f>ROUND(L126*K126,2)</f>
        <v>0</v>
      </c>
      <c r="BL126" s="20" t="s">
        <v>164</v>
      </c>
      <c r="BM126" s="20" t="s">
        <v>654</v>
      </c>
    </row>
    <row r="127" spans="2:65" s="9" customFormat="1" ht="37.35" customHeight="1">
      <c r="B127" s="157"/>
      <c r="C127" s="158"/>
      <c r="D127" s="159" t="s">
        <v>641</v>
      </c>
      <c r="E127" s="159"/>
      <c r="F127" s="159"/>
      <c r="G127" s="159"/>
      <c r="H127" s="159"/>
      <c r="I127" s="159"/>
      <c r="J127" s="159"/>
      <c r="K127" s="159"/>
      <c r="L127" s="159"/>
      <c r="M127" s="159"/>
      <c r="N127" s="260">
        <f>BK127</f>
        <v>0</v>
      </c>
      <c r="O127" s="261"/>
      <c r="P127" s="261"/>
      <c r="Q127" s="261"/>
      <c r="R127" s="160"/>
      <c r="T127" s="161"/>
      <c r="U127" s="158"/>
      <c r="V127" s="158"/>
      <c r="W127" s="162">
        <f>W128</f>
        <v>0</v>
      </c>
      <c r="X127" s="158"/>
      <c r="Y127" s="162">
        <f>Y128</f>
        <v>22.610900000000001</v>
      </c>
      <c r="Z127" s="158"/>
      <c r="AA127" s="163">
        <f>AA128</f>
        <v>0</v>
      </c>
      <c r="AR127" s="164" t="s">
        <v>169</v>
      </c>
      <c r="AT127" s="165" t="s">
        <v>78</v>
      </c>
      <c r="AU127" s="165" t="s">
        <v>79</v>
      </c>
      <c r="AY127" s="164" t="s">
        <v>159</v>
      </c>
      <c r="BK127" s="166">
        <f>BK128</f>
        <v>0</v>
      </c>
    </row>
    <row r="128" spans="2:65" s="9" customFormat="1" ht="19.899999999999999" customHeight="1">
      <c r="B128" s="157"/>
      <c r="C128" s="158"/>
      <c r="D128" s="167" t="s">
        <v>642</v>
      </c>
      <c r="E128" s="167"/>
      <c r="F128" s="167"/>
      <c r="G128" s="167"/>
      <c r="H128" s="167"/>
      <c r="I128" s="167"/>
      <c r="J128" s="167"/>
      <c r="K128" s="167"/>
      <c r="L128" s="167"/>
      <c r="M128" s="167"/>
      <c r="N128" s="262">
        <f>BK128</f>
        <v>0</v>
      </c>
      <c r="O128" s="263"/>
      <c r="P128" s="263"/>
      <c r="Q128" s="263"/>
      <c r="R128" s="160"/>
      <c r="T128" s="161"/>
      <c r="U128" s="158"/>
      <c r="V128" s="158"/>
      <c r="W128" s="162">
        <f>SUM(W129:W143)</f>
        <v>0</v>
      </c>
      <c r="X128" s="158"/>
      <c r="Y128" s="162">
        <f>SUM(Y129:Y143)</f>
        <v>22.610900000000001</v>
      </c>
      <c r="Z128" s="158"/>
      <c r="AA128" s="163">
        <f>SUM(AA129:AA143)</f>
        <v>0</v>
      </c>
      <c r="AR128" s="164" t="s">
        <v>169</v>
      </c>
      <c r="AT128" s="165" t="s">
        <v>78</v>
      </c>
      <c r="AU128" s="165" t="s">
        <v>87</v>
      </c>
      <c r="AY128" s="164" t="s">
        <v>159</v>
      </c>
      <c r="BK128" s="166">
        <f>SUM(BK129:BK143)</f>
        <v>0</v>
      </c>
    </row>
    <row r="129" spans="2:65" s="1" customFormat="1" ht="34.15" customHeight="1">
      <c r="B129" s="36"/>
      <c r="C129" s="168" t="s">
        <v>176</v>
      </c>
      <c r="D129" s="168" t="s">
        <v>160</v>
      </c>
      <c r="E129" s="169" t="s">
        <v>655</v>
      </c>
      <c r="F129" s="249" t="s">
        <v>656</v>
      </c>
      <c r="G129" s="249"/>
      <c r="H129" s="249"/>
      <c r="I129" s="249"/>
      <c r="J129" s="170" t="s">
        <v>186</v>
      </c>
      <c r="K129" s="171">
        <v>290</v>
      </c>
      <c r="L129" s="250">
        <v>0</v>
      </c>
      <c r="M129" s="251"/>
      <c r="N129" s="247">
        <f>ROUND(L129*K129,2)</f>
        <v>0</v>
      </c>
      <c r="O129" s="247"/>
      <c r="P129" s="247"/>
      <c r="Q129" s="247"/>
      <c r="R129" s="38"/>
      <c r="T129" s="173" t="s">
        <v>20</v>
      </c>
      <c r="U129" s="45" t="s">
        <v>46</v>
      </c>
      <c r="V129" s="37"/>
      <c r="W129" s="174">
        <f>V129*K129</f>
        <v>0</v>
      </c>
      <c r="X129" s="174">
        <v>0</v>
      </c>
      <c r="Y129" s="174">
        <f>X129*K129</f>
        <v>0</v>
      </c>
      <c r="Z129" s="174">
        <v>0</v>
      </c>
      <c r="AA129" s="175">
        <f>Z129*K129</f>
        <v>0</v>
      </c>
      <c r="AR129" s="20" t="s">
        <v>439</v>
      </c>
      <c r="AT129" s="20" t="s">
        <v>160</v>
      </c>
      <c r="AU129" s="20" t="s">
        <v>138</v>
      </c>
      <c r="AY129" s="20" t="s">
        <v>159</v>
      </c>
      <c r="BE129" s="111">
        <f>IF(U129="základná",N129,0)</f>
        <v>0</v>
      </c>
      <c r="BF129" s="111">
        <f>IF(U129="znížená",N129,0)</f>
        <v>0</v>
      </c>
      <c r="BG129" s="111">
        <f>IF(U129="zákl. prenesená",N129,0)</f>
        <v>0</v>
      </c>
      <c r="BH129" s="111">
        <f>IF(U129="zníž. prenesená",N129,0)</f>
        <v>0</v>
      </c>
      <c r="BI129" s="111">
        <f>IF(U129="nulová",N129,0)</f>
        <v>0</v>
      </c>
      <c r="BJ129" s="20" t="s">
        <v>138</v>
      </c>
      <c r="BK129" s="111">
        <f>ROUND(L129*K129,2)</f>
        <v>0</v>
      </c>
      <c r="BL129" s="20" t="s">
        <v>439</v>
      </c>
      <c r="BM129" s="20" t="s">
        <v>657</v>
      </c>
    </row>
    <row r="130" spans="2:65" s="10" customFormat="1" ht="14.45" customHeight="1">
      <c r="B130" s="176"/>
      <c r="C130" s="177"/>
      <c r="D130" s="177"/>
      <c r="E130" s="178" t="s">
        <v>20</v>
      </c>
      <c r="F130" s="256" t="s">
        <v>658</v>
      </c>
      <c r="G130" s="257"/>
      <c r="H130" s="257"/>
      <c r="I130" s="257"/>
      <c r="J130" s="177"/>
      <c r="K130" s="179">
        <v>85</v>
      </c>
      <c r="L130" s="177"/>
      <c r="M130" s="177"/>
      <c r="N130" s="177"/>
      <c r="O130" s="177"/>
      <c r="P130" s="177"/>
      <c r="Q130" s="177"/>
      <c r="R130" s="180"/>
      <c r="T130" s="181"/>
      <c r="U130" s="177"/>
      <c r="V130" s="177"/>
      <c r="W130" s="177"/>
      <c r="X130" s="177"/>
      <c r="Y130" s="177"/>
      <c r="Z130" s="177"/>
      <c r="AA130" s="182"/>
      <c r="AT130" s="183" t="s">
        <v>181</v>
      </c>
      <c r="AU130" s="183" t="s">
        <v>138</v>
      </c>
      <c r="AV130" s="10" t="s">
        <v>138</v>
      </c>
      <c r="AW130" s="10" t="s">
        <v>182</v>
      </c>
      <c r="AX130" s="10" t="s">
        <v>79</v>
      </c>
      <c r="AY130" s="183" t="s">
        <v>159</v>
      </c>
    </row>
    <row r="131" spans="2:65" s="10" customFormat="1" ht="22.9" customHeight="1">
      <c r="B131" s="176"/>
      <c r="C131" s="177"/>
      <c r="D131" s="177"/>
      <c r="E131" s="178" t="s">
        <v>20</v>
      </c>
      <c r="F131" s="286" t="s">
        <v>659</v>
      </c>
      <c r="G131" s="287"/>
      <c r="H131" s="287"/>
      <c r="I131" s="287"/>
      <c r="J131" s="177"/>
      <c r="K131" s="179">
        <v>60</v>
      </c>
      <c r="L131" s="177"/>
      <c r="M131" s="177"/>
      <c r="N131" s="177"/>
      <c r="O131" s="177"/>
      <c r="P131" s="177"/>
      <c r="Q131" s="177"/>
      <c r="R131" s="180"/>
      <c r="T131" s="181"/>
      <c r="U131" s="177"/>
      <c r="V131" s="177"/>
      <c r="W131" s="177"/>
      <c r="X131" s="177"/>
      <c r="Y131" s="177"/>
      <c r="Z131" s="177"/>
      <c r="AA131" s="182"/>
      <c r="AT131" s="183" t="s">
        <v>181</v>
      </c>
      <c r="AU131" s="183" t="s">
        <v>138</v>
      </c>
      <c r="AV131" s="10" t="s">
        <v>138</v>
      </c>
      <c r="AW131" s="10" t="s">
        <v>182</v>
      </c>
      <c r="AX131" s="10" t="s">
        <v>79</v>
      </c>
      <c r="AY131" s="183" t="s">
        <v>159</v>
      </c>
    </row>
    <row r="132" spans="2:65" s="10" customFormat="1" ht="22.9" customHeight="1">
      <c r="B132" s="176"/>
      <c r="C132" s="177"/>
      <c r="D132" s="177"/>
      <c r="E132" s="178" t="s">
        <v>20</v>
      </c>
      <c r="F132" s="286" t="s">
        <v>660</v>
      </c>
      <c r="G132" s="287"/>
      <c r="H132" s="287"/>
      <c r="I132" s="287"/>
      <c r="J132" s="177"/>
      <c r="K132" s="179">
        <v>70</v>
      </c>
      <c r="L132" s="177"/>
      <c r="M132" s="177"/>
      <c r="N132" s="177"/>
      <c r="O132" s="177"/>
      <c r="P132" s="177"/>
      <c r="Q132" s="177"/>
      <c r="R132" s="180"/>
      <c r="T132" s="181"/>
      <c r="U132" s="177"/>
      <c r="V132" s="177"/>
      <c r="W132" s="177"/>
      <c r="X132" s="177"/>
      <c r="Y132" s="177"/>
      <c r="Z132" s="177"/>
      <c r="AA132" s="182"/>
      <c r="AT132" s="183" t="s">
        <v>181</v>
      </c>
      <c r="AU132" s="183" t="s">
        <v>138</v>
      </c>
      <c r="AV132" s="10" t="s">
        <v>138</v>
      </c>
      <c r="AW132" s="10" t="s">
        <v>182</v>
      </c>
      <c r="AX132" s="10" t="s">
        <v>79</v>
      </c>
      <c r="AY132" s="183" t="s">
        <v>159</v>
      </c>
    </row>
    <row r="133" spans="2:65" s="10" customFormat="1" ht="22.9" customHeight="1">
      <c r="B133" s="176"/>
      <c r="C133" s="177"/>
      <c r="D133" s="177"/>
      <c r="E133" s="178" t="s">
        <v>20</v>
      </c>
      <c r="F133" s="286" t="s">
        <v>661</v>
      </c>
      <c r="G133" s="287"/>
      <c r="H133" s="287"/>
      <c r="I133" s="287"/>
      <c r="J133" s="177"/>
      <c r="K133" s="179">
        <v>75</v>
      </c>
      <c r="L133" s="177"/>
      <c r="M133" s="177"/>
      <c r="N133" s="177"/>
      <c r="O133" s="177"/>
      <c r="P133" s="177"/>
      <c r="Q133" s="177"/>
      <c r="R133" s="180"/>
      <c r="T133" s="181"/>
      <c r="U133" s="177"/>
      <c r="V133" s="177"/>
      <c r="W133" s="177"/>
      <c r="X133" s="177"/>
      <c r="Y133" s="177"/>
      <c r="Z133" s="177"/>
      <c r="AA133" s="182"/>
      <c r="AT133" s="183" t="s">
        <v>181</v>
      </c>
      <c r="AU133" s="183" t="s">
        <v>138</v>
      </c>
      <c r="AV133" s="10" t="s">
        <v>138</v>
      </c>
      <c r="AW133" s="10" t="s">
        <v>182</v>
      </c>
      <c r="AX133" s="10" t="s">
        <v>79</v>
      </c>
      <c r="AY133" s="183" t="s">
        <v>159</v>
      </c>
    </row>
    <row r="134" spans="2:65" s="11" customFormat="1" ht="14.45" customHeight="1">
      <c r="B134" s="184"/>
      <c r="C134" s="185"/>
      <c r="D134" s="185"/>
      <c r="E134" s="186" t="s">
        <v>20</v>
      </c>
      <c r="F134" s="288" t="s">
        <v>195</v>
      </c>
      <c r="G134" s="289"/>
      <c r="H134" s="289"/>
      <c r="I134" s="289"/>
      <c r="J134" s="185"/>
      <c r="K134" s="187">
        <v>290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90"/>
      <c r="AT134" s="191" t="s">
        <v>181</v>
      </c>
      <c r="AU134" s="191" t="s">
        <v>138</v>
      </c>
      <c r="AV134" s="11" t="s">
        <v>164</v>
      </c>
      <c r="AW134" s="11" t="s">
        <v>182</v>
      </c>
      <c r="AX134" s="11" t="s">
        <v>87</v>
      </c>
      <c r="AY134" s="191" t="s">
        <v>159</v>
      </c>
    </row>
    <row r="135" spans="2:65" s="1" customFormat="1" ht="34.15" customHeight="1">
      <c r="B135" s="36"/>
      <c r="C135" s="168" t="s">
        <v>183</v>
      </c>
      <c r="D135" s="168" t="s">
        <v>160</v>
      </c>
      <c r="E135" s="169" t="s">
        <v>662</v>
      </c>
      <c r="F135" s="249" t="s">
        <v>663</v>
      </c>
      <c r="G135" s="249"/>
      <c r="H135" s="249"/>
      <c r="I135" s="249"/>
      <c r="J135" s="170" t="s">
        <v>186</v>
      </c>
      <c r="K135" s="171">
        <v>290</v>
      </c>
      <c r="L135" s="250">
        <v>0</v>
      </c>
      <c r="M135" s="251"/>
      <c r="N135" s="247">
        <f>ROUND(L135*K135,2)</f>
        <v>0</v>
      </c>
      <c r="O135" s="247"/>
      <c r="P135" s="247"/>
      <c r="Q135" s="247"/>
      <c r="R135" s="38"/>
      <c r="T135" s="173" t="s">
        <v>20</v>
      </c>
      <c r="U135" s="45" t="s">
        <v>46</v>
      </c>
      <c r="V135" s="37"/>
      <c r="W135" s="174">
        <f>V135*K135</f>
        <v>0</v>
      </c>
      <c r="X135" s="174">
        <v>0</v>
      </c>
      <c r="Y135" s="174">
        <f>X135*K135</f>
        <v>0</v>
      </c>
      <c r="Z135" s="174">
        <v>0</v>
      </c>
      <c r="AA135" s="175">
        <f>Z135*K135</f>
        <v>0</v>
      </c>
      <c r="AR135" s="20" t="s">
        <v>439</v>
      </c>
      <c r="AT135" s="20" t="s">
        <v>160</v>
      </c>
      <c r="AU135" s="20" t="s">
        <v>138</v>
      </c>
      <c r="AY135" s="20" t="s">
        <v>159</v>
      </c>
      <c r="BE135" s="111">
        <f>IF(U135="základná",N135,0)</f>
        <v>0</v>
      </c>
      <c r="BF135" s="111">
        <f>IF(U135="znížená",N135,0)</f>
        <v>0</v>
      </c>
      <c r="BG135" s="111">
        <f>IF(U135="zákl. prenesená",N135,0)</f>
        <v>0</v>
      </c>
      <c r="BH135" s="111">
        <f>IF(U135="zníž. prenesená",N135,0)</f>
        <v>0</v>
      </c>
      <c r="BI135" s="111">
        <f>IF(U135="nulová",N135,0)</f>
        <v>0</v>
      </c>
      <c r="BJ135" s="20" t="s">
        <v>138</v>
      </c>
      <c r="BK135" s="111">
        <f>ROUND(L135*K135,2)</f>
        <v>0</v>
      </c>
      <c r="BL135" s="20" t="s">
        <v>439</v>
      </c>
      <c r="BM135" s="20" t="s">
        <v>664</v>
      </c>
    </row>
    <row r="136" spans="2:65" s="10" customFormat="1" ht="14.45" customHeight="1">
      <c r="B136" s="176"/>
      <c r="C136" s="177"/>
      <c r="D136" s="177"/>
      <c r="E136" s="178" t="s">
        <v>20</v>
      </c>
      <c r="F136" s="256" t="s">
        <v>665</v>
      </c>
      <c r="G136" s="257"/>
      <c r="H136" s="257"/>
      <c r="I136" s="257"/>
      <c r="J136" s="177"/>
      <c r="K136" s="179">
        <v>290</v>
      </c>
      <c r="L136" s="177"/>
      <c r="M136" s="177"/>
      <c r="N136" s="177"/>
      <c r="O136" s="177"/>
      <c r="P136" s="177"/>
      <c r="Q136" s="177"/>
      <c r="R136" s="180"/>
      <c r="T136" s="181"/>
      <c r="U136" s="177"/>
      <c r="V136" s="177"/>
      <c r="W136" s="177"/>
      <c r="X136" s="177"/>
      <c r="Y136" s="177"/>
      <c r="Z136" s="177"/>
      <c r="AA136" s="182"/>
      <c r="AT136" s="183" t="s">
        <v>181</v>
      </c>
      <c r="AU136" s="183" t="s">
        <v>138</v>
      </c>
      <c r="AV136" s="10" t="s">
        <v>138</v>
      </c>
      <c r="AW136" s="10" t="s">
        <v>182</v>
      </c>
      <c r="AX136" s="10" t="s">
        <v>87</v>
      </c>
      <c r="AY136" s="183" t="s">
        <v>159</v>
      </c>
    </row>
    <row r="137" spans="2:65" s="1" customFormat="1" ht="22.9" customHeight="1">
      <c r="B137" s="36"/>
      <c r="C137" s="192" t="s">
        <v>188</v>
      </c>
      <c r="D137" s="192" t="s">
        <v>292</v>
      </c>
      <c r="E137" s="193" t="s">
        <v>666</v>
      </c>
      <c r="F137" s="254" t="s">
        <v>667</v>
      </c>
      <c r="G137" s="254"/>
      <c r="H137" s="254"/>
      <c r="I137" s="254"/>
      <c r="J137" s="194" t="s">
        <v>242</v>
      </c>
      <c r="K137" s="195">
        <v>22.55</v>
      </c>
      <c r="L137" s="252">
        <v>0</v>
      </c>
      <c r="M137" s="253"/>
      <c r="N137" s="255">
        <f>ROUND(L137*K137,2)</f>
        <v>0</v>
      </c>
      <c r="O137" s="247"/>
      <c r="P137" s="247"/>
      <c r="Q137" s="247"/>
      <c r="R137" s="38"/>
      <c r="T137" s="173" t="s">
        <v>20</v>
      </c>
      <c r="U137" s="45" t="s">
        <v>46</v>
      </c>
      <c r="V137" s="37"/>
      <c r="W137" s="174">
        <f>V137*K137</f>
        <v>0</v>
      </c>
      <c r="X137" s="174">
        <v>1</v>
      </c>
      <c r="Y137" s="174">
        <f>X137*K137</f>
        <v>22.55</v>
      </c>
      <c r="Z137" s="174">
        <v>0</v>
      </c>
      <c r="AA137" s="175">
        <f>Z137*K137</f>
        <v>0</v>
      </c>
      <c r="AR137" s="20" t="s">
        <v>668</v>
      </c>
      <c r="AT137" s="20" t="s">
        <v>292</v>
      </c>
      <c r="AU137" s="20" t="s">
        <v>138</v>
      </c>
      <c r="AY137" s="20" t="s">
        <v>159</v>
      </c>
      <c r="BE137" s="111">
        <f>IF(U137="základná",N137,0)</f>
        <v>0</v>
      </c>
      <c r="BF137" s="111">
        <f>IF(U137="znížená",N137,0)</f>
        <v>0</v>
      </c>
      <c r="BG137" s="111">
        <f>IF(U137="zákl. prenesená",N137,0)</f>
        <v>0</v>
      </c>
      <c r="BH137" s="111">
        <f>IF(U137="zníž. prenesená",N137,0)</f>
        <v>0</v>
      </c>
      <c r="BI137" s="111">
        <f>IF(U137="nulová",N137,0)</f>
        <v>0</v>
      </c>
      <c r="BJ137" s="20" t="s">
        <v>138</v>
      </c>
      <c r="BK137" s="111">
        <f>ROUND(L137*K137,2)</f>
        <v>0</v>
      </c>
      <c r="BL137" s="20" t="s">
        <v>668</v>
      </c>
      <c r="BM137" s="20" t="s">
        <v>669</v>
      </c>
    </row>
    <row r="138" spans="2:65" s="10" customFormat="1" ht="14.45" customHeight="1">
      <c r="B138" s="176"/>
      <c r="C138" s="177"/>
      <c r="D138" s="177"/>
      <c r="E138" s="178" t="s">
        <v>20</v>
      </c>
      <c r="F138" s="256" t="s">
        <v>670</v>
      </c>
      <c r="G138" s="257"/>
      <c r="H138" s="257"/>
      <c r="I138" s="257"/>
      <c r="J138" s="177"/>
      <c r="K138" s="179">
        <v>22.33</v>
      </c>
      <c r="L138" s="177"/>
      <c r="M138" s="177"/>
      <c r="N138" s="177"/>
      <c r="O138" s="177"/>
      <c r="P138" s="177"/>
      <c r="Q138" s="177"/>
      <c r="R138" s="180"/>
      <c r="T138" s="181"/>
      <c r="U138" s="177"/>
      <c r="V138" s="177"/>
      <c r="W138" s="177"/>
      <c r="X138" s="177"/>
      <c r="Y138" s="177"/>
      <c r="Z138" s="177"/>
      <c r="AA138" s="182"/>
      <c r="AT138" s="183" t="s">
        <v>181</v>
      </c>
      <c r="AU138" s="183" t="s">
        <v>138</v>
      </c>
      <c r="AV138" s="10" t="s">
        <v>138</v>
      </c>
      <c r="AW138" s="10" t="s">
        <v>182</v>
      </c>
      <c r="AX138" s="10" t="s">
        <v>87</v>
      </c>
      <c r="AY138" s="183" t="s">
        <v>159</v>
      </c>
    </row>
    <row r="139" spans="2:65" s="1" customFormat="1" ht="34.15" customHeight="1">
      <c r="B139" s="36"/>
      <c r="C139" s="168" t="s">
        <v>196</v>
      </c>
      <c r="D139" s="168" t="s">
        <v>160</v>
      </c>
      <c r="E139" s="169" t="s">
        <v>671</v>
      </c>
      <c r="F139" s="249" t="s">
        <v>672</v>
      </c>
      <c r="G139" s="249"/>
      <c r="H139" s="249"/>
      <c r="I139" s="249"/>
      <c r="J139" s="170" t="s">
        <v>186</v>
      </c>
      <c r="K139" s="171">
        <v>290</v>
      </c>
      <c r="L139" s="250">
        <v>0</v>
      </c>
      <c r="M139" s="251"/>
      <c r="N139" s="247">
        <f>ROUND(L139*K139,2)</f>
        <v>0</v>
      </c>
      <c r="O139" s="247"/>
      <c r="P139" s="247"/>
      <c r="Q139" s="247"/>
      <c r="R139" s="38"/>
      <c r="T139" s="173" t="s">
        <v>20</v>
      </c>
      <c r="U139" s="45" t="s">
        <v>46</v>
      </c>
      <c r="V139" s="37"/>
      <c r="W139" s="174">
        <f>V139*K139</f>
        <v>0</v>
      </c>
      <c r="X139" s="174">
        <v>0</v>
      </c>
      <c r="Y139" s="174">
        <f>X139*K139</f>
        <v>0</v>
      </c>
      <c r="Z139" s="174">
        <v>0</v>
      </c>
      <c r="AA139" s="175">
        <f>Z139*K139</f>
        <v>0</v>
      </c>
      <c r="AR139" s="20" t="s">
        <v>439</v>
      </c>
      <c r="AT139" s="20" t="s">
        <v>160</v>
      </c>
      <c r="AU139" s="20" t="s">
        <v>138</v>
      </c>
      <c r="AY139" s="20" t="s">
        <v>159</v>
      </c>
      <c r="BE139" s="111">
        <f>IF(U139="základná",N139,0)</f>
        <v>0</v>
      </c>
      <c r="BF139" s="111">
        <f>IF(U139="znížená",N139,0)</f>
        <v>0</v>
      </c>
      <c r="BG139" s="111">
        <f>IF(U139="zákl. prenesená",N139,0)</f>
        <v>0</v>
      </c>
      <c r="BH139" s="111">
        <f>IF(U139="zníž. prenesená",N139,0)</f>
        <v>0</v>
      </c>
      <c r="BI139" s="111">
        <f>IF(U139="nulová",N139,0)</f>
        <v>0</v>
      </c>
      <c r="BJ139" s="20" t="s">
        <v>138</v>
      </c>
      <c r="BK139" s="111">
        <f>ROUND(L139*K139,2)</f>
        <v>0</v>
      </c>
      <c r="BL139" s="20" t="s">
        <v>439</v>
      </c>
      <c r="BM139" s="20" t="s">
        <v>673</v>
      </c>
    </row>
    <row r="140" spans="2:65" s="1" customFormat="1" ht="22.9" customHeight="1">
      <c r="B140" s="36"/>
      <c r="C140" s="192" t="s">
        <v>202</v>
      </c>
      <c r="D140" s="192" t="s">
        <v>292</v>
      </c>
      <c r="E140" s="193" t="s">
        <v>674</v>
      </c>
      <c r="F140" s="254" t="s">
        <v>675</v>
      </c>
      <c r="G140" s="254"/>
      <c r="H140" s="254"/>
      <c r="I140" s="254"/>
      <c r="J140" s="194" t="s">
        <v>186</v>
      </c>
      <c r="K140" s="195">
        <v>290</v>
      </c>
      <c r="L140" s="252">
        <v>0</v>
      </c>
      <c r="M140" s="253"/>
      <c r="N140" s="255">
        <f>ROUND(L140*K140,2)</f>
        <v>0</v>
      </c>
      <c r="O140" s="247"/>
      <c r="P140" s="247"/>
      <c r="Q140" s="247"/>
      <c r="R140" s="38"/>
      <c r="T140" s="173" t="s">
        <v>20</v>
      </c>
      <c r="U140" s="45" t="s">
        <v>46</v>
      </c>
      <c r="V140" s="37"/>
      <c r="W140" s="174">
        <f>V140*K140</f>
        <v>0</v>
      </c>
      <c r="X140" s="174">
        <v>2.1000000000000001E-4</v>
      </c>
      <c r="Y140" s="174">
        <f>X140*K140</f>
        <v>6.0900000000000003E-2</v>
      </c>
      <c r="Z140" s="174">
        <v>0</v>
      </c>
      <c r="AA140" s="175">
        <f>Z140*K140</f>
        <v>0</v>
      </c>
      <c r="AR140" s="20" t="s">
        <v>668</v>
      </c>
      <c r="AT140" s="20" t="s">
        <v>292</v>
      </c>
      <c r="AU140" s="20" t="s">
        <v>138</v>
      </c>
      <c r="AY140" s="20" t="s">
        <v>159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138</v>
      </c>
      <c r="BK140" s="111">
        <f>ROUND(L140*K140,2)</f>
        <v>0</v>
      </c>
      <c r="BL140" s="20" t="s">
        <v>668</v>
      </c>
      <c r="BM140" s="20" t="s">
        <v>676</v>
      </c>
    </row>
    <row r="141" spans="2:65" s="1" customFormat="1" ht="34.15" customHeight="1">
      <c r="B141" s="36"/>
      <c r="C141" s="168" t="s">
        <v>207</v>
      </c>
      <c r="D141" s="168" t="s">
        <v>160</v>
      </c>
      <c r="E141" s="169" t="s">
        <v>677</v>
      </c>
      <c r="F141" s="249" t="s">
        <v>678</v>
      </c>
      <c r="G141" s="249"/>
      <c r="H141" s="249"/>
      <c r="I141" s="249"/>
      <c r="J141" s="170" t="s">
        <v>186</v>
      </c>
      <c r="K141" s="171">
        <v>290</v>
      </c>
      <c r="L141" s="250">
        <v>0</v>
      </c>
      <c r="M141" s="251"/>
      <c r="N141" s="247">
        <f>ROUND(L141*K141,2)</f>
        <v>0</v>
      </c>
      <c r="O141" s="247"/>
      <c r="P141" s="247"/>
      <c r="Q141" s="247"/>
      <c r="R141" s="38"/>
      <c r="T141" s="173" t="s">
        <v>20</v>
      </c>
      <c r="U141" s="45" t="s">
        <v>46</v>
      </c>
      <c r="V141" s="37"/>
      <c r="W141" s="174">
        <f>V141*K141</f>
        <v>0</v>
      </c>
      <c r="X141" s="174">
        <v>0</v>
      </c>
      <c r="Y141" s="174">
        <f>X141*K141</f>
        <v>0</v>
      </c>
      <c r="Z141" s="174">
        <v>0</v>
      </c>
      <c r="AA141" s="175">
        <f>Z141*K141</f>
        <v>0</v>
      </c>
      <c r="AR141" s="20" t="s">
        <v>439</v>
      </c>
      <c r="AT141" s="20" t="s">
        <v>160</v>
      </c>
      <c r="AU141" s="20" t="s">
        <v>138</v>
      </c>
      <c r="AY141" s="20" t="s">
        <v>159</v>
      </c>
      <c r="BE141" s="111">
        <f>IF(U141="základná",N141,0)</f>
        <v>0</v>
      </c>
      <c r="BF141" s="111">
        <f>IF(U141="znížená",N141,0)</f>
        <v>0</v>
      </c>
      <c r="BG141" s="111">
        <f>IF(U141="zákl. prenesená",N141,0)</f>
        <v>0</v>
      </c>
      <c r="BH141" s="111">
        <f>IF(U141="zníž. prenesená",N141,0)</f>
        <v>0</v>
      </c>
      <c r="BI141" s="111">
        <f>IF(U141="nulová",N141,0)</f>
        <v>0</v>
      </c>
      <c r="BJ141" s="20" t="s">
        <v>138</v>
      </c>
      <c r="BK141" s="111">
        <f>ROUND(L141*K141,2)</f>
        <v>0</v>
      </c>
      <c r="BL141" s="20" t="s">
        <v>439</v>
      </c>
      <c r="BM141" s="20" t="s">
        <v>679</v>
      </c>
    </row>
    <row r="142" spans="2:65" s="1" customFormat="1" ht="34.15" customHeight="1">
      <c r="B142" s="36"/>
      <c r="C142" s="168" t="s">
        <v>211</v>
      </c>
      <c r="D142" s="168" t="s">
        <v>160</v>
      </c>
      <c r="E142" s="169" t="s">
        <v>680</v>
      </c>
      <c r="F142" s="249" t="s">
        <v>681</v>
      </c>
      <c r="G142" s="249"/>
      <c r="H142" s="249"/>
      <c r="I142" s="249"/>
      <c r="J142" s="170" t="s">
        <v>163</v>
      </c>
      <c r="K142" s="171">
        <v>101.5</v>
      </c>
      <c r="L142" s="250">
        <v>0</v>
      </c>
      <c r="M142" s="251"/>
      <c r="N142" s="247">
        <f>ROUND(L142*K142,2)</f>
        <v>0</v>
      </c>
      <c r="O142" s="247"/>
      <c r="P142" s="247"/>
      <c r="Q142" s="247"/>
      <c r="R142" s="38"/>
      <c r="T142" s="173" t="s">
        <v>20</v>
      </c>
      <c r="U142" s="45" t="s">
        <v>46</v>
      </c>
      <c r="V142" s="37"/>
      <c r="W142" s="174">
        <f>V142*K142</f>
        <v>0</v>
      </c>
      <c r="X142" s="174">
        <v>0</v>
      </c>
      <c r="Y142" s="174">
        <f>X142*K142</f>
        <v>0</v>
      </c>
      <c r="Z142" s="174">
        <v>0</v>
      </c>
      <c r="AA142" s="175">
        <f>Z142*K142</f>
        <v>0</v>
      </c>
      <c r="AR142" s="20" t="s">
        <v>439</v>
      </c>
      <c r="AT142" s="20" t="s">
        <v>160</v>
      </c>
      <c r="AU142" s="20" t="s">
        <v>138</v>
      </c>
      <c r="AY142" s="20" t="s">
        <v>159</v>
      </c>
      <c r="BE142" s="111">
        <f>IF(U142="základná",N142,0)</f>
        <v>0</v>
      </c>
      <c r="BF142" s="111">
        <f>IF(U142="znížená",N142,0)</f>
        <v>0</v>
      </c>
      <c r="BG142" s="111">
        <f>IF(U142="zákl. prenesená",N142,0)</f>
        <v>0</v>
      </c>
      <c r="BH142" s="111">
        <f>IF(U142="zníž. prenesená",N142,0)</f>
        <v>0</v>
      </c>
      <c r="BI142" s="111">
        <f>IF(U142="nulová",N142,0)</f>
        <v>0</v>
      </c>
      <c r="BJ142" s="20" t="s">
        <v>138</v>
      </c>
      <c r="BK142" s="111">
        <f>ROUND(L142*K142,2)</f>
        <v>0</v>
      </c>
      <c r="BL142" s="20" t="s">
        <v>439</v>
      </c>
      <c r="BM142" s="20" t="s">
        <v>682</v>
      </c>
    </row>
    <row r="143" spans="2:65" s="10" customFormat="1" ht="14.45" customHeight="1">
      <c r="B143" s="176"/>
      <c r="C143" s="177"/>
      <c r="D143" s="177"/>
      <c r="E143" s="178" t="s">
        <v>20</v>
      </c>
      <c r="F143" s="256" t="s">
        <v>683</v>
      </c>
      <c r="G143" s="257"/>
      <c r="H143" s="257"/>
      <c r="I143" s="257"/>
      <c r="J143" s="177"/>
      <c r="K143" s="179">
        <v>101.5</v>
      </c>
      <c r="L143" s="177"/>
      <c r="M143" s="177"/>
      <c r="N143" s="177"/>
      <c r="O143" s="177"/>
      <c r="P143" s="177"/>
      <c r="Q143" s="177"/>
      <c r="R143" s="180"/>
      <c r="T143" s="181"/>
      <c r="U143" s="177"/>
      <c r="V143" s="177"/>
      <c r="W143" s="177"/>
      <c r="X143" s="177"/>
      <c r="Y143" s="177"/>
      <c r="Z143" s="177"/>
      <c r="AA143" s="182"/>
      <c r="AT143" s="183" t="s">
        <v>181</v>
      </c>
      <c r="AU143" s="183" t="s">
        <v>138</v>
      </c>
      <c r="AV143" s="10" t="s">
        <v>138</v>
      </c>
      <c r="AW143" s="10" t="s">
        <v>182</v>
      </c>
      <c r="AX143" s="10" t="s">
        <v>87</v>
      </c>
      <c r="AY143" s="183" t="s">
        <v>159</v>
      </c>
    </row>
    <row r="144" spans="2:65" s="1" customFormat="1" ht="49.9" customHeight="1">
      <c r="B144" s="36"/>
      <c r="C144" s="37"/>
      <c r="D144" s="159" t="s">
        <v>501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294">
        <f t="shared" ref="N144:N149" si="5">BK144</f>
        <v>0</v>
      </c>
      <c r="O144" s="295"/>
      <c r="P144" s="295"/>
      <c r="Q144" s="295"/>
      <c r="R144" s="38"/>
      <c r="T144" s="144"/>
      <c r="U144" s="37"/>
      <c r="V144" s="37"/>
      <c r="W144" s="37"/>
      <c r="X144" s="37"/>
      <c r="Y144" s="37"/>
      <c r="Z144" s="37"/>
      <c r="AA144" s="79"/>
      <c r="AT144" s="20" t="s">
        <v>78</v>
      </c>
      <c r="AU144" s="20" t="s">
        <v>79</v>
      </c>
      <c r="AY144" s="20" t="s">
        <v>502</v>
      </c>
      <c r="BK144" s="111">
        <f>SUM(BK145:BK149)</f>
        <v>0</v>
      </c>
    </row>
    <row r="145" spans="2:63" s="1" customFormat="1" ht="22.35" customHeight="1">
      <c r="B145" s="36"/>
      <c r="C145" s="196" t="s">
        <v>20</v>
      </c>
      <c r="D145" s="196" t="s">
        <v>160</v>
      </c>
      <c r="E145" s="197" t="s">
        <v>20</v>
      </c>
      <c r="F145" s="248" t="s">
        <v>20</v>
      </c>
      <c r="G145" s="248"/>
      <c r="H145" s="248"/>
      <c r="I145" s="248"/>
      <c r="J145" s="198" t="s">
        <v>20</v>
      </c>
      <c r="K145" s="172"/>
      <c r="L145" s="250"/>
      <c r="M145" s="247"/>
      <c r="N145" s="247">
        <f t="shared" si="5"/>
        <v>0</v>
      </c>
      <c r="O145" s="247"/>
      <c r="P145" s="247"/>
      <c r="Q145" s="247"/>
      <c r="R145" s="38"/>
      <c r="T145" s="173" t="s">
        <v>20</v>
      </c>
      <c r="U145" s="199" t="s">
        <v>46</v>
      </c>
      <c r="V145" s="37"/>
      <c r="W145" s="37"/>
      <c r="X145" s="37"/>
      <c r="Y145" s="37"/>
      <c r="Z145" s="37"/>
      <c r="AA145" s="79"/>
      <c r="AT145" s="20" t="s">
        <v>502</v>
      </c>
      <c r="AU145" s="20" t="s">
        <v>87</v>
      </c>
      <c r="AY145" s="20" t="s">
        <v>502</v>
      </c>
      <c r="BE145" s="111">
        <f>IF(U145="základná",N145,0)</f>
        <v>0</v>
      </c>
      <c r="BF145" s="111">
        <f>IF(U145="znížená",N145,0)</f>
        <v>0</v>
      </c>
      <c r="BG145" s="111">
        <f>IF(U145="zákl. prenesená",N145,0)</f>
        <v>0</v>
      </c>
      <c r="BH145" s="111">
        <f>IF(U145="zníž. prenesená",N145,0)</f>
        <v>0</v>
      </c>
      <c r="BI145" s="111">
        <f>IF(U145="nulová",N145,0)</f>
        <v>0</v>
      </c>
      <c r="BJ145" s="20" t="s">
        <v>138</v>
      </c>
      <c r="BK145" s="111">
        <f>L145*K145</f>
        <v>0</v>
      </c>
    </row>
    <row r="146" spans="2:63" s="1" customFormat="1" ht="22.35" customHeight="1">
      <c r="B146" s="36"/>
      <c r="C146" s="196" t="s">
        <v>20</v>
      </c>
      <c r="D146" s="196" t="s">
        <v>160</v>
      </c>
      <c r="E146" s="197" t="s">
        <v>20</v>
      </c>
      <c r="F146" s="248" t="s">
        <v>20</v>
      </c>
      <c r="G146" s="248"/>
      <c r="H146" s="248"/>
      <c r="I146" s="248"/>
      <c r="J146" s="198" t="s">
        <v>20</v>
      </c>
      <c r="K146" s="172"/>
      <c r="L146" s="250"/>
      <c r="M146" s="247"/>
      <c r="N146" s="247">
        <f t="shared" si="5"/>
        <v>0</v>
      </c>
      <c r="O146" s="247"/>
      <c r="P146" s="247"/>
      <c r="Q146" s="247"/>
      <c r="R146" s="38"/>
      <c r="T146" s="173" t="s">
        <v>20</v>
      </c>
      <c r="U146" s="199" t="s">
        <v>46</v>
      </c>
      <c r="V146" s="37"/>
      <c r="W146" s="37"/>
      <c r="X146" s="37"/>
      <c r="Y146" s="37"/>
      <c r="Z146" s="37"/>
      <c r="AA146" s="79"/>
      <c r="AT146" s="20" t="s">
        <v>502</v>
      </c>
      <c r="AU146" s="20" t="s">
        <v>87</v>
      </c>
      <c r="AY146" s="20" t="s">
        <v>502</v>
      </c>
      <c r="BE146" s="111">
        <f>IF(U146="základná",N146,0)</f>
        <v>0</v>
      </c>
      <c r="BF146" s="111">
        <f>IF(U146="znížená",N146,0)</f>
        <v>0</v>
      </c>
      <c r="BG146" s="111">
        <f>IF(U146="zákl. prenesená",N146,0)</f>
        <v>0</v>
      </c>
      <c r="BH146" s="111">
        <f>IF(U146="zníž. prenesená",N146,0)</f>
        <v>0</v>
      </c>
      <c r="BI146" s="111">
        <f>IF(U146="nulová",N146,0)</f>
        <v>0</v>
      </c>
      <c r="BJ146" s="20" t="s">
        <v>138</v>
      </c>
      <c r="BK146" s="111">
        <f>L146*K146</f>
        <v>0</v>
      </c>
    </row>
    <row r="147" spans="2:63" s="1" customFormat="1" ht="22.35" customHeight="1">
      <c r="B147" s="36"/>
      <c r="C147" s="196" t="s">
        <v>20</v>
      </c>
      <c r="D147" s="196" t="s">
        <v>160</v>
      </c>
      <c r="E147" s="197" t="s">
        <v>20</v>
      </c>
      <c r="F147" s="248" t="s">
        <v>20</v>
      </c>
      <c r="G147" s="248"/>
      <c r="H147" s="248"/>
      <c r="I147" s="248"/>
      <c r="J147" s="198" t="s">
        <v>20</v>
      </c>
      <c r="K147" s="172"/>
      <c r="L147" s="250"/>
      <c r="M147" s="247"/>
      <c r="N147" s="247">
        <f t="shared" si="5"/>
        <v>0</v>
      </c>
      <c r="O147" s="247"/>
      <c r="P147" s="247"/>
      <c r="Q147" s="247"/>
      <c r="R147" s="38"/>
      <c r="T147" s="173" t="s">
        <v>20</v>
      </c>
      <c r="U147" s="199" t="s">
        <v>46</v>
      </c>
      <c r="V147" s="37"/>
      <c r="W147" s="37"/>
      <c r="X147" s="37"/>
      <c r="Y147" s="37"/>
      <c r="Z147" s="37"/>
      <c r="AA147" s="79"/>
      <c r="AT147" s="20" t="s">
        <v>502</v>
      </c>
      <c r="AU147" s="20" t="s">
        <v>87</v>
      </c>
      <c r="AY147" s="20" t="s">
        <v>502</v>
      </c>
      <c r="BE147" s="111">
        <f>IF(U147="základná",N147,0)</f>
        <v>0</v>
      </c>
      <c r="BF147" s="111">
        <f>IF(U147="znížená",N147,0)</f>
        <v>0</v>
      </c>
      <c r="BG147" s="111">
        <f>IF(U147="zákl. prenesená",N147,0)</f>
        <v>0</v>
      </c>
      <c r="BH147" s="111">
        <f>IF(U147="zníž. prenesená",N147,0)</f>
        <v>0</v>
      </c>
      <c r="BI147" s="111">
        <f>IF(U147="nulová",N147,0)</f>
        <v>0</v>
      </c>
      <c r="BJ147" s="20" t="s">
        <v>138</v>
      </c>
      <c r="BK147" s="111">
        <f>L147*K147</f>
        <v>0</v>
      </c>
    </row>
    <row r="148" spans="2:63" s="1" customFormat="1" ht="22.35" customHeight="1">
      <c r="B148" s="36"/>
      <c r="C148" s="196" t="s">
        <v>20</v>
      </c>
      <c r="D148" s="196" t="s">
        <v>160</v>
      </c>
      <c r="E148" s="197" t="s">
        <v>20</v>
      </c>
      <c r="F148" s="248" t="s">
        <v>20</v>
      </c>
      <c r="G148" s="248"/>
      <c r="H148" s="248"/>
      <c r="I148" s="248"/>
      <c r="J148" s="198" t="s">
        <v>20</v>
      </c>
      <c r="K148" s="172"/>
      <c r="L148" s="250"/>
      <c r="M148" s="247"/>
      <c r="N148" s="247">
        <f t="shared" si="5"/>
        <v>0</v>
      </c>
      <c r="O148" s="247"/>
      <c r="P148" s="247"/>
      <c r="Q148" s="247"/>
      <c r="R148" s="38"/>
      <c r="T148" s="173" t="s">
        <v>20</v>
      </c>
      <c r="U148" s="199" t="s">
        <v>46</v>
      </c>
      <c r="V148" s="37"/>
      <c r="W148" s="37"/>
      <c r="X148" s="37"/>
      <c r="Y148" s="37"/>
      <c r="Z148" s="37"/>
      <c r="AA148" s="79"/>
      <c r="AT148" s="20" t="s">
        <v>502</v>
      </c>
      <c r="AU148" s="20" t="s">
        <v>87</v>
      </c>
      <c r="AY148" s="20" t="s">
        <v>502</v>
      </c>
      <c r="BE148" s="111">
        <f>IF(U148="základná",N148,0)</f>
        <v>0</v>
      </c>
      <c r="BF148" s="111">
        <f>IF(U148="znížená",N148,0)</f>
        <v>0</v>
      </c>
      <c r="BG148" s="111">
        <f>IF(U148="zákl. prenesená",N148,0)</f>
        <v>0</v>
      </c>
      <c r="BH148" s="111">
        <f>IF(U148="zníž. prenesená",N148,0)</f>
        <v>0</v>
      </c>
      <c r="BI148" s="111">
        <f>IF(U148="nulová",N148,0)</f>
        <v>0</v>
      </c>
      <c r="BJ148" s="20" t="s">
        <v>138</v>
      </c>
      <c r="BK148" s="111">
        <f>L148*K148</f>
        <v>0</v>
      </c>
    </row>
    <row r="149" spans="2:63" s="1" customFormat="1" ht="22.35" customHeight="1">
      <c r="B149" s="36"/>
      <c r="C149" s="196" t="s">
        <v>20</v>
      </c>
      <c r="D149" s="196" t="s">
        <v>160</v>
      </c>
      <c r="E149" s="197" t="s">
        <v>20</v>
      </c>
      <c r="F149" s="248" t="s">
        <v>20</v>
      </c>
      <c r="G149" s="248"/>
      <c r="H149" s="248"/>
      <c r="I149" s="248"/>
      <c r="J149" s="198" t="s">
        <v>20</v>
      </c>
      <c r="K149" s="172"/>
      <c r="L149" s="250"/>
      <c r="M149" s="247"/>
      <c r="N149" s="247">
        <f t="shared" si="5"/>
        <v>0</v>
      </c>
      <c r="O149" s="247"/>
      <c r="P149" s="247"/>
      <c r="Q149" s="247"/>
      <c r="R149" s="38"/>
      <c r="T149" s="173" t="s">
        <v>20</v>
      </c>
      <c r="U149" s="199" t="s">
        <v>46</v>
      </c>
      <c r="V149" s="57"/>
      <c r="W149" s="57"/>
      <c r="X149" s="57"/>
      <c r="Y149" s="57"/>
      <c r="Z149" s="57"/>
      <c r="AA149" s="59"/>
      <c r="AT149" s="20" t="s">
        <v>502</v>
      </c>
      <c r="AU149" s="20" t="s">
        <v>87</v>
      </c>
      <c r="AY149" s="20" t="s">
        <v>502</v>
      </c>
      <c r="BE149" s="111">
        <f>IF(U149="základná",N149,0)</f>
        <v>0</v>
      </c>
      <c r="BF149" s="111">
        <f>IF(U149="znížená",N149,0)</f>
        <v>0</v>
      </c>
      <c r="BG149" s="111">
        <f>IF(U149="zákl. prenesená",N149,0)</f>
        <v>0</v>
      </c>
      <c r="BH149" s="111">
        <f>IF(U149="zníž. prenesená",N149,0)</f>
        <v>0</v>
      </c>
      <c r="BI149" s="111">
        <f>IF(U149="nulová",N149,0)</f>
        <v>0</v>
      </c>
      <c r="BJ149" s="20" t="s">
        <v>138</v>
      </c>
      <c r="BK149" s="111">
        <f>L149*K149</f>
        <v>0</v>
      </c>
    </row>
    <row r="150" spans="2:63" s="1" customFormat="1" ht="6.95" customHeight="1"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2"/>
    </row>
  </sheetData>
  <sheetProtection algorithmName="SHA-512" hashValue="gQXuRRagjXc2uHsov5Xd9ggIjUPkN7uG0VfrcC9YlafNuPDkbBwBVPeLiswXzD9yU/mvHb1B0yxCCHcItQHEGQ==" saltValue="R5FQNC5Jv1cn8gNB+BrViIE0OFCD+ugQAopvlDysbvv1SP9X+LBttEztorTGpfBqM+ozGrr1xhVDqnLGmq8opw==" spinCount="10" sheet="1" objects="1" scenarios="1" formatColumns="0" formatRows="0"/>
  <mergeCells count="129">
    <mergeCell ref="F143:I143"/>
    <mergeCell ref="F145:I145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L139:M139"/>
    <mergeCell ref="N139:Q139"/>
    <mergeCell ref="L140:M140"/>
    <mergeCell ref="N140:Q140"/>
    <mergeCell ref="L141:M141"/>
    <mergeCell ref="N141:Q141"/>
    <mergeCell ref="L142:M142"/>
    <mergeCell ref="N142:Q142"/>
    <mergeCell ref="F139:I139"/>
    <mergeCell ref="F142:I142"/>
    <mergeCell ref="F140:I140"/>
    <mergeCell ref="F141:I141"/>
    <mergeCell ref="F133:I133"/>
    <mergeCell ref="F134:I134"/>
    <mergeCell ref="L135:M135"/>
    <mergeCell ref="N135:Q135"/>
    <mergeCell ref="N127:Q127"/>
    <mergeCell ref="N128:Q128"/>
    <mergeCell ref="F135:I135"/>
    <mergeCell ref="F138:I138"/>
    <mergeCell ref="F136:I136"/>
    <mergeCell ref="F137:I137"/>
    <mergeCell ref="L137:M137"/>
    <mergeCell ref="N137:Q137"/>
    <mergeCell ref="L126:M126"/>
    <mergeCell ref="N126:Q126"/>
    <mergeCell ref="F126:I126"/>
    <mergeCell ref="F131:I131"/>
    <mergeCell ref="F129:I129"/>
    <mergeCell ref="L129:M129"/>
    <mergeCell ref="N129:Q129"/>
    <mergeCell ref="F130:I130"/>
    <mergeCell ref="F132:I132"/>
    <mergeCell ref="M117:Q117"/>
    <mergeCell ref="F119:I119"/>
    <mergeCell ref="L119:M119"/>
    <mergeCell ref="N119:Q119"/>
    <mergeCell ref="N120:Q120"/>
    <mergeCell ref="N121:Q121"/>
    <mergeCell ref="N122:Q122"/>
    <mergeCell ref="F123:I123"/>
    <mergeCell ref="F125:I125"/>
    <mergeCell ref="L123:M123"/>
    <mergeCell ref="N123:Q123"/>
    <mergeCell ref="F124:I124"/>
    <mergeCell ref="L124:M124"/>
    <mergeCell ref="N124:Q124"/>
    <mergeCell ref="L125:M125"/>
    <mergeCell ref="N125:Q125"/>
    <mergeCell ref="D100:H100"/>
    <mergeCell ref="N100:Q100"/>
    <mergeCell ref="N101:Q101"/>
    <mergeCell ref="L103:Q103"/>
    <mergeCell ref="C109:Q109"/>
    <mergeCell ref="M114:P114"/>
    <mergeCell ref="F111:P111"/>
    <mergeCell ref="F112:P112"/>
    <mergeCell ref="M116:Q116"/>
    <mergeCell ref="N93:Q93"/>
    <mergeCell ref="N95:Q95"/>
    <mergeCell ref="D96:H96"/>
    <mergeCell ref="N96:Q96"/>
    <mergeCell ref="D97:H97"/>
    <mergeCell ref="N97:Q97"/>
    <mergeCell ref="D98:H98"/>
    <mergeCell ref="N98:Q98"/>
    <mergeCell ref="D99:H99"/>
    <mergeCell ref="N99:Q99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F149:I149"/>
    <mergeCell ref="L149:M149"/>
    <mergeCell ref="N149:Q149"/>
    <mergeCell ref="N144:Q144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F148:I148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L148:M148"/>
    <mergeCell ref="N148:Q148"/>
  </mergeCells>
  <dataValidations count="2">
    <dataValidation type="list" allowBlank="1" showInputMessage="1" showErrorMessage="1" error="Povolené sú hodnoty K, M." sqref="D145:D150" xr:uid="{00000000-0002-0000-0300-000000000000}">
      <formula1>"K, M"</formula1>
    </dataValidation>
    <dataValidation type="list" allowBlank="1" showInputMessage="1" showErrorMessage="1" error="Povolené sú hodnoty základná, znížená, nulová." sqref="U145:U150" xr:uid="{00000000-0002-0000-0300-000001000000}">
      <formula1>"základná, znížená, nulová"</formula1>
    </dataValidation>
  </dataValidations>
  <hyperlinks>
    <hyperlink ref="F1:G1" location="C2" display="1) Krycí list rozpočtu" xr:uid="{00000000-0004-0000-0300-000000000000}"/>
    <hyperlink ref="H1:K1" location="C86" display="2) Rekapitulácia rozpočtu" xr:uid="{00000000-0004-0000-0300-000001000000}"/>
    <hyperlink ref="L1" location="C119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80921 - SO 01 - Parkovisk...</vt:lpstr>
      <vt:lpstr>80922 - SO 02 - Krajinno ...</vt:lpstr>
      <vt:lpstr>80923 - Ochrana egzistujú...</vt:lpstr>
      <vt:lpstr>'80921 - SO 01 - Parkovisk...'!Názvy_tlače</vt:lpstr>
      <vt:lpstr>'80922 - SO 02 - Krajinno ...'!Názvy_tlače</vt:lpstr>
      <vt:lpstr>'80923 - Ochrana egzistujú...'!Názvy_tlače</vt:lpstr>
      <vt:lpstr>'Rekapitulácia stavby'!Názvy_tlače</vt:lpstr>
      <vt:lpstr>'80921 - SO 01 - Parkovisk...'!Oblasť_tlače</vt:lpstr>
      <vt:lpstr>'80922 - SO 02 - Krajinno ...'!Oblasť_tlače</vt:lpstr>
      <vt:lpstr>'80923 - Ochrana egzistujú...'!Oblasť_tlače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Marika-PC\Marika</dc:creator>
  <cp:lastModifiedBy>Mgr. Renata Gregušová</cp:lastModifiedBy>
  <dcterms:created xsi:type="dcterms:W3CDTF">2020-09-21T16:50:38Z</dcterms:created>
  <dcterms:modified xsi:type="dcterms:W3CDTF">2020-09-22T07:37:09Z</dcterms:modified>
</cp:coreProperties>
</file>