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nitro\e-aukce\2018\P(e-poptávka) - DOTACE - Masarykův háj\PRACOVNÍ VERZE -výzva, čp,přílohy\"/>
    </mc:Choice>
  </mc:AlternateContent>
  <xr:revisionPtr revIDLastSave="0" documentId="8_{2973E7D1-A9EC-4052-99E6-85E51BDFB2B7}" xr6:coauthVersionLast="34" xr6:coauthVersionMax="34" xr10:uidLastSave="{00000000-0000-0000-0000-000000000000}"/>
  <bookViews>
    <workbookView xWindow="0" yWindow="0" windowWidth="28800" windowHeight="11880" tabRatio="900" xr2:uid="{00000000-000D-0000-FFFF-FFFF00000000}"/>
  </bookViews>
  <sheets>
    <sheet name="souhrn (2)" sheetId="9" r:id="rId1"/>
    <sheet name="příprava stanoviště" sheetId="2" r:id="rId2"/>
    <sheet name="výsadba stromů" sheetId="3" r:id="rId3"/>
    <sheet name="výsadba keřů skupiny (2)" sheetId="12" r:id="rId4"/>
    <sheet name="založení trávníku" sheetId="6" r:id="rId5"/>
    <sheet name="mobiliář" sheetId="14" r:id="rId6"/>
    <sheet name="následná péče _rok" sheetId="10" r:id="rId7"/>
  </sheets>
  <definedNames>
    <definedName name="_xlnm.Print_Area" localSheetId="5">mobiliář!$A$1:$H$13</definedName>
    <definedName name="_xlnm.Print_Area" localSheetId="1">'příprava stanoviště'!$A$1:$G$14</definedName>
    <definedName name="_xlnm.Print_Area" localSheetId="0">'souhrn (2)'!$B$2:$F$41</definedName>
    <definedName name="_xlnm.Print_Area" localSheetId="3">'výsadba keřů skupiny (2)'!$A$1:$H$37</definedName>
    <definedName name="_xlnm.Print_Area" localSheetId="2">'výsadba stromů'!$A$2:$H$83</definedName>
    <definedName name="_xlnm.Print_Area" localSheetId="4">'založení trávníku'!$A$1:$H$30</definedName>
  </definedNames>
  <calcPr calcId="162913"/>
</workbook>
</file>

<file path=xl/calcChain.xml><?xml version="1.0" encoding="utf-8"?>
<calcChain xmlns="http://schemas.openxmlformats.org/spreadsheetml/2006/main">
  <c r="H9" i="14" l="1"/>
  <c r="H10" i="14" s="1"/>
  <c r="E33" i="9" s="1"/>
  <c r="G8" i="14"/>
  <c r="G10" i="14" s="1"/>
  <c r="H13" i="14" l="1"/>
  <c r="D32" i="9"/>
  <c r="H20" i="3"/>
  <c r="G21" i="3"/>
  <c r="H60" i="3" l="1"/>
  <c r="G61" i="3"/>
  <c r="D15" i="6" l="1"/>
  <c r="D13" i="6"/>
  <c r="H13" i="6" s="1"/>
  <c r="G24" i="6"/>
  <c r="D16" i="12"/>
  <c r="H16" i="12" s="1"/>
  <c r="H15" i="12" l="1"/>
  <c r="H9" i="6" l="1"/>
  <c r="G7" i="2"/>
  <c r="H14" i="6"/>
  <c r="D7" i="6"/>
  <c r="D8" i="6" s="1"/>
  <c r="G8" i="6" s="1"/>
  <c r="G17" i="6" s="1"/>
  <c r="D56" i="3"/>
  <c r="G56" i="3" s="1"/>
  <c r="D16" i="3"/>
  <c r="G76" i="3"/>
  <c r="G75" i="3"/>
  <c r="G74" i="3"/>
  <c r="G73" i="3"/>
  <c r="D66" i="3"/>
  <c r="D64" i="3"/>
  <c r="H64" i="3" s="1"/>
  <c r="D59" i="3"/>
  <c r="H59" i="3" s="1"/>
  <c r="D57" i="3"/>
  <c r="D58" i="3" s="1"/>
  <c r="D55" i="3"/>
  <c r="G55" i="3" s="1"/>
  <c r="D54" i="3"/>
  <c r="G54" i="3" s="1"/>
  <c r="H53" i="3"/>
  <c r="D52" i="3"/>
  <c r="G52" i="3" s="1"/>
  <c r="H51" i="3"/>
  <c r="D50" i="3"/>
  <c r="H50" i="3" s="1"/>
  <c r="H49" i="3"/>
  <c r="G48" i="3"/>
  <c r="H47" i="3"/>
  <c r="D18" i="12"/>
  <c r="G27" i="12"/>
  <c r="D32" i="12"/>
  <c r="D6" i="12"/>
  <c r="D7" i="12" s="1"/>
  <c r="H10" i="6"/>
  <c r="D11" i="6"/>
  <c r="H11" i="6" s="1"/>
  <c r="H6" i="6"/>
  <c r="D8" i="12"/>
  <c r="H8" i="12" s="1"/>
  <c r="H5" i="12"/>
  <c r="A33" i="3"/>
  <c r="D19" i="3"/>
  <c r="D24" i="3"/>
  <c r="G8" i="2"/>
  <c r="G77" i="3" l="1"/>
  <c r="D65" i="3"/>
  <c r="G65" i="3" s="1"/>
  <c r="D67" i="3"/>
  <c r="H67" i="3" s="1"/>
  <c r="H57" i="3"/>
  <c r="H66" i="3"/>
  <c r="H7" i="6"/>
  <c r="G58" i="3"/>
  <c r="D63" i="3"/>
  <c r="D19" i="12"/>
  <c r="G23" i="6"/>
  <c r="G25" i="6" s="1"/>
  <c r="G28" i="6" s="1"/>
  <c r="D20" i="9" l="1"/>
  <c r="G68" i="3"/>
  <c r="G80" i="3" s="1"/>
  <c r="D14" i="9" s="1"/>
  <c r="D62" i="3"/>
  <c r="H62" i="3" s="1"/>
  <c r="H68" i="3" s="1"/>
  <c r="H80" i="3" s="1"/>
  <c r="E15" i="9" s="1"/>
  <c r="H63" i="3"/>
  <c r="H82" i="3" l="1"/>
  <c r="G6" i="2" l="1"/>
  <c r="G10" i="2" l="1"/>
  <c r="E7" i="9" s="1"/>
  <c r="G30" i="12"/>
  <c r="H6" i="12"/>
  <c r="D13" i="12"/>
  <c r="D14" i="12" s="1"/>
  <c r="D14" i="3"/>
  <c r="D12" i="3"/>
  <c r="G14" i="2" l="1"/>
  <c r="G7" i="12"/>
  <c r="H19" i="12" l="1"/>
  <c r="G31" i="12" l="1"/>
  <c r="G26" i="12"/>
  <c r="G25" i="12"/>
  <c r="G28" i="12"/>
  <c r="G29" i="12"/>
  <c r="G32" i="12" l="1"/>
  <c r="G33" i="3"/>
  <c r="D26" i="3"/>
  <c r="D25" i="3"/>
  <c r="D17" i="3"/>
  <c r="D15" i="3"/>
  <c r="G29" i="10"/>
  <c r="G28" i="10"/>
  <c r="G19" i="10"/>
  <c r="G18" i="10"/>
  <c r="D27" i="3" l="1"/>
  <c r="H27" i="3" s="1"/>
  <c r="G30" i="10"/>
  <c r="G20" i="10"/>
  <c r="G9" i="10" l="1"/>
  <c r="G8" i="10"/>
  <c r="H15" i="6"/>
  <c r="H16" i="6"/>
  <c r="H17" i="12"/>
  <c r="H24" i="3"/>
  <c r="G10" i="10" l="1"/>
  <c r="F24" i="9" s="1"/>
  <c r="G18" i="12"/>
  <c r="F26" i="9" l="1"/>
  <c r="F28" i="9" s="1"/>
  <c r="G8" i="3"/>
  <c r="G10" i="12"/>
  <c r="H9" i="12"/>
  <c r="H7" i="3"/>
  <c r="F35" i="9" l="1"/>
  <c r="H11" i="12"/>
  <c r="H26" i="3"/>
  <c r="F36" i="9" l="1"/>
  <c r="F38" i="9" s="1"/>
  <c r="H12" i="12"/>
  <c r="G14" i="12" l="1"/>
  <c r="G20" i="12" s="1"/>
  <c r="G35" i="12" s="1"/>
  <c r="H13" i="12"/>
  <c r="H20" i="12" s="1"/>
  <c r="H35" i="12" s="1"/>
  <c r="E18" i="9" s="1"/>
  <c r="D18" i="3"/>
  <c r="D23" i="3" s="1"/>
  <c r="G14" i="3"/>
  <c r="D10" i="3"/>
  <c r="H37" i="12" l="1"/>
  <c r="D17" i="9"/>
  <c r="D22" i="3"/>
  <c r="H22" i="3" s="1"/>
  <c r="H19" i="3"/>
  <c r="G12" i="3"/>
  <c r="H12" i="6" l="1"/>
  <c r="H17" i="6" s="1"/>
  <c r="H28" i="6" s="1"/>
  <c r="G25" i="3"/>
  <c r="H23" i="3"/>
  <c r="G18" i="3"/>
  <c r="H17" i="3"/>
  <c r="G16" i="3"/>
  <c r="G15" i="3"/>
  <c r="H13" i="3"/>
  <c r="H11" i="3"/>
  <c r="H10" i="3"/>
  <c r="H9" i="3"/>
  <c r="E21" i="9" l="1"/>
  <c r="H30" i="6"/>
  <c r="G28" i="3"/>
  <c r="G36" i="3" s="1"/>
  <c r="D11" i="9" s="1"/>
  <c r="D35" i="9" s="1"/>
  <c r="H28" i="3"/>
  <c r="D36" i="9" l="1"/>
  <c r="D38" i="9" s="1"/>
  <c r="H36" i="3"/>
  <c r="H38" i="3" s="1"/>
  <c r="E12" i="9"/>
  <c r="E35" i="9" s="1"/>
  <c r="E36" i="9" l="1"/>
  <c r="E38" i="9" s="1"/>
  <c r="F41" i="9" s="1"/>
</calcChain>
</file>

<file path=xl/sharedStrings.xml><?xml version="1.0" encoding="utf-8"?>
<sst xmlns="http://schemas.openxmlformats.org/spreadsheetml/2006/main" count="473" uniqueCount="192">
  <si>
    <t>Rekapitulace nákladů</t>
  </si>
  <si>
    <t>1. Sadové úpravy</t>
  </si>
  <si>
    <t>1.1 Příprava stanoviště</t>
  </si>
  <si>
    <t>Cena</t>
  </si>
  <si>
    <t>ks</t>
  </si>
  <si>
    <t>1.2 Výsadba - práce a pomocný materiál</t>
  </si>
  <si>
    <t>Základní rozpočtové náklady celkem (bez DPH)</t>
  </si>
  <si>
    <t>DPH 21%</t>
  </si>
  <si>
    <t>1.1   Příprava stanoviště</t>
  </si>
  <si>
    <t>p.č.</t>
  </si>
  <si>
    <t>Číslo položky</t>
  </si>
  <si>
    <t>název položky</t>
  </si>
  <si>
    <t>počet MJ</t>
  </si>
  <si>
    <t>MJ</t>
  </si>
  <si>
    <t>cena/ MJ</t>
  </si>
  <si>
    <t>cena celkem</t>
  </si>
  <si>
    <t>Celkem</t>
  </si>
  <si>
    <t>m</t>
  </si>
  <si>
    <t>Zkratka</t>
  </si>
  <si>
    <t>Velikost dřeviny</t>
  </si>
  <si>
    <t>Mulčování vysazených rostlin s případným naložením odpadu na dopravní prostředek, odvozem do 20km a se složením, při tl. Mulče přes 50 do 100mm v rovině</t>
  </si>
  <si>
    <t>Výsadba dřevin s balem do předem vyhloubené jamky se zalitím v rovině při průměru balu přes 100 do 200 mm</t>
  </si>
  <si>
    <t>t</t>
  </si>
  <si>
    <t>kg</t>
  </si>
  <si>
    <t>Ukotvení dřevin třemi dřevěnými kůly, průměr 7 cm s příčkami a úvazkem, délka kůlů do 2,5 m - listnaté druhy</t>
  </si>
  <si>
    <t>Celkem výsadba stromů</t>
  </si>
  <si>
    <t>Celkem založení trávníku</t>
  </si>
  <si>
    <t>materiál</t>
  </si>
  <si>
    <t>Dovoz vody pro zálivku rostlin na vzdálenost do 1000m</t>
  </si>
  <si>
    <t>Mulčovací kůra  (tl. 10 cm)</t>
  </si>
  <si>
    <t>1.2.4 - Založení trávníku včetně osiva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</si>
  <si>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</si>
  <si>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Totální herbicid (7l/ha)</t>
  </si>
  <si>
    <t>l</t>
  </si>
  <si>
    <t>m2</t>
  </si>
  <si>
    <t>Ošetření vysazených dřevin soliterních v rovině</t>
  </si>
  <si>
    <t>Vytýčení vysazovaných dřevin</t>
  </si>
  <si>
    <t>hod</t>
  </si>
  <si>
    <t>Vytýčení a vyměření záhonů a ploch pro výsadbu</t>
  </si>
  <si>
    <t>Vyznačovací kolíky</t>
  </si>
  <si>
    <t>Kůly pro ukotvení dřevin, kůl frézovaný s fazetou se špicí - délka do 3 m, průměr 7cm</t>
  </si>
  <si>
    <t>Počet kusů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</si>
  <si>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</si>
  <si>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</si>
  <si>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</si>
  <si>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</si>
  <si>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Rákosová rohož (pro obalení kmene)</t>
  </si>
  <si>
    <t xml:space="preserve">Zhotovení obalu kmene z rákosové rohože </t>
  </si>
  <si>
    <t>Pozn. : Agregované položky - součástí všech položek je doprava a přesun materiálu na lokalitě</t>
  </si>
  <si>
    <t>Specifikace - navržené keře</t>
  </si>
  <si>
    <t>Popruh k vyvázání stromů (3m na strom)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</si>
  <si>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50 l/ks)- 0,25 m3 na strom</t>
    </r>
  </si>
  <si>
    <t>Celkem výsadba dřevin</t>
  </si>
  <si>
    <t>Přesun hmot pro sadovnické úpravy (0,2t/ks)</t>
  </si>
  <si>
    <r>
      <t>Hloubení jamky, bez výměny půdy v hornině 1-4 s případným naložením přebytečných výkopků na dopravní prostředek, s odvozem na vzdálenost do 20 km a se složením v rovině objemu do 0,02m</t>
    </r>
    <r>
      <rPr>
        <vertAlign val="superscript"/>
        <sz val="11"/>
        <rFont val="Calibri"/>
        <family val="2"/>
        <charset val="238"/>
        <scheme val="minor"/>
      </rPr>
      <t xml:space="preserve">3 </t>
    </r>
  </si>
  <si>
    <t xml:space="preserve">Jednotlivé keře a stromy </t>
  </si>
  <si>
    <t>Skupiny keřů v zápoji</t>
  </si>
  <si>
    <t>1.3.1 - Rozvojová péče 1. rok po výsadbě</t>
  </si>
  <si>
    <t>1.3.3 - Rozvojová péče 3. rok po výsadbě</t>
  </si>
  <si>
    <t>Rozvojová péče o výsadby se zálivkou (odplevelení, odstranění poškozených částí, oprava kotvení, likvidace odpadu, výchovný řez,…)</t>
  </si>
  <si>
    <t>1.3 Rozvojová péče</t>
  </si>
  <si>
    <t>Základní rozpočtové náklady celkem</t>
  </si>
  <si>
    <r>
      <t>Hloubení jámy  o velikosti do 1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</si>
  <si>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Výsadba dřevin s balem v rovině při průměru balu do 800mm</t>
  </si>
  <si>
    <t>Hnojení tabletovým hnojivem (množství dle použitého druhu) např. Silvamix (1 strom - 3 ks)</t>
  </si>
  <si>
    <t>Hnojivo (tabletové) s postupným uvolňováním např. Silvamix, Silva Tabs,…</t>
  </si>
  <si>
    <t xml:space="preserve"> - </t>
  </si>
  <si>
    <t>Hnojení tabletovým hnojivem (množství dle použitého druhu) např. Silvamix (1 keř - 2 ks)</t>
  </si>
  <si>
    <t xml:space="preserve">Příprava půdy pro sadovnické úpravy </t>
  </si>
  <si>
    <t>Celkem doplňkové aktivity</t>
  </si>
  <si>
    <t>1.3.2 - Rozvojová péče 2. rok po výsadbě</t>
  </si>
  <si>
    <t>1.1.6 - Ošetření stávajících dřevin</t>
  </si>
  <si>
    <t>Celkem příprava stanoviště</t>
  </si>
  <si>
    <t>1.1.1 - Ošetření stávajících dřevin</t>
  </si>
  <si>
    <t xml:space="preserve">2.  Doplňkové aktivity </t>
  </si>
  <si>
    <t>184 91-1421</t>
  </si>
  <si>
    <t>998 23-1311</t>
  </si>
  <si>
    <t>185 80-4312</t>
  </si>
  <si>
    <t>185 85-1121</t>
  </si>
  <si>
    <t>18421-5133</t>
  </si>
  <si>
    <t>185 80-4311</t>
  </si>
  <si>
    <t>181 45-1121</t>
  </si>
  <si>
    <t>183 40-3161</t>
  </si>
  <si>
    <t>184 80-2111</t>
  </si>
  <si>
    <t>183 40 - 3114</t>
  </si>
  <si>
    <t>Obdělání půdy kultivátorováním</t>
  </si>
  <si>
    <t>184 21-5412</t>
  </si>
  <si>
    <t>184 10-2111</t>
  </si>
  <si>
    <t>183 11-1114</t>
  </si>
  <si>
    <t>Obdělání půdy hrabáním - v rovině</t>
  </si>
  <si>
    <t>183 40-3153</t>
  </si>
  <si>
    <r>
      <t xml:space="preserve">Založení trávníku lučního  výsevem </t>
    </r>
    <r>
      <rPr>
        <b/>
        <sz val="11"/>
        <rFont val="Calibri"/>
        <family val="2"/>
        <charset val="238"/>
      </rPr>
      <t>(10g/m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1000m2, včetně pokosení a odvozem odpadu</t>
    </r>
  </si>
  <si>
    <t>v 100–125, ZB</t>
  </si>
  <si>
    <t>V 40-60, ZB</t>
  </si>
  <si>
    <t>111 15-1131</t>
  </si>
  <si>
    <t>Pokosení trávníku lučního - první seč se sběrem</t>
  </si>
  <si>
    <t>Přesun hmot pro sadovnické úpravy (0,03t/ks)</t>
  </si>
  <si>
    <t>183 10-1121</t>
  </si>
  <si>
    <t>184 10-2116</t>
  </si>
  <si>
    <t>Řez stromů prováděný lezeckou technikou - redukční obvodový, plocha koruny stromu do 390 m2</t>
  </si>
  <si>
    <t>184 85-2424</t>
  </si>
  <si>
    <t>184 85-2213</t>
  </si>
  <si>
    <t>Řez stromů prováděný lezeckou technikou - zdravotní, plocha koruny stromu do 90 m2</t>
  </si>
  <si>
    <t>184 50-1141</t>
  </si>
  <si>
    <t xml:space="preserve">Zhotovení závlahové mísy u soliterních dřevin v rovině (0,5 - 1 m) </t>
  </si>
  <si>
    <t>Vk, ok 10/12</t>
  </si>
  <si>
    <t>Acer campestre</t>
  </si>
  <si>
    <t>Acer pseudoplatanus</t>
  </si>
  <si>
    <t>Alnus glutinosa</t>
  </si>
  <si>
    <t>Carpinus betulus</t>
  </si>
  <si>
    <t>AC</t>
  </si>
  <si>
    <t>AP</t>
  </si>
  <si>
    <t>AG</t>
  </si>
  <si>
    <t>CC</t>
  </si>
  <si>
    <t>Mulčování vysazených rostlin s případným naložením odpadu na dopravní prostředek, odvozem do 20km a se složením, při tl. Mulče přes 50 do 100mm v rovině - 0,6 m2/ks</t>
  </si>
  <si>
    <t>Odstranění ruderálního porostu z plochy přes 500 m2 v rovině</t>
  </si>
  <si>
    <t>111 11-1331</t>
  </si>
  <si>
    <t>Plošná úprava terénu s urovnáním povrchu, bez doplnění ornice, v hornině 1 až 4 při nerovnostech terénu přes +-100 do +- 150mm v rovině, plocha přes 500 m2</t>
  </si>
  <si>
    <t>181 15-1321</t>
  </si>
  <si>
    <t>Odstranění ruderálního porostu z plochy  do 500 m2 v rovině</t>
  </si>
  <si>
    <t>111 11-1321</t>
  </si>
  <si>
    <r>
      <t xml:space="preserve">Chemické odplevelení půdy před založením postřikem na široko </t>
    </r>
    <r>
      <rPr>
        <sz val="9"/>
        <color theme="1"/>
        <rFont val="Calibri"/>
        <family val="2"/>
        <charset val="238"/>
        <scheme val="minor"/>
      </rPr>
      <t>(2x opakovaný postřik)</t>
    </r>
  </si>
  <si>
    <t>Ligustrum vulgare</t>
  </si>
  <si>
    <t>Viburnum opulus</t>
  </si>
  <si>
    <t>Corylus avellana</t>
  </si>
  <si>
    <t>Cornus sanguinea</t>
  </si>
  <si>
    <t>Euonymus europaeus</t>
  </si>
  <si>
    <t>Ribes alpinum</t>
  </si>
  <si>
    <t>LV</t>
  </si>
  <si>
    <t>VO</t>
  </si>
  <si>
    <t>CA</t>
  </si>
  <si>
    <t>CS</t>
  </si>
  <si>
    <t>EE</t>
  </si>
  <si>
    <t>RA</t>
  </si>
  <si>
    <t>Crataegus monogyna</t>
  </si>
  <si>
    <t>CM</t>
  </si>
  <si>
    <t>1.2.1 - Výsadba vzrostlých stromů  OK 12/14 s balem</t>
  </si>
  <si>
    <t>1.2.2 - Výsadba vzrostlých stromů  OK 10/12 s balem</t>
  </si>
  <si>
    <t>QR</t>
  </si>
  <si>
    <t>Quercus robur</t>
  </si>
  <si>
    <t>Vk, ok 12/14</t>
  </si>
  <si>
    <t>Příčka z půlené frézované kulatiny pr.7cm (3 příčky k 1 stromu)</t>
  </si>
  <si>
    <r>
      <t xml:space="preserve">Chemické odplevelení půdy před založením trávníku postřikem na široko  </t>
    </r>
    <r>
      <rPr>
        <sz val="9"/>
        <color theme="1"/>
        <rFont val="Calibri"/>
        <family val="2"/>
        <charset val="238"/>
        <scheme val="minor"/>
      </rPr>
      <t>(2x opakovaný postřik) - plocha 1070 + 89 (mezi cestami)</t>
    </r>
  </si>
  <si>
    <t>1.2.1 - Výsadba vzrostlých stromů OK 12/14 s balem</t>
  </si>
  <si>
    <t>1.2.2 - Výsadba vzrostlých stromů OK 10/12 s balem</t>
  </si>
  <si>
    <t>mulčovací kůra (tl. 10 cm)</t>
  </si>
  <si>
    <t>Obdělání půdy válením - křížem (2x)</t>
  </si>
  <si>
    <r>
      <t>2.  Doplňkové aktivity</t>
    </r>
    <r>
      <rPr>
        <sz val="11"/>
        <color rgb="FF000000"/>
        <rFont val="Calibri"/>
        <family val="2"/>
        <charset val="238"/>
      </rPr>
      <t xml:space="preserve"> </t>
    </r>
  </si>
  <si>
    <t>1.2.3 - Výsadba keřů - skupinová výsadba</t>
  </si>
  <si>
    <t>2.1 - Suchá zídka</t>
  </si>
  <si>
    <t>184 85-2217</t>
  </si>
  <si>
    <t>Řez stromů prováděný lezeckou technikou - zdravotní, plocha koruny stromu od 180 do 210 m2</t>
  </si>
  <si>
    <t>1.2.3 - Skupinová výsadba keřů</t>
  </si>
  <si>
    <t>m3</t>
  </si>
  <si>
    <r>
      <t>Odkopávka a prokopávky nazapažené s přehozením výkopku na vzdálenost do 3 m nebo s naložením na dopravní prostředek v horninách tř.3 do 100m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(164 m2 x 0,3 m)</t>
    </r>
  </si>
  <si>
    <t>184 80-1121</t>
  </si>
  <si>
    <t>183 10-1115</t>
  </si>
  <si>
    <r>
      <t>Hloubení jámy  o velikosti od 0,125 do 0,4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</si>
  <si>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184 10-2115</t>
  </si>
  <si>
    <t>Výsadba dřevin s balem v rovině při průměru balu do 600mm</t>
  </si>
  <si>
    <t>Zalití rostlin vodou plochy záhonů přes 20m2  (5 x 10L/m2)</t>
  </si>
  <si>
    <r>
      <t>Luční travní směs (10 g / m2) pro vlhčí podmínky - 120 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</si>
  <si>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Luční travní směs (10 g / m2) - 1039 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</si>
  <si>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Obdělání půdy vláčením - v rovině</t>
  </si>
  <si>
    <t>183 40-3152</t>
  </si>
  <si>
    <t>1.2.4 - Založení trávníku (s úpravou terénu)</t>
  </si>
  <si>
    <t>3. Rozvojová péče</t>
  </si>
  <si>
    <t>3.1 - Rozvojová péče 1. rok po výsadbě</t>
  </si>
  <si>
    <t>3.2 -Rozvojová péče 2. rok po výsadbě</t>
  </si>
  <si>
    <t>3.3 - Rozvojová péče 3. rok po výsadbě</t>
  </si>
  <si>
    <t>Kůly pro ukotvení dřevin, kůl frézovaný s fazetou se špicí - délka do 3 m, průměr 6cm</t>
  </si>
  <si>
    <t>Zhotovení individuální ochrany kmene</t>
  </si>
  <si>
    <t>Kruhová chránička kmene, výška 150 cm</t>
  </si>
  <si>
    <t>cena celkem služby</t>
  </si>
  <si>
    <t>cena celkem dodávky</t>
  </si>
  <si>
    <t xml:space="preserve">             Výsadba - služby</t>
  </si>
  <si>
    <t>Rostlinný materiál</t>
  </si>
  <si>
    <t xml:space="preserve">             Výsadba - materiál</t>
  </si>
  <si>
    <t>Dodávka materiálu</t>
  </si>
  <si>
    <t>Služby</t>
  </si>
  <si>
    <t>Celkem dodávky a služby</t>
  </si>
  <si>
    <t>Skupinová výsadba keřů</t>
  </si>
  <si>
    <t>Specifikace</t>
  </si>
  <si>
    <t>800-1                               122 20-1101</t>
  </si>
  <si>
    <t>Specifikace - travní semeno</t>
  </si>
  <si>
    <t>mat</t>
  </si>
  <si>
    <t>Lomový kámen tříděný , včetně dopravy, naložení a složení (4 x 1 x 1,5 =6 m3 , ztrátné 1,03 x 6 = 6,18) tj. cca 15 t</t>
  </si>
  <si>
    <t xml:space="preserve">Rozmístění lomového kamene - vytvoření suché skládané zídky do výšky stávající betonové skruže, šířky cca 1m, zapuštěná 0,25 m do terénu, délka zídky 4m </t>
  </si>
  <si>
    <t xml:space="preserve">             Materiál</t>
  </si>
  <si>
    <t xml:space="preserve">             Služby</t>
  </si>
  <si>
    <t>Celkem včetně DPH</t>
  </si>
  <si>
    <t>Pozn.: odstraňování keřů a frézování pařezů v navržené ploše trávníku - není rozpočtováno a bude provedeno na náklady investora před realizací. Pařezy v ploše pro zakládání keřů zůstanou zachovány.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</si>
</sst>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&quot;Kč&quot;"/>
    <numFmt numFmtId="165" formatCode="#,##0.00,&quot;Kč&quot;"/>
    <numFmt numFmtId="166" formatCode="#,##0\ &quot;Kč&quot;"/>
    <numFmt numFmtId="167" formatCode="#,##0.00\ &quot;Kč&quot;"/>
    <numFmt numFmtId="168" formatCode="#,##0.0\ &quot;Kč&quot;"/>
    <numFmt numFmtId="169" formatCode="#,##0.00\ _K_č"/>
  </numFmts>
  <fonts count="49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3" fillId="0" borderId="0"/>
  </cellStyleXfs>
  <cellXfs count="478">
    <xf numFmtId="0" fontId="0" fillId="0" borderId="0" xfId="0"/>
    <xf numFmtId="0" fontId="10" fillId="0" borderId="0" xfId="0" applyFont="1"/>
    <xf numFmtId="0" fontId="8" fillId="0" borderId="0" xfId="0" applyFont="1"/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66" fontId="8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/>
    <xf numFmtId="0" fontId="13" fillId="0" borderId="0" xfId="0" applyFont="1" applyFill="1"/>
    <xf numFmtId="0" fontId="8" fillId="0" borderId="2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6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0" fontId="18" fillId="0" borderId="7" xfId="0" applyFont="1" applyBorder="1"/>
    <xf numFmtId="0" fontId="18" fillId="0" borderId="8" xfId="0" applyFont="1" applyBorder="1"/>
    <xf numFmtId="0" fontId="18" fillId="0" borderId="8" xfId="0" applyFont="1" applyBorder="1" applyAlignment="1">
      <alignment wrapText="1"/>
    </xf>
    <xf numFmtId="3" fontId="18" fillId="0" borderId="8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2" fontId="8" fillId="0" borderId="6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20" fillId="0" borderId="7" xfId="0" applyFont="1" applyBorder="1"/>
    <xf numFmtId="0" fontId="20" fillId="0" borderId="8" xfId="0" applyFont="1" applyBorder="1"/>
    <xf numFmtId="0" fontId="20" fillId="0" borderId="8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left"/>
    </xf>
    <xf numFmtId="166" fontId="18" fillId="0" borderId="9" xfId="0" applyNumberFormat="1" applyFont="1" applyBorder="1"/>
    <xf numFmtId="0" fontId="15" fillId="0" borderId="10" xfId="0" applyFont="1" applyBorder="1" applyAlignment="1">
      <alignment horizontal="center"/>
    </xf>
    <xf numFmtId="166" fontId="8" fillId="0" borderId="2" xfId="0" applyNumberFormat="1" applyFont="1" applyBorder="1"/>
    <xf numFmtId="0" fontId="10" fillId="0" borderId="8" xfId="0" applyFont="1" applyBorder="1"/>
    <xf numFmtId="2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6" fontId="20" fillId="0" borderId="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/>
    </xf>
    <xf numFmtId="4" fontId="8" fillId="0" borderId="2" xfId="0" applyNumberFormat="1" applyFont="1" applyBorder="1"/>
    <xf numFmtId="166" fontId="8" fillId="0" borderId="6" xfId="0" applyNumberFormat="1" applyFont="1" applyBorder="1"/>
    <xf numFmtId="0" fontId="8" fillId="0" borderId="0" xfId="0" applyFont="1" applyFill="1" applyBorder="1"/>
    <xf numFmtId="4" fontId="8" fillId="0" borderId="2" xfId="0" applyNumberFormat="1" applyFont="1" applyFill="1" applyBorder="1" applyAlignment="1">
      <alignment horizontal="center"/>
    </xf>
    <xf numFmtId="167" fontId="8" fillId="0" borderId="0" xfId="0" applyNumberFormat="1" applyFont="1"/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2" fontId="8" fillId="0" borderId="2" xfId="0" applyNumberFormat="1" applyFont="1" applyBorder="1"/>
    <xf numFmtId="0" fontId="18" fillId="0" borderId="0" xfId="0" applyFont="1"/>
    <xf numFmtId="0" fontId="7" fillId="0" borderId="0" xfId="0" applyFont="1"/>
    <xf numFmtId="2" fontId="18" fillId="0" borderId="2" xfId="0" applyNumberFormat="1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6" fontId="15" fillId="0" borderId="5" xfId="0" applyNumberFormat="1" applyFont="1" applyBorder="1" applyAlignment="1">
      <alignment horizontal="center"/>
    </xf>
    <xf numFmtId="0" fontId="23" fillId="0" borderId="0" xfId="0" applyFont="1"/>
    <xf numFmtId="0" fontId="8" fillId="0" borderId="12" xfId="0" applyFont="1" applyBorder="1" applyAlignment="1">
      <alignment horizontal="center"/>
    </xf>
    <xf numFmtId="0" fontId="20" fillId="0" borderId="0" xfId="0" applyFont="1" applyBorder="1"/>
    <xf numFmtId="0" fontId="14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 vertical="center" wrapText="1"/>
    </xf>
    <xf numFmtId="0" fontId="10" fillId="0" borderId="7" xfId="0" applyFont="1" applyBorder="1"/>
    <xf numFmtId="164" fontId="28" fillId="0" borderId="0" xfId="0" applyNumberFormat="1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Fill="1"/>
    <xf numFmtId="0" fontId="7" fillId="0" borderId="20" xfId="0" applyFont="1" applyBorder="1" applyAlignment="1">
      <alignment horizontal="center"/>
    </xf>
    <xf numFmtId="0" fontId="29" fillId="0" borderId="0" xfId="0" applyFont="1" applyAlignment="1">
      <alignment horizontal="center"/>
    </xf>
    <xf numFmtId="2" fontId="20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166" fontId="20" fillId="0" borderId="0" xfId="0" applyNumberFormat="1" applyFont="1"/>
    <xf numFmtId="0" fontId="13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166" fontId="18" fillId="0" borderId="0" xfId="0" applyNumberFormat="1" applyFont="1" applyBorder="1"/>
    <xf numFmtId="166" fontId="8" fillId="0" borderId="2" xfId="0" applyNumberFormat="1" applyFont="1" applyFill="1" applyBorder="1"/>
    <xf numFmtId="0" fontId="30" fillId="0" borderId="0" xfId="0" applyFont="1"/>
    <xf numFmtId="0" fontId="18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7" fillId="0" borderId="1" xfId="0" applyFont="1" applyBorder="1"/>
    <xf numFmtId="0" fontId="9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2" xfId="0" applyFont="1" applyBorder="1" applyAlignment="1"/>
    <xf numFmtId="0" fontId="8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12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26" fillId="0" borderId="0" xfId="0" applyFont="1"/>
    <xf numFmtId="167" fontId="8" fillId="0" borderId="0" xfId="0" applyNumberFormat="1" applyFont="1" applyFill="1"/>
    <xf numFmtId="0" fontId="23" fillId="0" borderId="0" xfId="0" applyFont="1" applyAlignment="1">
      <alignment horizontal="left"/>
    </xf>
    <xf numFmtId="167" fontId="7" fillId="0" borderId="0" xfId="0" applyNumberFormat="1" applyFont="1" applyFill="1"/>
    <xf numFmtId="167" fontId="7" fillId="0" borderId="0" xfId="0" applyNumberFormat="1" applyFont="1"/>
    <xf numFmtId="3" fontId="15" fillId="0" borderId="5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0" fillId="0" borderId="8" xfId="0" applyNumberFormat="1" applyFont="1" applyFill="1" applyBorder="1"/>
    <xf numFmtId="3" fontId="10" fillId="0" borderId="0" xfId="0" applyNumberFormat="1" applyFont="1" applyFill="1" applyBorder="1"/>
    <xf numFmtId="0" fontId="8" fillId="0" borderId="6" xfId="0" applyFont="1" applyFill="1" applyBorder="1"/>
    <xf numFmtId="0" fontId="20" fillId="0" borderId="8" xfId="0" applyFont="1" applyFill="1" applyBorder="1"/>
    <xf numFmtId="0" fontId="15" fillId="0" borderId="23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7" fontId="27" fillId="0" borderId="0" xfId="0" applyNumberFormat="1" applyFont="1"/>
    <xf numFmtId="0" fontId="20" fillId="0" borderId="0" xfId="0" applyFont="1" applyFill="1"/>
    <xf numFmtId="2" fontId="20" fillId="0" borderId="0" xfId="0" applyNumberFormat="1" applyFont="1" applyFill="1"/>
    <xf numFmtId="2" fontId="13" fillId="0" borderId="0" xfId="0" applyNumberFormat="1" applyFont="1" applyFill="1"/>
    <xf numFmtId="0" fontId="15" fillId="0" borderId="5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1" fontId="21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166" fontId="13" fillId="0" borderId="24" xfId="0" applyNumberFormat="1" applyFont="1" applyBorder="1"/>
    <xf numFmtId="0" fontId="8" fillId="0" borderId="0" xfId="0" applyFont="1" applyFill="1" applyBorder="1" applyAlignment="1"/>
    <xf numFmtId="2" fontId="8" fillId="0" borderId="6" xfId="0" applyNumberFormat="1" applyFont="1" applyBorder="1" applyAlignment="1">
      <alignment horizontal="center"/>
    </xf>
    <xf numFmtId="4" fontId="8" fillId="0" borderId="6" xfId="0" applyNumberFormat="1" applyFont="1" applyFill="1" applyBorder="1"/>
    <xf numFmtId="0" fontId="0" fillId="0" borderId="7" xfId="0" applyFill="1" applyBorder="1"/>
    <xf numFmtId="0" fontId="4" fillId="0" borderId="2" xfId="0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0" fillId="0" borderId="0" xfId="0" applyFill="1" applyBorder="1"/>
    <xf numFmtId="2" fontId="7" fillId="0" borderId="2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0" xfId="2" applyFont="1" applyFill="1" applyBorder="1" applyAlignment="1">
      <alignment horizontal="right" wrapText="1"/>
    </xf>
    <xf numFmtId="2" fontId="7" fillId="0" borderId="2" xfId="0" applyNumberFormat="1" applyFont="1" applyBorder="1" applyAlignment="1">
      <alignment horizontal="right" vertical="center" wrapText="1"/>
    </xf>
    <xf numFmtId="0" fontId="19" fillId="0" borderId="0" xfId="5" applyFont="1" applyBorder="1" applyAlignment="1">
      <alignment horizontal="left"/>
    </xf>
    <xf numFmtId="0" fontId="34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 applyFill="1"/>
    <xf numFmtId="0" fontId="0" fillId="0" borderId="0" xfId="0" applyFont="1" applyAlignment="1">
      <alignment horizontal="center"/>
    </xf>
    <xf numFmtId="2" fontId="0" fillId="0" borderId="0" xfId="0" applyNumberFormat="1" applyFont="1"/>
    <xf numFmtId="166" fontId="0" fillId="0" borderId="0" xfId="0" applyNumberFormat="1" applyFont="1"/>
    <xf numFmtId="0" fontId="38" fillId="0" borderId="3" xfId="0" applyFont="1" applyBorder="1" applyAlignment="1">
      <alignment horizontal="center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wrapText="1"/>
    </xf>
    <xf numFmtId="2" fontId="38" fillId="0" borderId="5" xfId="0" applyNumberFormat="1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2" fontId="38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/>
    <xf numFmtId="0" fontId="39" fillId="0" borderId="7" xfId="0" applyFont="1" applyBorder="1"/>
    <xf numFmtId="0" fontId="39" fillId="0" borderId="8" xfId="0" applyFont="1" applyBorder="1"/>
    <xf numFmtId="0" fontId="39" fillId="0" borderId="8" xfId="0" applyFont="1" applyBorder="1" applyAlignment="1">
      <alignment wrapText="1"/>
    </xf>
    <xf numFmtId="2" fontId="39" fillId="0" borderId="8" xfId="0" applyNumberFormat="1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2" fontId="39" fillId="0" borderId="8" xfId="0" applyNumberFormat="1" applyFont="1" applyBorder="1"/>
    <xf numFmtId="0" fontId="35" fillId="0" borderId="7" xfId="0" applyFont="1" applyBorder="1"/>
    <xf numFmtId="0" fontId="35" fillId="0" borderId="8" xfId="0" applyFont="1" applyBorder="1"/>
    <xf numFmtId="0" fontId="35" fillId="0" borderId="8" xfId="0" applyFont="1" applyBorder="1" applyAlignment="1">
      <alignment wrapText="1"/>
    </xf>
    <xf numFmtId="2" fontId="35" fillId="0" borderId="8" xfId="0" applyNumberFormat="1" applyFont="1" applyFill="1" applyBorder="1"/>
    <xf numFmtId="0" fontId="35" fillId="0" borderId="8" xfId="0" applyFont="1" applyBorder="1" applyAlignment="1">
      <alignment horizontal="center"/>
    </xf>
    <xf numFmtId="2" fontId="35" fillId="0" borderId="8" xfId="0" applyNumberFormat="1" applyFont="1" applyBorder="1"/>
    <xf numFmtId="0" fontId="0" fillId="0" borderId="0" xfId="0" applyAlignment="1">
      <alignment wrapText="1"/>
    </xf>
    <xf numFmtId="2" fontId="0" fillId="0" borderId="0" xfId="0" applyNumberFormat="1" applyFill="1"/>
    <xf numFmtId="2" fontId="0" fillId="0" borderId="0" xfId="0" applyNumberFormat="1"/>
    <xf numFmtId="166" fontId="0" fillId="0" borderId="0" xfId="0" applyNumberFormat="1"/>
    <xf numFmtId="0" fontId="36" fillId="0" borderId="0" xfId="0" applyFont="1"/>
    <xf numFmtId="167" fontId="0" fillId="0" borderId="0" xfId="0" applyNumberFormat="1"/>
    <xf numFmtId="0" fontId="0" fillId="0" borderId="0" xfId="0" applyFill="1"/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9" fillId="0" borderId="0" xfId="0" applyFont="1"/>
    <xf numFmtId="0" fontId="34" fillId="0" borderId="2" xfId="0" applyFont="1" applyFill="1" applyBorder="1" applyAlignment="1">
      <alignment horizontal="center"/>
    </xf>
    <xf numFmtId="0" fontId="39" fillId="0" borderId="1" xfId="0" applyFont="1" applyBorder="1"/>
    <xf numFmtId="0" fontId="0" fillId="0" borderId="1" xfId="0" applyFill="1" applyBorder="1"/>
    <xf numFmtId="9" fontId="8" fillId="0" borderId="0" xfId="0" applyNumberFormat="1" applyFont="1"/>
    <xf numFmtId="2" fontId="15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166" fontId="8" fillId="0" borderId="14" xfId="0" applyNumberFormat="1" applyFont="1" applyBorder="1"/>
    <xf numFmtId="3" fontId="18" fillId="0" borderId="8" xfId="0" applyNumberFormat="1" applyFont="1" applyFill="1" applyBorder="1" applyAlignment="1">
      <alignment horizontal="center"/>
    </xf>
    <xf numFmtId="0" fontId="18" fillId="0" borderId="8" xfId="0" applyFont="1" applyFill="1" applyBorder="1"/>
    <xf numFmtId="2" fontId="18" fillId="0" borderId="8" xfId="0" applyNumberFormat="1" applyFont="1" applyFill="1" applyBorder="1"/>
    <xf numFmtId="2" fontId="18" fillId="0" borderId="0" xfId="0" applyNumberFormat="1" applyFont="1" applyFill="1" applyBorder="1"/>
    <xf numFmtId="0" fontId="20" fillId="0" borderId="7" xfId="0" applyFont="1" applyBorder="1" applyAlignment="1">
      <alignment horizontal="left"/>
    </xf>
    <xf numFmtId="2" fontId="20" fillId="0" borderId="8" xfId="0" applyNumberFormat="1" applyFont="1" applyFill="1" applyBorder="1"/>
    <xf numFmtId="0" fontId="32" fillId="0" borderId="0" xfId="0" applyFont="1" applyBorder="1" applyAlignment="1">
      <alignment wrapText="1"/>
    </xf>
    <xf numFmtId="0" fontId="7" fillId="0" borderId="7" xfId="3" applyFont="1" applyFill="1" applyBorder="1" applyAlignment="1">
      <alignment wrapText="1"/>
    </xf>
    <xf numFmtId="0" fontId="0" fillId="0" borderId="2" xfId="0" applyBorder="1"/>
    <xf numFmtId="0" fontId="8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49" fontId="8" fillId="0" borderId="1" xfId="0" applyNumberFormat="1" applyFont="1" applyFill="1" applyBorder="1"/>
    <xf numFmtId="0" fontId="7" fillId="0" borderId="1" xfId="4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wrapText="1"/>
    </xf>
    <xf numFmtId="2" fontId="8" fillId="0" borderId="6" xfId="0" applyNumberFormat="1" applyFont="1" applyFill="1" applyBorder="1"/>
    <xf numFmtId="0" fontId="0" fillId="0" borderId="2" xfId="0" applyBorder="1" applyAlignment="1">
      <alignment horizontal="center"/>
    </xf>
    <xf numFmtId="0" fontId="34" fillId="0" borderId="2" xfId="0" applyFont="1" applyFill="1" applyBorder="1"/>
    <xf numFmtId="0" fontId="34" fillId="0" borderId="2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0" fillId="0" borderId="6" xfId="0" applyFill="1" applyBorder="1"/>
    <xf numFmtId="0" fontId="8" fillId="0" borderId="6" xfId="5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ill="1" applyBorder="1" applyAlignment="1">
      <alignment horizontal="center"/>
    </xf>
    <xf numFmtId="0" fontId="7" fillId="0" borderId="7" xfId="2" applyFont="1" applyFill="1" applyBorder="1" applyAlignment="1">
      <alignment wrapText="1"/>
    </xf>
    <xf numFmtId="0" fontId="0" fillId="0" borderId="2" xfId="0" applyFill="1" applyBorder="1"/>
    <xf numFmtId="0" fontId="7" fillId="0" borderId="6" xfId="0" applyFont="1" applyBorder="1" applyAlignment="1">
      <alignment horizontal="center" vertical="center"/>
    </xf>
    <xf numFmtId="0" fontId="24" fillId="0" borderId="0" xfId="0" applyFont="1" applyBorder="1"/>
    <xf numFmtId="2" fontId="8" fillId="0" borderId="2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center"/>
    </xf>
    <xf numFmtId="168" fontId="8" fillId="0" borderId="0" xfId="0" applyNumberFormat="1" applyFont="1" applyAlignment="1">
      <alignment horizontal="right"/>
    </xf>
    <xf numFmtId="168" fontId="15" fillId="0" borderId="25" xfId="0" applyNumberFormat="1" applyFont="1" applyBorder="1" applyAlignment="1">
      <alignment horizontal="right"/>
    </xf>
    <xf numFmtId="168" fontId="7" fillId="0" borderId="22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horizontal="right"/>
    </xf>
    <xf numFmtId="168" fontId="10" fillId="0" borderId="14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5" fillId="0" borderId="4" xfId="0" applyNumberFormat="1" applyFont="1" applyBorder="1" applyAlignment="1">
      <alignment horizontal="right"/>
    </xf>
    <xf numFmtId="168" fontId="8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8" fontId="20" fillId="0" borderId="9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34" fillId="0" borderId="6" xfId="0" applyFont="1" applyFill="1" applyBorder="1" applyAlignment="1">
      <alignment wrapText="1"/>
    </xf>
    <xf numFmtId="0" fontId="34" fillId="0" borderId="2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7" fillId="0" borderId="6" xfId="5" applyFont="1" applyBorder="1" applyAlignment="1">
      <alignment vertical="center" wrapText="1"/>
    </xf>
    <xf numFmtId="2" fontId="8" fillId="0" borderId="6" xfId="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45" fillId="0" borderId="27" xfId="0" applyNumberFormat="1" applyFont="1" applyFill="1" applyBorder="1" applyAlignment="1">
      <alignment horizontal="center"/>
    </xf>
    <xf numFmtId="168" fontId="10" fillId="0" borderId="1" xfId="0" applyNumberFormat="1" applyFont="1" applyFill="1" applyBorder="1"/>
    <xf numFmtId="0" fontId="18" fillId="0" borderId="0" xfId="0" applyFont="1" applyFill="1" applyBorder="1" applyAlignment="1">
      <alignment horizontal="left"/>
    </xf>
    <xf numFmtId="168" fontId="10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right"/>
    </xf>
    <xf numFmtId="3" fontId="45" fillId="0" borderId="15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8" fontId="10" fillId="0" borderId="2" xfId="0" applyNumberFormat="1" applyFont="1" applyFill="1" applyBorder="1"/>
    <xf numFmtId="167" fontId="10" fillId="0" borderId="14" xfId="0" applyNumberFormat="1" applyFont="1" applyBorder="1" applyAlignment="1">
      <alignment horizontal="right"/>
    </xf>
    <xf numFmtId="167" fontId="21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21" fillId="0" borderId="0" xfId="0" applyNumberFormat="1" applyFont="1" applyAlignment="1">
      <alignment horizontal="center"/>
    </xf>
    <xf numFmtId="0" fontId="7" fillId="0" borderId="2" xfId="0" applyFont="1" applyBorder="1"/>
    <xf numFmtId="167" fontId="18" fillId="0" borderId="9" xfId="0" applyNumberFormat="1" applyFont="1" applyBorder="1"/>
    <xf numFmtId="0" fontId="46" fillId="0" borderId="5" xfId="0" applyFont="1" applyBorder="1" applyAlignment="1">
      <alignment horizontal="center"/>
    </xf>
    <xf numFmtId="167" fontId="18" fillId="0" borderId="2" xfId="0" applyNumberFormat="1" applyFont="1" applyFill="1" applyBorder="1"/>
    <xf numFmtId="167" fontId="18" fillId="0" borderId="8" xfId="0" applyNumberFormat="1" applyFont="1" applyBorder="1"/>
    <xf numFmtId="167" fontId="20" fillId="0" borderId="9" xfId="0" applyNumberFormat="1" applyFont="1" applyBorder="1"/>
    <xf numFmtId="0" fontId="21" fillId="0" borderId="14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2" fontId="7" fillId="0" borderId="6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right"/>
    </xf>
    <xf numFmtId="166" fontId="7" fillId="0" borderId="6" xfId="0" applyNumberFormat="1" applyFont="1" applyBorder="1" applyAlignment="1">
      <alignment horizontal="right"/>
    </xf>
    <xf numFmtId="3" fontId="45" fillId="0" borderId="29" xfId="0" applyNumberFormat="1" applyFont="1" applyFill="1" applyBorder="1" applyAlignment="1">
      <alignment horizontal="center"/>
    </xf>
    <xf numFmtId="167" fontId="18" fillId="0" borderId="8" xfId="0" applyNumberFormat="1" applyFont="1" applyBorder="1" applyAlignment="1">
      <alignment horizontal="right"/>
    </xf>
    <xf numFmtId="167" fontId="18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center"/>
    </xf>
    <xf numFmtId="167" fontId="20" fillId="0" borderId="8" xfId="0" applyNumberFormat="1" applyFont="1" applyBorder="1"/>
    <xf numFmtId="167" fontId="20" fillId="0" borderId="9" xfId="0" applyNumberFormat="1" applyFont="1" applyBorder="1" applyAlignment="1">
      <alignment horizontal="right"/>
    </xf>
    <xf numFmtId="167" fontId="18" fillId="0" borderId="1" xfId="0" applyNumberFormat="1" applyFont="1" applyBorder="1" applyAlignment="1">
      <alignment horizontal="right"/>
    </xf>
    <xf numFmtId="167" fontId="18" fillId="0" borderId="14" xfId="0" applyNumberFormat="1" applyFont="1" applyBorder="1"/>
    <xf numFmtId="167" fontId="45" fillId="0" borderId="15" xfId="0" applyNumberFormat="1" applyFont="1" applyFill="1" applyBorder="1" applyAlignment="1">
      <alignment horizontal="center"/>
    </xf>
    <xf numFmtId="167" fontId="15" fillId="0" borderId="4" xfId="0" applyNumberFormat="1" applyFont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166" fontId="0" fillId="0" borderId="31" xfId="0" applyNumberFormat="1" applyFont="1" applyBorder="1"/>
    <xf numFmtId="2" fontId="34" fillId="0" borderId="2" xfId="0" applyNumberFormat="1" applyFont="1" applyFill="1" applyBorder="1" applyAlignment="1">
      <alignment horizontal="center"/>
    </xf>
    <xf numFmtId="2" fontId="34" fillId="0" borderId="2" xfId="0" applyNumberFormat="1" applyFont="1" applyBorder="1"/>
    <xf numFmtId="166" fontId="34" fillId="0" borderId="2" xfId="0" applyNumberFormat="1" applyFont="1" applyBorder="1"/>
    <xf numFmtId="0" fontId="34" fillId="0" borderId="0" xfId="0" applyFont="1" applyAlignment="1">
      <alignment horizontal="center"/>
    </xf>
    <xf numFmtId="167" fontId="39" fillId="0" borderId="8" xfId="0" applyNumberFormat="1" applyFont="1" applyBorder="1"/>
    <xf numFmtId="167" fontId="39" fillId="0" borderId="9" xfId="0" applyNumberFormat="1" applyFont="1" applyBorder="1"/>
    <xf numFmtId="167" fontId="35" fillId="0" borderId="8" xfId="0" applyNumberFormat="1" applyFont="1" applyBorder="1"/>
    <xf numFmtId="167" fontId="35" fillId="0" borderId="9" xfId="0" applyNumberFormat="1" applyFont="1" applyBorder="1"/>
    <xf numFmtId="167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23" fillId="0" borderId="0" xfId="0" applyNumberFormat="1" applyFont="1" applyBorder="1" applyAlignment="1">
      <alignment horizontal="center"/>
    </xf>
    <xf numFmtId="167" fontId="18" fillId="0" borderId="0" xfId="0" applyNumberFormat="1" applyFont="1" applyFill="1" applyAlignment="1">
      <alignment horizontal="right"/>
    </xf>
    <xf numFmtId="167" fontId="25" fillId="0" borderId="1" xfId="0" applyNumberFormat="1" applyFont="1" applyBorder="1" applyAlignment="1">
      <alignment horizontal="center"/>
    </xf>
    <xf numFmtId="167" fontId="37" fillId="0" borderId="1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18" fillId="0" borderId="0" xfId="0" applyNumberFormat="1" applyFont="1"/>
    <xf numFmtId="167" fontId="8" fillId="0" borderId="9" xfId="0" applyNumberFormat="1" applyFont="1" applyBorder="1" applyAlignment="1"/>
    <xf numFmtId="167" fontId="8" fillId="0" borderId="2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167" fontId="25" fillId="0" borderId="1" xfId="0" applyNumberFormat="1" applyFont="1" applyFill="1" applyBorder="1" applyAlignment="1">
      <alignment horizontal="center"/>
    </xf>
    <xf numFmtId="167" fontId="39" fillId="0" borderId="0" xfId="0" applyNumberFormat="1" applyFont="1" applyBorder="1" applyAlignment="1">
      <alignment horizontal="right"/>
    </xf>
    <xf numFmtId="167" fontId="27" fillId="0" borderId="0" xfId="0" applyNumberFormat="1" applyFont="1" applyBorder="1" applyAlignment="1">
      <alignment horizontal="right"/>
    </xf>
    <xf numFmtId="0" fontId="30" fillId="0" borderId="16" xfId="0" applyFont="1" applyBorder="1" applyAlignment="1">
      <alignment horizontal="center"/>
    </xf>
    <xf numFmtId="167" fontId="30" fillId="0" borderId="10" xfId="0" applyNumberFormat="1" applyFont="1" applyBorder="1"/>
    <xf numFmtId="0" fontId="18" fillId="0" borderId="2" xfId="0" applyFont="1" applyBorder="1" applyAlignment="1"/>
    <xf numFmtId="167" fontId="10" fillId="0" borderId="2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right"/>
    </xf>
    <xf numFmtId="167" fontId="20" fillId="0" borderId="16" xfId="0" applyNumberFormat="1" applyFont="1" applyBorder="1" applyAlignment="1"/>
    <xf numFmtId="167" fontId="20" fillId="0" borderId="4" xfId="0" applyNumberFormat="1" applyFont="1" applyBorder="1" applyAlignment="1">
      <alignment horizontal="right"/>
    </xf>
    <xf numFmtId="167" fontId="18" fillId="0" borderId="26" xfId="0" applyNumberFormat="1" applyFont="1" applyFill="1" applyBorder="1" applyAlignment="1">
      <alignment horizontal="right"/>
    </xf>
    <xf numFmtId="166" fontId="5" fillId="0" borderId="26" xfId="0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7" fontId="29" fillId="0" borderId="0" xfId="0" applyNumberFormat="1" applyFont="1" applyAlignment="1">
      <alignment horizontal="right"/>
    </xf>
    <xf numFmtId="167" fontId="48" fillId="0" borderId="30" xfId="0" applyNumberFormat="1" applyFont="1" applyBorder="1" applyAlignment="1">
      <alignment horizontal="right"/>
    </xf>
    <xf numFmtId="166" fontId="9" fillId="0" borderId="32" xfId="0" applyNumberFormat="1" applyFont="1" applyBorder="1" applyAlignment="1">
      <alignment horizontal="right"/>
    </xf>
    <xf numFmtId="166" fontId="8" fillId="0" borderId="32" xfId="0" applyNumberFormat="1" applyFont="1" applyBorder="1" applyAlignment="1">
      <alignment horizontal="right"/>
    </xf>
    <xf numFmtId="167" fontId="25" fillId="0" borderId="14" xfId="0" applyNumberFormat="1" applyFont="1" applyFill="1" applyBorder="1" applyAlignment="1">
      <alignment horizontal="right"/>
    </xf>
    <xf numFmtId="167" fontId="18" fillId="0" borderId="32" xfId="0" applyNumberFormat="1" applyFont="1" applyFill="1" applyBorder="1" applyAlignment="1">
      <alignment horizontal="right"/>
    </xf>
    <xf numFmtId="169" fontId="7" fillId="0" borderId="32" xfId="0" applyNumberFormat="1" applyFont="1" applyBorder="1"/>
    <xf numFmtId="166" fontId="9" fillId="0" borderId="14" xfId="0" applyNumberFormat="1" applyFont="1" applyBorder="1" applyAlignment="1">
      <alignment horizontal="right"/>
    </xf>
    <xf numFmtId="169" fontId="27" fillId="0" borderId="32" xfId="0" applyNumberFormat="1" applyFont="1" applyFill="1" applyBorder="1" applyAlignment="1">
      <alignment horizontal="right"/>
    </xf>
    <xf numFmtId="167" fontId="7" fillId="0" borderId="32" xfId="0" applyNumberFormat="1" applyFont="1" applyBorder="1"/>
    <xf numFmtId="167" fontId="27" fillId="0" borderId="32" xfId="0" applyNumberFormat="1" applyFont="1" applyFill="1" applyBorder="1" applyAlignment="1">
      <alignment horizontal="right"/>
    </xf>
    <xf numFmtId="167" fontId="8" fillId="0" borderId="32" xfId="0" applyNumberFormat="1" applyFont="1" applyFill="1" applyBorder="1"/>
    <xf numFmtId="166" fontId="8" fillId="0" borderId="32" xfId="0" applyNumberFormat="1" applyFont="1" applyBorder="1"/>
    <xf numFmtId="167" fontId="18" fillId="0" borderId="32" xfId="0" applyNumberFormat="1" applyFont="1" applyBorder="1" applyAlignment="1">
      <alignment horizontal="right"/>
    </xf>
    <xf numFmtId="167" fontId="37" fillId="0" borderId="14" xfId="0" applyNumberFormat="1" applyFont="1" applyFill="1" applyBorder="1" applyAlignment="1">
      <alignment horizontal="right"/>
    </xf>
    <xf numFmtId="167" fontId="39" fillId="0" borderId="32" xfId="0" applyNumberFormat="1" applyFont="1" applyBorder="1"/>
    <xf numFmtId="167" fontId="39" fillId="0" borderId="32" xfId="0" applyNumberFormat="1" applyFont="1" applyBorder="1" applyAlignment="1">
      <alignment horizontal="right"/>
    </xf>
    <xf numFmtId="166" fontId="8" fillId="0" borderId="16" xfId="0" applyNumberFormat="1" applyFont="1" applyBorder="1"/>
    <xf numFmtId="0" fontId="10" fillId="0" borderId="0" xfId="0" applyFont="1" applyBorder="1" applyAlignment="1"/>
    <xf numFmtId="0" fontId="47" fillId="0" borderId="0" xfId="0" applyFont="1" applyBorder="1" applyAlignment="1"/>
    <xf numFmtId="167" fontId="20" fillId="0" borderId="0" xfId="0" applyNumberFormat="1" applyFont="1" applyBorder="1" applyAlignment="1"/>
    <xf numFmtId="167" fontId="20" fillId="0" borderId="0" xfId="0" applyNumberFormat="1" applyFont="1" applyBorder="1" applyAlignment="1">
      <alignment horizontal="right"/>
    </xf>
    <xf numFmtId="167" fontId="48" fillId="0" borderId="0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8" fillId="0" borderId="0" xfId="0" applyNumberFormat="1" applyFont="1" applyBorder="1"/>
    <xf numFmtId="168" fontId="7" fillId="0" borderId="2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horizontal="right" wrapText="1"/>
    </xf>
    <xf numFmtId="167" fontId="8" fillId="0" borderId="2" xfId="5" applyNumberFormat="1" applyFont="1" applyFill="1" applyBorder="1"/>
    <xf numFmtId="168" fontId="10" fillId="0" borderId="6" xfId="0" applyNumberFormat="1" applyFont="1" applyFill="1" applyBorder="1"/>
    <xf numFmtId="168" fontId="10" fillId="0" borderId="6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7" fillId="0" borderId="33" xfId="0" applyFont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8" fillId="0" borderId="34" xfId="0" applyFont="1" applyBorder="1" applyAlignment="1">
      <alignment wrapText="1"/>
    </xf>
    <xf numFmtId="2" fontId="8" fillId="0" borderId="34" xfId="0" applyNumberFormat="1" applyFont="1" applyFill="1" applyBorder="1" applyAlignment="1">
      <alignment horizontal="center"/>
    </xf>
    <xf numFmtId="4" fontId="7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Fill="1" applyBorder="1"/>
    <xf numFmtId="168" fontId="8" fillId="0" borderId="35" xfId="0" applyNumberFormat="1" applyFont="1" applyBorder="1" applyAlignment="1">
      <alignment horizontal="right"/>
    </xf>
    <xf numFmtId="167" fontId="10" fillId="0" borderId="6" xfId="0" applyNumberFormat="1" applyFont="1" applyFill="1" applyBorder="1"/>
    <xf numFmtId="0" fontId="7" fillId="0" borderId="31" xfId="0" applyFont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8" fillId="0" borderId="31" xfId="0" applyFont="1" applyBorder="1" applyAlignment="1">
      <alignment wrapText="1"/>
    </xf>
    <xf numFmtId="2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166" fontId="7" fillId="0" borderId="31" xfId="0" applyNumberFormat="1" applyFont="1" applyBorder="1" applyAlignment="1">
      <alignment horizontal="right" vertical="center"/>
    </xf>
    <xf numFmtId="0" fontId="18" fillId="0" borderId="15" xfId="0" applyFont="1" applyBorder="1"/>
    <xf numFmtId="0" fontId="18" fillId="0" borderId="16" xfId="0" applyFont="1" applyBorder="1"/>
    <xf numFmtId="0" fontId="18" fillId="0" borderId="16" xfId="0" applyFont="1" applyBorder="1" applyAlignment="1">
      <alignment wrapText="1"/>
    </xf>
    <xf numFmtId="2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18" fillId="0" borderId="16" xfId="0" applyNumberFormat="1" applyFont="1" applyBorder="1"/>
    <xf numFmtId="167" fontId="18" fillId="0" borderId="5" xfId="0" applyNumberFormat="1" applyFont="1" applyBorder="1"/>
    <xf numFmtId="167" fontId="18" fillId="0" borderId="10" xfId="0" applyNumberFormat="1" applyFont="1" applyBorder="1"/>
    <xf numFmtId="0" fontId="8" fillId="0" borderId="7" xfId="0" applyFont="1" applyBorder="1" applyAlignment="1"/>
    <xf numFmtId="0" fontId="8" fillId="0" borderId="8" xfId="0" applyFont="1" applyBorder="1" applyAlignment="1"/>
    <xf numFmtId="0" fontId="18" fillId="0" borderId="15" xfId="0" applyFont="1" applyBorder="1" applyAlignment="1"/>
    <xf numFmtId="0" fontId="8" fillId="0" borderId="16" xfId="0" applyFont="1" applyBorder="1" applyAlignment="1"/>
    <xf numFmtId="0" fontId="20" fillId="0" borderId="15" xfId="0" applyFont="1" applyBorder="1" applyAlignment="1"/>
    <xf numFmtId="0" fontId="20" fillId="0" borderId="16" xfId="0" applyFont="1" applyBorder="1" applyAlignment="1"/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ální" xfId="0" builtinId="0"/>
    <cellStyle name="normální 11" xfId="5" xr:uid="{00000000-0005-0000-0000-000001000000}"/>
    <cellStyle name="normální 3" xfId="3" xr:uid="{00000000-0005-0000-0000-000002000000}"/>
    <cellStyle name="normální 7" xfId="4" xr:uid="{00000000-0005-0000-0000-000003000000}"/>
    <cellStyle name="normální 9" xfId="2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zoomScaleNormal="100" workbookViewId="0">
      <selection activeCell="E19" sqref="E19"/>
    </sheetView>
  </sheetViews>
  <sheetFormatPr defaultRowHeight="15" x14ac:dyDescent="0.25"/>
  <cols>
    <col min="1" max="1" width="4.140625" style="2" customWidth="1"/>
    <col min="2" max="2" width="33.85546875" style="2" customWidth="1"/>
    <col min="3" max="3" width="7.7109375" style="2" customWidth="1"/>
    <col min="4" max="4" width="17.5703125" style="52" bestFit="1" customWidth="1"/>
    <col min="5" max="5" width="19.28515625" style="47" bestFit="1" customWidth="1"/>
    <col min="6" max="6" width="20.140625" style="143" bestFit="1" customWidth="1"/>
    <col min="7" max="7" width="14.85546875" style="78" bestFit="1" customWidth="1"/>
    <col min="8" max="8" width="12.28515625" style="2" customWidth="1"/>
    <col min="9" max="16384" width="9.140625" style="2"/>
  </cols>
  <sheetData>
    <row r="1" spans="2:7" ht="34.5" customHeight="1" x14ac:dyDescent="0.25"/>
    <row r="2" spans="2:7" ht="21" x14ac:dyDescent="0.35">
      <c r="B2" s="130" t="s">
        <v>0</v>
      </c>
    </row>
    <row r="3" spans="2:7" ht="8.25" customHeight="1" x14ac:dyDescent="0.25"/>
    <row r="4" spans="2:7" ht="18.75" x14ac:dyDescent="0.3">
      <c r="B4" s="121" t="s">
        <v>1</v>
      </c>
      <c r="C4" s="86"/>
      <c r="D4" s="340" t="s">
        <v>178</v>
      </c>
      <c r="E4" s="416" t="s">
        <v>179</v>
      </c>
      <c r="F4" s="341" t="s">
        <v>179</v>
      </c>
      <c r="G4" s="438"/>
    </row>
    <row r="5" spans="2:7" ht="6" customHeight="1" x14ac:dyDescent="0.25">
      <c r="B5" s="86"/>
      <c r="C5" s="86"/>
      <c r="D5" s="101"/>
      <c r="E5" s="417"/>
    </row>
    <row r="6" spans="2:7" s="14" customFormat="1" x14ac:dyDescent="0.25">
      <c r="B6" s="131" t="s">
        <v>2</v>
      </c>
      <c r="C6" s="132"/>
      <c r="D6" s="400"/>
      <c r="E6" s="418" t="s">
        <v>3</v>
      </c>
      <c r="F6" s="144"/>
      <c r="G6" s="162"/>
    </row>
    <row r="7" spans="2:7" s="14" customFormat="1" x14ac:dyDescent="0.25">
      <c r="B7" s="51" t="s">
        <v>73</v>
      </c>
      <c r="C7" s="140"/>
      <c r="D7" s="394"/>
      <c r="E7" s="419">
        <f>'příprava stanoviště'!G10</f>
        <v>0</v>
      </c>
      <c r="F7" s="413"/>
      <c r="G7" s="162"/>
    </row>
    <row r="8" spans="2:7" s="89" customFormat="1" x14ac:dyDescent="0.25">
      <c r="C8" s="115"/>
      <c r="D8" s="348"/>
      <c r="E8" s="420"/>
      <c r="F8" s="115"/>
      <c r="G8" s="165"/>
    </row>
    <row r="9" spans="2:7" s="89" customFormat="1" x14ac:dyDescent="0.25">
      <c r="B9" s="133" t="s">
        <v>5</v>
      </c>
      <c r="C9" s="134"/>
      <c r="D9" s="134"/>
      <c r="E9" s="421" t="s">
        <v>3</v>
      </c>
      <c r="F9" s="115"/>
      <c r="G9" s="193"/>
    </row>
    <row r="10" spans="2:7" s="89" customFormat="1" x14ac:dyDescent="0.25">
      <c r="B10" s="89" t="s">
        <v>143</v>
      </c>
      <c r="C10" s="135"/>
      <c r="D10" s="349"/>
      <c r="E10" s="422"/>
      <c r="F10" s="412"/>
      <c r="G10" s="164"/>
    </row>
    <row r="11" spans="2:7" s="89" customFormat="1" x14ac:dyDescent="0.25">
      <c r="B11" s="89" t="s">
        <v>177</v>
      </c>
      <c r="C11" s="135"/>
      <c r="D11" s="387">
        <f>'výsadba stromů'!G36</f>
        <v>0</v>
      </c>
      <c r="E11" s="423"/>
      <c r="F11" s="145"/>
      <c r="G11" s="164"/>
    </row>
    <row r="12" spans="2:7" s="89" customFormat="1" x14ac:dyDescent="0.25">
      <c r="B12" s="89" t="s">
        <v>175</v>
      </c>
      <c r="C12" s="135"/>
      <c r="D12" s="347"/>
      <c r="E12" s="424">
        <f>'výsadba stromů'!H28</f>
        <v>0</v>
      </c>
      <c r="F12" s="145"/>
      <c r="G12" s="164"/>
    </row>
    <row r="13" spans="2:7" s="89" customFormat="1" x14ac:dyDescent="0.25">
      <c r="B13" s="89" t="s">
        <v>144</v>
      </c>
      <c r="C13" s="135"/>
      <c r="D13" s="347"/>
      <c r="E13" s="424"/>
      <c r="F13" s="145"/>
      <c r="G13" s="164"/>
    </row>
    <row r="14" spans="2:7" s="89" customFormat="1" x14ac:dyDescent="0.25">
      <c r="B14" s="89" t="s">
        <v>177</v>
      </c>
      <c r="C14" s="135"/>
      <c r="D14" s="388">
        <f>'výsadba stromů'!G80</f>
        <v>0</v>
      </c>
      <c r="E14" s="424"/>
      <c r="F14" s="145"/>
      <c r="G14" s="164"/>
    </row>
    <row r="15" spans="2:7" s="89" customFormat="1" x14ac:dyDescent="0.25">
      <c r="B15" s="89" t="s">
        <v>175</v>
      </c>
      <c r="C15" s="135"/>
      <c r="D15" s="347"/>
      <c r="E15" s="424">
        <f>'výsadba stromů'!H80</f>
        <v>0</v>
      </c>
      <c r="F15" s="145"/>
      <c r="G15" s="164"/>
    </row>
    <row r="16" spans="2:7" s="89" customFormat="1" x14ac:dyDescent="0.25">
      <c r="B16" s="89" t="s">
        <v>148</v>
      </c>
      <c r="C16" s="135"/>
      <c r="D16" s="347"/>
      <c r="E16" s="424"/>
      <c r="F16" s="145"/>
      <c r="G16" s="164"/>
    </row>
    <row r="17" spans="2:8" s="89" customFormat="1" x14ac:dyDescent="0.25">
      <c r="B17" s="89" t="s">
        <v>177</v>
      </c>
      <c r="C17" s="201"/>
      <c r="D17" s="402">
        <f>'výsadba keřů skupiny (2)'!G35</f>
        <v>0</v>
      </c>
      <c r="E17" s="424"/>
      <c r="F17" s="146"/>
      <c r="G17" s="164"/>
    </row>
    <row r="18" spans="2:8" s="89" customFormat="1" x14ac:dyDescent="0.25">
      <c r="B18" s="89" t="s">
        <v>175</v>
      </c>
      <c r="C18" s="135"/>
      <c r="D18" s="347"/>
      <c r="E18" s="424">
        <f>'výsadba keřů skupiny (2)'!H35</f>
        <v>0</v>
      </c>
      <c r="F18" s="145"/>
      <c r="G18" s="164"/>
    </row>
    <row r="19" spans="2:8" x14ac:dyDescent="0.25">
      <c r="B19" s="2" t="s">
        <v>30</v>
      </c>
      <c r="C19" s="136"/>
      <c r="D19" s="389"/>
      <c r="E19" s="425"/>
      <c r="G19" s="162"/>
    </row>
    <row r="20" spans="2:8" x14ac:dyDescent="0.25">
      <c r="B20" s="89" t="s">
        <v>177</v>
      </c>
      <c r="C20" s="136"/>
      <c r="D20" s="366">
        <f>'založení trávníku'!G28</f>
        <v>0</v>
      </c>
      <c r="E20" s="425"/>
      <c r="G20" s="162"/>
    </row>
    <row r="21" spans="2:8" x14ac:dyDescent="0.25">
      <c r="B21" s="89" t="s">
        <v>175</v>
      </c>
      <c r="C21" s="136"/>
      <c r="D21" s="389"/>
      <c r="E21" s="419">
        <f>'založení trávníku'!H28</f>
        <v>0</v>
      </c>
    </row>
    <row r="22" spans="2:8" ht="8.25" customHeight="1" x14ac:dyDescent="0.25">
      <c r="B22" s="89"/>
      <c r="C22" s="136"/>
      <c r="D22" s="389"/>
      <c r="E22" s="419"/>
    </row>
    <row r="23" spans="2:8" x14ac:dyDescent="0.25">
      <c r="B23" s="137" t="s">
        <v>60</v>
      </c>
      <c r="C23" s="138"/>
      <c r="D23" s="391"/>
      <c r="E23" s="418" t="s">
        <v>3</v>
      </c>
    </row>
    <row r="24" spans="2:8" x14ac:dyDescent="0.25">
      <c r="B24" s="2" t="s">
        <v>57</v>
      </c>
      <c r="C24" s="136"/>
      <c r="D24" s="389"/>
      <c r="E24" s="426"/>
      <c r="F24" s="410">
        <f>'následná péče _rok'!G10</f>
        <v>0</v>
      </c>
      <c r="H24" s="78"/>
    </row>
    <row r="25" spans="2:8" x14ac:dyDescent="0.25">
      <c r="B25" s="163"/>
      <c r="C25" s="136"/>
      <c r="D25" s="389"/>
      <c r="E25" s="426"/>
      <c r="F25" s="390"/>
      <c r="H25" s="207"/>
    </row>
    <row r="26" spans="2:8" x14ac:dyDescent="0.25">
      <c r="B26" s="2" t="s">
        <v>70</v>
      </c>
      <c r="C26" s="136"/>
      <c r="D26" s="389"/>
      <c r="E26" s="426"/>
      <c r="F26" s="390">
        <f>F24</f>
        <v>0</v>
      </c>
    </row>
    <row r="27" spans="2:8" x14ac:dyDescent="0.25">
      <c r="B27" s="163"/>
      <c r="C27" s="136"/>
      <c r="D27" s="389"/>
      <c r="E27" s="426"/>
      <c r="F27" s="390"/>
      <c r="H27" s="163"/>
    </row>
    <row r="28" spans="2:8" x14ac:dyDescent="0.25">
      <c r="B28" s="2" t="s">
        <v>58</v>
      </c>
      <c r="C28" s="136"/>
      <c r="D28" s="389"/>
      <c r="E28" s="426"/>
      <c r="F28" s="390">
        <f>F26</f>
        <v>0</v>
      </c>
    </row>
    <row r="29" spans="2:8" x14ac:dyDescent="0.25">
      <c r="C29" s="136"/>
      <c r="D29" s="389"/>
      <c r="E29" s="427"/>
      <c r="F29" s="153"/>
    </row>
    <row r="30" spans="2:8" x14ac:dyDescent="0.25">
      <c r="B30" s="263" t="s">
        <v>147</v>
      </c>
      <c r="C30" s="264"/>
      <c r="D30" s="392"/>
      <c r="E30" s="428" t="s">
        <v>3</v>
      </c>
      <c r="F30" s="153"/>
      <c r="H30" s="265"/>
    </row>
    <row r="31" spans="2:8" x14ac:dyDescent="0.25">
      <c r="B31" s="213" t="s">
        <v>149</v>
      </c>
      <c r="C31" s="86"/>
      <c r="D31" s="393"/>
      <c r="E31" s="429"/>
      <c r="F31" s="411"/>
      <c r="H31" s="78"/>
    </row>
    <row r="32" spans="2:8" x14ac:dyDescent="0.25">
      <c r="B32" s="213" t="s">
        <v>188</v>
      </c>
      <c r="C32" s="86"/>
      <c r="D32" s="401">
        <f>mobiliář!G10</f>
        <v>0</v>
      </c>
      <c r="E32" s="430"/>
      <c r="F32" s="153"/>
      <c r="H32" s="78"/>
    </row>
    <row r="33" spans="2:8" x14ac:dyDescent="0.25">
      <c r="B33" s="163" t="s">
        <v>189</v>
      </c>
      <c r="C33" s="136"/>
      <c r="D33" s="366"/>
      <c r="E33" s="427">
        <f>mobiliář!H10</f>
        <v>0</v>
      </c>
      <c r="F33" s="153"/>
      <c r="H33" s="163"/>
    </row>
    <row r="34" spans="2:8" ht="15" customHeight="1" x14ac:dyDescent="0.25">
      <c r="B34" s="76"/>
      <c r="C34" s="139"/>
      <c r="D34" s="394"/>
      <c r="E34" s="395"/>
    </row>
    <row r="35" spans="2:8" ht="18.75" x14ac:dyDescent="0.3">
      <c r="B35" s="405" t="s">
        <v>6</v>
      </c>
      <c r="C35" s="141"/>
      <c r="D35" s="406">
        <f>SUM(D5:D34)</f>
        <v>0</v>
      </c>
      <c r="E35" s="407">
        <f>SUM(E7:E33)</f>
        <v>0</v>
      </c>
      <c r="F35" s="407">
        <f>F24+F26+F28</f>
        <v>0</v>
      </c>
    </row>
    <row r="36" spans="2:8" x14ac:dyDescent="0.25">
      <c r="B36" s="468" t="s">
        <v>7</v>
      </c>
      <c r="C36" s="469"/>
      <c r="D36" s="396">
        <f>D35*0.21</f>
        <v>0</v>
      </c>
      <c r="E36" s="397">
        <f>E35*0.21</f>
        <v>0</v>
      </c>
      <c r="F36" s="437">
        <f>F35*0.21</f>
        <v>0</v>
      </c>
    </row>
    <row r="37" spans="2:8" ht="7.5" customHeight="1" thickBot="1" x14ac:dyDescent="0.3">
      <c r="B37" s="142"/>
      <c r="C37" s="142"/>
      <c r="D37" s="398"/>
      <c r="E37" s="399"/>
      <c r="F37" s="414"/>
    </row>
    <row r="38" spans="2:8" ht="19.5" thickBot="1" x14ac:dyDescent="0.35">
      <c r="B38" s="470" t="s">
        <v>190</v>
      </c>
      <c r="C38" s="471"/>
      <c r="D38" s="408">
        <f>D35+D36</f>
        <v>0</v>
      </c>
      <c r="E38" s="409">
        <f>E35+E36</f>
        <v>0</v>
      </c>
      <c r="F38" s="415">
        <f>F35+F36</f>
        <v>0</v>
      </c>
    </row>
    <row r="39" spans="2:8" ht="11.25" customHeight="1" x14ac:dyDescent="0.3">
      <c r="B39" s="432"/>
      <c r="C39" s="433"/>
      <c r="D39" s="434"/>
      <c r="E39" s="435"/>
      <c r="F39" s="436"/>
    </row>
    <row r="40" spans="2:8" ht="8.25" customHeight="1" thickBot="1" x14ac:dyDescent="0.3"/>
    <row r="41" spans="2:8" ht="29.25" customHeight="1" thickBot="1" x14ac:dyDescent="0.4">
      <c r="B41" s="472" t="s">
        <v>61</v>
      </c>
      <c r="C41" s="473"/>
      <c r="D41" s="403"/>
      <c r="E41" s="431"/>
      <c r="F41" s="404">
        <f>D38+E38+F38</f>
        <v>0</v>
      </c>
    </row>
  </sheetData>
  <mergeCells count="3">
    <mergeCell ref="B36:C36"/>
    <mergeCell ref="B38:C38"/>
    <mergeCell ref="B41:C41"/>
  </mergeCells>
  <pageMargins left="0.43307086614173229" right="0.43307086614173229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Normal="100" workbookViewId="0">
      <selection activeCell="L12" sqref="L12"/>
    </sheetView>
  </sheetViews>
  <sheetFormatPr defaultRowHeight="15" x14ac:dyDescent="0.25"/>
  <cols>
    <col min="1" max="1" width="4.7109375" style="51" customWidth="1"/>
    <col min="2" max="2" width="14.5703125" style="2" bestFit="1" customWidth="1"/>
    <col min="3" max="3" width="53.7109375" style="2" customWidth="1"/>
    <col min="4" max="4" width="8.140625" style="14" bestFit="1" customWidth="1"/>
    <col min="5" max="5" width="4.42578125" style="14" bestFit="1" customWidth="1"/>
    <col min="6" max="6" width="9.140625" style="116" bestFit="1" customWidth="1"/>
    <col min="7" max="7" width="14.42578125" style="47" customWidth="1"/>
    <col min="8" max="16384" width="9.140625" style="2"/>
  </cols>
  <sheetData>
    <row r="1" spans="1:7" s="121" customFormat="1" ht="18.75" x14ac:dyDescent="0.3">
      <c r="A1" s="120" t="s">
        <v>8</v>
      </c>
      <c r="D1" s="194"/>
      <c r="E1" s="194"/>
      <c r="F1" s="195"/>
      <c r="G1" s="122"/>
    </row>
    <row r="2" spans="1:7" s="18" customFormat="1" ht="18.75" x14ac:dyDescent="0.3">
      <c r="A2" s="123"/>
      <c r="D2" s="16"/>
      <c r="E2" s="16"/>
      <c r="F2" s="196"/>
      <c r="G2" s="20"/>
    </row>
    <row r="3" spans="1:7" ht="15.75" x14ac:dyDescent="0.25">
      <c r="A3" s="55" t="s">
        <v>71</v>
      </c>
    </row>
    <row r="4" spans="1:7" ht="15.75" thickBot="1" x14ac:dyDescent="0.3"/>
    <row r="5" spans="1:7" ht="15.75" thickBot="1" x14ac:dyDescent="0.3">
      <c r="A5" s="124" t="s">
        <v>9</v>
      </c>
      <c r="B5" s="22" t="s">
        <v>10</v>
      </c>
      <c r="C5" s="23" t="s">
        <v>11</v>
      </c>
      <c r="D5" s="166" t="s">
        <v>12</v>
      </c>
      <c r="E5" s="197" t="s">
        <v>13</v>
      </c>
      <c r="F5" s="266" t="s">
        <v>14</v>
      </c>
      <c r="G5" s="27" t="s">
        <v>15</v>
      </c>
    </row>
    <row r="6" spans="1:7" ht="30" x14ac:dyDescent="0.25">
      <c r="A6" s="267">
        <v>1</v>
      </c>
      <c r="B6" s="170" t="s">
        <v>101</v>
      </c>
      <c r="C6" s="292" t="s">
        <v>102</v>
      </c>
      <c r="D6" s="199">
        <v>1</v>
      </c>
      <c r="E6" s="170" t="s">
        <v>4</v>
      </c>
      <c r="F6" s="293">
        <v>0</v>
      </c>
      <c r="G6" s="75">
        <f t="shared" ref="G6:G8" si="0">D6*F6</f>
        <v>0</v>
      </c>
    </row>
    <row r="7" spans="1:7" ht="30" x14ac:dyDescent="0.25">
      <c r="A7" s="267">
        <v>2</v>
      </c>
      <c r="B7" s="170" t="s">
        <v>150</v>
      </c>
      <c r="C7" s="292" t="s">
        <v>151</v>
      </c>
      <c r="D7" s="199">
        <v>1</v>
      </c>
      <c r="E7" s="170" t="s">
        <v>4</v>
      </c>
      <c r="F7" s="293">
        <v>0</v>
      </c>
      <c r="G7" s="75">
        <f t="shared" si="0"/>
        <v>0</v>
      </c>
    </row>
    <row r="8" spans="1:7" s="14" customFormat="1" ht="30" x14ac:dyDescent="0.25">
      <c r="A8" s="291">
        <v>3</v>
      </c>
      <c r="B8" s="170" t="s">
        <v>100</v>
      </c>
      <c r="C8" s="292" t="s">
        <v>99</v>
      </c>
      <c r="D8" s="199">
        <v>1</v>
      </c>
      <c r="E8" s="170" t="s">
        <v>4</v>
      </c>
      <c r="F8" s="293">
        <v>0</v>
      </c>
      <c r="G8" s="75">
        <f t="shared" si="0"/>
        <v>0</v>
      </c>
    </row>
    <row r="9" spans="1:7" x14ac:dyDescent="0.25">
      <c r="A9" s="154" t="s">
        <v>48</v>
      </c>
      <c r="B9" s="269"/>
      <c r="C9" s="270"/>
      <c r="D9" s="271"/>
      <c r="E9" s="272"/>
      <c r="F9" s="273"/>
      <c r="G9" s="274"/>
    </row>
    <row r="10" spans="1:7" x14ac:dyDescent="0.25">
      <c r="A10" s="62" t="s">
        <v>16</v>
      </c>
      <c r="B10" s="35"/>
      <c r="C10" s="36"/>
      <c r="D10" s="275"/>
      <c r="E10" s="276"/>
      <c r="F10" s="277"/>
      <c r="G10" s="63">
        <f>SUM(G6:G8)</f>
        <v>0</v>
      </c>
    </row>
    <row r="11" spans="1:7" x14ac:dyDescent="0.25">
      <c r="A11" s="125"/>
      <c r="B11" s="126"/>
      <c r="C11" s="127"/>
      <c r="D11" s="198"/>
      <c r="E11" s="160"/>
      <c r="F11" s="278"/>
      <c r="G11" s="128"/>
    </row>
    <row r="12" spans="1:7" ht="30" customHeight="1" x14ac:dyDescent="0.25">
      <c r="A12" s="474" t="s">
        <v>191</v>
      </c>
      <c r="B12" s="475"/>
      <c r="C12" s="475"/>
      <c r="D12" s="475"/>
      <c r="E12" s="475"/>
      <c r="F12" s="475"/>
      <c r="G12" s="475"/>
    </row>
    <row r="14" spans="1:7" ht="18.75" x14ac:dyDescent="0.3">
      <c r="A14" s="279" t="s">
        <v>72</v>
      </c>
      <c r="B14" s="49"/>
      <c r="C14" s="50"/>
      <c r="D14" s="171"/>
      <c r="E14" s="171"/>
      <c r="F14" s="280"/>
      <c r="G14" s="70">
        <f>G10</f>
        <v>0</v>
      </c>
    </row>
  </sheetData>
  <mergeCells count="1">
    <mergeCell ref="A12:G1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2"/>
  <sheetViews>
    <sheetView topLeftCell="A52" zoomScaleNormal="100" workbookViewId="0">
      <selection activeCell="L62" sqref="L62"/>
    </sheetView>
  </sheetViews>
  <sheetFormatPr defaultRowHeight="15" x14ac:dyDescent="0.25"/>
  <cols>
    <col min="1" max="1" width="4.28515625" style="2" customWidth="1"/>
    <col min="2" max="2" width="15.28515625" style="2" customWidth="1"/>
    <col min="3" max="3" width="51.28515625" style="53" customWidth="1"/>
    <col min="4" max="4" width="8.140625" style="54" bestFit="1" customWidth="1"/>
    <col min="5" max="5" width="4.42578125" style="52" bestFit="1" customWidth="1"/>
    <col min="6" max="6" width="10.5703125" style="14" bestFit="1" customWidth="1"/>
    <col min="7" max="7" width="15.140625" style="14" bestFit="1" customWidth="1"/>
    <col min="8" max="8" width="15.85546875" style="316" bestFit="1" customWidth="1"/>
    <col min="9" max="9" width="14.85546875" style="96" bestFit="1" customWidth="1"/>
    <col min="10" max="16384" width="9.140625" style="2"/>
  </cols>
  <sheetData>
    <row r="2" spans="1:9" ht="18.75" x14ac:dyDescent="0.3">
      <c r="A2" s="95" t="s">
        <v>5</v>
      </c>
    </row>
    <row r="3" spans="1:9" ht="18.75" x14ac:dyDescent="0.3">
      <c r="A3" s="18"/>
    </row>
    <row r="4" spans="1:9" ht="15.75" x14ac:dyDescent="0.25">
      <c r="A4" s="1" t="s">
        <v>136</v>
      </c>
    </row>
    <row r="5" spans="1:9" ht="15.75" thickBot="1" x14ac:dyDescent="0.3"/>
    <row r="6" spans="1:9" ht="15.75" thickBot="1" x14ac:dyDescent="0.3">
      <c r="A6" s="172" t="s">
        <v>9</v>
      </c>
      <c r="B6" s="173" t="s">
        <v>10</v>
      </c>
      <c r="C6" s="174" t="s">
        <v>11</v>
      </c>
      <c r="D6" s="175" t="s">
        <v>12</v>
      </c>
      <c r="E6" s="176" t="s">
        <v>13</v>
      </c>
      <c r="F6" s="177" t="s">
        <v>14</v>
      </c>
      <c r="G6" s="336" t="s">
        <v>174</v>
      </c>
      <c r="H6" s="317" t="s">
        <v>173</v>
      </c>
      <c r="I6" s="2"/>
    </row>
    <row r="7" spans="1:9" x14ac:dyDescent="0.25">
      <c r="A7" s="185">
        <v>1</v>
      </c>
      <c r="B7" s="186"/>
      <c r="C7" s="187" t="s">
        <v>36</v>
      </c>
      <c r="D7" s="214">
        <v>0.5</v>
      </c>
      <c r="E7" s="117" t="s">
        <v>37</v>
      </c>
      <c r="F7" s="188">
        <v>0</v>
      </c>
      <c r="G7" s="335"/>
      <c r="H7" s="318">
        <f>D7*F7</f>
        <v>0</v>
      </c>
      <c r="I7" s="2"/>
    </row>
    <row r="8" spans="1:9" x14ac:dyDescent="0.25">
      <c r="A8" s="189">
        <v>2</v>
      </c>
      <c r="B8" s="178"/>
      <c r="C8" s="72" t="s">
        <v>39</v>
      </c>
      <c r="D8" s="79">
        <v>1</v>
      </c>
      <c r="E8" s="71" t="s">
        <v>4</v>
      </c>
      <c r="F8" s="167">
        <v>0</v>
      </c>
      <c r="G8" s="439">
        <f>F8*D8</f>
        <v>0</v>
      </c>
      <c r="H8" s="319"/>
      <c r="I8" s="2"/>
    </row>
    <row r="9" spans="1:9" ht="17.25" x14ac:dyDescent="0.25">
      <c r="A9" s="189">
        <v>3</v>
      </c>
      <c r="B9" s="29" t="s">
        <v>97</v>
      </c>
      <c r="C9" s="30" t="s">
        <v>62</v>
      </c>
      <c r="D9" s="90">
        <v>1</v>
      </c>
      <c r="E9" s="29" t="s">
        <v>4</v>
      </c>
      <c r="F9" s="83">
        <v>0</v>
      </c>
      <c r="G9" s="83"/>
      <c r="H9" s="319">
        <f t="shared" ref="H9:H13" si="0">D9*F9</f>
        <v>0</v>
      </c>
      <c r="I9" s="84"/>
    </row>
    <row r="10" spans="1:9" ht="30" x14ac:dyDescent="0.25">
      <c r="A10" s="189">
        <v>4</v>
      </c>
      <c r="B10" s="29" t="s">
        <v>98</v>
      </c>
      <c r="C10" s="30" t="s">
        <v>63</v>
      </c>
      <c r="D10" s="82">
        <f>D9</f>
        <v>1</v>
      </c>
      <c r="E10" s="29" t="s">
        <v>4</v>
      </c>
      <c r="F10" s="83">
        <v>0</v>
      </c>
      <c r="G10" s="83"/>
      <c r="H10" s="319">
        <f t="shared" si="0"/>
        <v>0</v>
      </c>
      <c r="I10" s="84"/>
    </row>
    <row r="11" spans="1:9" ht="30" x14ac:dyDescent="0.25">
      <c r="A11" s="189">
        <v>5</v>
      </c>
      <c r="B11" s="29" t="s">
        <v>66</v>
      </c>
      <c r="C11" s="220" t="s">
        <v>64</v>
      </c>
      <c r="D11" s="221">
        <v>1</v>
      </c>
      <c r="E11" s="60" t="s">
        <v>4</v>
      </c>
      <c r="F11" s="83">
        <v>0</v>
      </c>
      <c r="G11" s="83"/>
      <c r="H11" s="319">
        <f t="shared" si="0"/>
        <v>0</v>
      </c>
      <c r="I11" s="84"/>
    </row>
    <row r="12" spans="1:9" ht="30" x14ac:dyDescent="0.25">
      <c r="A12" s="189">
        <v>6</v>
      </c>
      <c r="B12" s="29" t="s">
        <v>27</v>
      </c>
      <c r="C12" s="220" t="s">
        <v>65</v>
      </c>
      <c r="D12" s="98">
        <f>D11*3</f>
        <v>3</v>
      </c>
      <c r="E12" s="60" t="s">
        <v>4</v>
      </c>
      <c r="F12" s="83">
        <v>0</v>
      </c>
      <c r="G12" s="320">
        <f>D12*F12</f>
        <v>0</v>
      </c>
      <c r="H12" s="319"/>
      <c r="I12" s="84"/>
    </row>
    <row r="13" spans="1:9" ht="32.25" customHeight="1" x14ac:dyDescent="0.25">
      <c r="A13" s="189">
        <v>7</v>
      </c>
      <c r="B13" s="216" t="s">
        <v>79</v>
      </c>
      <c r="C13" s="30" t="s">
        <v>24</v>
      </c>
      <c r="D13" s="90">
        <v>1</v>
      </c>
      <c r="E13" s="29" t="s">
        <v>4</v>
      </c>
      <c r="F13" s="83">
        <v>0</v>
      </c>
      <c r="G13" s="83"/>
      <c r="H13" s="319">
        <f t="shared" si="0"/>
        <v>0</v>
      </c>
      <c r="I13" s="84"/>
    </row>
    <row r="14" spans="1:9" s="53" customFormat="1" ht="30" x14ac:dyDescent="0.25">
      <c r="A14" s="189">
        <v>8</v>
      </c>
      <c r="B14" s="99" t="s">
        <v>27</v>
      </c>
      <c r="C14" s="59" t="s">
        <v>40</v>
      </c>
      <c r="D14" s="100">
        <f>3*D13</f>
        <v>3</v>
      </c>
      <c r="E14" s="99" t="s">
        <v>4</v>
      </c>
      <c r="F14" s="83">
        <v>0</v>
      </c>
      <c r="G14" s="440">
        <f>D14*F14</f>
        <v>0</v>
      </c>
      <c r="H14" s="444"/>
      <c r="I14" s="84"/>
    </row>
    <row r="15" spans="1:9" x14ac:dyDescent="0.25">
      <c r="A15" s="189">
        <v>9</v>
      </c>
      <c r="B15" s="29" t="s">
        <v>27</v>
      </c>
      <c r="C15" s="59" t="s">
        <v>50</v>
      </c>
      <c r="D15" s="97">
        <f>D9*3</f>
        <v>3</v>
      </c>
      <c r="E15" s="29" t="s">
        <v>17</v>
      </c>
      <c r="F15" s="83">
        <v>0</v>
      </c>
      <c r="G15" s="320">
        <f>D15*F15</f>
        <v>0</v>
      </c>
      <c r="H15" s="319"/>
      <c r="I15" s="84"/>
    </row>
    <row r="16" spans="1:9" ht="30" x14ac:dyDescent="0.25">
      <c r="A16" s="189">
        <v>10</v>
      </c>
      <c r="B16" s="29" t="s">
        <v>27</v>
      </c>
      <c r="C16" s="59" t="s">
        <v>141</v>
      </c>
      <c r="D16" s="97">
        <f>D13*3</f>
        <v>3</v>
      </c>
      <c r="E16" s="29" t="s">
        <v>4</v>
      </c>
      <c r="F16" s="83">
        <v>0</v>
      </c>
      <c r="G16" s="320">
        <f>D16*F16</f>
        <v>0</v>
      </c>
      <c r="H16" s="319"/>
      <c r="I16" s="84"/>
    </row>
    <row r="17" spans="1:9" ht="17.25" x14ac:dyDescent="0.25">
      <c r="A17" s="189">
        <v>11</v>
      </c>
      <c r="B17" s="29" t="s">
        <v>103</v>
      </c>
      <c r="C17" s="59" t="s">
        <v>47</v>
      </c>
      <c r="D17" s="97">
        <f>1*D13</f>
        <v>1</v>
      </c>
      <c r="E17" s="29" t="s">
        <v>42</v>
      </c>
      <c r="F17" s="83">
        <v>0</v>
      </c>
      <c r="G17" s="83"/>
      <c r="H17" s="319">
        <f t="shared" ref="H17:H27" si="1">D17*F17</f>
        <v>0</v>
      </c>
      <c r="I17" s="84"/>
    </row>
    <row r="18" spans="1:9" x14ac:dyDescent="0.25">
      <c r="A18" s="189">
        <v>12</v>
      </c>
      <c r="B18" s="29" t="s">
        <v>27</v>
      </c>
      <c r="C18" s="59" t="s">
        <v>46</v>
      </c>
      <c r="D18" s="97">
        <f>D17</f>
        <v>1</v>
      </c>
      <c r="E18" s="29" t="s">
        <v>4</v>
      </c>
      <c r="F18" s="83">
        <v>0</v>
      </c>
      <c r="G18" s="320">
        <f>D18*F18</f>
        <v>0</v>
      </c>
      <c r="H18" s="319"/>
      <c r="I18" s="84"/>
    </row>
    <row r="19" spans="1:9" ht="30" x14ac:dyDescent="0.25">
      <c r="A19" s="189">
        <v>13</v>
      </c>
      <c r="B19" s="262" t="s">
        <v>86</v>
      </c>
      <c r="C19" s="203" t="s">
        <v>104</v>
      </c>
      <c r="D19" s="208">
        <f>D13</f>
        <v>1</v>
      </c>
      <c r="E19" s="41" t="s">
        <v>4</v>
      </c>
      <c r="F19" s="83">
        <v>0</v>
      </c>
      <c r="G19" s="83"/>
      <c r="H19" s="319">
        <f t="shared" si="1"/>
        <v>0</v>
      </c>
      <c r="I19" s="84"/>
    </row>
    <row r="20" spans="1:9" x14ac:dyDescent="0.25">
      <c r="A20" s="189">
        <v>14</v>
      </c>
      <c r="B20" s="331"/>
      <c r="C20" s="332" t="s">
        <v>171</v>
      </c>
      <c r="D20" s="333">
        <v>1</v>
      </c>
      <c r="E20" s="331" t="s">
        <v>4</v>
      </c>
      <c r="F20" s="83">
        <v>0</v>
      </c>
      <c r="G20" s="441"/>
      <c r="H20" s="319">
        <f t="shared" si="1"/>
        <v>0</v>
      </c>
      <c r="I20" s="84"/>
    </row>
    <row r="21" spans="1:9" x14ac:dyDescent="0.25">
      <c r="A21" s="189">
        <v>15</v>
      </c>
      <c r="B21" s="331" t="s">
        <v>27</v>
      </c>
      <c r="C21" s="332" t="s">
        <v>172</v>
      </c>
      <c r="D21" s="333">
        <v>1</v>
      </c>
      <c r="E21" s="331" t="s">
        <v>4</v>
      </c>
      <c r="F21" s="83">
        <v>0</v>
      </c>
      <c r="G21" s="320">
        <f>D21*F21</f>
        <v>0</v>
      </c>
      <c r="H21" s="319"/>
      <c r="I21" s="84"/>
    </row>
    <row r="22" spans="1:9" ht="17.25" x14ac:dyDescent="0.25">
      <c r="A22" s="189">
        <v>16</v>
      </c>
      <c r="B22" s="262" t="s">
        <v>78</v>
      </c>
      <c r="C22" s="296" t="s">
        <v>28</v>
      </c>
      <c r="D22" s="208">
        <f>D23</f>
        <v>0.25</v>
      </c>
      <c r="E22" s="60" t="s">
        <v>44</v>
      </c>
      <c r="F22" s="83">
        <v>0</v>
      </c>
      <c r="G22" s="83"/>
      <c r="H22" s="319">
        <f t="shared" si="1"/>
        <v>0</v>
      </c>
      <c r="I22" s="84"/>
    </row>
    <row r="23" spans="1:9" ht="30" customHeight="1" x14ac:dyDescent="0.25">
      <c r="A23" s="189">
        <v>17</v>
      </c>
      <c r="B23" s="262" t="s">
        <v>80</v>
      </c>
      <c r="C23" s="59" t="s">
        <v>51</v>
      </c>
      <c r="D23" s="200">
        <f>0.25*D18</f>
        <v>0.25</v>
      </c>
      <c r="E23" s="60" t="s">
        <v>44</v>
      </c>
      <c r="F23" s="83">
        <v>0</v>
      </c>
      <c r="G23" s="81"/>
      <c r="H23" s="319">
        <f t="shared" si="1"/>
        <v>0</v>
      </c>
      <c r="I23" s="102"/>
    </row>
    <row r="24" spans="1:9" ht="60" x14ac:dyDescent="0.25">
      <c r="A24" s="189">
        <v>18</v>
      </c>
      <c r="B24" s="295" t="s">
        <v>75</v>
      </c>
      <c r="C24" s="150" t="s">
        <v>114</v>
      </c>
      <c r="D24" s="87">
        <f>0.6*D13</f>
        <v>0.6</v>
      </c>
      <c r="E24" s="60" t="s">
        <v>34</v>
      </c>
      <c r="F24" s="83">
        <v>0</v>
      </c>
      <c r="G24" s="81"/>
      <c r="H24" s="319">
        <f t="shared" si="1"/>
        <v>0</v>
      </c>
      <c r="I24" s="102"/>
    </row>
    <row r="25" spans="1:9" ht="17.25" x14ac:dyDescent="0.25">
      <c r="A25" s="189">
        <v>19</v>
      </c>
      <c r="B25" s="29" t="s">
        <v>27</v>
      </c>
      <c r="C25" s="30" t="s">
        <v>29</v>
      </c>
      <c r="D25" s="97">
        <f>D24*0.1</f>
        <v>0.06</v>
      </c>
      <c r="E25" s="60" t="s">
        <v>44</v>
      </c>
      <c r="F25" s="83">
        <v>0</v>
      </c>
      <c r="G25" s="320">
        <f>D25*F25</f>
        <v>0</v>
      </c>
      <c r="H25" s="319"/>
      <c r="I25" s="84"/>
    </row>
    <row r="26" spans="1:9" x14ac:dyDescent="0.25">
      <c r="A26" s="189">
        <v>20</v>
      </c>
      <c r="B26" s="29" t="s">
        <v>155</v>
      </c>
      <c r="C26" s="30" t="s">
        <v>35</v>
      </c>
      <c r="D26" s="82">
        <f>D9</f>
        <v>1</v>
      </c>
      <c r="E26" s="60" t="s">
        <v>4</v>
      </c>
      <c r="F26" s="83">
        <v>0</v>
      </c>
      <c r="G26" s="83"/>
      <c r="H26" s="319">
        <f t="shared" si="1"/>
        <v>0</v>
      </c>
      <c r="I26" s="84"/>
    </row>
    <row r="27" spans="1:9" ht="15.75" thickBot="1" x14ac:dyDescent="0.3">
      <c r="A27" s="445">
        <v>21</v>
      </c>
      <c r="B27" s="446" t="s">
        <v>76</v>
      </c>
      <c r="C27" s="447" t="s">
        <v>53</v>
      </c>
      <c r="D27" s="448">
        <f>D26*0.2</f>
        <v>0.2</v>
      </c>
      <c r="E27" s="449" t="s">
        <v>22</v>
      </c>
      <c r="F27" s="83">
        <v>0</v>
      </c>
      <c r="G27" s="450"/>
      <c r="H27" s="451">
        <f t="shared" si="1"/>
        <v>0</v>
      </c>
      <c r="I27" s="84"/>
    </row>
    <row r="28" spans="1:9" ht="15.75" x14ac:dyDescent="0.25">
      <c r="A28" s="179" t="s">
        <v>52</v>
      </c>
      <c r="B28" s="180"/>
      <c r="C28" s="181"/>
      <c r="D28" s="182"/>
      <c r="E28" s="183"/>
      <c r="F28" s="184"/>
      <c r="G28" s="442">
        <f>SUM(G7:G27)</f>
        <v>0</v>
      </c>
      <c r="H28" s="443">
        <f>SUM(H7:H27)</f>
        <v>0</v>
      </c>
      <c r="I28" s="104"/>
    </row>
    <row r="29" spans="1:9" ht="15.75" x14ac:dyDescent="0.25">
      <c r="A29" s="154" t="s">
        <v>48</v>
      </c>
      <c r="B29" s="155"/>
      <c r="C29" s="106"/>
      <c r="D29" s="107"/>
      <c r="E29" s="108"/>
      <c r="F29" s="169"/>
      <c r="G29" s="169"/>
      <c r="H29" s="322"/>
      <c r="I29" s="104"/>
    </row>
    <row r="30" spans="1:9" ht="15.75" x14ac:dyDescent="0.25">
      <c r="A30" s="105"/>
      <c r="B30" s="155"/>
      <c r="C30" s="106"/>
      <c r="D30" s="107"/>
      <c r="E30" s="108"/>
      <c r="F30" s="169"/>
      <c r="G30" s="169"/>
      <c r="H30" s="322"/>
      <c r="I30" s="104"/>
    </row>
    <row r="31" spans="1:9" ht="15.75" thickBot="1" x14ac:dyDescent="0.3">
      <c r="B31" s="338" t="s">
        <v>176</v>
      </c>
    </row>
    <row r="32" spans="1:9" ht="15.75" thickBot="1" x14ac:dyDescent="0.3">
      <c r="A32" s="21" t="s">
        <v>9</v>
      </c>
      <c r="B32" s="22" t="s">
        <v>18</v>
      </c>
      <c r="C32" s="23" t="s">
        <v>11</v>
      </c>
      <c r="D32" s="26" t="s">
        <v>12</v>
      </c>
      <c r="E32" s="25" t="s">
        <v>13</v>
      </c>
      <c r="F32" s="166" t="s">
        <v>14</v>
      </c>
      <c r="G32" s="323" t="s">
        <v>15</v>
      </c>
      <c r="H32" s="64" t="s">
        <v>19</v>
      </c>
    </row>
    <row r="33" spans="1:9" ht="15.75" x14ac:dyDescent="0.25">
      <c r="A33" s="110">
        <f>A27+1</f>
        <v>22</v>
      </c>
      <c r="B33" s="216" t="s">
        <v>138</v>
      </c>
      <c r="C33" s="283" t="s">
        <v>139</v>
      </c>
      <c r="D33" s="211">
        <v>1</v>
      </c>
      <c r="E33" s="29" t="s">
        <v>4</v>
      </c>
      <c r="F33" s="15">
        <v>0</v>
      </c>
      <c r="G33" s="339">
        <f>D33*F33</f>
        <v>0</v>
      </c>
      <c r="H33" s="190" t="s">
        <v>140</v>
      </c>
    </row>
    <row r="34" spans="1:9" s="14" customFormat="1" ht="15.75" thickBot="1" x14ac:dyDescent="0.3">
      <c r="A34" s="154" t="s">
        <v>48</v>
      </c>
      <c r="B34" s="76"/>
      <c r="C34" s="112"/>
      <c r="D34" s="109"/>
      <c r="E34" s="109"/>
      <c r="F34" s="76"/>
      <c r="G34" s="76"/>
      <c r="H34" s="325"/>
      <c r="I34" s="113"/>
    </row>
    <row r="35" spans="1:9" s="14" customFormat="1" ht="15.75" thickBot="1" x14ac:dyDescent="0.3">
      <c r="A35" s="109"/>
      <c r="B35" s="76"/>
      <c r="C35" s="114"/>
      <c r="D35" s="109"/>
      <c r="E35" s="109"/>
      <c r="F35" s="76"/>
      <c r="G35" s="342" t="s">
        <v>174</v>
      </c>
      <c r="H35" s="323" t="s">
        <v>173</v>
      </c>
      <c r="I35" s="113"/>
    </row>
    <row r="36" spans="1:9" ht="15.75" x14ac:dyDescent="0.25">
      <c r="A36" s="103" t="s">
        <v>180</v>
      </c>
      <c r="B36" s="66"/>
      <c r="C36" s="212"/>
      <c r="D36" s="67"/>
      <c r="E36" s="68"/>
      <c r="F36" s="168"/>
      <c r="G36" s="337">
        <f>G28+G33</f>
        <v>0</v>
      </c>
      <c r="H36" s="321">
        <f>H28</f>
        <v>0</v>
      </c>
      <c r="I36" s="118"/>
    </row>
    <row r="37" spans="1:9" x14ac:dyDescent="0.25">
      <c r="I37" s="115"/>
    </row>
    <row r="38" spans="1:9" ht="18.75" x14ac:dyDescent="0.3">
      <c r="A38" s="48" t="s">
        <v>25</v>
      </c>
      <c r="B38" s="49"/>
      <c r="C38" s="50"/>
      <c r="D38" s="119"/>
      <c r="E38" s="69"/>
      <c r="F38" s="171"/>
      <c r="G38" s="171"/>
      <c r="H38" s="326">
        <f>G36+H36</f>
        <v>0</v>
      </c>
      <c r="I38" s="115"/>
    </row>
    <row r="44" spans="1:9" ht="15.75" x14ac:dyDescent="0.25">
      <c r="A44" s="1" t="s">
        <v>137</v>
      </c>
    </row>
    <row r="45" spans="1:9" ht="15.75" thickBot="1" x14ac:dyDescent="0.3"/>
    <row r="46" spans="1:9" ht="15.75" thickBot="1" x14ac:dyDescent="0.3">
      <c r="A46" s="172" t="s">
        <v>9</v>
      </c>
      <c r="B46" s="173" t="s">
        <v>10</v>
      </c>
      <c r="C46" s="174" t="s">
        <v>11</v>
      </c>
      <c r="D46" s="175" t="s">
        <v>12</v>
      </c>
      <c r="E46" s="176" t="s">
        <v>13</v>
      </c>
      <c r="F46" s="177" t="s">
        <v>14</v>
      </c>
      <c r="G46" s="336" t="s">
        <v>174</v>
      </c>
      <c r="H46" s="317" t="s">
        <v>173</v>
      </c>
      <c r="I46" s="2"/>
    </row>
    <row r="47" spans="1:9" x14ac:dyDescent="0.25">
      <c r="A47" s="185">
        <v>1</v>
      </c>
      <c r="B47" s="186"/>
      <c r="C47" s="187" t="s">
        <v>36</v>
      </c>
      <c r="D47" s="214">
        <v>1</v>
      </c>
      <c r="E47" s="117" t="s">
        <v>37</v>
      </c>
      <c r="F47" s="188">
        <v>0</v>
      </c>
      <c r="G47" s="335"/>
      <c r="H47" s="318">
        <f>D47*F47</f>
        <v>0</v>
      </c>
      <c r="I47" s="2"/>
    </row>
    <row r="48" spans="1:9" x14ac:dyDescent="0.25">
      <c r="A48" s="189">
        <v>2</v>
      </c>
      <c r="B48" s="178"/>
      <c r="C48" s="72" t="s">
        <v>39</v>
      </c>
      <c r="D48" s="79">
        <v>30</v>
      </c>
      <c r="E48" s="71" t="s">
        <v>4</v>
      </c>
      <c r="F48" s="167">
        <v>0</v>
      </c>
      <c r="G48" s="439">
        <f>F48*D48</f>
        <v>0</v>
      </c>
      <c r="H48" s="319"/>
      <c r="I48" s="2"/>
    </row>
    <row r="49" spans="1:9" ht="17.25" x14ac:dyDescent="0.25">
      <c r="A49" s="189">
        <v>3</v>
      </c>
      <c r="B49" s="29" t="s">
        <v>156</v>
      </c>
      <c r="C49" s="12" t="s">
        <v>157</v>
      </c>
      <c r="D49" s="90">
        <v>30</v>
      </c>
      <c r="E49" s="29" t="s">
        <v>4</v>
      </c>
      <c r="F49" s="167">
        <v>0</v>
      </c>
      <c r="G49" s="83"/>
      <c r="H49" s="319">
        <f t="shared" ref="H49:H67" si="2">D49*F49</f>
        <v>0</v>
      </c>
      <c r="I49" s="84"/>
    </row>
    <row r="50" spans="1:9" ht="30" x14ac:dyDescent="0.25">
      <c r="A50" s="189">
        <v>4</v>
      </c>
      <c r="B50" s="29" t="s">
        <v>158</v>
      </c>
      <c r="C50" s="12" t="s">
        <v>159</v>
      </c>
      <c r="D50" s="82">
        <f>D49</f>
        <v>30</v>
      </c>
      <c r="E50" s="29" t="s">
        <v>4</v>
      </c>
      <c r="F50" s="167">
        <v>0</v>
      </c>
      <c r="G50" s="83"/>
      <c r="H50" s="319">
        <f t="shared" si="2"/>
        <v>0</v>
      </c>
      <c r="I50" s="84"/>
    </row>
    <row r="51" spans="1:9" ht="30" x14ac:dyDescent="0.25">
      <c r="A51" s="189">
        <v>5</v>
      </c>
      <c r="B51" s="29" t="s">
        <v>66</v>
      </c>
      <c r="C51" s="220" t="s">
        <v>64</v>
      </c>
      <c r="D51" s="221">
        <v>90</v>
      </c>
      <c r="E51" s="60" t="s">
        <v>4</v>
      </c>
      <c r="F51" s="167">
        <v>0</v>
      </c>
      <c r="G51" s="83"/>
      <c r="H51" s="319">
        <f t="shared" si="2"/>
        <v>0</v>
      </c>
      <c r="I51" s="84"/>
    </row>
    <row r="52" spans="1:9" ht="30" x14ac:dyDescent="0.25">
      <c r="A52" s="189">
        <v>6</v>
      </c>
      <c r="B52" s="29" t="s">
        <v>27</v>
      </c>
      <c r="C52" s="220" t="s">
        <v>65</v>
      </c>
      <c r="D52" s="98">
        <f>D51*3</f>
        <v>270</v>
      </c>
      <c r="E52" s="60" t="s">
        <v>4</v>
      </c>
      <c r="F52" s="167">
        <v>0</v>
      </c>
      <c r="G52" s="320">
        <f>D52*F52</f>
        <v>0</v>
      </c>
      <c r="H52" s="319"/>
      <c r="I52" s="84"/>
    </row>
    <row r="53" spans="1:9" ht="32.25" customHeight="1" x14ac:dyDescent="0.25">
      <c r="A53" s="189">
        <v>7</v>
      </c>
      <c r="B53" s="216" t="s">
        <v>79</v>
      </c>
      <c r="C53" s="30" t="s">
        <v>24</v>
      </c>
      <c r="D53" s="90">
        <v>30</v>
      </c>
      <c r="E53" s="29" t="s">
        <v>4</v>
      </c>
      <c r="F53" s="167">
        <v>0</v>
      </c>
      <c r="G53" s="83"/>
      <c r="H53" s="319">
        <f t="shared" si="2"/>
        <v>0</v>
      </c>
      <c r="I53" s="84"/>
    </row>
    <row r="54" spans="1:9" s="53" customFormat="1" ht="30" x14ac:dyDescent="0.25">
      <c r="A54" s="189">
        <v>8</v>
      </c>
      <c r="B54" s="99" t="s">
        <v>27</v>
      </c>
      <c r="C54" s="59" t="s">
        <v>170</v>
      </c>
      <c r="D54" s="100">
        <f>3*D53</f>
        <v>90</v>
      </c>
      <c r="E54" s="99" t="s">
        <v>4</v>
      </c>
      <c r="F54" s="167">
        <v>0</v>
      </c>
      <c r="G54" s="440">
        <f>D54*F54</f>
        <v>0</v>
      </c>
      <c r="H54" s="444"/>
      <c r="I54" s="84"/>
    </row>
    <row r="55" spans="1:9" x14ac:dyDescent="0.25">
      <c r="A55" s="189">
        <v>9</v>
      </c>
      <c r="B55" s="29" t="s">
        <v>27</v>
      </c>
      <c r="C55" s="59" t="s">
        <v>50</v>
      </c>
      <c r="D55" s="97">
        <f>D49*3</f>
        <v>90</v>
      </c>
      <c r="E55" s="29" t="s">
        <v>17</v>
      </c>
      <c r="F55" s="167">
        <v>0</v>
      </c>
      <c r="G55" s="320">
        <f>D55*F55</f>
        <v>0</v>
      </c>
      <c r="H55" s="319"/>
      <c r="I55" s="84"/>
    </row>
    <row r="56" spans="1:9" ht="30" x14ac:dyDescent="0.25">
      <c r="A56" s="189">
        <v>10</v>
      </c>
      <c r="B56" s="29" t="s">
        <v>27</v>
      </c>
      <c r="C56" s="59" t="s">
        <v>141</v>
      </c>
      <c r="D56" s="97">
        <f>D53*3</f>
        <v>90</v>
      </c>
      <c r="E56" s="29" t="s">
        <v>4</v>
      </c>
      <c r="F56" s="167">
        <v>0</v>
      </c>
      <c r="G56" s="320">
        <f>D56*F56</f>
        <v>0</v>
      </c>
      <c r="H56" s="319"/>
      <c r="I56" s="84"/>
    </row>
    <row r="57" spans="1:9" ht="17.25" x14ac:dyDescent="0.25">
      <c r="A57" s="189">
        <v>11</v>
      </c>
      <c r="B57" s="29" t="s">
        <v>103</v>
      </c>
      <c r="C57" s="59" t="s">
        <v>47</v>
      </c>
      <c r="D57" s="97">
        <f>1*D53</f>
        <v>30</v>
      </c>
      <c r="E57" s="29" t="s">
        <v>42</v>
      </c>
      <c r="F57" s="167">
        <v>0</v>
      </c>
      <c r="G57" s="83"/>
      <c r="H57" s="319">
        <f t="shared" si="2"/>
        <v>0</v>
      </c>
      <c r="I57" s="84"/>
    </row>
    <row r="58" spans="1:9" x14ac:dyDescent="0.25">
      <c r="A58" s="189">
        <v>12</v>
      </c>
      <c r="B58" s="29" t="s">
        <v>27</v>
      </c>
      <c r="C58" s="59" t="s">
        <v>46</v>
      </c>
      <c r="D58" s="97">
        <f>D57</f>
        <v>30</v>
      </c>
      <c r="E58" s="29" t="s">
        <v>4</v>
      </c>
      <c r="F58" s="167">
        <v>0</v>
      </c>
      <c r="G58" s="320">
        <f>D58*F58</f>
        <v>0</v>
      </c>
      <c r="H58" s="319"/>
      <c r="I58" s="84"/>
    </row>
    <row r="59" spans="1:9" ht="30" x14ac:dyDescent="0.25">
      <c r="A59" s="189">
        <v>13</v>
      </c>
      <c r="B59" s="262" t="s">
        <v>86</v>
      </c>
      <c r="C59" s="203" t="s">
        <v>104</v>
      </c>
      <c r="D59" s="208">
        <f>D53</f>
        <v>30</v>
      </c>
      <c r="E59" s="41" t="s">
        <v>4</v>
      </c>
      <c r="F59" s="167">
        <v>0</v>
      </c>
      <c r="G59" s="83"/>
      <c r="H59" s="319">
        <f t="shared" si="2"/>
        <v>0</v>
      </c>
      <c r="I59" s="84"/>
    </row>
    <row r="60" spans="1:9" x14ac:dyDescent="0.25">
      <c r="A60" s="189">
        <v>14</v>
      </c>
      <c r="B60" s="331"/>
      <c r="C60" s="332" t="s">
        <v>171</v>
      </c>
      <c r="D60" s="333">
        <v>30</v>
      </c>
      <c r="E60" s="331" t="s">
        <v>4</v>
      </c>
      <c r="F60" s="167">
        <v>0</v>
      </c>
      <c r="G60" s="441"/>
      <c r="H60" s="319">
        <f t="shared" si="2"/>
        <v>0</v>
      </c>
      <c r="I60" s="84"/>
    </row>
    <row r="61" spans="1:9" x14ac:dyDescent="0.25">
      <c r="A61" s="189">
        <v>15</v>
      </c>
      <c r="B61" s="331" t="s">
        <v>27</v>
      </c>
      <c r="C61" s="332" t="s">
        <v>172</v>
      </c>
      <c r="D61" s="333">
        <v>30</v>
      </c>
      <c r="E61" s="331" t="s">
        <v>4</v>
      </c>
      <c r="F61" s="167">
        <v>0</v>
      </c>
      <c r="G61" s="320">
        <f>D61*F61</f>
        <v>0</v>
      </c>
      <c r="H61" s="319"/>
      <c r="I61" s="84"/>
    </row>
    <row r="62" spans="1:9" ht="17.25" x14ac:dyDescent="0.25">
      <c r="A62" s="189">
        <v>16</v>
      </c>
      <c r="B62" s="262" t="s">
        <v>78</v>
      </c>
      <c r="C62" s="296" t="s">
        <v>28</v>
      </c>
      <c r="D62" s="208">
        <f>D63</f>
        <v>7.5</v>
      </c>
      <c r="E62" s="60" t="s">
        <v>44</v>
      </c>
      <c r="F62" s="167">
        <v>0</v>
      </c>
      <c r="G62" s="83"/>
      <c r="H62" s="319">
        <f t="shared" si="2"/>
        <v>0</v>
      </c>
      <c r="I62" s="84"/>
    </row>
    <row r="63" spans="1:9" ht="30" customHeight="1" x14ac:dyDescent="0.25">
      <c r="A63" s="189">
        <v>17</v>
      </c>
      <c r="B63" s="262" t="s">
        <v>80</v>
      </c>
      <c r="C63" s="59" t="s">
        <v>51</v>
      </c>
      <c r="D63" s="200">
        <f>0.25*D58</f>
        <v>7.5</v>
      </c>
      <c r="E63" s="60" t="s">
        <v>44</v>
      </c>
      <c r="F63" s="167">
        <v>0</v>
      </c>
      <c r="G63" s="81"/>
      <c r="H63" s="319">
        <f t="shared" si="2"/>
        <v>0</v>
      </c>
      <c r="I63" s="102"/>
    </row>
    <row r="64" spans="1:9" ht="60" x14ac:dyDescent="0.25">
      <c r="A64" s="189">
        <v>18</v>
      </c>
      <c r="B64" s="295" t="s">
        <v>75</v>
      </c>
      <c r="C64" s="150" t="s">
        <v>114</v>
      </c>
      <c r="D64" s="87">
        <f>0.6*D53</f>
        <v>18</v>
      </c>
      <c r="E64" s="60" t="s">
        <v>34</v>
      </c>
      <c r="F64" s="167">
        <v>0</v>
      </c>
      <c r="G64" s="81"/>
      <c r="H64" s="319">
        <f t="shared" si="2"/>
        <v>0</v>
      </c>
      <c r="I64" s="102"/>
    </row>
    <row r="65" spans="1:9" ht="17.25" x14ac:dyDescent="0.25">
      <c r="A65" s="189">
        <v>19</v>
      </c>
      <c r="B65" s="29" t="s">
        <v>27</v>
      </c>
      <c r="C65" s="30" t="s">
        <v>29</v>
      </c>
      <c r="D65" s="97">
        <f>D64*0.1</f>
        <v>1.8</v>
      </c>
      <c r="E65" s="60" t="s">
        <v>44</v>
      </c>
      <c r="F65" s="167">
        <v>0</v>
      </c>
      <c r="G65" s="320">
        <f>D65*F65</f>
        <v>0</v>
      </c>
      <c r="H65" s="319"/>
      <c r="I65" s="84"/>
    </row>
    <row r="66" spans="1:9" x14ac:dyDescent="0.25">
      <c r="A66" s="189">
        <v>20</v>
      </c>
      <c r="B66" s="29" t="s">
        <v>155</v>
      </c>
      <c r="C66" s="30" t="s">
        <v>35</v>
      </c>
      <c r="D66" s="82">
        <f>D49</f>
        <v>30</v>
      </c>
      <c r="E66" s="60" t="s">
        <v>4</v>
      </c>
      <c r="F66" s="167">
        <v>0</v>
      </c>
      <c r="G66" s="83"/>
      <c r="H66" s="319">
        <f t="shared" si="2"/>
        <v>0</v>
      </c>
      <c r="I66" s="84"/>
    </row>
    <row r="67" spans="1:9" ht="15.75" thickBot="1" x14ac:dyDescent="0.3">
      <c r="A67" s="445">
        <v>21</v>
      </c>
      <c r="B67" s="446" t="s">
        <v>76</v>
      </c>
      <c r="C67" s="447" t="s">
        <v>53</v>
      </c>
      <c r="D67" s="448">
        <f>D66*0.2</f>
        <v>6</v>
      </c>
      <c r="E67" s="449" t="s">
        <v>22</v>
      </c>
      <c r="F67" s="167">
        <v>0</v>
      </c>
      <c r="G67" s="450"/>
      <c r="H67" s="451">
        <f t="shared" si="2"/>
        <v>0</v>
      </c>
      <c r="I67" s="84"/>
    </row>
    <row r="68" spans="1:9" ht="15.75" x14ac:dyDescent="0.25">
      <c r="A68" s="179" t="s">
        <v>52</v>
      </c>
      <c r="B68" s="180"/>
      <c r="C68" s="181"/>
      <c r="D68" s="182"/>
      <c r="E68" s="183"/>
      <c r="F68" s="184"/>
      <c r="G68" s="452">
        <f>SUM(G47:G67)</f>
        <v>0</v>
      </c>
      <c r="H68" s="346">
        <f>SUM(H47:H67)</f>
        <v>0</v>
      </c>
      <c r="I68" s="104"/>
    </row>
    <row r="69" spans="1:9" ht="15.75" x14ac:dyDescent="0.25">
      <c r="A69" s="154" t="s">
        <v>48</v>
      </c>
      <c r="B69" s="155"/>
      <c r="C69" s="106"/>
      <c r="D69" s="107"/>
      <c r="E69" s="108"/>
      <c r="F69" s="169"/>
      <c r="G69" s="169"/>
      <c r="H69" s="322"/>
      <c r="I69" s="104"/>
    </row>
    <row r="70" spans="1:9" ht="15.75" x14ac:dyDescent="0.25">
      <c r="A70" s="105"/>
      <c r="B70" s="155"/>
      <c r="C70" s="106"/>
      <c r="D70" s="107"/>
      <c r="E70" s="108"/>
      <c r="F70" s="169"/>
      <c r="G70" s="169"/>
      <c r="H70" s="322"/>
      <c r="I70" s="104"/>
    </row>
    <row r="71" spans="1:9" ht="15.75" thickBot="1" x14ac:dyDescent="0.3">
      <c r="B71" s="338" t="s">
        <v>176</v>
      </c>
    </row>
    <row r="72" spans="1:9" ht="15.75" thickBot="1" x14ac:dyDescent="0.3">
      <c r="A72" s="21" t="s">
        <v>9</v>
      </c>
      <c r="B72" s="22" t="s">
        <v>18</v>
      </c>
      <c r="C72" s="23" t="s">
        <v>11</v>
      </c>
      <c r="D72" s="26" t="s">
        <v>12</v>
      </c>
      <c r="E72" s="25" t="s">
        <v>13</v>
      </c>
      <c r="F72" s="166" t="s">
        <v>14</v>
      </c>
      <c r="G72" s="323" t="s">
        <v>15</v>
      </c>
      <c r="H72" s="343" t="s">
        <v>19</v>
      </c>
      <c r="I72" s="344"/>
    </row>
    <row r="73" spans="1:9" x14ac:dyDescent="0.25">
      <c r="A73" s="110">
        <v>22</v>
      </c>
      <c r="B73" s="216" t="s">
        <v>110</v>
      </c>
      <c r="C73" s="283" t="s">
        <v>106</v>
      </c>
      <c r="D73" s="211">
        <v>11</v>
      </c>
      <c r="E73" s="29" t="s">
        <v>4</v>
      </c>
      <c r="F73" s="15">
        <v>0</v>
      </c>
      <c r="G73" s="324">
        <f>D73*F73</f>
        <v>0</v>
      </c>
      <c r="H73" s="190" t="s">
        <v>105</v>
      </c>
    </row>
    <row r="74" spans="1:9" x14ac:dyDescent="0.25">
      <c r="A74" s="110">
        <v>23</v>
      </c>
      <c r="B74" s="216" t="s">
        <v>111</v>
      </c>
      <c r="C74" s="283" t="s">
        <v>107</v>
      </c>
      <c r="D74" s="211">
        <v>3</v>
      </c>
      <c r="E74" s="29" t="s">
        <v>4</v>
      </c>
      <c r="F74" s="15">
        <v>0</v>
      </c>
      <c r="G74" s="324">
        <f>D74*F74</f>
        <v>0</v>
      </c>
      <c r="H74" s="190" t="s">
        <v>105</v>
      </c>
    </row>
    <row r="75" spans="1:9" x14ac:dyDescent="0.25">
      <c r="A75" s="110">
        <v>24</v>
      </c>
      <c r="B75" s="216" t="s">
        <v>112</v>
      </c>
      <c r="C75" s="283" t="s">
        <v>108</v>
      </c>
      <c r="D75" s="211">
        <v>9</v>
      </c>
      <c r="E75" s="29" t="s">
        <v>4</v>
      </c>
      <c r="F75" s="15">
        <v>0</v>
      </c>
      <c r="G75" s="324">
        <f>D75*F75</f>
        <v>0</v>
      </c>
      <c r="H75" s="190" t="s">
        <v>105</v>
      </c>
    </row>
    <row r="76" spans="1:9" x14ac:dyDescent="0.25">
      <c r="A76" s="110">
        <v>25</v>
      </c>
      <c r="B76" s="216" t="s">
        <v>113</v>
      </c>
      <c r="C76" s="283" t="s">
        <v>109</v>
      </c>
      <c r="D76" s="211">
        <v>7</v>
      </c>
      <c r="E76" s="29" t="s">
        <v>4</v>
      </c>
      <c r="F76" s="15">
        <v>0</v>
      </c>
      <c r="G76" s="324">
        <f>D76*F76</f>
        <v>0</v>
      </c>
      <c r="H76" s="190" t="s">
        <v>105</v>
      </c>
    </row>
    <row r="77" spans="1:9" s="14" customFormat="1" ht="15.75" x14ac:dyDescent="0.25">
      <c r="A77" s="154" t="s">
        <v>48</v>
      </c>
      <c r="B77" s="76"/>
      <c r="C77" s="112"/>
      <c r="D77" s="109"/>
      <c r="E77" s="109"/>
      <c r="F77" s="76"/>
      <c r="G77" s="345">
        <f>SUM(G73:G76)</f>
        <v>0</v>
      </c>
      <c r="H77" s="325"/>
      <c r="I77" s="113"/>
    </row>
    <row r="78" spans="1:9" s="14" customFormat="1" ht="15.75" thickBot="1" x14ac:dyDescent="0.3">
      <c r="A78" s="109"/>
      <c r="B78" s="76"/>
      <c r="C78" s="114"/>
      <c r="D78" s="109"/>
      <c r="E78" s="109"/>
      <c r="F78" s="76"/>
      <c r="G78" s="76"/>
      <c r="H78" s="325"/>
      <c r="I78" s="113"/>
    </row>
    <row r="79" spans="1:9" s="14" customFormat="1" ht="15.75" thickBot="1" x14ac:dyDescent="0.3">
      <c r="A79" s="109"/>
      <c r="B79" s="76"/>
      <c r="C79" s="114"/>
      <c r="D79" s="109"/>
      <c r="E79" s="109"/>
      <c r="F79" s="76"/>
      <c r="G79" s="342" t="s">
        <v>174</v>
      </c>
      <c r="H79" s="323" t="s">
        <v>173</v>
      </c>
      <c r="I79" s="113"/>
    </row>
    <row r="80" spans="1:9" ht="15.75" x14ac:dyDescent="0.25">
      <c r="A80" s="103" t="s">
        <v>180</v>
      </c>
      <c r="B80" s="66"/>
      <c r="C80" s="212"/>
      <c r="D80" s="67"/>
      <c r="E80" s="68"/>
      <c r="F80" s="168"/>
      <c r="G80" s="337">
        <f>G68+G77</f>
        <v>0</v>
      </c>
      <c r="H80" s="321">
        <f>H68</f>
        <v>0</v>
      </c>
      <c r="I80" s="118"/>
    </row>
    <row r="81" spans="1:9" x14ac:dyDescent="0.25">
      <c r="I81" s="115"/>
    </row>
    <row r="82" spans="1:9" ht="18.75" x14ac:dyDescent="0.3">
      <c r="A82" s="48" t="s">
        <v>25</v>
      </c>
      <c r="B82" s="49"/>
      <c r="C82" s="50"/>
      <c r="D82" s="119"/>
      <c r="E82" s="69"/>
      <c r="F82" s="171"/>
      <c r="G82" s="171"/>
      <c r="H82" s="326">
        <f>G80+H80</f>
        <v>0</v>
      </c>
      <c r="I82" s="115"/>
    </row>
  </sheetData>
  <pageMargins left="0.7" right="0.7" top="0.78740157499999996" bottom="0.78740157499999996" header="0.3" footer="0.3"/>
  <pageSetup paperSize="9" orientation="landscape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topLeftCell="A9" zoomScaleNormal="100" workbookViewId="0">
      <selection activeCell="J31" sqref="J31"/>
    </sheetView>
  </sheetViews>
  <sheetFormatPr defaultRowHeight="15" x14ac:dyDescent="0.25"/>
  <cols>
    <col min="1" max="1" width="4.42578125" style="2" customWidth="1"/>
    <col min="2" max="2" width="12.140625" style="2" customWidth="1"/>
    <col min="3" max="3" width="45" style="2" customWidth="1"/>
    <col min="4" max="4" width="11.85546875" style="46" bestFit="1" customWidth="1"/>
    <col min="5" max="5" width="5.7109375" style="52" customWidth="1"/>
    <col min="6" max="6" width="11" style="2" customWidth="1"/>
    <col min="7" max="7" width="15.140625" style="2" bestFit="1" customWidth="1"/>
    <col min="8" max="8" width="15.85546875" style="47" customWidth="1"/>
    <col min="9" max="9" width="18" style="52" bestFit="1" customWidth="1"/>
    <col min="10" max="10" width="11.85546875" style="2" bestFit="1" customWidth="1"/>
    <col min="11" max="16384" width="9.140625" style="2"/>
  </cols>
  <sheetData>
    <row r="1" spans="1:10" s="18" customFormat="1" ht="18.75" x14ac:dyDescent="0.3">
      <c r="A1" s="55" t="s">
        <v>152</v>
      </c>
      <c r="C1" s="56"/>
      <c r="D1" s="57"/>
      <c r="E1" s="19"/>
      <c r="H1" s="20"/>
      <c r="I1" s="19"/>
    </row>
    <row r="2" spans="1:10" s="18" customFormat="1" ht="18.75" x14ac:dyDescent="0.3">
      <c r="A2" s="55"/>
      <c r="C2" s="56"/>
      <c r="D2" s="57"/>
      <c r="E2" s="19"/>
      <c r="H2" s="20"/>
      <c r="I2" s="19"/>
    </row>
    <row r="3" spans="1:10" ht="30.75" customHeight="1" thickBot="1" x14ac:dyDescent="0.3">
      <c r="A3" s="52"/>
      <c r="B3" s="147" t="s">
        <v>181</v>
      </c>
      <c r="C3" s="53"/>
    </row>
    <row r="4" spans="1:10" x14ac:dyDescent="0.25">
      <c r="A4" s="172" t="s">
        <v>9</v>
      </c>
      <c r="B4" s="297" t="s">
        <v>10</v>
      </c>
      <c r="C4" s="174" t="s">
        <v>11</v>
      </c>
      <c r="D4" s="175" t="s">
        <v>12</v>
      </c>
      <c r="E4" s="176" t="s">
        <v>13</v>
      </c>
      <c r="F4" s="298" t="s">
        <v>14</v>
      </c>
      <c r="G4" s="336" t="s">
        <v>174</v>
      </c>
      <c r="H4" s="317" t="s">
        <v>173</v>
      </c>
      <c r="I4" s="2"/>
    </row>
    <row r="5" spans="1:10" ht="30" x14ac:dyDescent="0.25">
      <c r="A5" s="299">
        <v>1</v>
      </c>
      <c r="B5" s="58" t="s">
        <v>120</v>
      </c>
      <c r="C5" s="72" t="s">
        <v>119</v>
      </c>
      <c r="D5" s="31">
        <v>211</v>
      </c>
      <c r="E5" s="17" t="s">
        <v>31</v>
      </c>
      <c r="F5" s="300">
        <v>0</v>
      </c>
      <c r="G5" s="300"/>
      <c r="H5" s="33">
        <f>D5*F5</f>
        <v>0</v>
      </c>
      <c r="I5" s="2"/>
    </row>
    <row r="6" spans="1:10" ht="30" x14ac:dyDescent="0.25">
      <c r="A6" s="202">
        <v>2</v>
      </c>
      <c r="B6" s="301" t="s">
        <v>83</v>
      </c>
      <c r="C6" s="268" t="s">
        <v>121</v>
      </c>
      <c r="D6" s="199">
        <f>D5*2</f>
        <v>422</v>
      </c>
      <c r="E6" s="42" t="s">
        <v>31</v>
      </c>
      <c r="F6" s="209">
        <v>0</v>
      </c>
      <c r="G6" s="83"/>
      <c r="H6" s="65">
        <f>D6*F6</f>
        <v>0</v>
      </c>
      <c r="I6" s="2"/>
    </row>
    <row r="7" spans="1:10" x14ac:dyDescent="0.25">
      <c r="A7" s="71">
        <v>3</v>
      </c>
      <c r="B7" s="58" t="s">
        <v>27</v>
      </c>
      <c r="C7" s="30" t="s">
        <v>32</v>
      </c>
      <c r="D7" s="77">
        <f>0.0001*D6*7</f>
        <v>0.2954</v>
      </c>
      <c r="E7" s="17" t="s">
        <v>33</v>
      </c>
      <c r="F7" s="209">
        <v>0</v>
      </c>
      <c r="G7" s="65">
        <f>D7*F7</f>
        <v>0</v>
      </c>
      <c r="H7" s="65"/>
      <c r="I7" s="47"/>
    </row>
    <row r="8" spans="1:10" ht="18" customHeight="1" x14ac:dyDescent="0.25">
      <c r="A8" s="71">
        <v>4</v>
      </c>
      <c r="B8" s="302" t="s">
        <v>84</v>
      </c>
      <c r="C8" s="292" t="s">
        <v>85</v>
      </c>
      <c r="D8" s="77">
        <f>D5</f>
        <v>211</v>
      </c>
      <c r="E8" s="17" t="s">
        <v>31</v>
      </c>
      <c r="F8" s="209">
        <v>0</v>
      </c>
      <c r="G8" s="83"/>
      <c r="H8" s="65">
        <f t="shared" ref="H8:H13" si="0">D8*F8</f>
        <v>0</v>
      </c>
      <c r="I8" s="47"/>
    </row>
    <row r="9" spans="1:10" x14ac:dyDescent="0.25">
      <c r="A9" s="71">
        <v>5</v>
      </c>
      <c r="B9" s="58" t="s">
        <v>66</v>
      </c>
      <c r="C9" s="72" t="s">
        <v>38</v>
      </c>
      <c r="D9" s="31">
        <v>1</v>
      </c>
      <c r="E9" s="71" t="s">
        <v>37</v>
      </c>
      <c r="F9" s="209">
        <v>0</v>
      </c>
      <c r="G9" s="73"/>
      <c r="H9" s="33">
        <f>F9*D9</f>
        <v>0</v>
      </c>
      <c r="I9" s="2"/>
    </row>
    <row r="10" spans="1:10" x14ac:dyDescent="0.25">
      <c r="A10" s="71">
        <v>6</v>
      </c>
      <c r="B10" s="58" t="s">
        <v>66</v>
      </c>
      <c r="C10" s="72" t="s">
        <v>39</v>
      </c>
      <c r="D10" s="31">
        <v>20</v>
      </c>
      <c r="E10" s="71" t="s">
        <v>4</v>
      </c>
      <c r="F10" s="209">
        <v>0</v>
      </c>
      <c r="G10" s="33">
        <f>F10*D10</f>
        <v>0</v>
      </c>
      <c r="H10" s="65"/>
      <c r="I10" s="2"/>
    </row>
    <row r="11" spans="1:10" ht="77.25" x14ac:dyDescent="0.25">
      <c r="A11" s="71">
        <v>7</v>
      </c>
      <c r="B11" s="303" t="s">
        <v>88</v>
      </c>
      <c r="C11" s="203" t="s">
        <v>54</v>
      </c>
      <c r="D11" s="204">
        <v>116</v>
      </c>
      <c r="E11" s="205" t="s">
        <v>4</v>
      </c>
      <c r="F11" s="209">
        <v>0</v>
      </c>
      <c r="G11" s="307"/>
      <c r="H11" s="61">
        <f t="shared" si="0"/>
        <v>0</v>
      </c>
      <c r="I11" s="157"/>
    </row>
    <row r="12" spans="1:10" ht="45" x14ac:dyDescent="0.25">
      <c r="A12" s="71">
        <v>8</v>
      </c>
      <c r="B12" s="304" t="s">
        <v>87</v>
      </c>
      <c r="C12" s="305" t="s">
        <v>21</v>
      </c>
      <c r="D12" s="80">
        <v>116</v>
      </c>
      <c r="E12" s="306" t="s">
        <v>4</v>
      </c>
      <c r="F12" s="209">
        <v>0</v>
      </c>
      <c r="G12" s="307"/>
      <c r="H12" s="61">
        <f t="shared" si="0"/>
        <v>0</v>
      </c>
      <c r="I12" s="157"/>
    </row>
    <row r="13" spans="1:10" ht="30" x14ac:dyDescent="0.25">
      <c r="A13" s="71">
        <v>9</v>
      </c>
      <c r="B13" s="58" t="s">
        <v>66</v>
      </c>
      <c r="C13" s="220" t="s">
        <v>67</v>
      </c>
      <c r="D13" s="80">
        <f>D12</f>
        <v>116</v>
      </c>
      <c r="E13" s="60" t="s">
        <v>4</v>
      </c>
      <c r="F13" s="209">
        <v>0</v>
      </c>
      <c r="G13" s="218"/>
      <c r="H13" s="61">
        <f t="shared" si="0"/>
        <v>0</v>
      </c>
      <c r="I13" s="157"/>
    </row>
    <row r="14" spans="1:10" ht="30" x14ac:dyDescent="0.25">
      <c r="A14" s="71">
        <v>10</v>
      </c>
      <c r="B14" s="58" t="s">
        <v>27</v>
      </c>
      <c r="C14" s="220" t="s">
        <v>65</v>
      </c>
      <c r="D14" s="80">
        <f>D13*2</f>
        <v>232</v>
      </c>
      <c r="E14" s="60" t="s">
        <v>4</v>
      </c>
      <c r="F14" s="209">
        <v>0</v>
      </c>
      <c r="G14" s="61">
        <f>D14*F14</f>
        <v>0</v>
      </c>
      <c r="H14" s="17"/>
      <c r="I14" s="157"/>
    </row>
    <row r="15" spans="1:10" ht="30" x14ac:dyDescent="0.25">
      <c r="A15" s="71">
        <v>11</v>
      </c>
      <c r="B15" s="262" t="s">
        <v>78</v>
      </c>
      <c r="C15" s="59" t="s">
        <v>28</v>
      </c>
      <c r="D15" s="82">
        <v>10.55</v>
      </c>
      <c r="E15" s="306" t="s">
        <v>44</v>
      </c>
      <c r="F15" s="209">
        <v>0</v>
      </c>
      <c r="G15" s="307"/>
      <c r="H15" s="65">
        <f>D15*F15</f>
        <v>0</v>
      </c>
      <c r="I15" s="312"/>
      <c r="J15" s="88"/>
    </row>
    <row r="16" spans="1:10" ht="30" x14ac:dyDescent="0.25">
      <c r="A16" s="71">
        <v>12</v>
      </c>
      <c r="B16" s="2" t="s">
        <v>77</v>
      </c>
      <c r="C16" s="30" t="s">
        <v>160</v>
      </c>
      <c r="D16" s="11">
        <f>0.05*D5</f>
        <v>10.55</v>
      </c>
      <c r="E16" s="29" t="s">
        <v>153</v>
      </c>
      <c r="F16" s="209">
        <v>0</v>
      </c>
      <c r="G16" s="313"/>
      <c r="H16" s="65">
        <f>D16*F16</f>
        <v>0</v>
      </c>
      <c r="I16" s="312"/>
      <c r="J16" s="88"/>
    </row>
    <row r="17" spans="1:9" s="89" customFormat="1" ht="60" x14ac:dyDescent="0.25">
      <c r="A17" s="71">
        <v>13</v>
      </c>
      <c r="B17" s="295" t="s">
        <v>75</v>
      </c>
      <c r="C17" s="150" t="s">
        <v>20</v>
      </c>
      <c r="D17" s="80">
        <v>211</v>
      </c>
      <c r="E17" s="60" t="s">
        <v>43</v>
      </c>
      <c r="F17" s="209">
        <v>0</v>
      </c>
      <c r="G17" s="307"/>
      <c r="H17" s="61">
        <f t="shared" ref="H17" si="1">D17*F17</f>
        <v>0</v>
      </c>
    </row>
    <row r="18" spans="1:9" s="89" customFormat="1" ht="17.25" x14ac:dyDescent="0.25">
      <c r="A18" s="71">
        <v>14</v>
      </c>
      <c r="B18" s="58" t="s">
        <v>27</v>
      </c>
      <c r="C18" s="59" t="s">
        <v>145</v>
      </c>
      <c r="D18" s="80">
        <f>D17*0.1</f>
        <v>21.1</v>
      </c>
      <c r="E18" s="60" t="s">
        <v>45</v>
      </c>
      <c r="F18" s="209">
        <v>0</v>
      </c>
      <c r="G18" s="61">
        <f>D18*F18</f>
        <v>0</v>
      </c>
      <c r="H18" s="350"/>
    </row>
    <row r="19" spans="1:9" s="89" customFormat="1" ht="15.75" thickBot="1" x14ac:dyDescent="0.3">
      <c r="A19" s="453">
        <v>15</v>
      </c>
      <c r="B19" s="454" t="s">
        <v>76</v>
      </c>
      <c r="C19" s="455" t="s">
        <v>96</v>
      </c>
      <c r="D19" s="456">
        <f>0.03*D11</f>
        <v>3.48</v>
      </c>
      <c r="E19" s="457" t="s">
        <v>22</v>
      </c>
      <c r="F19" s="209">
        <v>0</v>
      </c>
      <c r="G19" s="458"/>
      <c r="H19" s="459">
        <f>D19*F19</f>
        <v>0</v>
      </c>
    </row>
    <row r="20" spans="1:9" ht="15.75" thickBot="1" x14ac:dyDescent="0.3">
      <c r="A20" s="460" t="s">
        <v>16</v>
      </c>
      <c r="B20" s="461"/>
      <c r="C20" s="462"/>
      <c r="D20" s="463"/>
      <c r="E20" s="464"/>
      <c r="F20" s="465"/>
      <c r="G20" s="466">
        <f>SUM(G5:G19)</f>
        <v>0</v>
      </c>
      <c r="H20" s="467">
        <f>SUM(H5:H19)</f>
        <v>0</v>
      </c>
      <c r="I20" s="91"/>
    </row>
    <row r="21" spans="1:9" s="89" customFormat="1" x14ac:dyDescent="0.25">
      <c r="A21" s="154" t="s">
        <v>48</v>
      </c>
      <c r="B21" s="148"/>
      <c r="C21" s="149"/>
      <c r="D21" s="215"/>
      <c r="E21" s="84"/>
      <c r="F21" s="85"/>
      <c r="G21" s="85"/>
      <c r="H21" s="156"/>
    </row>
    <row r="23" spans="1:9" ht="23.25" customHeight="1" thickBot="1" x14ac:dyDescent="0.3">
      <c r="A23" s="192" t="s">
        <v>49</v>
      </c>
    </row>
    <row r="24" spans="1:9" s="93" customFormat="1" ht="13.5" thickBot="1" x14ac:dyDescent="0.25">
      <c r="A24" s="21" t="s">
        <v>9</v>
      </c>
      <c r="B24" s="22" t="s">
        <v>18</v>
      </c>
      <c r="C24" s="23" t="s">
        <v>11</v>
      </c>
      <c r="D24" s="26" t="s">
        <v>12</v>
      </c>
      <c r="E24" s="25" t="s">
        <v>13</v>
      </c>
      <c r="F24" s="24" t="s">
        <v>14</v>
      </c>
      <c r="G24" s="92" t="s">
        <v>15</v>
      </c>
      <c r="H24" s="352" t="s">
        <v>182</v>
      </c>
    </row>
    <row r="25" spans="1:9" x14ac:dyDescent="0.25">
      <c r="A25" s="94">
        <v>16</v>
      </c>
      <c r="B25" s="308" t="s">
        <v>131</v>
      </c>
      <c r="C25" s="15" t="s">
        <v>125</v>
      </c>
      <c r="D25" s="216">
        <v>18</v>
      </c>
      <c r="E25" s="11" t="s">
        <v>4</v>
      </c>
      <c r="F25" s="15">
        <v>0</v>
      </c>
      <c r="G25" s="129">
        <f t="shared" ref="G25:G31" si="2">D25*F25</f>
        <v>0</v>
      </c>
      <c r="H25" s="330" t="s">
        <v>93</v>
      </c>
      <c r="I25" s="2"/>
    </row>
    <row r="26" spans="1:9" x14ac:dyDescent="0.25">
      <c r="A26" s="111">
        <v>17</v>
      </c>
      <c r="B26" s="308" t="s">
        <v>130</v>
      </c>
      <c r="C26" s="309" t="s">
        <v>124</v>
      </c>
      <c r="D26" s="216">
        <v>18</v>
      </c>
      <c r="E26" s="11" t="s">
        <v>4</v>
      </c>
      <c r="F26" s="15">
        <v>0</v>
      </c>
      <c r="G26" s="129">
        <f t="shared" si="2"/>
        <v>0</v>
      </c>
      <c r="H26" s="330" t="s">
        <v>92</v>
      </c>
      <c r="I26" s="2"/>
    </row>
    <row r="27" spans="1:9" x14ac:dyDescent="0.25">
      <c r="A27" s="111">
        <v>18</v>
      </c>
      <c r="B27" s="308" t="s">
        <v>135</v>
      </c>
      <c r="C27" s="310" t="s">
        <v>134</v>
      </c>
      <c r="D27" s="216">
        <v>5</v>
      </c>
      <c r="E27" s="11" t="s">
        <v>4</v>
      </c>
      <c r="F27" s="15">
        <v>0</v>
      </c>
      <c r="G27" s="129">
        <f t="shared" si="2"/>
        <v>0</v>
      </c>
      <c r="H27" s="330" t="s">
        <v>92</v>
      </c>
      <c r="I27" s="2"/>
    </row>
    <row r="28" spans="1:9" x14ac:dyDescent="0.25">
      <c r="A28" s="111">
        <v>19</v>
      </c>
      <c r="B28" s="308" t="s">
        <v>132</v>
      </c>
      <c r="C28" s="310" t="s">
        <v>126</v>
      </c>
      <c r="D28" s="216">
        <v>9</v>
      </c>
      <c r="E28" s="11" t="s">
        <v>4</v>
      </c>
      <c r="F28" s="15">
        <v>0</v>
      </c>
      <c r="G28" s="129">
        <f t="shared" si="2"/>
        <v>0</v>
      </c>
      <c r="H28" s="330" t="s">
        <v>93</v>
      </c>
      <c r="I28" s="2"/>
    </row>
    <row r="29" spans="1:9" x14ac:dyDescent="0.25">
      <c r="A29" s="111">
        <v>20</v>
      </c>
      <c r="B29" s="308" t="s">
        <v>128</v>
      </c>
      <c r="C29" s="309" t="s">
        <v>122</v>
      </c>
      <c r="D29" s="216">
        <v>45</v>
      </c>
      <c r="E29" s="29" t="s">
        <v>4</v>
      </c>
      <c r="F29" s="15">
        <v>0</v>
      </c>
      <c r="G29" s="129">
        <f t="shared" si="2"/>
        <v>0</v>
      </c>
      <c r="H29" s="330" t="s">
        <v>93</v>
      </c>
      <c r="I29" s="2"/>
    </row>
    <row r="30" spans="1:9" x14ac:dyDescent="0.25">
      <c r="A30" s="111">
        <v>21</v>
      </c>
      <c r="B30" s="308" t="s">
        <v>133</v>
      </c>
      <c r="C30" s="210" t="s">
        <v>127</v>
      </c>
      <c r="D30" s="216">
        <v>10</v>
      </c>
      <c r="E30" s="11" t="s">
        <v>4</v>
      </c>
      <c r="F30" s="15">
        <v>0</v>
      </c>
      <c r="G30" s="129">
        <f t="shared" si="2"/>
        <v>0</v>
      </c>
      <c r="H30" s="330" t="s">
        <v>93</v>
      </c>
      <c r="I30" s="2"/>
    </row>
    <row r="31" spans="1:9" x14ac:dyDescent="0.25">
      <c r="A31" s="111">
        <v>22</v>
      </c>
      <c r="B31" s="308" t="s">
        <v>129</v>
      </c>
      <c r="C31" s="282" t="s">
        <v>123</v>
      </c>
      <c r="D31" s="216">
        <v>11</v>
      </c>
      <c r="E31" s="11" t="s">
        <v>4</v>
      </c>
      <c r="F31" s="15">
        <v>0</v>
      </c>
      <c r="G31" s="129">
        <f t="shared" si="2"/>
        <v>0</v>
      </c>
      <c r="H31" s="330" t="s">
        <v>93</v>
      </c>
      <c r="I31" s="2"/>
    </row>
    <row r="32" spans="1:9" x14ac:dyDescent="0.25">
      <c r="A32" s="14"/>
      <c r="B32" s="14"/>
      <c r="C32" s="217" t="s">
        <v>41</v>
      </c>
      <c r="D32" s="285">
        <f>SUM(D25:D31)</f>
        <v>116</v>
      </c>
      <c r="E32" s="284"/>
      <c r="F32" s="14"/>
      <c r="G32" s="353">
        <f>SUM(G25:G31)</f>
        <v>0</v>
      </c>
      <c r="H32" s="2"/>
    </row>
    <row r="33" spans="1:9" ht="15.75" thickBot="1" x14ac:dyDescent="0.3">
      <c r="A33" s="154" t="s">
        <v>48</v>
      </c>
    </row>
    <row r="34" spans="1:9" ht="15.75" thickBot="1" x14ac:dyDescent="0.3">
      <c r="B34" s="287"/>
      <c r="C34" s="288"/>
      <c r="D34" s="289"/>
      <c r="E34" s="290"/>
      <c r="F34" s="290"/>
      <c r="G34" s="342" t="s">
        <v>174</v>
      </c>
      <c r="H34" s="323" t="s">
        <v>173</v>
      </c>
      <c r="I34" s="281"/>
    </row>
    <row r="35" spans="1:9" x14ac:dyDescent="0.25">
      <c r="A35" s="34" t="s">
        <v>16</v>
      </c>
      <c r="B35" s="151"/>
      <c r="C35" s="151"/>
      <c r="D35" s="286"/>
      <c r="E35" s="152"/>
      <c r="F35" s="151"/>
      <c r="G35" s="354">
        <f>G32+G20</f>
        <v>0</v>
      </c>
      <c r="H35" s="351">
        <f>H20</f>
        <v>0</v>
      </c>
    </row>
    <row r="36" spans="1:9" x14ac:dyDescent="0.25">
      <c r="A36" s="126"/>
    </row>
    <row r="37" spans="1:9" ht="18.75" x14ac:dyDescent="0.3">
      <c r="A37" s="48" t="s">
        <v>16</v>
      </c>
      <c r="B37" s="49"/>
      <c r="C37" s="50"/>
      <c r="D37" s="119"/>
      <c r="E37" s="69"/>
      <c r="F37" s="49"/>
      <c r="G37" s="49"/>
      <c r="H37" s="355">
        <f>G35+H35</f>
        <v>0</v>
      </c>
    </row>
    <row r="40" spans="1:9" x14ac:dyDescent="0.25">
      <c r="C40" s="14"/>
      <c r="D40" s="14"/>
    </row>
  </sheetData>
  <sortState ref="B34:H40">
    <sortCondition ref="C34:C40"/>
  </sortState>
  <pageMargins left="0.7" right="0.7" top="0.78740157499999996" bottom="0.78740157499999996" header="0.3" footer="0.3"/>
  <pageSetup paperSize="9" orientation="landscape" r:id="rId1"/>
  <rowBreaks count="1" manualBreakCount="1">
    <brk id="1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topLeftCell="A13" zoomScaleNormal="100" workbookViewId="0">
      <selection activeCell="K27" sqref="K27"/>
    </sheetView>
  </sheetViews>
  <sheetFormatPr defaultRowHeight="15" x14ac:dyDescent="0.25"/>
  <cols>
    <col min="1" max="1" width="5.85546875" style="2" customWidth="1"/>
    <col min="2" max="2" width="11.5703125" style="2" customWidth="1"/>
    <col min="3" max="3" width="55" style="2" customWidth="1"/>
    <col min="4" max="4" width="9.7109375" style="2" bestFit="1" customWidth="1"/>
    <col min="5" max="5" width="6" style="2" customWidth="1"/>
    <col min="6" max="6" width="11.85546875" style="2" customWidth="1"/>
    <col min="7" max="7" width="15.140625" style="2" bestFit="1" customWidth="1"/>
    <col min="8" max="8" width="15.7109375" style="47" customWidth="1"/>
    <col min="9" max="16384" width="9.140625" style="2"/>
  </cols>
  <sheetData>
    <row r="1" spans="1:9" ht="15.75" x14ac:dyDescent="0.25">
      <c r="A1" s="1" t="s">
        <v>165</v>
      </c>
    </row>
    <row r="2" spans="1:9" ht="15.75" x14ac:dyDescent="0.25">
      <c r="A2" s="1"/>
    </row>
    <row r="3" spans="1:9" x14ac:dyDescent="0.25">
      <c r="A3" s="52"/>
      <c r="B3" s="147" t="s">
        <v>68</v>
      </c>
      <c r="C3" s="53"/>
      <c r="D3" s="46"/>
      <c r="E3" s="52"/>
    </row>
    <row r="4" spans="1:9" ht="15.75" thickBot="1" x14ac:dyDescent="0.3">
      <c r="A4" s="52"/>
      <c r="B4" s="147"/>
      <c r="C4" s="53"/>
      <c r="D4" s="46"/>
      <c r="E4" s="52"/>
    </row>
    <row r="5" spans="1:9" ht="15.75" thickBot="1" x14ac:dyDescent="0.3">
      <c r="A5" s="21" t="s">
        <v>9</v>
      </c>
      <c r="B5" s="22" t="s">
        <v>10</v>
      </c>
      <c r="C5" s="23" t="s">
        <v>11</v>
      </c>
      <c r="D5" s="26" t="s">
        <v>12</v>
      </c>
      <c r="E5" s="25" t="s">
        <v>13</v>
      </c>
      <c r="F5" s="24" t="s">
        <v>14</v>
      </c>
      <c r="G5" s="361" t="s">
        <v>174</v>
      </c>
      <c r="H5" s="323" t="s">
        <v>173</v>
      </c>
    </row>
    <row r="6" spans="1:9" ht="30" x14ac:dyDescent="0.25">
      <c r="A6" s="356">
        <v>1</v>
      </c>
      <c r="B6" s="311" t="s">
        <v>116</v>
      </c>
      <c r="C6" s="357" t="s">
        <v>115</v>
      </c>
      <c r="D6" s="358">
        <v>1070</v>
      </c>
      <c r="E6" s="42" t="s">
        <v>31</v>
      </c>
      <c r="F6" s="359">
        <v>0</v>
      </c>
      <c r="G6" s="359"/>
      <c r="H6" s="360">
        <f>D6*F6</f>
        <v>0</v>
      </c>
    </row>
    <row r="7" spans="1:9" ht="42.75" x14ac:dyDescent="0.25">
      <c r="A7" s="202">
        <v>2</v>
      </c>
      <c r="B7" s="301" t="s">
        <v>83</v>
      </c>
      <c r="C7" s="268" t="s">
        <v>142</v>
      </c>
      <c r="D7" s="199">
        <f>1159*2</f>
        <v>2318</v>
      </c>
      <c r="E7" s="42" t="s">
        <v>31</v>
      </c>
      <c r="F7" s="209">
        <v>0</v>
      </c>
      <c r="G7" s="83"/>
      <c r="H7" s="65">
        <f>D7*F7</f>
        <v>0</v>
      </c>
    </row>
    <row r="8" spans="1:9" x14ac:dyDescent="0.25">
      <c r="A8" s="71">
        <v>3</v>
      </c>
      <c r="B8" s="58" t="s">
        <v>27</v>
      </c>
      <c r="C8" s="30" t="s">
        <v>32</v>
      </c>
      <c r="D8" s="77">
        <f>0.0001*D7*7</f>
        <v>1.6226</v>
      </c>
      <c r="E8" s="17" t="s">
        <v>33</v>
      </c>
      <c r="F8" s="74">
        <v>0</v>
      </c>
      <c r="G8" s="65">
        <f>D8*F8</f>
        <v>0</v>
      </c>
      <c r="H8" s="65"/>
      <c r="I8" s="47"/>
    </row>
    <row r="9" spans="1:9" ht="45.75" customHeight="1" x14ac:dyDescent="0.25">
      <c r="A9" s="71">
        <v>4</v>
      </c>
      <c r="B9" s="364" t="s">
        <v>183</v>
      </c>
      <c r="C9" s="268" t="s">
        <v>154</v>
      </c>
      <c r="D9" s="77">
        <v>49</v>
      </c>
      <c r="E9" s="17" t="s">
        <v>44</v>
      </c>
      <c r="F9" s="74">
        <v>0</v>
      </c>
      <c r="G9" s="74"/>
      <c r="H9" s="65">
        <f t="shared" ref="H9:H11" si="0">D9*F9</f>
        <v>0</v>
      </c>
      <c r="I9" s="47"/>
    </row>
    <row r="10" spans="1:9" ht="45" x14ac:dyDescent="0.25">
      <c r="A10" s="71">
        <v>5</v>
      </c>
      <c r="B10" s="216" t="s">
        <v>118</v>
      </c>
      <c r="C10" s="30" t="s">
        <v>117</v>
      </c>
      <c r="D10" s="79">
        <v>1159</v>
      </c>
      <c r="E10" s="29" t="s">
        <v>42</v>
      </c>
      <c r="F10" s="83">
        <v>0</v>
      </c>
      <c r="G10" s="83"/>
      <c r="H10" s="65">
        <f>D10*F10</f>
        <v>0</v>
      </c>
    </row>
    <row r="11" spans="1:9" ht="18" customHeight="1" x14ac:dyDescent="0.25">
      <c r="A11" s="71">
        <v>6</v>
      </c>
      <c r="B11" s="302" t="s">
        <v>84</v>
      </c>
      <c r="C11" s="268" t="s">
        <v>85</v>
      </c>
      <c r="D11" s="77">
        <f>D6</f>
        <v>1070</v>
      </c>
      <c r="E11" s="17" t="s">
        <v>31</v>
      </c>
      <c r="F11" s="83">
        <v>0</v>
      </c>
      <c r="G11" s="83"/>
      <c r="H11" s="65">
        <f t="shared" si="0"/>
        <v>0</v>
      </c>
      <c r="I11" s="47"/>
    </row>
    <row r="12" spans="1:9" ht="32.25" x14ac:dyDescent="0.25">
      <c r="A12" s="29">
        <v>7</v>
      </c>
      <c r="B12" s="310" t="s">
        <v>81</v>
      </c>
      <c r="C12" s="314" t="s">
        <v>91</v>
      </c>
      <c r="D12" s="32">
        <v>1159</v>
      </c>
      <c r="E12" s="29" t="s">
        <v>42</v>
      </c>
      <c r="F12" s="83">
        <v>0</v>
      </c>
      <c r="G12" s="313"/>
      <c r="H12" s="33">
        <f t="shared" ref="H12:H16" si="1">D12*F12</f>
        <v>0</v>
      </c>
    </row>
    <row r="13" spans="1:9" ht="17.25" x14ac:dyDescent="0.25">
      <c r="A13" s="29">
        <v>8</v>
      </c>
      <c r="B13" s="301" t="s">
        <v>164</v>
      </c>
      <c r="C13" s="328" t="s">
        <v>163</v>
      </c>
      <c r="D13" s="32">
        <f>D12-D14</f>
        <v>1114</v>
      </c>
      <c r="E13" s="11" t="s">
        <v>42</v>
      </c>
      <c r="F13" s="83">
        <v>0</v>
      </c>
      <c r="G13" s="313"/>
      <c r="H13" s="33">
        <f t="shared" si="1"/>
        <v>0</v>
      </c>
    </row>
    <row r="14" spans="1:9" ht="17.25" x14ac:dyDescent="0.25">
      <c r="A14" s="29">
        <v>9</v>
      </c>
      <c r="B14" s="301" t="s">
        <v>90</v>
      </c>
      <c r="C14" s="292" t="s">
        <v>89</v>
      </c>
      <c r="D14" s="315">
        <v>45</v>
      </c>
      <c r="E14" s="11" t="s">
        <v>42</v>
      </c>
      <c r="F14" s="83">
        <v>0</v>
      </c>
      <c r="G14" s="313"/>
      <c r="H14" s="33">
        <f t="shared" si="1"/>
        <v>0</v>
      </c>
    </row>
    <row r="15" spans="1:9" ht="17.25" x14ac:dyDescent="0.25">
      <c r="A15" s="29">
        <v>10</v>
      </c>
      <c r="B15" s="216" t="s">
        <v>82</v>
      </c>
      <c r="C15" s="12" t="s">
        <v>146</v>
      </c>
      <c r="D15" s="77">
        <f>D12*2</f>
        <v>2318</v>
      </c>
      <c r="E15" s="11" t="s">
        <v>42</v>
      </c>
      <c r="F15" s="83">
        <v>0</v>
      </c>
      <c r="G15" s="313"/>
      <c r="H15" s="33">
        <f t="shared" si="1"/>
        <v>0</v>
      </c>
    </row>
    <row r="16" spans="1:9" ht="17.25" x14ac:dyDescent="0.25">
      <c r="A16" s="29">
        <v>11</v>
      </c>
      <c r="B16" s="15" t="s">
        <v>94</v>
      </c>
      <c r="C16" s="12" t="s">
        <v>95</v>
      </c>
      <c r="D16" s="315">
        <v>1159</v>
      </c>
      <c r="E16" s="11" t="s">
        <v>42</v>
      </c>
      <c r="F16" s="83">
        <v>0</v>
      </c>
      <c r="G16" s="313"/>
      <c r="H16" s="33">
        <f t="shared" si="1"/>
        <v>0</v>
      </c>
    </row>
    <row r="17" spans="1:9" x14ac:dyDescent="0.25">
      <c r="A17" s="34" t="s">
        <v>16</v>
      </c>
      <c r="B17" s="35"/>
      <c r="C17" s="36"/>
      <c r="D17" s="37"/>
      <c r="E17" s="35"/>
      <c r="F17" s="38"/>
      <c r="G17" s="362">
        <f>SUM(G6:G16)</f>
        <v>0</v>
      </c>
      <c r="H17" s="363">
        <f>SUM(H6:H16)</f>
        <v>0</v>
      </c>
    </row>
    <row r="18" spans="1:9" x14ac:dyDescent="0.25">
      <c r="A18" s="154" t="s">
        <v>48</v>
      </c>
      <c r="B18" s="14"/>
      <c r="F18" s="39"/>
      <c r="G18" s="39"/>
      <c r="H18" s="40"/>
    </row>
    <row r="19" spans="1:9" x14ac:dyDescent="0.25">
      <c r="F19" s="39"/>
      <c r="G19" s="39"/>
      <c r="H19" s="40"/>
    </row>
    <row r="20" spans="1:9" x14ac:dyDescent="0.25">
      <c r="A20" s="154"/>
      <c r="F20" s="39"/>
      <c r="G20" s="39"/>
      <c r="H20" s="40"/>
    </row>
    <row r="21" spans="1:9" ht="16.5" thickBot="1" x14ac:dyDescent="0.3">
      <c r="A21" s="192" t="s">
        <v>184</v>
      </c>
      <c r="F21" s="39"/>
      <c r="G21" s="39"/>
      <c r="H21" s="40"/>
    </row>
    <row r="22" spans="1:9" ht="15.75" thickBot="1" x14ac:dyDescent="0.3">
      <c r="A22" s="21" t="s">
        <v>9</v>
      </c>
      <c r="B22" s="22" t="s">
        <v>10</v>
      </c>
      <c r="C22" s="23" t="s">
        <v>11</v>
      </c>
      <c r="D22" s="24" t="s">
        <v>12</v>
      </c>
      <c r="E22" s="25" t="s">
        <v>13</v>
      </c>
      <c r="F22" s="26" t="s">
        <v>14</v>
      </c>
      <c r="G22" s="27" t="s">
        <v>15</v>
      </c>
      <c r="H22" s="2"/>
      <c r="I22" s="28"/>
    </row>
    <row r="23" spans="1:9" ht="17.25" x14ac:dyDescent="0.25">
      <c r="A23" s="41">
        <v>12</v>
      </c>
      <c r="B23" s="42"/>
      <c r="C23" s="42" t="s">
        <v>162</v>
      </c>
      <c r="D23" s="42">
        <v>10.39</v>
      </c>
      <c r="E23" s="42" t="s">
        <v>23</v>
      </c>
      <c r="F23" s="43">
        <v>0</v>
      </c>
      <c r="G23" s="44">
        <f>D23*F23</f>
        <v>0</v>
      </c>
      <c r="H23" s="2"/>
    </row>
    <row r="24" spans="1:9" ht="17.25" x14ac:dyDescent="0.25">
      <c r="A24" s="327">
        <v>13</v>
      </c>
      <c r="B24" s="17"/>
      <c r="C24" s="42" t="s">
        <v>161</v>
      </c>
      <c r="D24" s="269">
        <v>1.2</v>
      </c>
      <c r="E24" s="42" t="s">
        <v>23</v>
      </c>
      <c r="F24" s="43">
        <v>0</v>
      </c>
      <c r="G24" s="44">
        <f>D24*F24</f>
        <v>0</v>
      </c>
      <c r="H24" s="2"/>
    </row>
    <row r="25" spans="1:9" x14ac:dyDescent="0.25">
      <c r="A25" s="34" t="s">
        <v>16</v>
      </c>
      <c r="B25" s="35"/>
      <c r="C25" s="36"/>
      <c r="D25" s="37"/>
      <c r="E25" s="35"/>
      <c r="F25" s="45"/>
      <c r="G25" s="363">
        <f>SUM(G23:G24)</f>
        <v>0</v>
      </c>
      <c r="H25" s="78"/>
    </row>
    <row r="26" spans="1:9" ht="15.75" thickBot="1" x14ac:dyDescent="0.3">
      <c r="A26" s="126"/>
      <c r="B26" s="126"/>
      <c r="C26" s="127"/>
      <c r="D26" s="365"/>
      <c r="E26" s="126"/>
      <c r="F26" s="191"/>
      <c r="G26" s="366"/>
      <c r="H26" s="78"/>
    </row>
    <row r="27" spans="1:9" ht="15.75" thickBot="1" x14ac:dyDescent="0.3">
      <c r="A27" s="126"/>
      <c r="B27" s="126"/>
      <c r="C27" s="127"/>
      <c r="D27" s="365"/>
      <c r="E27" s="126"/>
      <c r="F27" s="191"/>
      <c r="G27" s="372" t="s">
        <v>174</v>
      </c>
      <c r="H27" s="373" t="s">
        <v>173</v>
      </c>
    </row>
    <row r="28" spans="1:9" x14ac:dyDescent="0.25">
      <c r="A28" s="34" t="s">
        <v>16</v>
      </c>
      <c r="B28" s="35"/>
      <c r="C28" s="36"/>
      <c r="D28" s="37"/>
      <c r="E28" s="35"/>
      <c r="F28" s="45"/>
      <c r="G28" s="370">
        <f>G25+G17</f>
        <v>0</v>
      </c>
      <c r="H28" s="371">
        <f>H17</f>
        <v>0</v>
      </c>
    </row>
    <row r="29" spans="1:9" x14ac:dyDescent="0.25">
      <c r="F29" s="46"/>
      <c r="G29" s="367"/>
      <c r="H29" s="78"/>
    </row>
    <row r="30" spans="1:9" ht="18.75" x14ac:dyDescent="0.3">
      <c r="A30" s="48" t="s">
        <v>26</v>
      </c>
      <c r="B30" s="49"/>
      <c r="C30" s="50"/>
      <c r="D30" s="49"/>
      <c r="E30" s="49"/>
      <c r="F30" s="49"/>
      <c r="G30" s="368"/>
      <c r="H30" s="369">
        <f>G28+H28</f>
        <v>0</v>
      </c>
      <c r="I30" s="51"/>
    </row>
    <row r="33" spans="8:8" x14ac:dyDescent="0.25">
      <c r="H33" s="47">
        <v>0</v>
      </c>
    </row>
  </sheetData>
  <pageMargins left="0.7" right="0.7" top="0.78740157499999996" bottom="0.78740157499999996" header="0.3" footer="0.3"/>
  <pageSetup paperSize="9" orientation="landscape" r:id="rId1"/>
  <rowBreaks count="1" manualBreakCount="1">
    <brk id="1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3:J21"/>
  <sheetViews>
    <sheetView zoomScaleNormal="100" workbookViewId="0">
      <selection activeCell="F14" sqref="F14"/>
    </sheetView>
  </sheetViews>
  <sheetFormatPr defaultRowHeight="15" x14ac:dyDescent="0.25"/>
  <cols>
    <col min="1" max="1" width="5" customWidth="1"/>
    <col min="2" max="2" width="10.5703125" customWidth="1"/>
    <col min="3" max="3" width="57.28515625" style="249" customWidth="1"/>
    <col min="4" max="4" width="8.28515625" style="250" bestFit="1" customWidth="1"/>
    <col min="5" max="5" width="4.85546875" style="235" customWidth="1"/>
    <col min="6" max="6" width="9.140625" style="251" bestFit="1" customWidth="1"/>
    <col min="7" max="7" width="15.28515625" style="251" bestFit="1" customWidth="1"/>
    <col min="8" max="8" width="16.140625" style="252" bestFit="1" customWidth="1"/>
    <col min="9" max="9" width="18.5703125" customWidth="1"/>
    <col min="14" max="14" width="8.140625" customWidth="1"/>
  </cols>
  <sheetData>
    <row r="3" spans="1:10" ht="18.75" x14ac:dyDescent="0.3">
      <c r="A3" s="222" t="s">
        <v>74</v>
      </c>
      <c r="J3" s="236"/>
    </row>
    <row r="4" spans="1:10" ht="18.75" x14ac:dyDescent="0.3">
      <c r="A4" s="222"/>
      <c r="J4" s="255"/>
    </row>
    <row r="5" spans="1:10" ht="15.75" x14ac:dyDescent="0.25">
      <c r="A5" s="253" t="s">
        <v>149</v>
      </c>
      <c r="B5" s="223"/>
      <c r="C5" s="224"/>
      <c r="D5" s="225"/>
      <c r="E5" s="226"/>
      <c r="F5" s="227"/>
      <c r="G5" s="227"/>
      <c r="H5" s="228"/>
    </row>
    <row r="6" spans="1:10" ht="15.75" thickBot="1" x14ac:dyDescent="0.3">
      <c r="B6" s="223"/>
      <c r="C6" s="224"/>
      <c r="D6" s="225"/>
      <c r="E6" s="226"/>
      <c r="F6" s="227"/>
      <c r="G6" s="227"/>
      <c r="H6" s="228"/>
    </row>
    <row r="7" spans="1:10" ht="16.5" thickBot="1" x14ac:dyDescent="0.3">
      <c r="A7" s="229" t="s">
        <v>9</v>
      </c>
      <c r="B7" s="230" t="s">
        <v>18</v>
      </c>
      <c r="C7" s="231" t="s">
        <v>11</v>
      </c>
      <c r="D7" s="232" t="s">
        <v>12</v>
      </c>
      <c r="E7" s="233" t="s">
        <v>13</v>
      </c>
      <c r="F7" s="234" t="s">
        <v>14</v>
      </c>
      <c r="G7" s="361" t="s">
        <v>174</v>
      </c>
      <c r="H7" s="323" t="s">
        <v>173</v>
      </c>
      <c r="J7" s="257"/>
    </row>
    <row r="8" spans="1:10" ht="30" x14ac:dyDescent="0.25">
      <c r="A8" s="374">
        <v>1</v>
      </c>
      <c r="B8" s="294" t="s">
        <v>185</v>
      </c>
      <c r="C8" s="375" t="s">
        <v>186</v>
      </c>
      <c r="D8" s="376">
        <v>15</v>
      </c>
      <c r="E8" s="294" t="s">
        <v>22</v>
      </c>
      <c r="F8" s="377">
        <v>0</v>
      </c>
      <c r="G8" s="378">
        <f>F8*D8</f>
        <v>0</v>
      </c>
      <c r="I8" s="334"/>
    </row>
    <row r="9" spans="1:10" s="236" customFormat="1" ht="45" x14ac:dyDescent="0.25">
      <c r="A9" s="374">
        <v>2</v>
      </c>
      <c r="B9" s="329" t="s">
        <v>66</v>
      </c>
      <c r="C9" s="314" t="s">
        <v>187</v>
      </c>
      <c r="D9" s="379">
        <v>1</v>
      </c>
      <c r="E9" s="329" t="s">
        <v>4</v>
      </c>
      <c r="F9" s="380">
        <v>0</v>
      </c>
      <c r="G9" s="380"/>
      <c r="H9" s="381">
        <f t="shared" ref="H9" si="0">F9*D9</f>
        <v>0</v>
      </c>
      <c r="I9" s="382"/>
    </row>
    <row r="10" spans="1:10" x14ac:dyDescent="0.25">
      <c r="A10" s="237" t="s">
        <v>16</v>
      </c>
      <c r="B10" s="238"/>
      <c r="C10" s="239"/>
      <c r="D10" s="240"/>
      <c r="E10" s="241"/>
      <c r="F10" s="242"/>
      <c r="G10" s="383">
        <f>SUM(G8:G9)</f>
        <v>0</v>
      </c>
      <c r="H10" s="384">
        <f>SUM(H9:H9)</f>
        <v>0</v>
      </c>
      <c r="J10" s="255"/>
    </row>
    <row r="11" spans="1:10" x14ac:dyDescent="0.25">
      <c r="A11" s="219" t="s">
        <v>48</v>
      </c>
      <c r="B11" s="256"/>
      <c r="G11" s="254"/>
      <c r="H11" s="254"/>
      <c r="J11" s="255"/>
    </row>
    <row r="12" spans="1:10" s="257" customFormat="1" ht="15.75" x14ac:dyDescent="0.25">
      <c r="A12"/>
      <c r="B12"/>
      <c r="C12" s="249"/>
      <c r="D12" s="250"/>
      <c r="E12" s="235"/>
      <c r="F12" s="251"/>
      <c r="G12" s="254"/>
      <c r="H12" s="254"/>
      <c r="I12" s="258"/>
      <c r="J12" s="255"/>
    </row>
    <row r="13" spans="1:10" ht="18.75" x14ac:dyDescent="0.3">
      <c r="A13" s="243" t="s">
        <v>69</v>
      </c>
      <c r="B13" s="244"/>
      <c r="C13" s="245"/>
      <c r="D13" s="246"/>
      <c r="E13" s="247"/>
      <c r="F13" s="248"/>
      <c r="G13" s="385"/>
      <c r="H13" s="386">
        <f>H10+G10</f>
        <v>0</v>
      </c>
      <c r="I13" s="226"/>
    </row>
    <row r="14" spans="1:10" x14ac:dyDescent="0.25">
      <c r="I14" s="259"/>
    </row>
    <row r="15" spans="1:10" ht="51.75" customHeight="1" x14ac:dyDescent="0.25">
      <c r="I15" s="226"/>
    </row>
    <row r="16" spans="1:10" s="255" customFormat="1" x14ac:dyDescent="0.25">
      <c r="A16"/>
      <c r="B16"/>
      <c r="C16" s="249"/>
      <c r="D16" s="250"/>
      <c r="E16" s="235"/>
      <c r="F16" s="251"/>
      <c r="G16" s="251"/>
      <c r="H16" s="252"/>
      <c r="I16" s="260"/>
      <c r="J16"/>
    </row>
    <row r="17" spans="1:10" s="255" customFormat="1" x14ac:dyDescent="0.25">
      <c r="A17"/>
      <c r="B17"/>
      <c r="C17" s="249"/>
      <c r="D17" s="250"/>
      <c r="E17" s="235"/>
      <c r="F17" s="251"/>
      <c r="G17" s="251"/>
      <c r="H17" s="252"/>
      <c r="I17" s="260"/>
      <c r="J17"/>
    </row>
    <row r="18" spans="1:10" s="255" customFormat="1" x14ac:dyDescent="0.25">
      <c r="A18"/>
      <c r="B18"/>
      <c r="C18" s="249"/>
      <c r="D18" s="250"/>
      <c r="E18" s="235"/>
      <c r="F18" s="251"/>
      <c r="G18" s="251"/>
      <c r="H18" s="252"/>
      <c r="I18" s="260"/>
      <c r="J18"/>
    </row>
    <row r="19" spans="1:10" x14ac:dyDescent="0.25">
      <c r="I19" s="261"/>
    </row>
    <row r="20" spans="1:10" x14ac:dyDescent="0.25">
      <c r="I20" s="261"/>
    </row>
    <row r="21" spans="1:10" x14ac:dyDescent="0.25">
      <c r="I21" s="226"/>
    </row>
  </sheetData>
  <pageMargins left="0.7" right="0.7" top="0.78749999999999998" bottom="0.78749999999999998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F34" sqref="F34"/>
    </sheetView>
  </sheetViews>
  <sheetFormatPr defaultRowHeight="15" x14ac:dyDescent="0.25"/>
  <cols>
    <col min="1" max="1" width="5.28515625" style="2" customWidth="1"/>
    <col min="2" max="2" width="13.5703125" style="2" customWidth="1"/>
    <col min="3" max="3" width="55.42578125" style="53" customWidth="1"/>
    <col min="4" max="4" width="7.85546875" style="2" customWidth="1"/>
    <col min="5" max="5" width="4.7109375" style="2" customWidth="1"/>
    <col min="6" max="6" width="8" style="2" bestFit="1" customWidth="1"/>
    <col min="7" max="7" width="13.85546875" style="2" bestFit="1" customWidth="1"/>
    <col min="8" max="16384" width="9.140625" style="2"/>
  </cols>
  <sheetData>
    <row r="1" spans="1:7" ht="18.75" x14ac:dyDescent="0.3">
      <c r="A1" s="121" t="s">
        <v>166</v>
      </c>
    </row>
    <row r="3" spans="1:7" ht="15.75" x14ac:dyDescent="0.25">
      <c r="A3" s="1" t="s">
        <v>167</v>
      </c>
    </row>
    <row r="4" spans="1:7" ht="15.75" x14ac:dyDescent="0.25">
      <c r="A4" s="1"/>
    </row>
    <row r="5" spans="1:7" ht="31.5" customHeight="1" x14ac:dyDescent="0.25">
      <c r="A5" s="476" t="s">
        <v>59</v>
      </c>
      <c r="B5" s="477"/>
      <c r="C5" s="477"/>
      <c r="D5" s="477"/>
      <c r="E5" s="477"/>
      <c r="F5" s="477"/>
      <c r="G5" s="477"/>
    </row>
    <row r="6" spans="1:7" ht="5.25" customHeight="1" thickBot="1" x14ac:dyDescent="0.3">
      <c r="A6" s="161"/>
    </row>
    <row r="7" spans="1:7" s="10" customFormat="1" ht="16.5" customHeight="1" thickBot="1" x14ac:dyDescent="0.25">
      <c r="A7" s="3" t="s">
        <v>9</v>
      </c>
      <c r="B7" s="4" t="s">
        <v>10</v>
      </c>
      <c r="C7" s="5" t="s">
        <v>11</v>
      </c>
      <c r="D7" s="6" t="s">
        <v>12</v>
      </c>
      <c r="E7" s="7" t="s">
        <v>13</v>
      </c>
      <c r="F7" s="8" t="s">
        <v>14</v>
      </c>
      <c r="G7" s="9" t="s">
        <v>15</v>
      </c>
    </row>
    <row r="8" spans="1:7" s="14" customFormat="1" x14ac:dyDescent="0.25">
      <c r="A8" s="111">
        <v>1</v>
      </c>
      <c r="B8" s="15"/>
      <c r="C8" s="12" t="s">
        <v>55</v>
      </c>
      <c r="D8" s="11">
        <v>31</v>
      </c>
      <c r="E8" s="11" t="s">
        <v>4</v>
      </c>
      <c r="F8" s="82">
        <v>0</v>
      </c>
      <c r="G8" s="13">
        <f>D8*F8</f>
        <v>0</v>
      </c>
    </row>
    <row r="9" spans="1:7" s="14" customFormat="1" x14ac:dyDescent="0.25">
      <c r="A9" s="111">
        <v>2</v>
      </c>
      <c r="B9" s="15"/>
      <c r="C9" s="12" t="s">
        <v>56</v>
      </c>
      <c r="D9" s="11">
        <v>211</v>
      </c>
      <c r="E9" s="11" t="s">
        <v>34</v>
      </c>
      <c r="F9" s="82">
        <v>0</v>
      </c>
      <c r="G9" s="13">
        <f>D9*F9</f>
        <v>0</v>
      </c>
    </row>
    <row r="10" spans="1:7" ht="19.5" thickBot="1" x14ac:dyDescent="0.35">
      <c r="A10" s="154" t="s">
        <v>48</v>
      </c>
      <c r="G10" s="206">
        <f>SUM(G8:G9)</f>
        <v>0</v>
      </c>
    </row>
    <row r="11" spans="1:7" ht="15.75" thickTop="1" x14ac:dyDescent="0.25">
      <c r="C11" s="114"/>
    </row>
    <row r="12" spans="1:7" s="14" customFormat="1" x14ac:dyDescent="0.25">
      <c r="A12" s="76"/>
      <c r="B12" s="158"/>
      <c r="C12" s="114"/>
      <c r="D12" s="109"/>
      <c r="E12" s="109"/>
      <c r="F12" s="109"/>
      <c r="G12" s="159"/>
    </row>
    <row r="13" spans="1:7" ht="15.75" x14ac:dyDescent="0.25">
      <c r="A13" s="1" t="s">
        <v>168</v>
      </c>
    </row>
    <row r="14" spans="1:7" ht="9.75" customHeight="1" x14ac:dyDescent="0.25">
      <c r="A14" s="1"/>
    </row>
    <row r="15" spans="1:7" ht="33" customHeight="1" x14ac:dyDescent="0.25">
      <c r="A15" s="476" t="s">
        <v>59</v>
      </c>
      <c r="B15" s="477"/>
      <c r="C15" s="477"/>
      <c r="D15" s="477"/>
      <c r="E15" s="477"/>
      <c r="F15" s="477"/>
      <c r="G15" s="477"/>
    </row>
    <row r="16" spans="1:7" ht="5.25" customHeight="1" thickBot="1" x14ac:dyDescent="0.3">
      <c r="A16" s="161"/>
    </row>
    <row r="17" spans="1:7" s="10" customFormat="1" ht="16.5" customHeight="1" thickBot="1" x14ac:dyDescent="0.25">
      <c r="A17" s="3" t="s">
        <v>9</v>
      </c>
      <c r="B17" s="4" t="s">
        <v>10</v>
      </c>
      <c r="C17" s="5" t="s">
        <v>11</v>
      </c>
      <c r="D17" s="6" t="s">
        <v>12</v>
      </c>
      <c r="E17" s="7" t="s">
        <v>13</v>
      </c>
      <c r="F17" s="8" t="s">
        <v>14</v>
      </c>
      <c r="G17" s="9" t="s">
        <v>15</v>
      </c>
    </row>
    <row r="18" spans="1:7" s="14" customFormat="1" x14ac:dyDescent="0.25">
      <c r="A18" s="111">
        <v>3</v>
      </c>
      <c r="B18" s="15"/>
      <c r="C18" s="12" t="s">
        <v>55</v>
      </c>
      <c r="D18" s="11">
        <v>31</v>
      </c>
      <c r="E18" s="11" t="s">
        <v>4</v>
      </c>
      <c r="F18" s="82">
        <v>0</v>
      </c>
      <c r="G18" s="13">
        <f>D18*F18</f>
        <v>0</v>
      </c>
    </row>
    <row r="19" spans="1:7" s="14" customFormat="1" x14ac:dyDescent="0.25">
      <c r="A19" s="111">
        <v>4</v>
      </c>
      <c r="B19" s="15"/>
      <c r="C19" s="12" t="s">
        <v>56</v>
      </c>
      <c r="D19" s="11">
        <v>211</v>
      </c>
      <c r="E19" s="11" t="s">
        <v>34</v>
      </c>
      <c r="F19" s="82">
        <v>0</v>
      </c>
      <c r="G19" s="13">
        <f>D19*F19</f>
        <v>0</v>
      </c>
    </row>
    <row r="20" spans="1:7" ht="19.5" thickBot="1" x14ac:dyDescent="0.35">
      <c r="A20" s="154" t="s">
        <v>48</v>
      </c>
      <c r="G20" s="206">
        <f>SUM(G18:G19)</f>
        <v>0</v>
      </c>
    </row>
    <row r="21" spans="1:7" ht="11.25" customHeight="1" thickTop="1" x14ac:dyDescent="0.25"/>
    <row r="22" spans="1:7" ht="15.75" x14ac:dyDescent="0.25">
      <c r="A22" s="1"/>
    </row>
    <row r="23" spans="1:7" ht="15.75" x14ac:dyDescent="0.25">
      <c r="A23" s="1" t="s">
        <v>169</v>
      </c>
    </row>
    <row r="24" spans="1:7" ht="15.75" x14ac:dyDescent="0.25">
      <c r="A24" s="1"/>
    </row>
    <row r="25" spans="1:7" s="53" customFormat="1" ht="32.25" customHeight="1" x14ac:dyDescent="0.25">
      <c r="A25" s="476" t="s">
        <v>59</v>
      </c>
      <c r="B25" s="477"/>
      <c r="C25" s="477"/>
      <c r="D25" s="477"/>
      <c r="E25" s="477"/>
      <c r="F25" s="477"/>
      <c r="G25" s="477"/>
    </row>
    <row r="26" spans="1:7" ht="5.25" customHeight="1" thickBot="1" x14ac:dyDescent="0.3">
      <c r="A26" s="161"/>
    </row>
    <row r="27" spans="1:7" s="10" customFormat="1" ht="16.5" customHeight="1" thickBot="1" x14ac:dyDescent="0.25">
      <c r="A27" s="3" t="s">
        <v>9</v>
      </c>
      <c r="B27" s="4" t="s">
        <v>10</v>
      </c>
      <c r="C27" s="5" t="s">
        <v>11</v>
      </c>
      <c r="D27" s="6" t="s">
        <v>12</v>
      </c>
      <c r="E27" s="7" t="s">
        <v>13</v>
      </c>
      <c r="F27" s="8" t="s">
        <v>14</v>
      </c>
      <c r="G27" s="9" t="s">
        <v>15</v>
      </c>
    </row>
    <row r="28" spans="1:7" s="14" customFormat="1" x14ac:dyDescent="0.25">
      <c r="A28" s="111">
        <v>5</v>
      </c>
      <c r="B28" s="15"/>
      <c r="C28" s="12" t="s">
        <v>55</v>
      </c>
      <c r="D28" s="11">
        <v>31</v>
      </c>
      <c r="E28" s="11" t="s">
        <v>4</v>
      </c>
      <c r="F28" s="82">
        <v>0</v>
      </c>
      <c r="G28" s="13">
        <f>D28*F28</f>
        <v>0</v>
      </c>
    </row>
    <row r="29" spans="1:7" s="14" customFormat="1" x14ac:dyDescent="0.25">
      <c r="A29" s="111">
        <v>6</v>
      </c>
      <c r="B29" s="15"/>
      <c r="C29" s="12" t="s">
        <v>56</v>
      </c>
      <c r="D29" s="11">
        <v>211</v>
      </c>
      <c r="E29" s="11" t="s">
        <v>34</v>
      </c>
      <c r="F29" s="82">
        <v>0</v>
      </c>
      <c r="G29" s="13">
        <f>D29*F29</f>
        <v>0</v>
      </c>
    </row>
    <row r="30" spans="1:7" ht="19.5" thickBot="1" x14ac:dyDescent="0.35">
      <c r="A30" s="154" t="s">
        <v>48</v>
      </c>
      <c r="G30" s="206">
        <f>SUM(G28:G29)</f>
        <v>0</v>
      </c>
    </row>
    <row r="31" spans="1:7" ht="15.75" thickTop="1" x14ac:dyDescent="0.25"/>
    <row r="32" spans="1:7" ht="15.75" x14ac:dyDescent="0.25">
      <c r="A32" s="1"/>
    </row>
    <row r="33" spans="1:1" ht="15.75" x14ac:dyDescent="0.25">
      <c r="A33" s="1"/>
    </row>
    <row r="34" spans="1:1" ht="15.75" x14ac:dyDescent="0.25">
      <c r="A34" s="1"/>
    </row>
  </sheetData>
  <mergeCells count="3">
    <mergeCell ref="A25:G25"/>
    <mergeCell ref="A15:G15"/>
    <mergeCell ref="A5:G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souhrn (2)</vt:lpstr>
      <vt:lpstr>příprava stanoviště</vt:lpstr>
      <vt:lpstr>výsadba stromů</vt:lpstr>
      <vt:lpstr>výsadba keřů skupiny (2)</vt:lpstr>
      <vt:lpstr>založení trávníku</vt:lpstr>
      <vt:lpstr>mobiliář</vt:lpstr>
      <vt:lpstr>následná péče _rok</vt:lpstr>
      <vt:lpstr>mobiliář!Oblast_tisku</vt:lpstr>
      <vt:lpstr>'příprava stanoviště'!Oblast_tisku</vt:lpstr>
      <vt:lpstr>'souhrn (2)'!Oblast_tisku</vt:lpstr>
      <vt:lpstr>'výsadba keřů skupiny (2)'!Oblast_tisku</vt:lpstr>
      <vt:lpstr>'výsadba stromů'!Oblast_tisku</vt:lpstr>
      <vt:lpstr>'založení trávníku'!Oblast_tisku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Petra Švábová</cp:lastModifiedBy>
  <cp:revision>2</cp:revision>
  <cp:lastPrinted>2018-03-15T14:31:43Z</cp:lastPrinted>
  <dcterms:created xsi:type="dcterms:W3CDTF">2013-08-20T08:14:39Z</dcterms:created>
  <dcterms:modified xsi:type="dcterms:W3CDTF">2018-08-20T14:21:39Z</dcterms:modified>
  <dc:language>cs-CZ</dc:language>
</cp:coreProperties>
</file>