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92.168.1.70\invest\2020 VEREJNE OBSTARAVANIE\VYZVA 058_Elektroinstalacia DEMETER\"/>
    </mc:Choice>
  </mc:AlternateContent>
  <xr:revisionPtr revIDLastSave="0" documentId="13_ncr:1_{90B54103-039A-4E1E-9BBB-92BC421906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01 - OEZ" sheetId="2" r:id="rId2"/>
  </sheets>
  <definedNames>
    <definedName name="_xlnm.Print_Titles" localSheetId="1">'01 - OEZ'!$115:$115</definedName>
    <definedName name="_xlnm.Print_Titles" localSheetId="0">'Rekapitulácia stavby'!$87:$87</definedName>
    <definedName name="_xlnm.Print_Area" localSheetId="1">'01 - OEZ'!$C$4:$Q$70,'01 - OEZ'!$C$76:$Q$99,'01 - OEZ'!$C$105:$Q$153</definedName>
    <definedName name="_xlnm.Print_Area" localSheetId="0">'Rekapitulácia stavby'!$C$6:$AP$72,'Rekapitulácia stavby'!$C$78:$AP$99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2" i="1" l="1"/>
  <c r="AY95" i="1" l="1"/>
  <c r="AX95" i="1"/>
  <c r="AS95" i="1"/>
  <c r="AY94" i="1"/>
  <c r="AX94" i="1"/>
  <c r="AS94" i="1"/>
  <c r="AY93" i="1"/>
  <c r="AX93" i="1"/>
  <c r="AS93" i="1"/>
  <c r="AY92" i="1"/>
  <c r="AX92" i="1"/>
  <c r="AS92" i="1"/>
  <c r="AY91" i="1"/>
  <c r="AX91" i="1"/>
  <c r="AS91" i="1"/>
  <c r="AY90" i="1"/>
  <c r="AX90" i="1"/>
  <c r="BI153" i="2"/>
  <c r="BH153" i="2"/>
  <c r="BG153" i="2"/>
  <c r="BE153" i="2"/>
  <c r="AA153" i="2"/>
  <c r="Y153" i="2"/>
  <c r="W153" i="2"/>
  <c r="BK153" i="2"/>
  <c r="BF153" i="2"/>
  <c r="BI152" i="2"/>
  <c r="BH152" i="2"/>
  <c r="BG152" i="2"/>
  <c r="BE152" i="2"/>
  <c r="AA152" i="2"/>
  <c r="Y152" i="2"/>
  <c r="W152" i="2"/>
  <c r="BK152" i="2"/>
  <c r="BF152" i="2"/>
  <c r="BI151" i="2"/>
  <c r="BH151" i="2"/>
  <c r="BG151" i="2"/>
  <c r="BE151" i="2"/>
  <c r="AA151" i="2"/>
  <c r="Y151" i="2"/>
  <c r="W151" i="2"/>
  <c r="BK151" i="2"/>
  <c r="BF151" i="2"/>
  <c r="BI149" i="2"/>
  <c r="BH149" i="2"/>
  <c r="BG149" i="2"/>
  <c r="BE149" i="2"/>
  <c r="AA149" i="2"/>
  <c r="Y149" i="2"/>
  <c r="W149" i="2"/>
  <c r="BK149" i="2"/>
  <c r="BF149" i="2"/>
  <c r="BI148" i="2"/>
  <c r="BH148" i="2"/>
  <c r="BG148" i="2"/>
  <c r="BE148" i="2"/>
  <c r="AA148" i="2"/>
  <c r="Y148" i="2"/>
  <c r="W148" i="2"/>
  <c r="BK148" i="2"/>
  <c r="BF148" i="2"/>
  <c r="BI147" i="2"/>
  <c r="BH147" i="2"/>
  <c r="BG147" i="2"/>
  <c r="BE147" i="2"/>
  <c r="AA147" i="2"/>
  <c r="Y147" i="2"/>
  <c r="W147" i="2"/>
  <c r="BK147" i="2"/>
  <c r="BF147" i="2"/>
  <c r="BI146" i="2"/>
  <c r="BH146" i="2"/>
  <c r="BG146" i="2"/>
  <c r="BE146" i="2"/>
  <c r="AA146" i="2"/>
  <c r="Y146" i="2"/>
  <c r="W146" i="2"/>
  <c r="BK146" i="2"/>
  <c r="BF146" i="2"/>
  <c r="BI145" i="2"/>
  <c r="BH145" i="2"/>
  <c r="BG145" i="2"/>
  <c r="BE145" i="2"/>
  <c r="AA145" i="2"/>
  <c r="Y145" i="2"/>
  <c r="W145" i="2"/>
  <c r="BK145" i="2"/>
  <c r="BF145" i="2"/>
  <c r="BI144" i="2"/>
  <c r="BH144" i="2"/>
  <c r="BG144" i="2"/>
  <c r="BE144" i="2"/>
  <c r="AA144" i="2"/>
  <c r="Y144" i="2"/>
  <c r="W144" i="2"/>
  <c r="BK144" i="2"/>
  <c r="BF144" i="2"/>
  <c r="BI143" i="2"/>
  <c r="BH143" i="2"/>
  <c r="BG143" i="2"/>
  <c r="BE143" i="2"/>
  <c r="AA143" i="2"/>
  <c r="Y143" i="2"/>
  <c r="W143" i="2"/>
  <c r="BK143" i="2"/>
  <c r="BF143" i="2"/>
  <c r="BI142" i="2"/>
  <c r="BH142" i="2"/>
  <c r="BG142" i="2"/>
  <c r="BE142" i="2"/>
  <c r="AA142" i="2"/>
  <c r="Y142" i="2"/>
  <c r="W142" i="2"/>
  <c r="BK142" i="2"/>
  <c r="BF142" i="2"/>
  <c r="BI141" i="2"/>
  <c r="BH141" i="2"/>
  <c r="BG141" i="2"/>
  <c r="BE141" i="2"/>
  <c r="AA141" i="2"/>
  <c r="Y141" i="2"/>
  <c r="W141" i="2"/>
  <c r="BK141" i="2"/>
  <c r="N141" i="2"/>
  <c r="BF141" i="2" s="1"/>
  <c r="BI140" i="2"/>
  <c r="BH140" i="2"/>
  <c r="BG140" i="2"/>
  <c r="BE140" i="2"/>
  <c r="AA140" i="2"/>
  <c r="Y140" i="2"/>
  <c r="W140" i="2"/>
  <c r="BK140" i="2"/>
  <c r="N140" i="2"/>
  <c r="BF140" i="2" s="1"/>
  <c r="BI138" i="2"/>
  <c r="BH138" i="2"/>
  <c r="BG138" i="2"/>
  <c r="BE138" i="2"/>
  <c r="AA138" i="2"/>
  <c r="Y138" i="2"/>
  <c r="W138" i="2"/>
  <c r="BK138" i="2"/>
  <c r="BF138" i="2"/>
  <c r="BI137" i="2"/>
  <c r="BH137" i="2"/>
  <c r="BG137" i="2"/>
  <c r="BE137" i="2"/>
  <c r="AA137" i="2"/>
  <c r="Y137" i="2"/>
  <c r="W137" i="2"/>
  <c r="BK137" i="2"/>
  <c r="BF137" i="2"/>
  <c r="BI136" i="2"/>
  <c r="BH136" i="2"/>
  <c r="BG136" i="2"/>
  <c r="BE136" i="2"/>
  <c r="AA136" i="2"/>
  <c r="Y136" i="2"/>
  <c r="W136" i="2"/>
  <c r="BK136" i="2"/>
  <c r="BF136" i="2"/>
  <c r="BI135" i="2"/>
  <c r="BH135" i="2"/>
  <c r="BG135" i="2"/>
  <c r="BE135" i="2"/>
  <c r="AA135" i="2"/>
  <c r="Y135" i="2"/>
  <c r="W135" i="2"/>
  <c r="BK135" i="2"/>
  <c r="BF135" i="2"/>
  <c r="BI134" i="2"/>
  <c r="BH134" i="2"/>
  <c r="BG134" i="2"/>
  <c r="BE134" i="2"/>
  <c r="AA134" i="2"/>
  <c r="Y134" i="2"/>
  <c r="W134" i="2"/>
  <c r="BK134" i="2"/>
  <c r="BF134" i="2"/>
  <c r="BI132" i="2"/>
  <c r="BH132" i="2"/>
  <c r="BG132" i="2"/>
  <c r="BE132" i="2"/>
  <c r="AA132" i="2"/>
  <c r="Y132" i="2"/>
  <c r="W132" i="2"/>
  <c r="BK132" i="2"/>
  <c r="BF132" i="2"/>
  <c r="BI131" i="2"/>
  <c r="BH131" i="2"/>
  <c r="BG131" i="2"/>
  <c r="BE131" i="2"/>
  <c r="AA131" i="2"/>
  <c r="Y131" i="2"/>
  <c r="W131" i="2"/>
  <c r="BK131" i="2"/>
  <c r="BF131" i="2"/>
  <c r="BI130" i="2"/>
  <c r="BH130" i="2"/>
  <c r="BG130" i="2"/>
  <c r="BE130" i="2"/>
  <c r="AA130" i="2"/>
  <c r="Y130" i="2"/>
  <c r="W130" i="2"/>
  <c r="BK130" i="2"/>
  <c r="BF130" i="2"/>
  <c r="BI129" i="2"/>
  <c r="BH129" i="2"/>
  <c r="BG129" i="2"/>
  <c r="BE129" i="2"/>
  <c r="AA129" i="2"/>
  <c r="Y129" i="2"/>
  <c r="W129" i="2"/>
  <c r="BK129" i="2"/>
  <c r="BF129" i="2"/>
  <c r="BI128" i="2"/>
  <c r="BH128" i="2"/>
  <c r="BG128" i="2"/>
  <c r="BE128" i="2"/>
  <c r="AA128" i="2"/>
  <c r="Y128" i="2"/>
  <c r="W128" i="2"/>
  <c r="BK128" i="2"/>
  <c r="BF128" i="2"/>
  <c r="BI127" i="2"/>
  <c r="BH127" i="2"/>
  <c r="BG127" i="2"/>
  <c r="BE127" i="2"/>
  <c r="AA127" i="2"/>
  <c r="Y127" i="2"/>
  <c r="W127" i="2"/>
  <c r="BK127" i="2"/>
  <c r="BF127" i="2"/>
  <c r="BI126" i="2"/>
  <c r="BH126" i="2"/>
  <c r="BG126" i="2"/>
  <c r="BE126" i="2"/>
  <c r="AA126" i="2"/>
  <c r="Y126" i="2"/>
  <c r="W126" i="2"/>
  <c r="BK126" i="2"/>
  <c r="BF126" i="2"/>
  <c r="BI125" i="2"/>
  <c r="BH125" i="2"/>
  <c r="BG125" i="2"/>
  <c r="BE125" i="2"/>
  <c r="AA125" i="2"/>
  <c r="Y125" i="2"/>
  <c r="W125" i="2"/>
  <c r="BK125" i="2"/>
  <c r="BF125" i="2"/>
  <c r="BI123" i="2"/>
  <c r="BH123" i="2"/>
  <c r="BG123" i="2"/>
  <c r="BE123" i="2"/>
  <c r="AA123" i="2"/>
  <c r="Y123" i="2"/>
  <c r="W123" i="2"/>
  <c r="BK123" i="2"/>
  <c r="BF123" i="2"/>
  <c r="BI122" i="2"/>
  <c r="BH122" i="2"/>
  <c r="BG122" i="2"/>
  <c r="BE122" i="2"/>
  <c r="AA122" i="2"/>
  <c r="Y122" i="2"/>
  <c r="W122" i="2"/>
  <c r="BK122" i="2"/>
  <c r="BF122" i="2"/>
  <c r="BI121" i="2"/>
  <c r="BH121" i="2"/>
  <c r="BG121" i="2"/>
  <c r="BE121" i="2"/>
  <c r="AA121" i="2"/>
  <c r="Y121" i="2"/>
  <c r="W121" i="2"/>
  <c r="BK121" i="2"/>
  <c r="BF121" i="2"/>
  <c r="BI120" i="2"/>
  <c r="BH120" i="2"/>
  <c r="BG120" i="2"/>
  <c r="BE120" i="2"/>
  <c r="AA120" i="2"/>
  <c r="Y120" i="2"/>
  <c r="W120" i="2"/>
  <c r="BK120" i="2"/>
  <c r="BF120" i="2"/>
  <c r="BI119" i="2"/>
  <c r="BH119" i="2"/>
  <c r="BG119" i="2"/>
  <c r="BE119" i="2"/>
  <c r="AA119" i="2"/>
  <c r="Y119" i="2"/>
  <c r="W119" i="2"/>
  <c r="BK119" i="2"/>
  <c r="N119" i="2"/>
  <c r="BF119" i="2" s="1"/>
  <c r="F110" i="2"/>
  <c r="F108" i="2"/>
  <c r="M28" i="2"/>
  <c r="AS90" i="1" s="1"/>
  <c r="F81" i="2"/>
  <c r="F79" i="2"/>
  <c r="O21" i="2"/>
  <c r="E21" i="2"/>
  <c r="M113" i="2" s="1"/>
  <c r="O20" i="2"/>
  <c r="O18" i="2"/>
  <c r="E18" i="2"/>
  <c r="M83" i="2" s="1"/>
  <c r="O17" i="2"/>
  <c r="O15" i="2"/>
  <c r="E15" i="2"/>
  <c r="F84" i="2" s="1"/>
  <c r="O14" i="2"/>
  <c r="O12" i="2"/>
  <c r="E12" i="2"/>
  <c r="F83" i="2" s="1"/>
  <c r="O11" i="2"/>
  <c r="O9" i="2"/>
  <c r="M110" i="2" s="1"/>
  <c r="F6" i="2"/>
  <c r="F78" i="2" s="1"/>
  <c r="AK29" i="1"/>
  <c r="AM85" i="1"/>
  <c r="L85" i="1"/>
  <c r="AM84" i="1"/>
  <c r="L84" i="1"/>
  <c r="L82" i="1"/>
  <c r="L80" i="1"/>
  <c r="L79" i="1"/>
  <c r="BK139" i="2" l="1"/>
  <c r="N139" i="2" s="1"/>
  <c r="N93" i="2" s="1"/>
  <c r="W150" i="2"/>
  <c r="M81" i="2"/>
  <c r="AA124" i="2"/>
  <c r="AA139" i="2"/>
  <c r="BC95" i="1"/>
  <c r="BK133" i="2"/>
  <c r="N133" i="2" s="1"/>
  <c r="N92" i="2" s="1"/>
  <c r="M32" i="2"/>
  <c r="AV90" i="1" s="1"/>
  <c r="Y150" i="2"/>
  <c r="BC91" i="1"/>
  <c r="BD95" i="1"/>
  <c r="M112" i="2"/>
  <c r="H34" i="2"/>
  <c r="BB90" i="1" s="1"/>
  <c r="AA150" i="2"/>
  <c r="BB92" i="1"/>
  <c r="H36" i="2"/>
  <c r="BD90" i="1" s="1"/>
  <c r="AZ93" i="1"/>
  <c r="BC92" i="1"/>
  <c r="BK118" i="2"/>
  <c r="M84" i="2"/>
  <c r="W118" i="2"/>
  <c r="BK124" i="2"/>
  <c r="N124" i="2" s="1"/>
  <c r="N91" i="2" s="1"/>
  <c r="W133" i="2"/>
  <c r="Y139" i="2"/>
  <c r="AS89" i="1"/>
  <c r="Y118" i="2"/>
  <c r="W124" i="2"/>
  <c r="Y133" i="2"/>
  <c r="BD92" i="1"/>
  <c r="BB93" i="1"/>
  <c r="AZ95" i="1"/>
  <c r="H35" i="2"/>
  <c r="BC90" i="1" s="1"/>
  <c r="W139" i="2"/>
  <c r="F107" i="2"/>
  <c r="AA118" i="2"/>
  <c r="Y124" i="2"/>
  <c r="AA133" i="2"/>
  <c r="BK150" i="2"/>
  <c r="BC93" i="1"/>
  <c r="BB95" i="1"/>
  <c r="H33" i="2"/>
  <c r="BA90" i="1" s="1"/>
  <c r="AW91" i="1"/>
  <c r="BA91" i="1"/>
  <c r="F113" i="2"/>
  <c r="M33" i="2"/>
  <c r="AW90" i="1" s="1"/>
  <c r="AW92" i="1"/>
  <c r="BA92" i="1"/>
  <c r="F112" i="2"/>
  <c r="H32" i="2"/>
  <c r="AZ90" i="1" s="1"/>
  <c r="BB91" i="1"/>
  <c r="AZ92" i="1"/>
  <c r="AZ91" i="1"/>
  <c r="BD91" i="1"/>
  <c r="AV91" i="1"/>
  <c r="AT91" i="1" s="1"/>
  <c r="AV92" i="1"/>
  <c r="AT92" i="1" s="1"/>
  <c r="BD93" i="1"/>
  <c r="AV93" i="1"/>
  <c r="AW94" i="1"/>
  <c r="BA94" i="1"/>
  <c r="AW93" i="1"/>
  <c r="BA93" i="1"/>
  <c r="AZ94" i="1"/>
  <c r="AV94" i="1"/>
  <c r="AT94" i="1" s="1"/>
  <c r="BD94" i="1"/>
  <c r="AW95" i="1"/>
  <c r="BA95" i="1"/>
  <c r="BB94" i="1"/>
  <c r="BC94" i="1"/>
  <c r="AU95" i="1"/>
  <c r="AV95" i="1"/>
  <c r="AT95" i="1" s="1"/>
  <c r="N118" i="2" l="1"/>
  <c r="N90" i="2" s="1"/>
  <c r="BK117" i="2"/>
  <c r="BK116" i="2" s="1"/>
  <c r="N116" i="2" s="1"/>
  <c r="N88" i="2" s="1"/>
  <c r="N150" i="2"/>
  <c r="N94" i="2" s="1"/>
  <c r="W117" i="2"/>
  <c r="W116" i="2" s="1"/>
  <c r="AU90" i="1" s="1"/>
  <c r="AT90" i="1"/>
  <c r="AU94" i="1"/>
  <c r="AA117" i="2"/>
  <c r="AA116" i="2" s="1"/>
  <c r="AU93" i="1"/>
  <c r="BC89" i="1"/>
  <c r="W36" i="1" s="1"/>
  <c r="AU92" i="1"/>
  <c r="BB89" i="1"/>
  <c r="W35" i="1" s="1"/>
  <c r="BD89" i="1"/>
  <c r="W37" i="1" s="1"/>
  <c r="Y117" i="2"/>
  <c r="Y116" i="2" s="1"/>
  <c r="AZ89" i="1"/>
  <c r="BA89" i="1"/>
  <c r="AT93" i="1"/>
  <c r="AU91" i="1"/>
  <c r="N117" i="2" l="1"/>
  <c r="N89" i="2" s="1"/>
  <c r="AU89" i="1"/>
  <c r="AX89" i="1"/>
  <c r="AY89" i="1"/>
  <c r="AW89" i="1"/>
  <c r="AK34" i="1" s="1"/>
  <c r="W34" i="1"/>
  <c r="W33" i="1"/>
  <c r="AV89" i="1"/>
  <c r="L99" i="2"/>
  <c r="M27" i="2"/>
  <c r="M30" i="2" s="1"/>
  <c r="AK33" i="1" l="1"/>
  <c r="AT89" i="1"/>
  <c r="AG90" i="1"/>
  <c r="L38" i="2"/>
  <c r="AN90" i="1" l="1"/>
  <c r="AG89" i="1" l="1"/>
  <c r="AN89" i="1" s="1"/>
  <c r="AK28" i="1" l="1"/>
  <c r="AK31" i="1" s="1"/>
  <c r="AK39" i="1" s="1"/>
  <c r="AG99" i="1"/>
  <c r="AN99" i="1"/>
</calcChain>
</file>

<file path=xl/sharedStrings.xml><?xml version="1.0" encoding="utf-8"?>
<sst xmlns="http://schemas.openxmlformats.org/spreadsheetml/2006/main" count="721" uniqueCount="230">
  <si>
    <t>2012</t>
  </si>
  <si>
    <t>Hárok obsahuje: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</si>
  <si>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</si>
  <si>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</si>
  <si>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</si>
  <si>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</si>
  <si>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</si>
  <si>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</si>
  <si>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</si>
  <si>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</si>
  <si>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</si>
  <si>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</si>
  <si>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</si>
  <si>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</si>
  <si>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</si>
  <si>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</si>
  <si>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>Dátum:</t>
  </si>
  <si>
    <t>Objednávateľ:</t>
  </si>
  <si>
    <t>IČO:</t>
  </si>
  <si>
    <t xml:space="preserve"> </t>
  </si>
  <si>
    <t>IČO DPH: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</si>
  <si>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</si>
  <si>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</si>
  <si>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</si>
  <si>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</si>
  <si>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</si>
  <si>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</si>
  <si>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</si>
  <si>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</si>
  <si>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</si>
  <si>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</si>
  <si>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</si>
  <si>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</si>
  <si>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</si>
  <si>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</si>
  <si>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</si>
  <si>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</si>
  <si>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</si>
  <si>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</si>
  <si>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</si>
  <si>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</si>
  <si>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</si>
  <si>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</si>
  <si>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</si>
  <si>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</si>
  <si>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</si>
  <si>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</si>
  <si>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</si>
  <si>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</si>
  <si>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</si>
  <si>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</si>
  <si>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</si>
  <si>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</si>
  <si>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</si>
  <si>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</si>
  <si>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</si>
  <si>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</si>
  <si>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</si>
  <si>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</si>
  <si>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</si>
  <si>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</si>
  <si>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</si>
  <si>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</si>
  <si>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</si>
  <si>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</si>
  <si>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</si>
  <si>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</si>
  <si>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</si>
  <si>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</si>
  <si>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{e8012f9f-23d9-499a-9eed-56960b0b50fe}</t>
  </si>
  <si>
    <t>{00000000-0000-0000-0000-000000000000}</t>
  </si>
  <si>
    <t>01</t>
  </si>
  <si>
    <t>1</t>
  </si>
  <si>
    <t>{50258cc3-ca9e-4afb-8e1d-6666071cb3e1}</t>
  </si>
  <si>
    <t>02</t>
  </si>
  <si>
    <t>Odberné elektrické zariadenie</t>
  </si>
  <si>
    <t>{cd5e593d-f772-4c41-9645-afae3d52fa2a}</t>
  </si>
  <si>
    <t>03</t>
  </si>
  <si>
    <t>{c5231d4b-6103-41cc-b9bb-e0ecdf5f9af2}</t>
  </si>
  <si>
    <t>04</t>
  </si>
  <si>
    <t>{df987291-4120-458f-88ee-cf09aa7968c6}</t>
  </si>
  <si>
    <t>05</t>
  </si>
  <si>
    <t>{99057209-ce26-4577-a4e4-729fc75fdfac}</t>
  </si>
  <si>
    <t>06</t>
  </si>
  <si>
    <t>{90a879d2-3c13-4b24-9270-96d89e7cb34a}</t>
  </si>
  <si>
    <t>2) Ostatné náklady zo súhrnného listu</t>
  </si>
  <si>
    <t>Percent. zadanie_x000D_
[% nákladov rozpočtu]</t>
  </si>
  <si>
    <t>Zaradenie nákladov</t>
  </si>
  <si>
    <t>Celkové náklady za stavbu 1) + 2)</t>
  </si>
  <si>
    <t>Späť na hárok:</t>
  </si>
  <si>
    <t>KRYCÍ LIST ROZPOČTU</t>
  </si>
  <si>
    <t>Objekt: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</si>
  <si>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</si>
  <si>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</si>
  <si>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</si>
  <si>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</si>
  <si>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</si>
  <si>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</si>
  <si>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</si>
  <si>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M - Práce a dodávky M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</si>
  <si>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</si>
  <si>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</si>
  <si>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</si>
  <si>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</si>
  <si>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</si>
  <si>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</si>
  <si>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</si>
  <si>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</si>
  <si>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</si>
  <si>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</si>
  <si>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</si>
  <si>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</si>
  <si>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</si>
  <si>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</si>
  <si>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</si>
  <si>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3</t>
  </si>
  <si>
    <t>ROZPOCET</t>
  </si>
  <si>
    <t>K</t>
  </si>
  <si>
    <t>ks</t>
  </si>
  <si>
    <t>64</t>
  </si>
  <si>
    <t>2</t>
  </si>
  <si>
    <t>M</t>
  </si>
  <si>
    <t>kus</t>
  </si>
  <si>
    <t>256</t>
  </si>
  <si>
    <t>4</t>
  </si>
  <si>
    <t>6</t>
  </si>
  <si>
    <t>348</t>
  </si>
  <si>
    <t>7</t>
  </si>
  <si>
    <t>18</t>
  </si>
  <si>
    <t>8</t>
  </si>
  <si>
    <t>-642766028</t>
  </si>
  <si>
    <t>557503734</t>
  </si>
  <si>
    <t>12</t>
  </si>
  <si>
    <t>210800146</t>
  </si>
  <si>
    <t>m</t>
  </si>
  <si>
    <t>2046916271</t>
  </si>
  <si>
    <t>341 203M100</t>
  </si>
  <si>
    <t>210800159</t>
  </si>
  <si>
    <t>Kábel medený uložený pevne CYKY 450/750 V 5x2,5</t>
  </si>
  <si>
    <t>-1205423777</t>
  </si>
  <si>
    <t>341 203M300</t>
  </si>
  <si>
    <t>Kábel Cu 750V : CYKY-J 5x2,5</t>
  </si>
  <si>
    <t>210800161</t>
  </si>
  <si>
    <t>1007562495</t>
  </si>
  <si>
    <t>341 203M330</t>
  </si>
  <si>
    <t>210800123</t>
  </si>
  <si>
    <t>1015976173</t>
  </si>
  <si>
    <t>341 203M340</t>
  </si>
  <si>
    <t>22</t>
  </si>
  <si>
    <t>210010352</t>
  </si>
  <si>
    <t>1194209332</t>
  </si>
  <si>
    <t>348.3</t>
  </si>
  <si>
    <t>210100001</t>
  </si>
  <si>
    <t>Ukončenie vodičov v rozvádzač. vrátane zapojenia a vodičovej koncovky do 2.5 mm2</t>
  </si>
  <si>
    <t>-1915477974</t>
  </si>
  <si>
    <t>210100002</t>
  </si>
  <si>
    <t>Ukončenie vodičov v rozvádzač. vrátane zapojenia a vodičovej koncovky do 6 mm2</t>
  </si>
  <si>
    <t>-324449110</t>
  </si>
  <si>
    <t>210100003</t>
  </si>
  <si>
    <t>Ukončenie vodičov v rozvádzač. vrátane zapojenia a vodičovej koncovky do 16 mm2</t>
  </si>
  <si>
    <t>-1478271287</t>
  </si>
  <si>
    <t>32</t>
  </si>
  <si>
    <t>36</t>
  </si>
  <si>
    <t>38</t>
  </si>
  <si>
    <t>42</t>
  </si>
  <si>
    <t>39</t>
  </si>
  <si>
    <t>44</t>
  </si>
  <si>
    <t>46020-0153</t>
  </si>
  <si>
    <t>Káblové ryhy šírky 35, hĺbky 70 [cm], zemina tr.3</t>
  </si>
  <si>
    <t>46</t>
  </si>
  <si>
    <t>46042-0327</t>
  </si>
  <si>
    <t>Zriadenie kábl lôžka š.35cm, piesok</t>
  </si>
  <si>
    <t>48</t>
  </si>
  <si>
    <t>46049-0012</t>
  </si>
  <si>
    <t>Zakrytie káblov výstražnou fóliou PVC šírky 33cm</t>
  </si>
  <si>
    <t>50</t>
  </si>
  <si>
    <t>460200683</t>
  </si>
  <si>
    <t>Hĺbenie káblovej ryhy ručne 65 cm širokej a 120 cm hlbokej, v zemine triedy 3</t>
  </si>
  <si>
    <t>-1684657991</t>
  </si>
  <si>
    <t>460.1</t>
  </si>
  <si>
    <t>Zriadenie kábl lôžka š.65cm, podkladný betón, plast. Chránička prof.100mm, obetónovanie</t>
  </si>
  <si>
    <t>54</t>
  </si>
  <si>
    <t>460560153</t>
  </si>
  <si>
    <t>Ručný zásyp nezap. káblovej ryhy bez zhutn. zeminy, 35 cm širokej, 70 cm hlbokej v zemine tr. 3</t>
  </si>
  <si>
    <t>430789604</t>
  </si>
  <si>
    <t>460120061</t>
  </si>
  <si>
    <t>Odvoz zeminy vrátane naloženia, rozhodenia a úpravy povrchu.</t>
  </si>
  <si>
    <t>m3</t>
  </si>
  <si>
    <t>-397172065</t>
  </si>
  <si>
    <t>46062-0013</t>
  </si>
  <si>
    <t>Provizórna úprava terénu, zemina tr.3</t>
  </si>
  <si>
    <t>m2</t>
  </si>
  <si>
    <t>58</t>
  </si>
  <si>
    <t>21329-1000</t>
  </si>
  <si>
    <t>Spracovanie východiskovej revízie a vypracovanie správy</t>
  </si>
  <si>
    <t>hod</t>
  </si>
  <si>
    <t>21329-0150</t>
  </si>
  <si>
    <t>920 AN15996</t>
  </si>
  <si>
    <t>Pomocný materiál</t>
  </si>
  <si>
    <t>210</t>
  </si>
  <si>
    <t>1) Súhrnný list stavby</t>
  </si>
  <si>
    <t>2) Rekapitulácia objektov</t>
  </si>
  <si>
    <t>/</t>
  </si>
  <si>
    <t>1) Krycí list rozpočtu</t>
  </si>
  <si>
    <t>2) Rekapitulácia rozpočtu</t>
  </si>
  <si>
    <t>3) Rozpočet</t>
  </si>
  <si>
    <t>Rekapitulácia stavby</t>
  </si>
  <si>
    <t>2019_08</t>
  </si>
  <si>
    <t>Na Demetri, Košice – Sídlisko Ťahanovce - úprava NN</t>
  </si>
  <si>
    <t>Na Demetri, Košice – Sídlisko Ťahanovce, č.p. 1600/21</t>
  </si>
  <si>
    <t>01 - Odberné el. zariadenie</t>
  </si>
  <si>
    <t>Kábel Cu 750V : CYKY-J 3x6</t>
  </si>
  <si>
    <t>Kábel medený uložený pevne CYKY 450/750 V 3x6</t>
  </si>
  <si>
    <t>Kábel Cu 750V : 1-CHKE-R-J 3x1,5</t>
  </si>
  <si>
    <t>Kábel medený uložený pevne 1-CHKE-R-J 3x1,5</t>
  </si>
  <si>
    <t>Rozvádzač RBx, podľa výkresovej PD</t>
  </si>
  <si>
    <t>Kábel medený uložený voľne CYA 450/750 V 1x25</t>
  </si>
  <si>
    <t>Vodič Cu 750V : CYA 1x25 z/ž</t>
  </si>
  <si>
    <t xml:space="preserve">   Rozvádzače</t>
  </si>
  <si>
    <t xml:space="preserve">    Rozvádzače</t>
  </si>
  <si>
    <t xml:space="preserve">    Káble a vodiče</t>
  </si>
  <si>
    <t xml:space="preserve">    Elektromontáže</t>
  </si>
  <si>
    <t xml:space="preserve">    Zemné práce</t>
  </si>
  <si>
    <t xml:space="preserve">    Ostatné</t>
  </si>
  <si>
    <t>Káble a vodiče</t>
  </si>
  <si>
    <t>Elektromontáže</t>
  </si>
  <si>
    <t>Kovový žľab 250/50 + veko a spojky</t>
  </si>
  <si>
    <t>Kovový žľab 100/50 + veko a spojky</t>
  </si>
  <si>
    <t>Drobné elektroinštalačné práce vrátane demontáže</t>
  </si>
  <si>
    <t>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</si>
</sst>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sz val="10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b/>
      <sz val="11"/>
      <color rgb="FFFF0000"/>
      <name val="Trebuchet MS"/>
      <family val="2"/>
      <charset val="238"/>
    </font>
    <font>
      <sz val="11"/>
      <color rgb="FFFF0000"/>
      <name val="Trebuchet MS"/>
      <family val="2"/>
      <charset val="238"/>
    </font>
    <font>
      <i/>
      <sz val="8"/>
      <color rgb="FFFF0000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8"/>
      <name val="Trebuchet MS"/>
      <family val="2"/>
      <charset val="238"/>
    </font>
    <font>
      <sz val="10"/>
      <color rgb="FF003366"/>
      <name val="Trebuchet MS"/>
      <family val="2"/>
      <charset val="238"/>
    </font>
    <font>
      <b/>
      <sz val="13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/>
    </xf>
    <xf numFmtId="0" fontId="0" fillId="0" borderId="6" xfId="0" applyBorder="1"/>
    <xf numFmtId="0" fontId="12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7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7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4" fillId="0" borderId="16" xfId="0" applyNumberFormat="1" applyFont="1" applyBorder="1" applyAlignment="1">
      <alignment vertical="center"/>
    </xf>
    <xf numFmtId="4" fontId="24" fillId="0" borderId="17" xfId="0" applyNumberFormat="1" applyFont="1" applyBorder="1" applyAlignment="1">
      <alignment vertical="center"/>
    </xf>
    <xf numFmtId="166" fontId="24" fillId="0" borderId="17" xfId="0" applyNumberFormat="1" applyFont="1" applyBorder="1" applyAlignment="1">
      <alignment vertical="center"/>
    </xf>
    <xf numFmtId="4" fontId="24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0" fillId="0" borderId="25" xfId="0" applyFont="1" applyBorder="1" applyAlignment="1" applyProtection="1">
      <alignment horizontal="center" vertical="center"/>
      <protection locked="0"/>
    </xf>
    <xf numFmtId="49" fontId="30" fillId="0" borderId="25" xfId="0" applyNumberFormat="1" applyFont="1" applyBorder="1" applyAlignment="1" applyProtection="1">
      <alignment horizontal="left" vertical="center" wrapText="1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167" fontId="30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32" fillId="0" borderId="0" xfId="1" applyFont="1" applyAlignment="1">
      <alignment horizontal="center" vertical="center"/>
    </xf>
    <xf numFmtId="0" fontId="8" fillId="2" borderId="0" xfId="0" applyFont="1" applyFill="1" applyAlignment="1" applyProtection="1">
      <alignment horizontal="left" vertical="center"/>
    </xf>
    <xf numFmtId="0" fontId="34" fillId="2" borderId="0" xfId="0" applyFont="1" applyFill="1" applyAlignment="1" applyProtection="1">
      <alignment vertical="center"/>
    </xf>
    <xf numFmtId="0" fontId="33" fillId="2" borderId="0" xfId="0" applyFont="1" applyFill="1" applyAlignment="1" applyProtection="1">
      <alignment horizontal="left" vertical="center"/>
    </xf>
    <xf numFmtId="0" fontId="35" fillId="2" borderId="0" xfId="1" applyFont="1" applyFill="1" applyAlignment="1" applyProtection="1">
      <alignment vertical="center"/>
    </xf>
    <xf numFmtId="0" fontId="0" fillId="2" borderId="0" xfId="0" applyFill="1" applyProtection="1"/>
    <xf numFmtId="14" fontId="2" fillId="0" borderId="0" xfId="0" applyNumberFormat="1" applyFont="1" applyBorder="1" applyAlignment="1">
      <alignment horizontal="left" vertical="center"/>
    </xf>
    <xf numFmtId="49" fontId="39" fillId="0" borderId="25" xfId="0" applyNumberFormat="1" applyFont="1" applyBorder="1" applyAlignment="1" applyProtection="1">
      <alignment horizontal="left" vertical="center" wrapText="1"/>
      <protection locked="0"/>
    </xf>
    <xf numFmtId="0" fontId="41" fillId="0" borderId="0" xfId="0" applyFont="1" applyBorder="1" applyAlignment="1">
      <alignment horizontal="left"/>
    </xf>
    <xf numFmtId="0" fontId="41" fillId="0" borderId="0" xfId="0" applyFont="1" applyBorder="1" applyAlignment="1">
      <alignment horizontal="left" vertical="center"/>
    </xf>
    <xf numFmtId="0" fontId="39" fillId="0" borderId="25" xfId="0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/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/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0" fontId="36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vertical="center"/>
    </xf>
    <xf numFmtId="4" fontId="20" fillId="5" borderId="0" xfId="0" applyNumberFormat="1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4" fontId="20" fillId="0" borderId="0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4" fontId="14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left" vertical="center"/>
    </xf>
    <xf numFmtId="4" fontId="14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0" fontId="27" fillId="5" borderId="23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38" fillId="0" borderId="25" xfId="0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vertical="center"/>
      <protection locked="0"/>
    </xf>
    <xf numFmtId="167" fontId="30" fillId="0" borderId="25" xfId="0" applyNumberFormat="1" applyFont="1" applyBorder="1" applyAlignment="1" applyProtection="1">
      <alignment vertical="center"/>
      <protection locked="0"/>
    </xf>
    <xf numFmtId="0" fontId="30" fillId="0" borderId="25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40" fillId="0" borderId="25" xfId="0" applyFont="1" applyBorder="1" applyAlignment="1" applyProtection="1">
      <alignment horizontal="left" vertical="center" wrapText="1"/>
      <protection locked="0"/>
    </xf>
    <xf numFmtId="0" fontId="40" fillId="0" borderId="25" xfId="0" applyFont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39" fillId="0" borderId="25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30" fillId="0" borderId="25" xfId="0" applyFont="1" applyBorder="1" applyAlignment="1" applyProtection="1">
      <alignment horizontal="left" vertical="center" wrapText="1"/>
      <protection locked="0"/>
    </xf>
    <xf numFmtId="0" fontId="35" fillId="2" borderId="0" xfId="1" applyFont="1" applyFill="1" applyAlignment="1" applyProtection="1">
      <alignment horizontal="center" vertical="center"/>
    </xf>
    <xf numFmtId="167" fontId="20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0" fontId="42" fillId="0" borderId="0" xfId="0" applyFo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EECB7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31ED6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266700</xdr:colOff>
      <xdr:row>3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00"/>
  <sheetViews>
    <sheetView showGridLines="0" tabSelected="1" workbookViewId="0">
      <pane ySplit="3" topLeftCell="A4" activePane="bottomLeft" state="frozen"/>
      <selection pane="bottomLeft" activeCell="BI16" sqref="BI15:BI16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hidden="1" customWidth="1"/>
    <col min="43" max="43" width="1.6640625" hidden="1" customWidth="1"/>
    <col min="44" max="44" width="13.6640625" hidden="1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hidden="1" customWidth="1"/>
    <col min="71" max="89" width="9.33203125" hidden="1"/>
  </cols>
  <sheetData>
    <row r="1" spans="1:73" s="161" customFormat="1" ht="29.25" customHeight="1" x14ac:dyDescent="0.35">
      <c r="A1" s="235" t="s">
        <v>229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</row>
    <row r="2" spans="1:73" s="161" customFormat="1" ht="21.75" customHeight="1" x14ac:dyDescent="0.3"/>
    <row r="3" spans="1:73" ht="21.4" customHeight="1" x14ac:dyDescent="0.3">
      <c r="A3" s="149" t="s">
        <v>0</v>
      </c>
      <c r="B3" s="150"/>
      <c r="C3" s="150"/>
      <c r="D3" s="151" t="s">
        <v>1</v>
      </c>
      <c r="E3" s="150"/>
      <c r="F3" s="150"/>
      <c r="G3" s="150"/>
      <c r="H3" s="150"/>
      <c r="I3" s="150"/>
      <c r="J3" s="150"/>
      <c r="K3" s="152" t="s">
        <v>200</v>
      </c>
      <c r="L3" s="152"/>
      <c r="M3" s="152"/>
      <c r="N3" s="152"/>
      <c r="O3" s="152"/>
      <c r="P3" s="152"/>
      <c r="Q3" s="152"/>
      <c r="R3" s="152"/>
      <c r="S3" s="152"/>
      <c r="T3" s="150"/>
      <c r="U3" s="150"/>
      <c r="V3" s="150"/>
      <c r="W3" s="152" t="s">
        <v>201</v>
      </c>
      <c r="X3" s="152"/>
      <c r="Y3" s="152"/>
      <c r="Z3" s="152"/>
      <c r="AA3" s="152"/>
      <c r="AB3" s="152"/>
      <c r="AC3" s="152"/>
      <c r="AD3" s="152"/>
      <c r="AE3" s="152"/>
      <c r="AF3" s="152"/>
      <c r="AG3" s="150"/>
      <c r="AH3" s="150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0" t="s">
        <v>2</v>
      </c>
      <c r="BB3" s="10" t="s">
        <v>3</v>
      </c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T3" s="12" t="s">
        <v>4</v>
      </c>
      <c r="BU3" s="12" t="s">
        <v>4</v>
      </c>
    </row>
    <row r="4" spans="1:73" ht="36.950000000000003" customHeight="1" x14ac:dyDescent="0.3">
      <c r="C4" s="165" t="s">
        <v>5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R4" s="190" t="s">
        <v>6</v>
      </c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S4" s="13" t="s">
        <v>7</v>
      </c>
      <c r="BT4" s="13" t="s">
        <v>8</v>
      </c>
    </row>
    <row r="5" spans="1:73" ht="6.95" customHeight="1" x14ac:dyDescent="0.3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6"/>
      <c r="BS5" s="13" t="s">
        <v>7</v>
      </c>
      <c r="BT5" s="13" t="s">
        <v>8</v>
      </c>
    </row>
    <row r="6" spans="1:73" ht="36.950000000000003" customHeight="1" x14ac:dyDescent="0.3">
      <c r="B6" s="17"/>
      <c r="C6" s="167" t="s">
        <v>9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9"/>
      <c r="AS6" s="20" t="s">
        <v>10</v>
      </c>
      <c r="BS6" s="13" t="s">
        <v>7</v>
      </c>
    </row>
    <row r="7" spans="1:73" ht="14.45" customHeight="1" x14ac:dyDescent="0.3">
      <c r="B7" s="17"/>
      <c r="C7" s="18"/>
      <c r="D7" s="21" t="s">
        <v>11</v>
      </c>
      <c r="E7" s="18"/>
      <c r="F7" s="18"/>
      <c r="G7" s="18"/>
      <c r="H7" s="18"/>
      <c r="I7" s="18"/>
      <c r="J7" s="18"/>
      <c r="K7" s="169" t="s">
        <v>207</v>
      </c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8"/>
      <c r="AQ7" s="19"/>
      <c r="BS7" s="13" t="s">
        <v>7</v>
      </c>
    </row>
    <row r="8" spans="1:73" ht="36.950000000000003" customHeight="1" x14ac:dyDescent="0.3">
      <c r="B8" s="17"/>
      <c r="C8" s="18"/>
      <c r="D8" s="23" t="s">
        <v>12</v>
      </c>
      <c r="E8" s="18"/>
      <c r="F8" s="18"/>
      <c r="G8" s="18"/>
      <c r="H8" s="18"/>
      <c r="I8" s="18"/>
      <c r="J8" s="18"/>
      <c r="K8" s="170" t="s">
        <v>208</v>
      </c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8"/>
      <c r="AQ8" s="19"/>
      <c r="BS8" s="13" t="s">
        <v>7</v>
      </c>
    </row>
    <row r="9" spans="1:73" ht="14.45" customHeight="1" x14ac:dyDescent="0.3">
      <c r="B9" s="17"/>
      <c r="C9" s="18"/>
      <c r="D9" s="24" t="s">
        <v>13</v>
      </c>
      <c r="E9" s="18"/>
      <c r="F9" s="18"/>
      <c r="G9" s="18"/>
      <c r="H9" s="18"/>
      <c r="I9" s="18"/>
      <c r="J9" s="18"/>
      <c r="K9" s="22" t="s">
        <v>3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24" t="s">
        <v>14</v>
      </c>
      <c r="AL9" s="18"/>
      <c r="AM9" s="18"/>
      <c r="AN9" s="22" t="s">
        <v>3</v>
      </c>
      <c r="AO9" s="18"/>
      <c r="AP9" s="18"/>
      <c r="AQ9" s="19"/>
      <c r="BS9" s="13" t="s">
        <v>7</v>
      </c>
    </row>
    <row r="10" spans="1:73" ht="14.45" customHeight="1" x14ac:dyDescent="0.3">
      <c r="B10" s="17"/>
      <c r="C10" s="18"/>
      <c r="D10" s="24" t="s">
        <v>15</v>
      </c>
      <c r="E10" s="18"/>
      <c r="F10" s="18"/>
      <c r="G10" s="18"/>
      <c r="H10" s="18"/>
      <c r="I10" s="18"/>
      <c r="J10" s="18"/>
      <c r="K10" s="22" t="s">
        <v>209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4" t="s">
        <v>16</v>
      </c>
      <c r="AL10" s="18"/>
      <c r="AM10" s="18"/>
      <c r="AN10" s="154">
        <v>44104</v>
      </c>
      <c r="AO10" s="18"/>
      <c r="AP10" s="18"/>
      <c r="AQ10" s="19"/>
      <c r="BS10" s="13" t="s">
        <v>7</v>
      </c>
    </row>
    <row r="11" spans="1:73" ht="14.45" customHeight="1" x14ac:dyDescent="0.3"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9"/>
      <c r="BS11" s="13" t="s">
        <v>7</v>
      </c>
    </row>
    <row r="12" spans="1:73" ht="14.45" customHeight="1" x14ac:dyDescent="0.3">
      <c r="B12" s="17"/>
      <c r="C12" s="18"/>
      <c r="D12" s="24" t="s">
        <v>17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24" t="s">
        <v>18</v>
      </c>
      <c r="AL12" s="18"/>
      <c r="AM12" s="18"/>
      <c r="AN12" s="22" t="s">
        <v>3</v>
      </c>
      <c r="AO12" s="18"/>
      <c r="AP12" s="18"/>
      <c r="AQ12" s="19"/>
      <c r="BS12" s="13" t="s">
        <v>7</v>
      </c>
    </row>
    <row r="13" spans="1:73" ht="18.399999999999999" customHeight="1" x14ac:dyDescent="0.3">
      <c r="B13" s="17"/>
      <c r="C13" s="18"/>
      <c r="D13" s="18"/>
      <c r="E13" s="22" t="s">
        <v>19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4" t="s">
        <v>20</v>
      </c>
      <c r="AL13" s="18"/>
      <c r="AM13" s="18"/>
      <c r="AN13" s="22" t="s">
        <v>3</v>
      </c>
      <c r="AO13" s="18"/>
      <c r="AP13" s="18"/>
      <c r="AQ13" s="19"/>
      <c r="BS13" s="13" t="s">
        <v>7</v>
      </c>
    </row>
    <row r="14" spans="1:73" ht="6.95" customHeight="1" x14ac:dyDescent="0.3"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9"/>
      <c r="BS14" s="13" t="s">
        <v>7</v>
      </c>
    </row>
    <row r="15" spans="1:73" ht="14.45" customHeight="1" x14ac:dyDescent="0.3">
      <c r="B15" s="17"/>
      <c r="C15" s="18"/>
      <c r="D15" s="24" t="s">
        <v>21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24" t="s">
        <v>18</v>
      </c>
      <c r="AL15" s="18"/>
      <c r="AM15" s="18"/>
      <c r="AN15" s="22" t="s">
        <v>3</v>
      </c>
      <c r="AO15" s="18"/>
      <c r="AP15" s="18"/>
      <c r="AQ15" s="19"/>
      <c r="BS15" s="13" t="s">
        <v>7</v>
      </c>
    </row>
    <row r="16" spans="1:73" ht="15" x14ac:dyDescent="0.3">
      <c r="B16" s="17"/>
      <c r="C16" s="18"/>
      <c r="D16" s="18"/>
      <c r="E16" s="22" t="s">
        <v>19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4" t="s">
        <v>20</v>
      </c>
      <c r="AL16" s="18"/>
      <c r="AM16" s="18"/>
      <c r="AN16" s="22" t="s">
        <v>3</v>
      </c>
      <c r="AO16" s="18"/>
      <c r="AP16" s="18"/>
      <c r="AQ16" s="19"/>
      <c r="BS16" s="13" t="s">
        <v>7</v>
      </c>
    </row>
    <row r="17" spans="2:71" ht="6.95" customHeight="1" x14ac:dyDescent="0.3"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9"/>
      <c r="BS17" s="13" t="s">
        <v>4</v>
      </c>
    </row>
    <row r="18" spans="2:71" ht="14.45" customHeight="1" x14ac:dyDescent="0.3">
      <c r="B18" s="17"/>
      <c r="C18" s="18"/>
      <c r="D18" s="24" t="s">
        <v>22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24" t="s">
        <v>18</v>
      </c>
      <c r="AL18" s="18"/>
      <c r="AM18" s="18"/>
      <c r="AN18" s="22" t="s">
        <v>3</v>
      </c>
      <c r="AO18" s="18"/>
      <c r="AP18" s="18"/>
      <c r="AQ18" s="19"/>
      <c r="BS18" s="13" t="s">
        <v>4</v>
      </c>
    </row>
    <row r="19" spans="2:71" ht="18.399999999999999" customHeight="1" x14ac:dyDescent="0.3">
      <c r="B19" s="17"/>
      <c r="C19" s="18"/>
      <c r="D19" s="18"/>
      <c r="E19" s="22" t="s">
        <v>19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4" t="s">
        <v>20</v>
      </c>
      <c r="AL19" s="18"/>
      <c r="AM19" s="18"/>
      <c r="AN19" s="22" t="s">
        <v>3</v>
      </c>
      <c r="AO19" s="18"/>
      <c r="AP19" s="18"/>
      <c r="AQ19" s="19"/>
      <c r="BS19" s="13" t="s">
        <v>23</v>
      </c>
    </row>
    <row r="20" spans="2:71" ht="6.95" customHeight="1" x14ac:dyDescent="0.3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9"/>
      <c r="BS20" s="13" t="s">
        <v>24</v>
      </c>
    </row>
    <row r="21" spans="2:71" ht="14.45" customHeight="1" x14ac:dyDescent="0.3">
      <c r="B21" s="17"/>
      <c r="C21" s="18"/>
      <c r="D21" s="24" t="s">
        <v>25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24" t="s">
        <v>18</v>
      </c>
      <c r="AL21" s="18"/>
      <c r="AM21" s="18"/>
      <c r="AN21" s="22" t="s">
        <v>3</v>
      </c>
      <c r="AO21" s="18"/>
      <c r="AP21" s="18"/>
      <c r="AQ21" s="19"/>
      <c r="BS21" s="13" t="s">
        <v>24</v>
      </c>
    </row>
    <row r="22" spans="2:71" ht="18.399999999999999" customHeight="1" x14ac:dyDescent="0.3">
      <c r="B22" s="17"/>
      <c r="C22" s="18"/>
      <c r="D22" s="18"/>
      <c r="E22" s="22" t="s">
        <v>19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24" t="s">
        <v>20</v>
      </c>
      <c r="AL22" s="18"/>
      <c r="AM22" s="18"/>
      <c r="AN22" s="22" t="s">
        <v>3</v>
      </c>
      <c r="AO22" s="18"/>
      <c r="AP22" s="18"/>
      <c r="AQ22" s="19"/>
    </row>
    <row r="23" spans="2:71" ht="6.95" customHeight="1" x14ac:dyDescent="0.3"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9"/>
    </row>
    <row r="24" spans="2:71" ht="15" x14ac:dyDescent="0.3">
      <c r="B24" s="17"/>
      <c r="C24" s="18"/>
      <c r="D24" s="24" t="s">
        <v>26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9"/>
    </row>
    <row r="25" spans="2:71" ht="22.5" customHeight="1" x14ac:dyDescent="0.3">
      <c r="B25" s="17"/>
      <c r="C25" s="18"/>
      <c r="D25" s="18"/>
      <c r="E25" s="171" t="s">
        <v>3</v>
      </c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8"/>
      <c r="AP25" s="18"/>
      <c r="AQ25" s="19"/>
    </row>
    <row r="26" spans="2:71" ht="6.95" customHeight="1" x14ac:dyDescent="0.3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9"/>
    </row>
    <row r="27" spans="2:71" ht="6.95" customHeight="1" x14ac:dyDescent="0.3">
      <c r="B27" s="17"/>
      <c r="C27" s="18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18"/>
      <c r="AQ27" s="19"/>
    </row>
    <row r="28" spans="2:71" ht="14.45" customHeight="1" x14ac:dyDescent="0.3">
      <c r="B28" s="17"/>
      <c r="C28" s="18"/>
      <c r="D28" s="26" t="s">
        <v>27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96">
        <f>ROUND(AG89,2)</f>
        <v>0</v>
      </c>
      <c r="AL28" s="168"/>
      <c r="AM28" s="168"/>
      <c r="AN28" s="168"/>
      <c r="AO28" s="168"/>
      <c r="AP28" s="18"/>
      <c r="AQ28" s="19"/>
    </row>
    <row r="29" spans="2:71" ht="14.45" customHeight="1" x14ac:dyDescent="0.3">
      <c r="B29" s="17"/>
      <c r="C29" s="18"/>
      <c r="D29" s="26" t="s">
        <v>28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96">
        <f>ROUND(AG97,2)</f>
        <v>0</v>
      </c>
      <c r="AL29" s="168"/>
      <c r="AM29" s="168"/>
      <c r="AN29" s="168"/>
      <c r="AO29" s="168"/>
      <c r="AP29" s="18"/>
      <c r="AQ29" s="19"/>
    </row>
    <row r="30" spans="2:71" s="1" customFormat="1" ht="6.95" customHeight="1" x14ac:dyDescent="0.3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9"/>
    </row>
    <row r="31" spans="2:71" s="1" customFormat="1" ht="25.9" customHeight="1" x14ac:dyDescent="0.3">
      <c r="B31" s="27"/>
      <c r="C31" s="28"/>
      <c r="D31" s="30" t="s">
        <v>29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197">
        <f>ROUND(AK28+AK29,2)</f>
        <v>0</v>
      </c>
      <c r="AL31" s="198"/>
      <c r="AM31" s="198"/>
      <c r="AN31" s="198"/>
      <c r="AO31" s="198"/>
      <c r="AP31" s="28"/>
      <c r="AQ31" s="29"/>
    </row>
    <row r="32" spans="2:71" s="1" customFormat="1" ht="6.95" customHeight="1" x14ac:dyDescent="0.3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9"/>
    </row>
    <row r="33" spans="2:43" s="2" customFormat="1" ht="14.45" customHeight="1" x14ac:dyDescent="0.3">
      <c r="B33" s="32"/>
      <c r="C33" s="33"/>
      <c r="D33" s="34" t="s">
        <v>30</v>
      </c>
      <c r="E33" s="33"/>
      <c r="F33" s="34" t="s">
        <v>31</v>
      </c>
      <c r="G33" s="33"/>
      <c r="H33" s="33"/>
      <c r="I33" s="33"/>
      <c r="J33" s="33"/>
      <c r="K33" s="33"/>
      <c r="L33" s="162">
        <v>0.2</v>
      </c>
      <c r="M33" s="163"/>
      <c r="N33" s="163"/>
      <c r="O33" s="163"/>
      <c r="P33" s="33"/>
      <c r="Q33" s="33"/>
      <c r="R33" s="33"/>
      <c r="S33" s="33"/>
      <c r="T33" s="36" t="s">
        <v>32</v>
      </c>
      <c r="U33" s="33"/>
      <c r="V33" s="33"/>
      <c r="W33" s="164" t="e">
        <f>ROUND(AZ89+SUM(CD98),2)</f>
        <v>#REF!</v>
      </c>
      <c r="X33" s="163"/>
      <c r="Y33" s="163"/>
      <c r="Z33" s="163"/>
      <c r="AA33" s="163"/>
      <c r="AB33" s="163"/>
      <c r="AC33" s="163"/>
      <c r="AD33" s="163"/>
      <c r="AE33" s="163"/>
      <c r="AF33" s="33"/>
      <c r="AG33" s="33"/>
      <c r="AH33" s="33"/>
      <c r="AI33" s="33"/>
      <c r="AJ33" s="33"/>
      <c r="AK33" s="164" t="e">
        <f>ROUND(AV89+SUM(BY98),2)</f>
        <v>#REF!</v>
      </c>
      <c r="AL33" s="163"/>
      <c r="AM33" s="163"/>
      <c r="AN33" s="163"/>
      <c r="AO33" s="163"/>
      <c r="AP33" s="33"/>
      <c r="AQ33" s="37"/>
    </row>
    <row r="34" spans="2:43" s="2" customFormat="1" ht="14.45" customHeight="1" x14ac:dyDescent="0.3">
      <c r="B34" s="32"/>
      <c r="C34" s="33"/>
      <c r="D34" s="33"/>
      <c r="E34" s="33"/>
      <c r="F34" s="34" t="s">
        <v>33</v>
      </c>
      <c r="G34" s="33"/>
      <c r="H34" s="33"/>
      <c r="I34" s="33"/>
      <c r="J34" s="33"/>
      <c r="K34" s="33"/>
      <c r="L34" s="162">
        <v>0.2</v>
      </c>
      <c r="M34" s="163"/>
      <c r="N34" s="163"/>
      <c r="O34" s="163"/>
      <c r="P34" s="33"/>
      <c r="Q34" s="33"/>
      <c r="R34" s="33"/>
      <c r="S34" s="33"/>
      <c r="T34" s="36" t="s">
        <v>32</v>
      </c>
      <c r="U34" s="33"/>
      <c r="V34" s="33"/>
      <c r="W34" s="164" t="e">
        <f>ROUND(BA89+SUM(CE98),2)</f>
        <v>#REF!</v>
      </c>
      <c r="X34" s="163"/>
      <c r="Y34" s="163"/>
      <c r="Z34" s="163"/>
      <c r="AA34" s="163"/>
      <c r="AB34" s="163"/>
      <c r="AC34" s="163"/>
      <c r="AD34" s="163"/>
      <c r="AE34" s="163"/>
      <c r="AF34" s="33"/>
      <c r="AG34" s="33"/>
      <c r="AH34" s="33"/>
      <c r="AI34" s="33"/>
      <c r="AJ34" s="33"/>
      <c r="AK34" s="164" t="e">
        <f>ROUND(AW89+SUM(BZ98),2)</f>
        <v>#REF!</v>
      </c>
      <c r="AL34" s="163"/>
      <c r="AM34" s="163"/>
      <c r="AN34" s="163"/>
      <c r="AO34" s="163"/>
      <c r="AP34" s="33"/>
      <c r="AQ34" s="37"/>
    </row>
    <row r="35" spans="2:43" s="2" customFormat="1" ht="14.45" hidden="1" customHeight="1" x14ac:dyDescent="0.3">
      <c r="B35" s="32"/>
      <c r="C35" s="33"/>
      <c r="D35" s="33"/>
      <c r="E35" s="33"/>
      <c r="F35" s="34" t="s">
        <v>34</v>
      </c>
      <c r="G35" s="33"/>
      <c r="H35" s="33"/>
      <c r="I35" s="33"/>
      <c r="J35" s="33"/>
      <c r="K35" s="33"/>
      <c r="L35" s="162">
        <v>0.2</v>
      </c>
      <c r="M35" s="163"/>
      <c r="N35" s="163"/>
      <c r="O35" s="163"/>
      <c r="P35" s="33"/>
      <c r="Q35" s="33"/>
      <c r="R35" s="33"/>
      <c r="S35" s="33"/>
      <c r="T35" s="36" t="s">
        <v>32</v>
      </c>
      <c r="U35" s="33"/>
      <c r="V35" s="33"/>
      <c r="W35" s="164" t="e">
        <f>ROUND(BB89+SUM(CF98),2)</f>
        <v>#REF!</v>
      </c>
      <c r="X35" s="163"/>
      <c r="Y35" s="163"/>
      <c r="Z35" s="163"/>
      <c r="AA35" s="163"/>
      <c r="AB35" s="163"/>
      <c r="AC35" s="163"/>
      <c r="AD35" s="163"/>
      <c r="AE35" s="163"/>
      <c r="AF35" s="33"/>
      <c r="AG35" s="33"/>
      <c r="AH35" s="33"/>
      <c r="AI35" s="33"/>
      <c r="AJ35" s="33"/>
      <c r="AK35" s="164">
        <v>0</v>
      </c>
      <c r="AL35" s="163"/>
      <c r="AM35" s="163"/>
      <c r="AN35" s="163"/>
      <c r="AO35" s="163"/>
      <c r="AP35" s="33"/>
      <c r="AQ35" s="37"/>
    </row>
    <row r="36" spans="2:43" s="2" customFormat="1" ht="14.45" hidden="1" customHeight="1" x14ac:dyDescent="0.3">
      <c r="B36" s="32"/>
      <c r="C36" s="33"/>
      <c r="D36" s="33"/>
      <c r="E36" s="33"/>
      <c r="F36" s="34" t="s">
        <v>35</v>
      </c>
      <c r="G36" s="33"/>
      <c r="H36" s="33"/>
      <c r="I36" s="33"/>
      <c r="J36" s="33"/>
      <c r="K36" s="33"/>
      <c r="L36" s="162">
        <v>0.2</v>
      </c>
      <c r="M36" s="163"/>
      <c r="N36" s="163"/>
      <c r="O36" s="163"/>
      <c r="P36" s="33"/>
      <c r="Q36" s="33"/>
      <c r="R36" s="33"/>
      <c r="S36" s="33"/>
      <c r="T36" s="36" t="s">
        <v>32</v>
      </c>
      <c r="U36" s="33"/>
      <c r="V36" s="33"/>
      <c r="W36" s="164" t="e">
        <f>ROUND(BC89+SUM(CG98),2)</f>
        <v>#REF!</v>
      </c>
      <c r="X36" s="163"/>
      <c r="Y36" s="163"/>
      <c r="Z36" s="163"/>
      <c r="AA36" s="163"/>
      <c r="AB36" s="163"/>
      <c r="AC36" s="163"/>
      <c r="AD36" s="163"/>
      <c r="AE36" s="163"/>
      <c r="AF36" s="33"/>
      <c r="AG36" s="33"/>
      <c r="AH36" s="33"/>
      <c r="AI36" s="33"/>
      <c r="AJ36" s="33"/>
      <c r="AK36" s="164">
        <v>0</v>
      </c>
      <c r="AL36" s="163"/>
      <c r="AM36" s="163"/>
      <c r="AN36" s="163"/>
      <c r="AO36" s="163"/>
      <c r="AP36" s="33"/>
      <c r="AQ36" s="37"/>
    </row>
    <row r="37" spans="2:43" s="2" customFormat="1" ht="14.45" hidden="1" customHeight="1" x14ac:dyDescent="0.3">
      <c r="B37" s="32"/>
      <c r="C37" s="33"/>
      <c r="D37" s="33"/>
      <c r="E37" s="33"/>
      <c r="F37" s="34" t="s">
        <v>36</v>
      </c>
      <c r="G37" s="33"/>
      <c r="H37" s="33"/>
      <c r="I37" s="33"/>
      <c r="J37" s="33"/>
      <c r="K37" s="33"/>
      <c r="L37" s="162">
        <v>0</v>
      </c>
      <c r="M37" s="163"/>
      <c r="N37" s="163"/>
      <c r="O37" s="163"/>
      <c r="P37" s="33"/>
      <c r="Q37" s="33"/>
      <c r="R37" s="33"/>
      <c r="S37" s="33"/>
      <c r="T37" s="36" t="s">
        <v>32</v>
      </c>
      <c r="U37" s="33"/>
      <c r="V37" s="33"/>
      <c r="W37" s="164" t="e">
        <f>ROUND(BD89+SUM(CH98),2)</f>
        <v>#REF!</v>
      </c>
      <c r="X37" s="163"/>
      <c r="Y37" s="163"/>
      <c r="Z37" s="163"/>
      <c r="AA37" s="163"/>
      <c r="AB37" s="163"/>
      <c r="AC37" s="163"/>
      <c r="AD37" s="163"/>
      <c r="AE37" s="163"/>
      <c r="AF37" s="33"/>
      <c r="AG37" s="33"/>
      <c r="AH37" s="33"/>
      <c r="AI37" s="33"/>
      <c r="AJ37" s="33"/>
      <c r="AK37" s="164">
        <v>0</v>
      </c>
      <c r="AL37" s="163"/>
      <c r="AM37" s="163"/>
      <c r="AN37" s="163"/>
      <c r="AO37" s="163"/>
      <c r="AP37" s="33"/>
      <c r="AQ37" s="37"/>
    </row>
    <row r="38" spans="2:43" s="1" customFormat="1" ht="6.95" customHeight="1" x14ac:dyDescent="0.3"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9"/>
    </row>
    <row r="39" spans="2:43" s="1" customFormat="1" ht="25.9" customHeight="1" x14ac:dyDescent="0.3">
      <c r="B39" s="27"/>
      <c r="C39" s="38"/>
      <c r="D39" s="39" t="s">
        <v>37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1" t="s">
        <v>38</v>
      </c>
      <c r="U39" s="40"/>
      <c r="V39" s="40"/>
      <c r="W39" s="40"/>
      <c r="X39" s="176" t="s">
        <v>39</v>
      </c>
      <c r="Y39" s="177"/>
      <c r="Z39" s="177"/>
      <c r="AA39" s="177"/>
      <c r="AB39" s="177"/>
      <c r="AC39" s="40"/>
      <c r="AD39" s="40"/>
      <c r="AE39" s="40"/>
      <c r="AF39" s="40"/>
      <c r="AG39" s="40"/>
      <c r="AH39" s="40"/>
      <c r="AI39" s="40"/>
      <c r="AJ39" s="40"/>
      <c r="AK39" s="178" t="e">
        <f>SUM(AK31:AK37)</f>
        <v>#REF!</v>
      </c>
      <c r="AL39" s="177"/>
      <c r="AM39" s="177"/>
      <c r="AN39" s="177"/>
      <c r="AO39" s="179"/>
      <c r="AP39" s="38"/>
      <c r="AQ39" s="29"/>
    </row>
    <row r="40" spans="2:43" s="1" customFormat="1" ht="14.45" customHeight="1" x14ac:dyDescent="0.3"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9"/>
    </row>
    <row r="41" spans="2:43" x14ac:dyDescent="0.3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9"/>
    </row>
    <row r="42" spans="2:43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9"/>
    </row>
    <row r="43" spans="2:43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9"/>
    </row>
    <row r="44" spans="2:43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9"/>
    </row>
    <row r="45" spans="2:43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9"/>
    </row>
    <row r="46" spans="2:43" x14ac:dyDescent="0.3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9"/>
    </row>
    <row r="47" spans="2:43" x14ac:dyDescent="0.3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9"/>
    </row>
    <row r="48" spans="2:43" x14ac:dyDescent="0.3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9"/>
    </row>
    <row r="49" spans="2:43" x14ac:dyDescent="0.3"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9"/>
    </row>
    <row r="50" spans="2:43" x14ac:dyDescent="0.3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9"/>
    </row>
    <row r="51" spans="2:43" s="1" customFormat="1" ht="15" x14ac:dyDescent="0.3">
      <c r="B51" s="27"/>
      <c r="C51" s="28"/>
      <c r="D51" s="42" t="s">
        <v>40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4"/>
      <c r="AA51" s="28"/>
      <c r="AB51" s="28"/>
      <c r="AC51" s="42" t="s">
        <v>41</v>
      </c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4"/>
      <c r="AP51" s="28"/>
      <c r="AQ51" s="29"/>
    </row>
    <row r="52" spans="2:43" x14ac:dyDescent="0.3">
      <c r="B52" s="17"/>
      <c r="C52" s="18"/>
      <c r="D52" s="45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46"/>
      <c r="AA52" s="18"/>
      <c r="AB52" s="18"/>
      <c r="AC52" s="45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46"/>
      <c r="AP52" s="18"/>
      <c r="AQ52" s="19"/>
    </row>
    <row r="53" spans="2:43" x14ac:dyDescent="0.3">
      <c r="B53" s="17"/>
      <c r="C53" s="18"/>
      <c r="D53" s="45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46"/>
      <c r="AA53" s="18"/>
      <c r="AB53" s="18"/>
      <c r="AC53" s="45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46"/>
      <c r="AP53" s="18"/>
      <c r="AQ53" s="19"/>
    </row>
    <row r="54" spans="2:43" x14ac:dyDescent="0.3">
      <c r="B54" s="17"/>
      <c r="C54" s="18"/>
      <c r="D54" s="45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46"/>
      <c r="AA54" s="18"/>
      <c r="AB54" s="18"/>
      <c r="AC54" s="45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46"/>
      <c r="AP54" s="18"/>
      <c r="AQ54" s="19"/>
    </row>
    <row r="55" spans="2:43" x14ac:dyDescent="0.3">
      <c r="B55" s="17"/>
      <c r="C55" s="18"/>
      <c r="D55" s="45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46"/>
      <c r="AA55" s="18"/>
      <c r="AB55" s="18"/>
      <c r="AC55" s="45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46"/>
      <c r="AP55" s="18"/>
      <c r="AQ55" s="19"/>
    </row>
    <row r="56" spans="2:43" x14ac:dyDescent="0.3">
      <c r="B56" s="17"/>
      <c r="C56" s="18"/>
      <c r="D56" s="45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46"/>
      <c r="AA56" s="18"/>
      <c r="AB56" s="18"/>
      <c r="AC56" s="45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46"/>
      <c r="AP56" s="18"/>
      <c r="AQ56" s="19"/>
    </row>
    <row r="57" spans="2:43" x14ac:dyDescent="0.3">
      <c r="B57" s="17"/>
      <c r="C57" s="18"/>
      <c r="D57" s="45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46"/>
      <c r="AA57" s="18"/>
      <c r="AB57" s="18"/>
      <c r="AC57" s="45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46"/>
      <c r="AP57" s="18"/>
      <c r="AQ57" s="19"/>
    </row>
    <row r="58" spans="2:43" x14ac:dyDescent="0.3">
      <c r="B58" s="17"/>
      <c r="C58" s="18"/>
      <c r="D58" s="45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46"/>
      <c r="AA58" s="18"/>
      <c r="AB58" s="18"/>
      <c r="AC58" s="45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46"/>
      <c r="AP58" s="18"/>
      <c r="AQ58" s="19"/>
    </row>
    <row r="59" spans="2:43" x14ac:dyDescent="0.3">
      <c r="B59" s="17"/>
      <c r="C59" s="18"/>
      <c r="D59" s="45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46"/>
      <c r="AA59" s="18"/>
      <c r="AB59" s="18"/>
      <c r="AC59" s="45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46"/>
      <c r="AP59" s="18"/>
      <c r="AQ59" s="19"/>
    </row>
    <row r="60" spans="2:43" s="1" customFormat="1" ht="15" x14ac:dyDescent="0.3">
      <c r="B60" s="27"/>
      <c r="C60" s="28"/>
      <c r="D60" s="47" t="s">
        <v>42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9" t="s">
        <v>43</v>
      </c>
      <c r="S60" s="48"/>
      <c r="T60" s="48"/>
      <c r="U60" s="48"/>
      <c r="V60" s="48"/>
      <c r="W60" s="48"/>
      <c r="X60" s="48"/>
      <c r="Y60" s="48"/>
      <c r="Z60" s="50"/>
      <c r="AA60" s="28"/>
      <c r="AB60" s="28"/>
      <c r="AC60" s="47" t="s">
        <v>42</v>
      </c>
      <c r="AD60" s="48"/>
      <c r="AE60" s="48"/>
      <c r="AF60" s="48"/>
      <c r="AG60" s="48"/>
      <c r="AH60" s="48"/>
      <c r="AI60" s="48"/>
      <c r="AJ60" s="48"/>
      <c r="AK60" s="48"/>
      <c r="AL60" s="48"/>
      <c r="AM60" s="49" t="s">
        <v>43</v>
      </c>
      <c r="AN60" s="48"/>
      <c r="AO60" s="50"/>
      <c r="AP60" s="28"/>
      <c r="AQ60" s="29"/>
    </row>
    <row r="61" spans="2:43" x14ac:dyDescent="0.3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9"/>
    </row>
    <row r="62" spans="2:43" s="1" customFormat="1" ht="15" x14ac:dyDescent="0.3">
      <c r="B62" s="27"/>
      <c r="C62" s="28"/>
      <c r="D62" s="42" t="s">
        <v>44</v>
      </c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4"/>
      <c r="AA62" s="28"/>
      <c r="AB62" s="28"/>
      <c r="AC62" s="42" t="s">
        <v>45</v>
      </c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4"/>
      <c r="AP62" s="28"/>
      <c r="AQ62" s="29"/>
    </row>
    <row r="63" spans="2:43" x14ac:dyDescent="0.3">
      <c r="B63" s="17"/>
      <c r="C63" s="18"/>
      <c r="D63" s="45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46"/>
      <c r="AA63" s="18"/>
      <c r="AB63" s="18"/>
      <c r="AC63" s="45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46"/>
      <c r="AP63" s="18"/>
      <c r="AQ63" s="19"/>
    </row>
    <row r="64" spans="2:43" x14ac:dyDescent="0.3">
      <c r="B64" s="17"/>
      <c r="C64" s="18"/>
      <c r="D64" s="4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46"/>
      <c r="AA64" s="18"/>
      <c r="AB64" s="18"/>
      <c r="AC64" s="45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46"/>
      <c r="AP64" s="18"/>
      <c r="AQ64" s="19"/>
    </row>
    <row r="65" spans="2:43" x14ac:dyDescent="0.3">
      <c r="B65" s="17"/>
      <c r="C65" s="18"/>
      <c r="D65" s="45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46"/>
      <c r="AA65" s="18"/>
      <c r="AB65" s="18"/>
      <c r="AC65" s="45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46"/>
      <c r="AP65" s="18"/>
      <c r="AQ65" s="19"/>
    </row>
    <row r="66" spans="2:43" x14ac:dyDescent="0.3">
      <c r="B66" s="17"/>
      <c r="C66" s="18"/>
      <c r="D66" s="45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46"/>
      <c r="AA66" s="18"/>
      <c r="AB66" s="18"/>
      <c r="AC66" s="45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46"/>
      <c r="AP66" s="18"/>
      <c r="AQ66" s="19"/>
    </row>
    <row r="67" spans="2:43" x14ac:dyDescent="0.3">
      <c r="B67" s="17"/>
      <c r="C67" s="18"/>
      <c r="D67" s="45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46"/>
      <c r="AA67" s="18"/>
      <c r="AB67" s="18"/>
      <c r="AC67" s="45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46"/>
      <c r="AP67" s="18"/>
      <c r="AQ67" s="19"/>
    </row>
    <row r="68" spans="2:43" x14ac:dyDescent="0.3">
      <c r="B68" s="17"/>
      <c r="C68" s="18"/>
      <c r="D68" s="4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46"/>
      <c r="AA68" s="18"/>
      <c r="AB68" s="18"/>
      <c r="AC68" s="45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46"/>
      <c r="AP68" s="18"/>
      <c r="AQ68" s="19"/>
    </row>
    <row r="69" spans="2:43" x14ac:dyDescent="0.3">
      <c r="B69" s="17"/>
      <c r="C69" s="18"/>
      <c r="D69" s="45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46"/>
      <c r="AA69" s="18"/>
      <c r="AB69" s="18"/>
      <c r="AC69" s="45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46"/>
      <c r="AP69" s="18"/>
      <c r="AQ69" s="19"/>
    </row>
    <row r="70" spans="2:43" x14ac:dyDescent="0.3">
      <c r="B70" s="17"/>
      <c r="C70" s="18"/>
      <c r="D70" s="45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46"/>
      <c r="AA70" s="18"/>
      <c r="AB70" s="18"/>
      <c r="AC70" s="45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46"/>
      <c r="AP70" s="18"/>
      <c r="AQ70" s="19"/>
    </row>
    <row r="71" spans="2:43" s="1" customFormat="1" ht="15" x14ac:dyDescent="0.3">
      <c r="B71" s="27"/>
      <c r="C71" s="28"/>
      <c r="D71" s="47" t="s">
        <v>42</v>
      </c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9" t="s">
        <v>43</v>
      </c>
      <c r="S71" s="48"/>
      <c r="T71" s="48"/>
      <c r="U71" s="48"/>
      <c r="V71" s="48"/>
      <c r="W71" s="48"/>
      <c r="X71" s="48"/>
      <c r="Y71" s="48"/>
      <c r="Z71" s="50"/>
      <c r="AA71" s="28"/>
      <c r="AB71" s="28"/>
      <c r="AC71" s="47" t="s">
        <v>42</v>
      </c>
      <c r="AD71" s="48"/>
      <c r="AE71" s="48"/>
      <c r="AF71" s="48"/>
      <c r="AG71" s="48"/>
      <c r="AH71" s="48"/>
      <c r="AI71" s="48"/>
      <c r="AJ71" s="48"/>
      <c r="AK71" s="48"/>
      <c r="AL71" s="48"/>
      <c r="AM71" s="49" t="s">
        <v>43</v>
      </c>
      <c r="AN71" s="48"/>
      <c r="AO71" s="50"/>
      <c r="AP71" s="28"/>
      <c r="AQ71" s="29"/>
    </row>
    <row r="72" spans="2:43" s="1" customFormat="1" ht="6.95" customHeight="1" x14ac:dyDescent="0.3">
      <c r="B72" s="2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9"/>
    </row>
    <row r="73" spans="2:43" s="1" customFormat="1" ht="6.95" customHeight="1" x14ac:dyDescent="0.3"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3"/>
    </row>
    <row r="77" spans="2:43" s="1" customFormat="1" ht="6.95" customHeight="1" x14ac:dyDescent="0.3"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6"/>
    </row>
    <row r="78" spans="2:43" s="1" customFormat="1" ht="36.950000000000003" customHeight="1" x14ac:dyDescent="0.3">
      <c r="B78" s="27"/>
      <c r="C78" s="167" t="s">
        <v>46</v>
      </c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29"/>
    </row>
    <row r="79" spans="2:43" s="3" customFormat="1" ht="14.45" customHeight="1" x14ac:dyDescent="0.3">
      <c r="B79" s="57"/>
      <c r="C79" s="24" t="s">
        <v>11</v>
      </c>
      <c r="D79" s="58"/>
      <c r="E79" s="58"/>
      <c r="F79" s="58"/>
      <c r="G79" s="58"/>
      <c r="H79" s="58"/>
      <c r="I79" s="58"/>
      <c r="J79" s="58"/>
      <c r="K79" s="58"/>
      <c r="L79" s="58" t="str">
        <f>K7</f>
        <v>2019_08</v>
      </c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9"/>
    </row>
    <row r="80" spans="2:43" s="4" customFormat="1" ht="36.950000000000003" customHeight="1" x14ac:dyDescent="0.3">
      <c r="B80" s="60"/>
      <c r="C80" s="61" t="s">
        <v>12</v>
      </c>
      <c r="D80" s="62"/>
      <c r="E80" s="62"/>
      <c r="F80" s="62"/>
      <c r="G80" s="62"/>
      <c r="H80" s="62"/>
      <c r="I80" s="62"/>
      <c r="J80" s="62"/>
      <c r="K80" s="62"/>
      <c r="L80" s="181" t="str">
        <f>K8</f>
        <v>Na Demetri, Košice – Sídlisko Ťahanovce - úprava NN</v>
      </c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62"/>
      <c r="AQ80" s="63"/>
    </row>
    <row r="81" spans="1:76" s="1" customFormat="1" ht="6.95" customHeight="1" x14ac:dyDescent="0.3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9"/>
    </row>
    <row r="82" spans="1:76" s="1" customFormat="1" ht="15" x14ac:dyDescent="0.3">
      <c r="B82" s="27"/>
      <c r="C82" s="24" t="s">
        <v>15</v>
      </c>
      <c r="D82" s="28"/>
      <c r="E82" s="28"/>
      <c r="F82" s="28"/>
      <c r="G82" s="28"/>
      <c r="H82" s="28"/>
      <c r="I82" s="28"/>
      <c r="J82" s="28"/>
      <c r="K82" s="28"/>
      <c r="L82" s="64" t="str">
        <f>IF(K10="","",K10)</f>
        <v>Na Demetri, Košice – Sídlisko Ťahanovce, č.p. 1600/21</v>
      </c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4" t="s">
        <v>16</v>
      </c>
      <c r="AJ82" s="28"/>
      <c r="AK82" s="28"/>
      <c r="AL82" s="28"/>
      <c r="AN82" s="65">
        <f>IF(AN10= "","",AN10)</f>
        <v>44104</v>
      </c>
      <c r="AO82" s="28"/>
      <c r="AP82" s="28"/>
      <c r="AQ82" s="29"/>
    </row>
    <row r="83" spans="1:76" s="1" customFormat="1" ht="6.95" customHeight="1" x14ac:dyDescent="0.3"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9"/>
    </row>
    <row r="84" spans="1:76" s="1" customFormat="1" ht="15" x14ac:dyDescent="0.3">
      <c r="B84" s="27"/>
      <c r="C84" s="24" t="s">
        <v>17</v>
      </c>
      <c r="D84" s="28"/>
      <c r="E84" s="28"/>
      <c r="F84" s="28"/>
      <c r="G84" s="28"/>
      <c r="H84" s="28"/>
      <c r="I84" s="28"/>
      <c r="J84" s="28"/>
      <c r="K84" s="28"/>
      <c r="L84" s="58" t="str">
        <f>IF(E13= "","",E13)</f>
        <v xml:space="preserve"> </v>
      </c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4" t="s">
        <v>22</v>
      </c>
      <c r="AJ84" s="28"/>
      <c r="AK84" s="28"/>
      <c r="AL84" s="28"/>
      <c r="AM84" s="183" t="str">
        <f>IF(E19="","",E19)</f>
        <v xml:space="preserve"> </v>
      </c>
      <c r="AN84" s="180"/>
      <c r="AO84" s="180"/>
      <c r="AP84" s="180"/>
      <c r="AQ84" s="29"/>
      <c r="AS84" s="193" t="s">
        <v>47</v>
      </c>
      <c r="AT84" s="194"/>
      <c r="AU84" s="43"/>
      <c r="AV84" s="43"/>
      <c r="AW84" s="43"/>
      <c r="AX84" s="43"/>
      <c r="AY84" s="43"/>
      <c r="AZ84" s="43"/>
      <c r="BA84" s="43"/>
      <c r="BB84" s="43"/>
      <c r="BC84" s="43"/>
      <c r="BD84" s="44"/>
    </row>
    <row r="85" spans="1:76" s="1" customFormat="1" ht="15" x14ac:dyDescent="0.3">
      <c r="B85" s="27"/>
      <c r="C85" s="24" t="s">
        <v>21</v>
      </c>
      <c r="D85" s="28"/>
      <c r="E85" s="28"/>
      <c r="F85" s="28"/>
      <c r="G85" s="28"/>
      <c r="H85" s="28"/>
      <c r="I85" s="28"/>
      <c r="J85" s="28"/>
      <c r="K85" s="28"/>
      <c r="L85" s="58" t="str">
        <f>IF(E16="","",E16)</f>
        <v xml:space="preserve"> </v>
      </c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4" t="s">
        <v>25</v>
      </c>
      <c r="AJ85" s="28"/>
      <c r="AK85" s="28"/>
      <c r="AL85" s="28"/>
      <c r="AM85" s="183" t="str">
        <f>IF(E22="","",E22)</f>
        <v xml:space="preserve"> </v>
      </c>
      <c r="AN85" s="180"/>
      <c r="AO85" s="180"/>
      <c r="AP85" s="180"/>
      <c r="AQ85" s="29"/>
      <c r="AS85" s="195"/>
      <c r="AT85" s="180"/>
      <c r="AU85" s="28"/>
      <c r="AV85" s="28"/>
      <c r="AW85" s="28"/>
      <c r="AX85" s="28"/>
      <c r="AY85" s="28"/>
      <c r="AZ85" s="28"/>
      <c r="BA85" s="28"/>
      <c r="BB85" s="28"/>
      <c r="BC85" s="28"/>
      <c r="BD85" s="66"/>
    </row>
    <row r="86" spans="1:76" s="1" customFormat="1" ht="10.9" customHeight="1" x14ac:dyDescent="0.3"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9"/>
      <c r="AS86" s="195"/>
      <c r="AT86" s="180"/>
      <c r="AU86" s="28"/>
      <c r="AV86" s="28"/>
      <c r="AW86" s="28"/>
      <c r="AX86" s="28"/>
      <c r="AY86" s="28"/>
      <c r="AZ86" s="28"/>
      <c r="BA86" s="28"/>
      <c r="BB86" s="28"/>
      <c r="BC86" s="28"/>
      <c r="BD86" s="66"/>
    </row>
    <row r="87" spans="1:76" s="1" customFormat="1" ht="29.25" customHeight="1" x14ac:dyDescent="0.3">
      <c r="B87" s="27"/>
      <c r="C87" s="172" t="s">
        <v>48</v>
      </c>
      <c r="D87" s="173"/>
      <c r="E87" s="173"/>
      <c r="F87" s="173"/>
      <c r="G87" s="173"/>
      <c r="H87" s="67"/>
      <c r="I87" s="174" t="s">
        <v>49</v>
      </c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4" t="s">
        <v>50</v>
      </c>
      <c r="AH87" s="173"/>
      <c r="AI87" s="173"/>
      <c r="AJ87" s="173"/>
      <c r="AK87" s="173"/>
      <c r="AL87" s="173"/>
      <c r="AM87" s="173"/>
      <c r="AN87" s="174" t="s">
        <v>51</v>
      </c>
      <c r="AO87" s="173"/>
      <c r="AP87" s="175"/>
      <c r="AQ87" s="29"/>
      <c r="AS87" s="68" t="s">
        <v>52</v>
      </c>
      <c r="AT87" s="69" t="s">
        <v>53</v>
      </c>
      <c r="AU87" s="69" t="s">
        <v>54</v>
      </c>
      <c r="AV87" s="69" t="s">
        <v>55</v>
      </c>
      <c r="AW87" s="69" t="s">
        <v>56</v>
      </c>
      <c r="AX87" s="69" t="s">
        <v>57</v>
      </c>
      <c r="AY87" s="69" t="s">
        <v>58</v>
      </c>
      <c r="AZ87" s="69" t="s">
        <v>59</v>
      </c>
      <c r="BA87" s="69" t="s">
        <v>60</v>
      </c>
      <c r="BB87" s="69" t="s">
        <v>61</v>
      </c>
      <c r="BC87" s="69" t="s">
        <v>62</v>
      </c>
      <c r="BD87" s="70" t="s">
        <v>63</v>
      </c>
    </row>
    <row r="88" spans="1:76" s="1" customFormat="1" ht="10.9" customHeight="1" x14ac:dyDescent="0.3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9"/>
      <c r="AS88" s="71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4"/>
    </row>
    <row r="89" spans="1:76" s="4" customFormat="1" ht="32.450000000000003" customHeight="1" x14ac:dyDescent="0.3">
      <c r="B89" s="60"/>
      <c r="C89" s="72" t="s">
        <v>64</v>
      </c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191">
        <f>ROUND(SUM(AG90:AG95),2)</f>
        <v>0</v>
      </c>
      <c r="AH89" s="191"/>
      <c r="AI89" s="191"/>
      <c r="AJ89" s="191"/>
      <c r="AK89" s="191"/>
      <c r="AL89" s="191"/>
      <c r="AM89" s="191"/>
      <c r="AN89" s="192">
        <f>AG89*1.2</f>
        <v>0</v>
      </c>
      <c r="AO89" s="192"/>
      <c r="AP89" s="192"/>
      <c r="AQ89" s="63"/>
      <c r="AS89" s="74" t="e">
        <f>ROUND(SUM(AS90:AS95),2)</f>
        <v>#REF!</v>
      </c>
      <c r="AT89" s="75" t="e">
        <f t="shared" ref="AT89:AT95" si="0">ROUND(SUM(AV89:AW89),2)</f>
        <v>#REF!</v>
      </c>
      <c r="AU89" s="76" t="e">
        <f>ROUND(SUM(AU90:AU95),5)</f>
        <v>#REF!</v>
      </c>
      <c r="AV89" s="75" t="e">
        <f>ROUND(AZ89*L33,2)</f>
        <v>#REF!</v>
      </c>
      <c r="AW89" s="75" t="e">
        <f>ROUND(BA89*L34,2)</f>
        <v>#REF!</v>
      </c>
      <c r="AX89" s="75" t="e">
        <f>ROUND(BB89*L33,2)</f>
        <v>#REF!</v>
      </c>
      <c r="AY89" s="75" t="e">
        <f>ROUND(BC89*L34,2)</f>
        <v>#REF!</v>
      </c>
      <c r="AZ89" s="75" t="e">
        <f>ROUND(SUM(AZ90:AZ95),2)</f>
        <v>#REF!</v>
      </c>
      <c r="BA89" s="75" t="e">
        <f>ROUND(SUM(BA90:BA95),2)</f>
        <v>#REF!</v>
      </c>
      <c r="BB89" s="75" t="e">
        <f>ROUND(SUM(BB90:BB95),2)</f>
        <v>#REF!</v>
      </c>
      <c r="BC89" s="75" t="e">
        <f>ROUND(SUM(BC90:BC95),2)</f>
        <v>#REF!</v>
      </c>
      <c r="BD89" s="77" t="e">
        <f>ROUND(SUM(BD90:BD95),2)</f>
        <v>#REF!</v>
      </c>
      <c r="BS89" s="78" t="s">
        <v>65</v>
      </c>
      <c r="BT89" s="78" t="s">
        <v>66</v>
      </c>
      <c r="BU89" s="79" t="s">
        <v>67</v>
      </c>
      <c r="BV89" s="78" t="s">
        <v>68</v>
      </c>
      <c r="BW89" s="78" t="s">
        <v>69</v>
      </c>
      <c r="BX89" s="78" t="s">
        <v>70</v>
      </c>
    </row>
    <row r="90" spans="1:76" s="5" customFormat="1" ht="22.5" customHeight="1" x14ac:dyDescent="0.3">
      <c r="A90" s="148" t="s">
        <v>202</v>
      </c>
      <c r="B90" s="80"/>
      <c r="C90" s="81"/>
      <c r="D90" s="184" t="s">
        <v>71</v>
      </c>
      <c r="E90" s="185"/>
      <c r="F90" s="185"/>
      <c r="G90" s="185"/>
      <c r="H90" s="185"/>
      <c r="I90" s="82"/>
      <c r="J90" s="184" t="s">
        <v>75</v>
      </c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6">
        <f>'01 - OEZ'!M30</f>
        <v>0</v>
      </c>
      <c r="AH90" s="185"/>
      <c r="AI90" s="185"/>
      <c r="AJ90" s="185"/>
      <c r="AK90" s="185"/>
      <c r="AL90" s="185"/>
      <c r="AM90" s="185"/>
      <c r="AN90" s="186">
        <f t="shared" ref="AN90" si="1">SUM(AG90,AT90)</f>
        <v>0</v>
      </c>
      <c r="AO90" s="185"/>
      <c r="AP90" s="185"/>
      <c r="AQ90" s="83"/>
      <c r="AS90" s="84">
        <f>'01 - OEZ'!M28</f>
        <v>0</v>
      </c>
      <c r="AT90" s="85">
        <f t="shared" si="0"/>
        <v>0</v>
      </c>
      <c r="AU90" s="86" t="e">
        <f>'01 - OEZ'!W116</f>
        <v>#REF!</v>
      </c>
      <c r="AV90" s="85">
        <f>'01 - OEZ'!M32</f>
        <v>0</v>
      </c>
      <c r="AW90" s="85">
        <f>'01 - OEZ'!M33</f>
        <v>0</v>
      </c>
      <c r="AX90" s="85">
        <f>'01 - OEZ'!M34</f>
        <v>0</v>
      </c>
      <c r="AY90" s="85">
        <f>'01 - OEZ'!M35</f>
        <v>0</v>
      </c>
      <c r="AZ90" s="85">
        <f>'01 - OEZ'!H32</f>
        <v>0</v>
      </c>
      <c r="BA90" s="85">
        <f>'01 - OEZ'!H33</f>
        <v>0</v>
      </c>
      <c r="BB90" s="85">
        <f>'01 - OEZ'!H34</f>
        <v>0</v>
      </c>
      <c r="BC90" s="85">
        <f>'01 - OEZ'!H35</f>
        <v>0</v>
      </c>
      <c r="BD90" s="87">
        <f>'01 - OEZ'!H36</f>
        <v>0</v>
      </c>
      <c r="BT90" s="88" t="s">
        <v>72</v>
      </c>
      <c r="BV90" s="88" t="s">
        <v>68</v>
      </c>
      <c r="BW90" s="88" t="s">
        <v>73</v>
      </c>
      <c r="BX90" s="88" t="s">
        <v>69</v>
      </c>
    </row>
    <row r="91" spans="1:76" s="5" customFormat="1" ht="22.5" customHeight="1" x14ac:dyDescent="0.3">
      <c r="A91" s="148" t="s">
        <v>202</v>
      </c>
      <c r="B91" s="80"/>
      <c r="C91" s="81"/>
      <c r="D91" s="184" t="s">
        <v>74</v>
      </c>
      <c r="E91" s="185"/>
      <c r="F91" s="185"/>
      <c r="G91" s="185"/>
      <c r="H91" s="185"/>
      <c r="I91" s="82"/>
      <c r="J91" s="184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6"/>
      <c r="AH91" s="185"/>
      <c r="AI91" s="185"/>
      <c r="AJ91" s="185"/>
      <c r="AK91" s="185"/>
      <c r="AL91" s="185"/>
      <c r="AM91" s="185"/>
      <c r="AN91" s="186"/>
      <c r="AO91" s="185"/>
      <c r="AP91" s="185"/>
      <c r="AQ91" s="83"/>
      <c r="AS91" s="84" t="e">
        <f>#REF!</f>
        <v>#REF!</v>
      </c>
      <c r="AT91" s="85" t="e">
        <f t="shared" si="0"/>
        <v>#REF!</v>
      </c>
      <c r="AU91" s="86" t="e">
        <f>#REF!</f>
        <v>#REF!</v>
      </c>
      <c r="AV91" s="85" t="e">
        <f>#REF!</f>
        <v>#REF!</v>
      </c>
      <c r="AW91" s="85" t="e">
        <f>#REF!</f>
        <v>#REF!</v>
      </c>
      <c r="AX91" s="85" t="e">
        <f>#REF!</f>
        <v>#REF!</v>
      </c>
      <c r="AY91" s="85" t="e">
        <f>#REF!</f>
        <v>#REF!</v>
      </c>
      <c r="AZ91" s="85" t="e">
        <f>#REF!</f>
        <v>#REF!</v>
      </c>
      <c r="BA91" s="85" t="e">
        <f>#REF!</f>
        <v>#REF!</v>
      </c>
      <c r="BB91" s="85" t="e">
        <f>#REF!</f>
        <v>#REF!</v>
      </c>
      <c r="BC91" s="85" t="e">
        <f>#REF!</f>
        <v>#REF!</v>
      </c>
      <c r="BD91" s="87" t="e">
        <f>#REF!</f>
        <v>#REF!</v>
      </c>
      <c r="BT91" s="88" t="s">
        <v>72</v>
      </c>
      <c r="BV91" s="88" t="s">
        <v>68</v>
      </c>
      <c r="BW91" s="88" t="s">
        <v>76</v>
      </c>
      <c r="BX91" s="88" t="s">
        <v>69</v>
      </c>
    </row>
    <row r="92" spans="1:76" s="5" customFormat="1" ht="22.5" customHeight="1" x14ac:dyDescent="0.3">
      <c r="A92" s="148" t="s">
        <v>202</v>
      </c>
      <c r="B92" s="80"/>
      <c r="C92" s="81"/>
      <c r="D92" s="184" t="s">
        <v>77</v>
      </c>
      <c r="E92" s="185"/>
      <c r="F92" s="185"/>
      <c r="G92" s="185"/>
      <c r="H92" s="185"/>
      <c r="I92" s="82"/>
      <c r="J92" s="187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6"/>
      <c r="AH92" s="185"/>
      <c r="AI92" s="185"/>
      <c r="AJ92" s="185"/>
      <c r="AK92" s="185"/>
      <c r="AL92" s="185"/>
      <c r="AM92" s="185"/>
      <c r="AN92" s="186"/>
      <c r="AO92" s="185"/>
      <c r="AP92" s="185"/>
      <c r="AQ92" s="83"/>
      <c r="AS92" s="84" t="e">
        <f>#REF!</f>
        <v>#REF!</v>
      </c>
      <c r="AT92" s="85" t="e">
        <f t="shared" si="0"/>
        <v>#REF!</v>
      </c>
      <c r="AU92" s="86" t="e">
        <f>#REF!</f>
        <v>#REF!</v>
      </c>
      <c r="AV92" s="85" t="e">
        <f>#REF!</f>
        <v>#REF!</v>
      </c>
      <c r="AW92" s="85" t="e">
        <f>#REF!</f>
        <v>#REF!</v>
      </c>
      <c r="AX92" s="85" t="e">
        <f>#REF!</f>
        <v>#REF!</v>
      </c>
      <c r="AY92" s="85" t="e">
        <f>#REF!</f>
        <v>#REF!</v>
      </c>
      <c r="AZ92" s="85" t="e">
        <f>#REF!</f>
        <v>#REF!</v>
      </c>
      <c r="BA92" s="85" t="e">
        <f>#REF!</f>
        <v>#REF!</v>
      </c>
      <c r="BB92" s="85" t="e">
        <f>#REF!</f>
        <v>#REF!</v>
      </c>
      <c r="BC92" s="85" t="e">
        <f>#REF!</f>
        <v>#REF!</v>
      </c>
      <c r="BD92" s="87" t="e">
        <f>#REF!</f>
        <v>#REF!</v>
      </c>
      <c r="BT92" s="88" t="s">
        <v>72</v>
      </c>
      <c r="BV92" s="88" t="s">
        <v>68</v>
      </c>
      <c r="BW92" s="88" t="s">
        <v>78</v>
      </c>
      <c r="BX92" s="88" t="s">
        <v>69</v>
      </c>
    </row>
    <row r="93" spans="1:76" s="5" customFormat="1" ht="22.5" customHeight="1" x14ac:dyDescent="0.3">
      <c r="A93" s="148" t="s">
        <v>202</v>
      </c>
      <c r="B93" s="80"/>
      <c r="C93" s="81"/>
      <c r="D93" s="184" t="s">
        <v>79</v>
      </c>
      <c r="E93" s="185"/>
      <c r="F93" s="185"/>
      <c r="G93" s="185"/>
      <c r="H93" s="185"/>
      <c r="I93" s="82"/>
      <c r="J93" s="187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6"/>
      <c r="AH93" s="185"/>
      <c r="AI93" s="185"/>
      <c r="AJ93" s="185"/>
      <c r="AK93" s="185"/>
      <c r="AL93" s="185"/>
      <c r="AM93" s="185"/>
      <c r="AN93" s="186"/>
      <c r="AO93" s="185"/>
      <c r="AP93" s="185"/>
      <c r="AQ93" s="83"/>
      <c r="AS93" s="84" t="e">
        <f>#REF!</f>
        <v>#REF!</v>
      </c>
      <c r="AT93" s="85" t="e">
        <f t="shared" si="0"/>
        <v>#REF!</v>
      </c>
      <c r="AU93" s="86" t="e">
        <f>#REF!</f>
        <v>#REF!</v>
      </c>
      <c r="AV93" s="85" t="e">
        <f>#REF!</f>
        <v>#REF!</v>
      </c>
      <c r="AW93" s="85" t="e">
        <f>#REF!</f>
        <v>#REF!</v>
      </c>
      <c r="AX93" s="85" t="e">
        <f>#REF!</f>
        <v>#REF!</v>
      </c>
      <c r="AY93" s="85" t="e">
        <f>#REF!</f>
        <v>#REF!</v>
      </c>
      <c r="AZ93" s="85" t="e">
        <f>#REF!</f>
        <v>#REF!</v>
      </c>
      <c r="BA93" s="85" t="e">
        <f>#REF!</f>
        <v>#REF!</v>
      </c>
      <c r="BB93" s="85" t="e">
        <f>#REF!</f>
        <v>#REF!</v>
      </c>
      <c r="BC93" s="85" t="e">
        <f>#REF!</f>
        <v>#REF!</v>
      </c>
      <c r="BD93" s="87" t="e">
        <f>#REF!</f>
        <v>#REF!</v>
      </c>
      <c r="BT93" s="88" t="s">
        <v>72</v>
      </c>
      <c r="BV93" s="88" t="s">
        <v>68</v>
      </c>
      <c r="BW93" s="88" t="s">
        <v>80</v>
      </c>
      <c r="BX93" s="88" t="s">
        <v>69</v>
      </c>
    </row>
    <row r="94" spans="1:76" s="5" customFormat="1" ht="22.5" customHeight="1" x14ac:dyDescent="0.3">
      <c r="A94" s="148" t="s">
        <v>202</v>
      </c>
      <c r="B94" s="80"/>
      <c r="C94" s="81"/>
      <c r="D94" s="184" t="s">
        <v>81</v>
      </c>
      <c r="E94" s="185"/>
      <c r="F94" s="185"/>
      <c r="G94" s="185"/>
      <c r="H94" s="185"/>
      <c r="I94" s="82"/>
      <c r="J94" s="187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6"/>
      <c r="AH94" s="185"/>
      <c r="AI94" s="185"/>
      <c r="AJ94" s="185"/>
      <c r="AK94" s="185"/>
      <c r="AL94" s="185"/>
      <c r="AM94" s="185"/>
      <c r="AN94" s="186"/>
      <c r="AO94" s="185"/>
      <c r="AP94" s="185"/>
      <c r="AQ94" s="83"/>
      <c r="AS94" s="84" t="e">
        <f>#REF!</f>
        <v>#REF!</v>
      </c>
      <c r="AT94" s="85" t="e">
        <f t="shared" si="0"/>
        <v>#REF!</v>
      </c>
      <c r="AU94" s="86" t="e">
        <f>#REF!</f>
        <v>#REF!</v>
      </c>
      <c r="AV94" s="85" t="e">
        <f>#REF!</f>
        <v>#REF!</v>
      </c>
      <c r="AW94" s="85" t="e">
        <f>#REF!</f>
        <v>#REF!</v>
      </c>
      <c r="AX94" s="85" t="e">
        <f>#REF!</f>
        <v>#REF!</v>
      </c>
      <c r="AY94" s="85" t="e">
        <f>#REF!</f>
        <v>#REF!</v>
      </c>
      <c r="AZ94" s="85" t="e">
        <f>#REF!</f>
        <v>#REF!</v>
      </c>
      <c r="BA94" s="85" t="e">
        <f>#REF!</f>
        <v>#REF!</v>
      </c>
      <c r="BB94" s="85" t="e">
        <f>#REF!</f>
        <v>#REF!</v>
      </c>
      <c r="BC94" s="85" t="e">
        <f>#REF!</f>
        <v>#REF!</v>
      </c>
      <c r="BD94" s="87" t="e">
        <f>#REF!</f>
        <v>#REF!</v>
      </c>
      <c r="BT94" s="88" t="s">
        <v>72</v>
      </c>
      <c r="BV94" s="88" t="s">
        <v>68</v>
      </c>
      <c r="BW94" s="88" t="s">
        <v>82</v>
      </c>
      <c r="BX94" s="88" t="s">
        <v>69</v>
      </c>
    </row>
    <row r="95" spans="1:76" s="5" customFormat="1" ht="22.5" customHeight="1" x14ac:dyDescent="0.3">
      <c r="A95" s="148" t="s">
        <v>202</v>
      </c>
      <c r="B95" s="80"/>
      <c r="C95" s="81"/>
      <c r="D95" s="184" t="s">
        <v>83</v>
      </c>
      <c r="E95" s="185"/>
      <c r="F95" s="185"/>
      <c r="G95" s="185"/>
      <c r="H95" s="185"/>
      <c r="I95" s="82"/>
      <c r="J95" s="187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6"/>
      <c r="AH95" s="185"/>
      <c r="AI95" s="185"/>
      <c r="AJ95" s="185"/>
      <c r="AK95" s="185"/>
      <c r="AL95" s="185"/>
      <c r="AM95" s="185"/>
      <c r="AN95" s="186"/>
      <c r="AO95" s="185"/>
      <c r="AP95" s="185"/>
      <c r="AQ95" s="83"/>
      <c r="AS95" s="89" t="e">
        <f>#REF!</f>
        <v>#REF!</v>
      </c>
      <c r="AT95" s="90" t="e">
        <f t="shared" si="0"/>
        <v>#REF!</v>
      </c>
      <c r="AU95" s="91" t="e">
        <f>#REF!</f>
        <v>#REF!</v>
      </c>
      <c r="AV95" s="90" t="e">
        <f>#REF!</f>
        <v>#REF!</v>
      </c>
      <c r="AW95" s="90" t="e">
        <f>#REF!</f>
        <v>#REF!</v>
      </c>
      <c r="AX95" s="90" t="e">
        <f>#REF!</f>
        <v>#REF!</v>
      </c>
      <c r="AY95" s="90" t="e">
        <f>#REF!</f>
        <v>#REF!</v>
      </c>
      <c r="AZ95" s="90" t="e">
        <f>#REF!</f>
        <v>#REF!</v>
      </c>
      <c r="BA95" s="90" t="e">
        <f>#REF!</f>
        <v>#REF!</v>
      </c>
      <c r="BB95" s="90" t="e">
        <f>#REF!</f>
        <v>#REF!</v>
      </c>
      <c r="BC95" s="90" t="e">
        <f>#REF!</f>
        <v>#REF!</v>
      </c>
      <c r="BD95" s="92" t="e">
        <f>#REF!</f>
        <v>#REF!</v>
      </c>
      <c r="BT95" s="88" t="s">
        <v>72</v>
      </c>
      <c r="BV95" s="88" t="s">
        <v>68</v>
      </c>
      <c r="BW95" s="88" t="s">
        <v>84</v>
      </c>
      <c r="BX95" s="88" t="s">
        <v>69</v>
      </c>
    </row>
    <row r="96" spans="1:76" x14ac:dyDescent="0.3">
      <c r="B96" s="17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9"/>
    </row>
    <row r="97" spans="2:48" s="1" customFormat="1" ht="30" customHeight="1" x14ac:dyDescent="0.3">
      <c r="B97" s="27"/>
      <c r="C97" s="72" t="s">
        <v>85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192">
        <v>0</v>
      </c>
      <c r="AH97" s="180"/>
      <c r="AI97" s="180"/>
      <c r="AJ97" s="180"/>
      <c r="AK97" s="180"/>
      <c r="AL97" s="180"/>
      <c r="AM97" s="180"/>
      <c r="AN97" s="192">
        <v>0</v>
      </c>
      <c r="AO97" s="180"/>
      <c r="AP97" s="180"/>
      <c r="AQ97" s="29"/>
      <c r="AS97" s="68" t="s">
        <v>86</v>
      </c>
      <c r="AT97" s="69" t="s">
        <v>87</v>
      </c>
      <c r="AU97" s="69" t="s">
        <v>30</v>
      </c>
      <c r="AV97" s="70" t="s">
        <v>53</v>
      </c>
    </row>
    <row r="98" spans="2:48" s="1" customFormat="1" ht="10.9" customHeight="1" x14ac:dyDescent="0.3">
      <c r="B98" s="27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9"/>
      <c r="AS98" s="93"/>
      <c r="AT98" s="48"/>
      <c r="AU98" s="48"/>
      <c r="AV98" s="50"/>
    </row>
    <row r="99" spans="2:48" s="1" customFormat="1" ht="30" customHeight="1" x14ac:dyDescent="0.3">
      <c r="B99" s="27"/>
      <c r="C99" s="94" t="s">
        <v>88</v>
      </c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189">
        <f>ROUND(AG89+AG97,2)</f>
        <v>0</v>
      </c>
      <c r="AH99" s="189"/>
      <c r="AI99" s="189"/>
      <c r="AJ99" s="189"/>
      <c r="AK99" s="189"/>
      <c r="AL99" s="189"/>
      <c r="AM99" s="189"/>
      <c r="AN99" s="189">
        <f>AN89+AN97</f>
        <v>0</v>
      </c>
      <c r="AO99" s="189"/>
      <c r="AP99" s="189"/>
      <c r="AQ99" s="29"/>
    </row>
    <row r="100" spans="2:48" s="1" customFormat="1" ht="6.95" customHeight="1" x14ac:dyDescent="0.3"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3"/>
    </row>
  </sheetData>
  <mergeCells count="65">
    <mergeCell ref="AR4:BE4"/>
    <mergeCell ref="AG89:AM89"/>
    <mergeCell ref="AN89:AP89"/>
    <mergeCell ref="AG97:AM97"/>
    <mergeCell ref="AN97:AP97"/>
    <mergeCell ref="AN92:AP92"/>
    <mergeCell ref="AG92:AM92"/>
    <mergeCell ref="AN90:AP90"/>
    <mergeCell ref="AG90:AM90"/>
    <mergeCell ref="AS84:AT86"/>
    <mergeCell ref="AM85:AP85"/>
    <mergeCell ref="AK28:AO28"/>
    <mergeCell ref="AK29:AO29"/>
    <mergeCell ref="AK31:AO31"/>
    <mergeCell ref="AG99:AM99"/>
    <mergeCell ref="AN99:AP99"/>
    <mergeCell ref="AN94:AP94"/>
    <mergeCell ref="AG94:AM94"/>
    <mergeCell ref="D94:H94"/>
    <mergeCell ref="J94:AF94"/>
    <mergeCell ref="AN95:AP95"/>
    <mergeCell ref="AG95:AM95"/>
    <mergeCell ref="D95:H95"/>
    <mergeCell ref="J95:AF95"/>
    <mergeCell ref="D92:H92"/>
    <mergeCell ref="J92:AF92"/>
    <mergeCell ref="AN93:AP93"/>
    <mergeCell ref="AG93:AM93"/>
    <mergeCell ref="D93:H93"/>
    <mergeCell ref="J93:AF93"/>
    <mergeCell ref="D90:H90"/>
    <mergeCell ref="J90:AF90"/>
    <mergeCell ref="AN91:AP91"/>
    <mergeCell ref="AG91:AM91"/>
    <mergeCell ref="D91:H91"/>
    <mergeCell ref="J91:AF91"/>
    <mergeCell ref="C87:G87"/>
    <mergeCell ref="I87:AF87"/>
    <mergeCell ref="AG87:AM87"/>
    <mergeCell ref="AN87:AP87"/>
    <mergeCell ref="X39:AB39"/>
    <mergeCell ref="AK39:AO39"/>
    <mergeCell ref="C78:AP78"/>
    <mergeCell ref="L80:AO80"/>
    <mergeCell ref="AM84:AP84"/>
    <mergeCell ref="L36:O36"/>
    <mergeCell ref="W36:AE36"/>
    <mergeCell ref="AK36:AO36"/>
    <mergeCell ref="L37:O37"/>
    <mergeCell ref="W37:AE37"/>
    <mergeCell ref="AK37:AO37"/>
    <mergeCell ref="L34:O34"/>
    <mergeCell ref="W34:AE34"/>
    <mergeCell ref="AK34:AO34"/>
    <mergeCell ref="L35:O35"/>
    <mergeCell ref="W35:AE35"/>
    <mergeCell ref="AK35:AO35"/>
    <mergeCell ref="L33:O33"/>
    <mergeCell ref="W33:AE33"/>
    <mergeCell ref="AK33:AO33"/>
    <mergeCell ref="C4:AP4"/>
    <mergeCell ref="C6:AP6"/>
    <mergeCell ref="K7:AO7"/>
    <mergeCell ref="K8:AO8"/>
    <mergeCell ref="E25:AN25"/>
  </mergeCells>
  <hyperlinks>
    <hyperlink ref="K3:S3" location="C2" tooltip="Súhrnný list stavby" display="1) Súhrnný list stavby" xr:uid="{00000000-0004-0000-0000-000000000000}"/>
    <hyperlink ref="W3:AF3" location="C87" tooltip="Rekapitulácia objektov" display="2) Rekapitulácia objektov" xr:uid="{00000000-0004-0000-0000-000001000000}"/>
    <hyperlink ref="A90" location="'01 - NN rozvody'!C2" tooltip="01 - NN rozvody" display="/" xr:uid="{00000000-0004-0000-0000-000002000000}"/>
    <hyperlink ref="A91" location="'02 - Odberné elektrické z...'!C2" tooltip="02 - Odberné elektrické z..." display="/" xr:uid="{00000000-0004-0000-0000-000003000000}"/>
    <hyperlink ref="A92" location="'03 - Prípojka slaboprúdu'!C2" tooltip="03 - Prípojka slaboprúdu" display="/" xr:uid="{00000000-0004-0000-0000-000004000000}"/>
    <hyperlink ref="A93" location="'04 - SO 101 a SO 102'!C2" tooltip="04 - SO 101 a SO 102" display="/" xr:uid="{00000000-0004-0000-0000-000005000000}"/>
    <hyperlink ref="A94" location="'05 - SO103 - Administratí...'!C2" tooltip="05 - SO103 - Administratí..." display="/" xr:uid="{00000000-0004-0000-0000-000006000000}"/>
    <hyperlink ref="A95" location="'06 - SO104 - Vrátnica'!C2" tooltip="06 - SO104 - Vrátnica" display="/" xr:uid="{00000000-0004-0000-0000-000007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54"/>
  <sheetViews>
    <sheetView showGridLines="0" zoomScale="130" zoomScaleNormal="130" workbookViewId="0">
      <pane ySplit="1" topLeftCell="A2" activePane="bottomLeft" state="frozen"/>
      <selection pane="bottomLeft" activeCell="L151" sqref="L151:M153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53"/>
      <c r="B1" s="150"/>
      <c r="C1" s="150"/>
      <c r="D1" s="151" t="s">
        <v>1</v>
      </c>
      <c r="E1" s="150"/>
      <c r="F1" s="152" t="s">
        <v>203</v>
      </c>
      <c r="G1" s="152"/>
      <c r="H1" s="226" t="s">
        <v>204</v>
      </c>
      <c r="I1" s="226"/>
      <c r="J1" s="226"/>
      <c r="K1" s="226"/>
      <c r="L1" s="152" t="s">
        <v>205</v>
      </c>
      <c r="M1" s="150"/>
      <c r="N1" s="150"/>
      <c r="O1" s="151" t="s">
        <v>89</v>
      </c>
      <c r="P1" s="150"/>
      <c r="Q1" s="150"/>
      <c r="R1" s="150"/>
      <c r="S1" s="152" t="s">
        <v>206</v>
      </c>
      <c r="T1" s="152"/>
      <c r="U1" s="153"/>
      <c r="V1" s="153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ht="36.950000000000003" customHeight="1" x14ac:dyDescent="0.3">
      <c r="C2" s="165" t="s">
        <v>5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S2" s="190" t="s">
        <v>6</v>
      </c>
      <c r="T2" s="166"/>
      <c r="U2" s="166"/>
      <c r="V2" s="166"/>
      <c r="W2" s="166"/>
      <c r="X2" s="166"/>
      <c r="Y2" s="166"/>
      <c r="Z2" s="166"/>
      <c r="AA2" s="166"/>
      <c r="AB2" s="166"/>
      <c r="AC2" s="166"/>
      <c r="AT2" s="13" t="s">
        <v>73</v>
      </c>
    </row>
    <row r="3" spans="1:66" ht="6.95" customHeight="1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AT3" s="13" t="s">
        <v>66</v>
      </c>
    </row>
    <row r="4" spans="1:66" ht="36.950000000000003" customHeight="1" x14ac:dyDescent="0.3">
      <c r="B4" s="17"/>
      <c r="C4" s="167" t="s">
        <v>90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9"/>
      <c r="T4" s="20" t="s">
        <v>10</v>
      </c>
      <c r="AT4" s="13" t="s">
        <v>4</v>
      </c>
    </row>
    <row r="5" spans="1:66" ht="6.95" customHeight="1" x14ac:dyDescent="0.3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</row>
    <row r="6" spans="1:66" ht="25.35" customHeight="1" x14ac:dyDescent="0.3">
      <c r="B6" s="17"/>
      <c r="C6" s="18"/>
      <c r="D6" s="24" t="s">
        <v>12</v>
      </c>
      <c r="E6" s="18"/>
      <c r="F6" s="199" t="str">
        <f>'Rekapitulácia stavby'!K8</f>
        <v>Na Demetri, Košice – Sídlisko Ťahanovce - úprava NN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8"/>
      <c r="R6" s="19"/>
    </row>
    <row r="7" spans="1:66" s="1" customFormat="1" ht="32.85" customHeight="1" x14ac:dyDescent="0.3">
      <c r="B7" s="27"/>
      <c r="C7" s="28"/>
      <c r="D7" s="23" t="s">
        <v>91</v>
      </c>
      <c r="E7" s="28"/>
      <c r="F7" s="170" t="s">
        <v>210</v>
      </c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28"/>
      <c r="R7" s="29"/>
    </row>
    <row r="8" spans="1:66" s="1" customFormat="1" ht="14.45" customHeight="1" x14ac:dyDescent="0.3">
      <c r="B8" s="27"/>
      <c r="C8" s="28"/>
      <c r="D8" s="24" t="s">
        <v>13</v>
      </c>
      <c r="E8" s="28"/>
      <c r="F8" s="22" t="s">
        <v>3</v>
      </c>
      <c r="G8" s="28"/>
      <c r="H8" s="28"/>
      <c r="I8" s="28"/>
      <c r="J8" s="28"/>
      <c r="K8" s="28"/>
      <c r="L8" s="28"/>
      <c r="M8" s="24" t="s">
        <v>14</v>
      </c>
      <c r="N8" s="28"/>
      <c r="O8" s="22" t="s">
        <v>3</v>
      </c>
      <c r="P8" s="28"/>
      <c r="Q8" s="28"/>
      <c r="R8" s="29"/>
    </row>
    <row r="9" spans="1:66" s="1" customFormat="1" ht="14.45" customHeight="1" x14ac:dyDescent="0.3">
      <c r="B9" s="27"/>
      <c r="C9" s="28"/>
      <c r="D9" s="24" t="s">
        <v>15</v>
      </c>
      <c r="E9" s="28"/>
      <c r="F9" s="22" t="s">
        <v>209</v>
      </c>
      <c r="G9" s="28"/>
      <c r="H9" s="28"/>
      <c r="I9" s="28"/>
      <c r="J9" s="28"/>
      <c r="K9" s="28"/>
      <c r="L9" s="28"/>
      <c r="M9" s="24" t="s">
        <v>16</v>
      </c>
      <c r="N9" s="28"/>
      <c r="O9" s="200">
        <f>'Rekapitulácia stavby'!AN10</f>
        <v>44104</v>
      </c>
      <c r="P9" s="180"/>
      <c r="Q9" s="28"/>
      <c r="R9" s="29"/>
    </row>
    <row r="10" spans="1:66" s="1" customFormat="1" ht="10.9" customHeight="1" x14ac:dyDescent="0.3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</row>
    <row r="11" spans="1:66" s="1" customFormat="1" ht="14.45" customHeight="1" x14ac:dyDescent="0.3">
      <c r="B11" s="27"/>
      <c r="C11" s="28"/>
      <c r="D11" s="24" t="s">
        <v>17</v>
      </c>
      <c r="E11" s="28"/>
      <c r="F11" s="28"/>
      <c r="G11" s="28"/>
      <c r="H11" s="28"/>
      <c r="I11" s="28"/>
      <c r="J11" s="28"/>
      <c r="K11" s="28"/>
      <c r="L11" s="28"/>
      <c r="M11" s="24" t="s">
        <v>18</v>
      </c>
      <c r="N11" s="28"/>
      <c r="O11" s="169" t="str">
        <f>IF('Rekapitulácia stavby'!AN12="","",'Rekapitulácia stavby'!AN12)</f>
        <v/>
      </c>
      <c r="P11" s="180"/>
      <c r="Q11" s="28"/>
      <c r="R11" s="29"/>
    </row>
    <row r="12" spans="1:66" s="1" customFormat="1" ht="18" customHeight="1" x14ac:dyDescent="0.3">
      <c r="B12" s="27"/>
      <c r="C12" s="28"/>
      <c r="D12" s="28"/>
      <c r="E12" s="22" t="str">
        <f>IF('Rekapitulácia stavby'!E13="","",'Rekapitulácia stavby'!E13)</f>
        <v xml:space="preserve"> </v>
      </c>
      <c r="F12" s="28"/>
      <c r="G12" s="28"/>
      <c r="H12" s="28"/>
      <c r="I12" s="28"/>
      <c r="J12" s="28"/>
      <c r="K12" s="28"/>
      <c r="L12" s="28"/>
      <c r="M12" s="24" t="s">
        <v>20</v>
      </c>
      <c r="N12" s="28"/>
      <c r="O12" s="169" t="str">
        <f>IF('Rekapitulácia stavby'!AN13="","",'Rekapitulácia stavby'!AN13)</f>
        <v/>
      </c>
      <c r="P12" s="180"/>
      <c r="Q12" s="28"/>
      <c r="R12" s="29"/>
    </row>
    <row r="13" spans="1:66" s="1" customFormat="1" ht="6.95" customHeight="1" x14ac:dyDescent="0.3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1:66" s="1" customFormat="1" ht="14.45" customHeight="1" x14ac:dyDescent="0.3">
      <c r="B14" s="27"/>
      <c r="C14" s="28"/>
      <c r="D14" s="24" t="s">
        <v>21</v>
      </c>
      <c r="E14" s="28"/>
      <c r="F14" s="28"/>
      <c r="G14" s="28"/>
      <c r="H14" s="28"/>
      <c r="I14" s="28"/>
      <c r="J14" s="28"/>
      <c r="K14" s="28"/>
      <c r="L14" s="28"/>
      <c r="M14" s="24" t="s">
        <v>18</v>
      </c>
      <c r="N14" s="28"/>
      <c r="O14" s="169" t="str">
        <f>IF('Rekapitulácia stavby'!AN15="","",'Rekapitulácia stavby'!AN15)</f>
        <v/>
      </c>
      <c r="P14" s="180"/>
      <c r="Q14" s="28"/>
      <c r="R14" s="29"/>
    </row>
    <row r="15" spans="1:66" s="1" customFormat="1" ht="18" customHeight="1" x14ac:dyDescent="0.3">
      <c r="B15" s="27"/>
      <c r="C15" s="28"/>
      <c r="D15" s="28"/>
      <c r="E15" s="22" t="str">
        <f>IF('Rekapitulácia stavby'!E16="","",'Rekapitulácia stavby'!E16)</f>
        <v xml:space="preserve"> </v>
      </c>
      <c r="F15" s="28"/>
      <c r="G15" s="28"/>
      <c r="H15" s="28"/>
      <c r="I15" s="28"/>
      <c r="J15" s="28"/>
      <c r="K15" s="28"/>
      <c r="L15" s="28"/>
      <c r="M15" s="24" t="s">
        <v>20</v>
      </c>
      <c r="N15" s="28"/>
      <c r="O15" s="169" t="str">
        <f>IF('Rekapitulácia stavby'!AN16="","",'Rekapitulácia stavby'!AN16)</f>
        <v/>
      </c>
      <c r="P15" s="180"/>
      <c r="Q15" s="28"/>
      <c r="R15" s="29"/>
    </row>
    <row r="16" spans="1:66" s="1" customFormat="1" ht="6.95" customHeight="1" x14ac:dyDescent="0.3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</row>
    <row r="17" spans="2:18" s="1" customFormat="1" ht="14.45" customHeight="1" x14ac:dyDescent="0.3">
      <c r="B17" s="27"/>
      <c r="C17" s="28"/>
      <c r="D17" s="24" t="s">
        <v>22</v>
      </c>
      <c r="E17" s="28"/>
      <c r="F17" s="28"/>
      <c r="G17" s="28"/>
      <c r="H17" s="28"/>
      <c r="I17" s="28"/>
      <c r="J17" s="28"/>
      <c r="K17" s="28"/>
      <c r="L17" s="28"/>
      <c r="M17" s="24" t="s">
        <v>18</v>
      </c>
      <c r="N17" s="28"/>
      <c r="O17" s="169" t="str">
        <f>IF('Rekapitulácia stavby'!AN18="","",'Rekapitulácia stavby'!AN18)</f>
        <v/>
      </c>
      <c r="P17" s="180"/>
      <c r="Q17" s="28"/>
      <c r="R17" s="29"/>
    </row>
    <row r="18" spans="2:18" s="1" customFormat="1" ht="18" customHeight="1" x14ac:dyDescent="0.3">
      <c r="B18" s="27"/>
      <c r="C18" s="28"/>
      <c r="D18" s="28"/>
      <c r="E18" s="22" t="str">
        <f>IF('Rekapitulácia stavby'!E19="","",'Rekapitulácia stavby'!E19)</f>
        <v xml:space="preserve"> </v>
      </c>
      <c r="F18" s="28"/>
      <c r="G18" s="28"/>
      <c r="H18" s="28"/>
      <c r="I18" s="28"/>
      <c r="J18" s="28"/>
      <c r="K18" s="28"/>
      <c r="L18" s="28"/>
      <c r="M18" s="24" t="s">
        <v>20</v>
      </c>
      <c r="N18" s="28"/>
      <c r="O18" s="169" t="str">
        <f>IF('Rekapitulácia stavby'!AN19="","",'Rekapitulácia stavby'!AN19)</f>
        <v/>
      </c>
      <c r="P18" s="180"/>
      <c r="Q18" s="28"/>
      <c r="R18" s="29"/>
    </row>
    <row r="19" spans="2:18" s="1" customFormat="1" ht="6.95" customHeight="1" x14ac:dyDescent="0.3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</row>
    <row r="20" spans="2:18" s="1" customFormat="1" ht="14.45" customHeight="1" x14ac:dyDescent="0.3">
      <c r="B20" s="27"/>
      <c r="C20" s="28"/>
      <c r="D20" s="24" t="s">
        <v>25</v>
      </c>
      <c r="E20" s="28"/>
      <c r="F20" s="28"/>
      <c r="G20" s="28"/>
      <c r="H20" s="28"/>
      <c r="I20" s="28"/>
      <c r="J20" s="28"/>
      <c r="K20" s="28"/>
      <c r="L20" s="28"/>
      <c r="M20" s="24" t="s">
        <v>18</v>
      </c>
      <c r="N20" s="28"/>
      <c r="O20" s="169" t="str">
        <f>IF('Rekapitulácia stavby'!AN21="","",'Rekapitulácia stavby'!AN21)</f>
        <v/>
      </c>
      <c r="P20" s="180"/>
      <c r="Q20" s="28"/>
      <c r="R20" s="29"/>
    </row>
    <row r="21" spans="2:18" s="1" customFormat="1" ht="18" customHeight="1" x14ac:dyDescent="0.3">
      <c r="B21" s="27"/>
      <c r="C21" s="28"/>
      <c r="D21" s="28"/>
      <c r="E21" s="22" t="str">
        <f>IF('Rekapitulácia stavby'!E22="","",'Rekapitulácia stavby'!E22)</f>
        <v xml:space="preserve"> </v>
      </c>
      <c r="F21" s="28"/>
      <c r="G21" s="28"/>
      <c r="H21" s="28"/>
      <c r="I21" s="28"/>
      <c r="J21" s="28"/>
      <c r="K21" s="28"/>
      <c r="L21" s="28"/>
      <c r="M21" s="24" t="s">
        <v>20</v>
      </c>
      <c r="N21" s="28"/>
      <c r="O21" s="169" t="str">
        <f>IF('Rekapitulácia stavby'!AN22="","",'Rekapitulácia stavby'!AN22)</f>
        <v/>
      </c>
      <c r="P21" s="180"/>
      <c r="Q21" s="28"/>
      <c r="R21" s="29"/>
    </row>
    <row r="22" spans="2:18" s="1" customFormat="1" ht="6.95" customHeight="1" x14ac:dyDescent="0.3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</row>
    <row r="23" spans="2:18" s="1" customFormat="1" ht="14.45" customHeight="1" x14ac:dyDescent="0.3">
      <c r="B23" s="27"/>
      <c r="C23" s="28"/>
      <c r="D23" s="24" t="s">
        <v>26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9"/>
    </row>
    <row r="24" spans="2:18" s="1" customFormat="1" ht="22.5" customHeight="1" x14ac:dyDescent="0.3">
      <c r="B24" s="27"/>
      <c r="C24" s="28"/>
      <c r="D24" s="28"/>
      <c r="E24" s="171" t="s">
        <v>3</v>
      </c>
      <c r="F24" s="180"/>
      <c r="G24" s="180"/>
      <c r="H24" s="180"/>
      <c r="I24" s="180"/>
      <c r="J24" s="180"/>
      <c r="K24" s="180"/>
      <c r="L24" s="180"/>
      <c r="M24" s="28"/>
      <c r="N24" s="28"/>
      <c r="O24" s="28"/>
      <c r="P24" s="28"/>
      <c r="Q24" s="28"/>
      <c r="R24" s="29"/>
    </row>
    <row r="25" spans="2:18" s="1" customFormat="1" ht="6.95" customHeight="1" x14ac:dyDescent="0.3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9"/>
    </row>
    <row r="26" spans="2:18" s="1" customFormat="1" ht="6.95" customHeight="1" x14ac:dyDescent="0.3">
      <c r="B26" s="27"/>
      <c r="C26" s="28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28"/>
      <c r="R26" s="29"/>
    </row>
    <row r="27" spans="2:18" s="1" customFormat="1" ht="14.45" customHeight="1" x14ac:dyDescent="0.3">
      <c r="B27" s="27"/>
      <c r="C27" s="28"/>
      <c r="D27" s="96" t="s">
        <v>92</v>
      </c>
      <c r="E27" s="28"/>
      <c r="F27" s="28"/>
      <c r="G27" s="28"/>
      <c r="H27" s="28"/>
      <c r="I27" s="28"/>
      <c r="J27" s="28"/>
      <c r="K27" s="28"/>
      <c r="L27" s="28"/>
      <c r="M27" s="196">
        <f>N88</f>
        <v>0</v>
      </c>
      <c r="N27" s="180"/>
      <c r="O27" s="180"/>
      <c r="P27" s="180"/>
      <c r="Q27" s="28"/>
      <c r="R27" s="29"/>
    </row>
    <row r="28" spans="2:18" s="1" customFormat="1" ht="14.45" customHeight="1" x14ac:dyDescent="0.3">
      <c r="B28" s="27"/>
      <c r="C28" s="28"/>
      <c r="D28" s="26" t="s">
        <v>93</v>
      </c>
      <c r="E28" s="28"/>
      <c r="F28" s="28"/>
      <c r="G28" s="28"/>
      <c r="H28" s="28"/>
      <c r="I28" s="28"/>
      <c r="J28" s="28"/>
      <c r="K28" s="28"/>
      <c r="L28" s="28"/>
      <c r="M28" s="196">
        <f>N97</f>
        <v>0</v>
      </c>
      <c r="N28" s="180"/>
      <c r="O28" s="180"/>
      <c r="P28" s="180"/>
      <c r="Q28" s="28"/>
      <c r="R28" s="29"/>
    </row>
    <row r="29" spans="2:18" s="1" customFormat="1" ht="6.95" customHeight="1" x14ac:dyDescent="0.3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9"/>
    </row>
    <row r="30" spans="2:18" s="1" customFormat="1" ht="25.35" customHeight="1" x14ac:dyDescent="0.3">
      <c r="B30" s="27"/>
      <c r="C30" s="28"/>
      <c r="D30" s="97" t="s">
        <v>29</v>
      </c>
      <c r="E30" s="28"/>
      <c r="F30" s="28"/>
      <c r="G30" s="28"/>
      <c r="H30" s="28"/>
      <c r="I30" s="28"/>
      <c r="J30" s="28"/>
      <c r="K30" s="28"/>
      <c r="L30" s="28"/>
      <c r="M30" s="201">
        <f>ROUND(M27+M28,2)</f>
        <v>0</v>
      </c>
      <c r="N30" s="180"/>
      <c r="O30" s="180"/>
      <c r="P30" s="180"/>
      <c r="Q30" s="28"/>
      <c r="R30" s="29"/>
    </row>
    <row r="31" spans="2:18" s="1" customFormat="1" ht="6.95" customHeight="1" x14ac:dyDescent="0.3">
      <c r="B31" s="27"/>
      <c r="C31" s="28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28"/>
      <c r="R31" s="29"/>
    </row>
    <row r="32" spans="2:18" s="1" customFormat="1" ht="14.45" customHeight="1" x14ac:dyDescent="0.3">
      <c r="B32" s="27"/>
      <c r="C32" s="28"/>
      <c r="D32" s="34" t="s">
        <v>30</v>
      </c>
      <c r="E32" s="34" t="s">
        <v>31</v>
      </c>
      <c r="F32" s="35">
        <v>0.2</v>
      </c>
      <c r="G32" s="98" t="s">
        <v>32</v>
      </c>
      <c r="H32" s="202">
        <f>ROUND((SUM(BE97:BE98)+SUM(BE116:BE153)), 2)</f>
        <v>0</v>
      </c>
      <c r="I32" s="180"/>
      <c r="J32" s="180"/>
      <c r="K32" s="28"/>
      <c r="L32" s="28"/>
      <c r="M32" s="202">
        <f>ROUND(ROUND((SUM(BE97:BE98)+SUM(BE116:BE153)), 2)*F32, 2)</f>
        <v>0</v>
      </c>
      <c r="N32" s="180"/>
      <c r="O32" s="180"/>
      <c r="P32" s="180"/>
      <c r="Q32" s="28"/>
      <c r="R32" s="29"/>
    </row>
    <row r="33" spans="2:18" s="1" customFormat="1" ht="14.45" customHeight="1" x14ac:dyDescent="0.3">
      <c r="B33" s="27"/>
      <c r="C33" s="28"/>
      <c r="D33" s="28"/>
      <c r="E33" s="34" t="s">
        <v>33</v>
      </c>
      <c r="F33" s="35">
        <v>0.2</v>
      </c>
      <c r="G33" s="98" t="s">
        <v>32</v>
      </c>
      <c r="H33" s="202">
        <f>ROUND((SUM(BF97:BF98)+SUM(BF116:BF153)), 2)</f>
        <v>0</v>
      </c>
      <c r="I33" s="180"/>
      <c r="J33" s="180"/>
      <c r="K33" s="28"/>
      <c r="L33" s="28"/>
      <c r="M33" s="202">
        <f>ROUND(ROUND((SUM(BF97:BF98)+SUM(BF116:BF153)), 2)*F33, 2)</f>
        <v>0</v>
      </c>
      <c r="N33" s="180"/>
      <c r="O33" s="180"/>
      <c r="P33" s="180"/>
      <c r="Q33" s="28"/>
      <c r="R33" s="29"/>
    </row>
    <row r="34" spans="2:18" s="1" customFormat="1" ht="14.45" hidden="1" customHeight="1" x14ac:dyDescent="0.3">
      <c r="B34" s="27"/>
      <c r="C34" s="28"/>
      <c r="D34" s="28"/>
      <c r="E34" s="34" t="s">
        <v>34</v>
      </c>
      <c r="F34" s="35">
        <v>0.2</v>
      </c>
      <c r="G34" s="98" t="s">
        <v>32</v>
      </c>
      <c r="H34" s="202">
        <f>ROUND((SUM(BG97:BG98)+SUM(BG116:BG153)), 2)</f>
        <v>0</v>
      </c>
      <c r="I34" s="180"/>
      <c r="J34" s="180"/>
      <c r="K34" s="28"/>
      <c r="L34" s="28"/>
      <c r="M34" s="202">
        <v>0</v>
      </c>
      <c r="N34" s="180"/>
      <c r="O34" s="180"/>
      <c r="P34" s="180"/>
      <c r="Q34" s="28"/>
      <c r="R34" s="29"/>
    </row>
    <row r="35" spans="2:18" s="1" customFormat="1" ht="14.45" hidden="1" customHeight="1" x14ac:dyDescent="0.3">
      <c r="B35" s="27"/>
      <c r="C35" s="28"/>
      <c r="D35" s="28"/>
      <c r="E35" s="34" t="s">
        <v>35</v>
      </c>
      <c r="F35" s="35">
        <v>0.2</v>
      </c>
      <c r="G35" s="98" t="s">
        <v>32</v>
      </c>
      <c r="H35" s="202">
        <f>ROUND((SUM(BH97:BH98)+SUM(BH116:BH153)), 2)</f>
        <v>0</v>
      </c>
      <c r="I35" s="180"/>
      <c r="J35" s="180"/>
      <c r="K35" s="28"/>
      <c r="L35" s="28"/>
      <c r="M35" s="202">
        <v>0</v>
      </c>
      <c r="N35" s="180"/>
      <c r="O35" s="180"/>
      <c r="P35" s="180"/>
      <c r="Q35" s="28"/>
      <c r="R35" s="29"/>
    </row>
    <row r="36" spans="2:18" s="1" customFormat="1" ht="14.45" hidden="1" customHeight="1" x14ac:dyDescent="0.3">
      <c r="B36" s="27"/>
      <c r="C36" s="28"/>
      <c r="D36" s="28"/>
      <c r="E36" s="34" t="s">
        <v>36</v>
      </c>
      <c r="F36" s="35">
        <v>0</v>
      </c>
      <c r="G36" s="98" t="s">
        <v>32</v>
      </c>
      <c r="H36" s="202">
        <f>ROUND((SUM(BI97:BI98)+SUM(BI116:BI153)), 2)</f>
        <v>0</v>
      </c>
      <c r="I36" s="180"/>
      <c r="J36" s="180"/>
      <c r="K36" s="28"/>
      <c r="L36" s="28"/>
      <c r="M36" s="202">
        <v>0</v>
      </c>
      <c r="N36" s="180"/>
      <c r="O36" s="180"/>
      <c r="P36" s="180"/>
      <c r="Q36" s="28"/>
      <c r="R36" s="29"/>
    </row>
    <row r="37" spans="2:18" s="1" customFormat="1" ht="6.95" customHeight="1" x14ac:dyDescent="0.3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9"/>
    </row>
    <row r="38" spans="2:18" s="1" customFormat="1" ht="25.35" customHeight="1" x14ac:dyDescent="0.3">
      <c r="B38" s="27"/>
      <c r="C38" s="95"/>
      <c r="D38" s="99" t="s">
        <v>37</v>
      </c>
      <c r="E38" s="67"/>
      <c r="F38" s="67"/>
      <c r="G38" s="100" t="s">
        <v>38</v>
      </c>
      <c r="H38" s="101" t="s">
        <v>39</v>
      </c>
      <c r="I38" s="67"/>
      <c r="J38" s="67"/>
      <c r="K38" s="67"/>
      <c r="L38" s="203">
        <f>SUM(M30:M36)</f>
        <v>0</v>
      </c>
      <c r="M38" s="173"/>
      <c r="N38" s="173"/>
      <c r="O38" s="173"/>
      <c r="P38" s="175"/>
      <c r="Q38" s="95"/>
      <c r="R38" s="29"/>
    </row>
    <row r="39" spans="2:18" s="1" customFormat="1" ht="14.45" customHeight="1" x14ac:dyDescent="0.3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9"/>
    </row>
    <row r="40" spans="2:18" s="1" customFormat="1" ht="14.45" customHeight="1" x14ac:dyDescent="0.3"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</row>
    <row r="41" spans="2:18" x14ac:dyDescent="0.3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9"/>
    </row>
    <row r="42" spans="2:18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9"/>
    </row>
    <row r="43" spans="2:18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9"/>
    </row>
    <row r="44" spans="2:18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9"/>
    </row>
    <row r="45" spans="2:18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</row>
    <row r="46" spans="2:18" x14ac:dyDescent="0.3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/>
    </row>
    <row r="47" spans="2:18" x14ac:dyDescent="0.3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</row>
    <row r="48" spans="2:18" x14ac:dyDescent="0.3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9"/>
    </row>
    <row r="49" spans="2:18" x14ac:dyDescent="0.3"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9"/>
    </row>
    <row r="50" spans="2:18" s="1" customFormat="1" ht="15" x14ac:dyDescent="0.3">
      <c r="B50" s="27"/>
      <c r="C50" s="28"/>
      <c r="D50" s="42" t="s">
        <v>40</v>
      </c>
      <c r="E50" s="43"/>
      <c r="F50" s="43"/>
      <c r="G50" s="43"/>
      <c r="H50" s="44"/>
      <c r="I50" s="28"/>
      <c r="J50" s="42" t="s">
        <v>41</v>
      </c>
      <c r="K50" s="43"/>
      <c r="L50" s="43"/>
      <c r="M50" s="43"/>
      <c r="N50" s="43"/>
      <c r="O50" s="43"/>
      <c r="P50" s="44"/>
      <c r="Q50" s="28"/>
      <c r="R50" s="29"/>
    </row>
    <row r="51" spans="2:18" x14ac:dyDescent="0.3">
      <c r="B51" s="17"/>
      <c r="C51" s="18"/>
      <c r="D51" s="45"/>
      <c r="E51" s="18"/>
      <c r="F51" s="18"/>
      <c r="G51" s="18"/>
      <c r="H51" s="46"/>
      <c r="I51" s="18"/>
      <c r="J51" s="45"/>
      <c r="K51" s="18"/>
      <c r="L51" s="18"/>
      <c r="M51" s="18"/>
      <c r="N51" s="18"/>
      <c r="O51" s="18"/>
      <c r="P51" s="46"/>
      <c r="Q51" s="18"/>
      <c r="R51" s="19"/>
    </row>
    <row r="52" spans="2:18" x14ac:dyDescent="0.3">
      <c r="B52" s="17"/>
      <c r="C52" s="18"/>
      <c r="D52" s="45"/>
      <c r="E52" s="18"/>
      <c r="F52" s="18"/>
      <c r="G52" s="18"/>
      <c r="H52" s="46"/>
      <c r="I52" s="18"/>
      <c r="J52" s="45"/>
      <c r="K52" s="18"/>
      <c r="L52" s="18"/>
      <c r="M52" s="18"/>
      <c r="N52" s="18"/>
      <c r="O52" s="18"/>
      <c r="P52" s="46"/>
      <c r="Q52" s="18"/>
      <c r="R52" s="19"/>
    </row>
    <row r="53" spans="2:18" x14ac:dyDescent="0.3">
      <c r="B53" s="17"/>
      <c r="C53" s="18"/>
      <c r="D53" s="45"/>
      <c r="E53" s="18"/>
      <c r="F53" s="18"/>
      <c r="G53" s="18"/>
      <c r="H53" s="46"/>
      <c r="I53" s="18"/>
      <c r="J53" s="45"/>
      <c r="K53" s="18"/>
      <c r="L53" s="18"/>
      <c r="M53" s="18"/>
      <c r="N53" s="18"/>
      <c r="O53" s="18"/>
      <c r="P53" s="46"/>
      <c r="Q53" s="18"/>
      <c r="R53" s="19"/>
    </row>
    <row r="54" spans="2:18" x14ac:dyDescent="0.3">
      <c r="B54" s="17"/>
      <c r="C54" s="18"/>
      <c r="D54" s="45"/>
      <c r="E54" s="18"/>
      <c r="F54" s="18"/>
      <c r="G54" s="18"/>
      <c r="H54" s="46"/>
      <c r="I54" s="18"/>
      <c r="J54" s="45"/>
      <c r="K54" s="18"/>
      <c r="L54" s="18"/>
      <c r="M54" s="18"/>
      <c r="N54" s="18"/>
      <c r="O54" s="18"/>
      <c r="P54" s="46"/>
      <c r="Q54" s="18"/>
      <c r="R54" s="19"/>
    </row>
    <row r="55" spans="2:18" x14ac:dyDescent="0.3">
      <c r="B55" s="17"/>
      <c r="C55" s="18"/>
      <c r="D55" s="45"/>
      <c r="E55" s="18"/>
      <c r="F55" s="18"/>
      <c r="G55" s="18"/>
      <c r="H55" s="46"/>
      <c r="I55" s="18"/>
      <c r="J55" s="45"/>
      <c r="K55" s="18"/>
      <c r="L55" s="18"/>
      <c r="M55" s="18"/>
      <c r="N55" s="18"/>
      <c r="O55" s="18"/>
      <c r="P55" s="46"/>
      <c r="Q55" s="18"/>
      <c r="R55" s="19"/>
    </row>
    <row r="56" spans="2:18" x14ac:dyDescent="0.3">
      <c r="B56" s="17"/>
      <c r="C56" s="18"/>
      <c r="D56" s="45"/>
      <c r="E56" s="18"/>
      <c r="F56" s="18"/>
      <c r="G56" s="18"/>
      <c r="H56" s="46"/>
      <c r="I56" s="18"/>
      <c r="J56" s="45"/>
      <c r="K56" s="18"/>
      <c r="L56" s="18"/>
      <c r="M56" s="18"/>
      <c r="N56" s="18"/>
      <c r="O56" s="18"/>
      <c r="P56" s="46"/>
      <c r="Q56" s="18"/>
      <c r="R56" s="19"/>
    </row>
    <row r="57" spans="2:18" x14ac:dyDescent="0.3">
      <c r="B57" s="17"/>
      <c r="C57" s="18"/>
      <c r="D57" s="45"/>
      <c r="E57" s="18"/>
      <c r="F57" s="18"/>
      <c r="G57" s="18"/>
      <c r="H57" s="46"/>
      <c r="I57" s="18"/>
      <c r="J57" s="45"/>
      <c r="K57" s="18"/>
      <c r="L57" s="18"/>
      <c r="M57" s="18"/>
      <c r="N57" s="18"/>
      <c r="O57" s="18"/>
      <c r="P57" s="46"/>
      <c r="Q57" s="18"/>
      <c r="R57" s="19"/>
    </row>
    <row r="58" spans="2:18" x14ac:dyDescent="0.3">
      <c r="B58" s="17"/>
      <c r="C58" s="18"/>
      <c r="D58" s="45"/>
      <c r="E58" s="18"/>
      <c r="F58" s="18"/>
      <c r="G58" s="18"/>
      <c r="H58" s="46"/>
      <c r="I58" s="18"/>
      <c r="J58" s="45"/>
      <c r="K58" s="18"/>
      <c r="L58" s="18"/>
      <c r="M58" s="18"/>
      <c r="N58" s="18"/>
      <c r="O58" s="18"/>
      <c r="P58" s="46"/>
      <c r="Q58" s="18"/>
      <c r="R58" s="19"/>
    </row>
    <row r="59" spans="2:18" s="1" customFormat="1" ht="15" x14ac:dyDescent="0.3">
      <c r="B59" s="27"/>
      <c r="C59" s="28"/>
      <c r="D59" s="47" t="s">
        <v>42</v>
      </c>
      <c r="E59" s="48"/>
      <c r="F59" s="48"/>
      <c r="G59" s="49" t="s">
        <v>43</v>
      </c>
      <c r="H59" s="50"/>
      <c r="I59" s="28"/>
      <c r="J59" s="47" t="s">
        <v>42</v>
      </c>
      <c r="K59" s="48"/>
      <c r="L59" s="48"/>
      <c r="M59" s="48"/>
      <c r="N59" s="49" t="s">
        <v>43</v>
      </c>
      <c r="O59" s="48"/>
      <c r="P59" s="50"/>
      <c r="Q59" s="28"/>
      <c r="R59" s="29"/>
    </row>
    <row r="60" spans="2:18" x14ac:dyDescent="0.3"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/>
    </row>
    <row r="61" spans="2:18" s="1" customFormat="1" ht="15" x14ac:dyDescent="0.3">
      <c r="B61" s="27"/>
      <c r="C61" s="28"/>
      <c r="D61" s="42" t="s">
        <v>44</v>
      </c>
      <c r="E61" s="43"/>
      <c r="F61" s="43"/>
      <c r="G61" s="43"/>
      <c r="H61" s="44"/>
      <c r="I61" s="28"/>
      <c r="J61" s="42" t="s">
        <v>45</v>
      </c>
      <c r="K61" s="43"/>
      <c r="L61" s="43"/>
      <c r="M61" s="43"/>
      <c r="N61" s="43"/>
      <c r="O61" s="43"/>
      <c r="P61" s="44"/>
      <c r="Q61" s="28"/>
      <c r="R61" s="29"/>
    </row>
    <row r="62" spans="2:18" x14ac:dyDescent="0.3">
      <c r="B62" s="17"/>
      <c r="C62" s="18"/>
      <c r="D62" s="45"/>
      <c r="E62" s="18"/>
      <c r="F62" s="18"/>
      <c r="G62" s="18"/>
      <c r="H62" s="46"/>
      <c r="I62" s="18"/>
      <c r="J62" s="45"/>
      <c r="K62" s="18"/>
      <c r="L62" s="18"/>
      <c r="M62" s="18"/>
      <c r="N62" s="18"/>
      <c r="O62" s="18"/>
      <c r="P62" s="46"/>
      <c r="Q62" s="18"/>
      <c r="R62" s="19"/>
    </row>
    <row r="63" spans="2:18" x14ac:dyDescent="0.3">
      <c r="B63" s="17"/>
      <c r="C63" s="18"/>
      <c r="D63" s="45"/>
      <c r="E63" s="18"/>
      <c r="F63" s="18"/>
      <c r="G63" s="18"/>
      <c r="H63" s="46"/>
      <c r="I63" s="18"/>
      <c r="J63" s="45"/>
      <c r="K63" s="18"/>
      <c r="L63" s="18"/>
      <c r="M63" s="18"/>
      <c r="N63" s="18"/>
      <c r="O63" s="18"/>
      <c r="P63" s="46"/>
      <c r="Q63" s="18"/>
      <c r="R63" s="19"/>
    </row>
    <row r="64" spans="2:18" x14ac:dyDescent="0.3">
      <c r="B64" s="17"/>
      <c r="C64" s="18"/>
      <c r="D64" s="45"/>
      <c r="E64" s="18"/>
      <c r="F64" s="18"/>
      <c r="G64" s="18"/>
      <c r="H64" s="46"/>
      <c r="I64" s="18"/>
      <c r="J64" s="45"/>
      <c r="K64" s="18"/>
      <c r="L64" s="18"/>
      <c r="M64" s="18"/>
      <c r="N64" s="18"/>
      <c r="O64" s="18"/>
      <c r="P64" s="46"/>
      <c r="Q64" s="18"/>
      <c r="R64" s="19"/>
    </row>
    <row r="65" spans="2:18" x14ac:dyDescent="0.3">
      <c r="B65" s="17"/>
      <c r="C65" s="18"/>
      <c r="D65" s="45"/>
      <c r="E65" s="18"/>
      <c r="F65" s="18"/>
      <c r="G65" s="18"/>
      <c r="H65" s="46"/>
      <c r="I65" s="18"/>
      <c r="J65" s="45"/>
      <c r="K65" s="18"/>
      <c r="L65" s="18"/>
      <c r="M65" s="18"/>
      <c r="N65" s="18"/>
      <c r="O65" s="18"/>
      <c r="P65" s="46"/>
      <c r="Q65" s="18"/>
      <c r="R65" s="19"/>
    </row>
    <row r="66" spans="2:18" x14ac:dyDescent="0.3">
      <c r="B66" s="17"/>
      <c r="C66" s="18"/>
      <c r="D66" s="45"/>
      <c r="E66" s="18"/>
      <c r="F66" s="18"/>
      <c r="G66" s="18"/>
      <c r="H66" s="46"/>
      <c r="I66" s="18"/>
      <c r="J66" s="45"/>
      <c r="K66" s="18"/>
      <c r="L66" s="18"/>
      <c r="M66" s="18"/>
      <c r="N66" s="18"/>
      <c r="O66" s="18"/>
      <c r="P66" s="46"/>
      <c r="Q66" s="18"/>
      <c r="R66" s="19"/>
    </row>
    <row r="67" spans="2:18" x14ac:dyDescent="0.3">
      <c r="B67" s="17"/>
      <c r="C67" s="18"/>
      <c r="D67" s="45"/>
      <c r="E67" s="18"/>
      <c r="F67" s="18"/>
      <c r="G67" s="18"/>
      <c r="H67" s="46"/>
      <c r="I67" s="18"/>
      <c r="J67" s="45"/>
      <c r="K67" s="18"/>
      <c r="L67" s="18"/>
      <c r="M67" s="18"/>
      <c r="N67" s="18"/>
      <c r="O67" s="18"/>
      <c r="P67" s="46"/>
      <c r="Q67" s="18"/>
      <c r="R67" s="19"/>
    </row>
    <row r="68" spans="2:18" x14ac:dyDescent="0.3">
      <c r="B68" s="17"/>
      <c r="C68" s="18"/>
      <c r="D68" s="45"/>
      <c r="E68" s="18"/>
      <c r="F68" s="18"/>
      <c r="G68" s="18"/>
      <c r="H68" s="46"/>
      <c r="I68" s="18"/>
      <c r="J68" s="45"/>
      <c r="K68" s="18"/>
      <c r="L68" s="18"/>
      <c r="M68" s="18"/>
      <c r="N68" s="18"/>
      <c r="O68" s="18"/>
      <c r="P68" s="46"/>
      <c r="Q68" s="18"/>
      <c r="R68" s="19"/>
    </row>
    <row r="69" spans="2:18" x14ac:dyDescent="0.3">
      <c r="B69" s="17"/>
      <c r="C69" s="18"/>
      <c r="D69" s="45"/>
      <c r="E69" s="18"/>
      <c r="F69" s="18"/>
      <c r="G69" s="18"/>
      <c r="H69" s="46"/>
      <c r="I69" s="18"/>
      <c r="J69" s="45"/>
      <c r="K69" s="18"/>
      <c r="L69" s="18"/>
      <c r="M69" s="18"/>
      <c r="N69" s="18"/>
      <c r="O69" s="18"/>
      <c r="P69" s="46"/>
      <c r="Q69" s="18"/>
      <c r="R69" s="19"/>
    </row>
    <row r="70" spans="2:18" s="1" customFormat="1" ht="15" x14ac:dyDescent="0.3">
      <c r="B70" s="27"/>
      <c r="C70" s="28"/>
      <c r="D70" s="47" t="s">
        <v>42</v>
      </c>
      <c r="E70" s="48"/>
      <c r="F70" s="48"/>
      <c r="G70" s="49" t="s">
        <v>43</v>
      </c>
      <c r="H70" s="50"/>
      <c r="I70" s="28"/>
      <c r="J70" s="47" t="s">
        <v>42</v>
      </c>
      <c r="K70" s="48"/>
      <c r="L70" s="48"/>
      <c r="M70" s="48"/>
      <c r="N70" s="49" t="s">
        <v>43</v>
      </c>
      <c r="O70" s="48"/>
      <c r="P70" s="50"/>
      <c r="Q70" s="28"/>
      <c r="R70" s="29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7"/>
      <c r="C76" s="167" t="s">
        <v>94</v>
      </c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29"/>
    </row>
    <row r="77" spans="2:18" s="1" customFormat="1" ht="6.95" customHeight="1" x14ac:dyDescent="0.3"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</row>
    <row r="78" spans="2:18" s="1" customFormat="1" ht="30" customHeight="1" x14ac:dyDescent="0.3">
      <c r="B78" s="27"/>
      <c r="C78" s="24" t="s">
        <v>12</v>
      </c>
      <c r="D78" s="28"/>
      <c r="E78" s="28"/>
      <c r="F78" s="199" t="str">
        <f>F6</f>
        <v>Na Demetri, Košice – Sídlisko Ťahanovce - úprava NN</v>
      </c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28"/>
      <c r="R78" s="29"/>
    </row>
    <row r="79" spans="2:18" s="1" customFormat="1" ht="36.950000000000003" customHeight="1" x14ac:dyDescent="0.3">
      <c r="B79" s="27"/>
      <c r="C79" s="61" t="s">
        <v>91</v>
      </c>
      <c r="D79" s="28"/>
      <c r="E79" s="28"/>
      <c r="F79" s="181" t="str">
        <f>F7</f>
        <v>01 - Odberné el. zariadenie</v>
      </c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28"/>
      <c r="R79" s="29"/>
    </row>
    <row r="80" spans="2:18" s="1" customFormat="1" ht="6.95" customHeight="1" x14ac:dyDescent="0.3">
      <c r="B80" s="27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9"/>
    </row>
    <row r="81" spans="2:47" s="1" customFormat="1" ht="18" customHeight="1" x14ac:dyDescent="0.3">
      <c r="B81" s="27"/>
      <c r="C81" s="24" t="s">
        <v>15</v>
      </c>
      <c r="D81" s="28"/>
      <c r="E81" s="28"/>
      <c r="F81" s="22" t="str">
        <f>F9</f>
        <v>Na Demetri, Košice – Sídlisko Ťahanovce, č.p. 1600/21</v>
      </c>
      <c r="G81" s="28"/>
      <c r="H81" s="28"/>
      <c r="I81" s="28"/>
      <c r="J81" s="28"/>
      <c r="K81" s="24" t="s">
        <v>16</v>
      </c>
      <c r="L81" s="28"/>
      <c r="M81" s="200">
        <f>IF(O9="","",O9)</f>
        <v>44104</v>
      </c>
      <c r="N81" s="180"/>
      <c r="O81" s="180"/>
      <c r="P81" s="180"/>
      <c r="Q81" s="28"/>
      <c r="R81" s="29"/>
    </row>
    <row r="82" spans="2:47" s="1" customFormat="1" ht="6.95" customHeight="1" x14ac:dyDescent="0.3"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9"/>
    </row>
    <row r="83" spans="2:47" s="1" customFormat="1" ht="15" x14ac:dyDescent="0.3">
      <c r="B83" s="27"/>
      <c r="C83" s="24" t="s">
        <v>17</v>
      </c>
      <c r="D83" s="28"/>
      <c r="E83" s="28"/>
      <c r="F83" s="22" t="str">
        <f>E12</f>
        <v xml:space="preserve"> </v>
      </c>
      <c r="G83" s="28"/>
      <c r="H83" s="28"/>
      <c r="I83" s="28"/>
      <c r="J83" s="28"/>
      <c r="K83" s="24" t="s">
        <v>22</v>
      </c>
      <c r="L83" s="28"/>
      <c r="M83" s="169" t="str">
        <f>E18</f>
        <v xml:space="preserve"> </v>
      </c>
      <c r="N83" s="180"/>
      <c r="O83" s="180"/>
      <c r="P83" s="180"/>
      <c r="Q83" s="180"/>
      <c r="R83" s="29"/>
    </row>
    <row r="84" spans="2:47" s="1" customFormat="1" ht="14.45" customHeight="1" x14ac:dyDescent="0.3">
      <c r="B84" s="27"/>
      <c r="C84" s="24" t="s">
        <v>21</v>
      </c>
      <c r="D84" s="28"/>
      <c r="E84" s="28"/>
      <c r="F84" s="22" t="str">
        <f>IF(E15="","",E15)</f>
        <v xml:space="preserve"> </v>
      </c>
      <c r="G84" s="28"/>
      <c r="H84" s="28"/>
      <c r="I84" s="28"/>
      <c r="J84" s="28"/>
      <c r="K84" s="24" t="s">
        <v>25</v>
      </c>
      <c r="L84" s="28"/>
      <c r="M84" s="169" t="str">
        <f>E21</f>
        <v xml:space="preserve"> </v>
      </c>
      <c r="N84" s="180"/>
      <c r="O84" s="180"/>
      <c r="P84" s="180"/>
      <c r="Q84" s="180"/>
      <c r="R84" s="29"/>
    </row>
    <row r="85" spans="2:47" s="1" customFormat="1" ht="10.35" customHeight="1" x14ac:dyDescent="0.3">
      <c r="B85" s="27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9"/>
    </row>
    <row r="86" spans="2:47" s="1" customFormat="1" ht="29.25" customHeight="1" x14ac:dyDescent="0.3">
      <c r="B86" s="27"/>
      <c r="C86" s="204" t="s">
        <v>95</v>
      </c>
      <c r="D86" s="205"/>
      <c r="E86" s="205"/>
      <c r="F86" s="205"/>
      <c r="G86" s="205"/>
      <c r="H86" s="95"/>
      <c r="I86" s="95"/>
      <c r="J86" s="95"/>
      <c r="K86" s="95"/>
      <c r="L86" s="95"/>
      <c r="M86" s="95"/>
      <c r="N86" s="204" t="s">
        <v>96</v>
      </c>
      <c r="O86" s="180"/>
      <c r="P86" s="180"/>
      <c r="Q86" s="180"/>
      <c r="R86" s="29"/>
    </row>
    <row r="87" spans="2:47" s="1" customFormat="1" ht="10.35" customHeight="1" x14ac:dyDescent="0.3">
      <c r="B87" s="27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9"/>
    </row>
    <row r="88" spans="2:47" s="1" customFormat="1" ht="29.25" customHeight="1" x14ac:dyDescent="0.3">
      <c r="B88" s="27"/>
      <c r="C88" s="102" t="s">
        <v>97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192">
        <f>N116</f>
        <v>0</v>
      </c>
      <c r="O88" s="180"/>
      <c r="P88" s="180"/>
      <c r="Q88" s="180"/>
      <c r="R88" s="29"/>
      <c r="AU88" s="13" t="s">
        <v>98</v>
      </c>
    </row>
    <row r="89" spans="2:47" s="6" customFormat="1" ht="24.95" customHeight="1" x14ac:dyDescent="0.3">
      <c r="B89" s="103"/>
      <c r="C89" s="104"/>
      <c r="D89" s="105" t="s">
        <v>99</v>
      </c>
      <c r="E89" s="104"/>
      <c r="F89" s="104"/>
      <c r="G89" s="104"/>
      <c r="H89" s="104"/>
      <c r="I89" s="104"/>
      <c r="J89" s="104"/>
      <c r="K89" s="104"/>
      <c r="L89" s="104"/>
      <c r="M89" s="104"/>
      <c r="N89" s="206">
        <f>N117</f>
        <v>0</v>
      </c>
      <c r="O89" s="207"/>
      <c r="P89" s="207"/>
      <c r="Q89" s="207"/>
      <c r="R89" s="106"/>
    </row>
    <row r="90" spans="2:47" s="7" customFormat="1" ht="19.899999999999999" customHeight="1" x14ac:dyDescent="0.3">
      <c r="B90" s="107"/>
      <c r="C90" s="108"/>
      <c r="D90" s="157" t="s">
        <v>219</v>
      </c>
      <c r="E90" s="108"/>
      <c r="F90" s="108"/>
      <c r="G90" s="108"/>
      <c r="H90" s="108"/>
      <c r="I90" s="108"/>
      <c r="J90" s="108"/>
      <c r="K90" s="108"/>
      <c r="L90" s="108"/>
      <c r="M90" s="108"/>
      <c r="N90" s="208">
        <f>N118</f>
        <v>0</v>
      </c>
      <c r="O90" s="209"/>
      <c r="P90" s="209"/>
      <c r="Q90" s="209"/>
      <c r="R90" s="109"/>
    </row>
    <row r="91" spans="2:47" s="7" customFormat="1" ht="19.899999999999999" customHeight="1" x14ac:dyDescent="0.3">
      <c r="B91" s="107"/>
      <c r="C91" s="108"/>
      <c r="D91" s="157" t="s">
        <v>220</v>
      </c>
      <c r="E91" s="108"/>
      <c r="F91" s="108"/>
      <c r="G91" s="108"/>
      <c r="H91" s="108"/>
      <c r="I91" s="108"/>
      <c r="J91" s="108"/>
      <c r="K91" s="108"/>
      <c r="L91" s="108"/>
      <c r="M91" s="108"/>
      <c r="N91" s="208">
        <f>N124</f>
        <v>0</v>
      </c>
      <c r="O91" s="209"/>
      <c r="P91" s="209"/>
      <c r="Q91" s="209"/>
      <c r="R91" s="109"/>
    </row>
    <row r="92" spans="2:47" s="7" customFormat="1" ht="19.899999999999999" customHeight="1" x14ac:dyDescent="0.3">
      <c r="B92" s="107"/>
      <c r="C92" s="108"/>
      <c r="D92" s="157" t="s">
        <v>221</v>
      </c>
      <c r="E92" s="108"/>
      <c r="F92" s="108"/>
      <c r="G92" s="108"/>
      <c r="H92" s="108"/>
      <c r="I92" s="108"/>
      <c r="J92" s="108"/>
      <c r="K92" s="108"/>
      <c r="L92" s="108"/>
      <c r="M92" s="108"/>
      <c r="N92" s="208">
        <f>N133</f>
        <v>0</v>
      </c>
      <c r="O92" s="209"/>
      <c r="P92" s="209"/>
      <c r="Q92" s="209"/>
      <c r="R92" s="109"/>
    </row>
    <row r="93" spans="2:47" s="7" customFormat="1" ht="19.899999999999999" customHeight="1" x14ac:dyDescent="0.3">
      <c r="B93" s="107"/>
      <c r="C93" s="108"/>
      <c r="D93" s="157" t="s">
        <v>222</v>
      </c>
      <c r="E93" s="108"/>
      <c r="F93" s="108"/>
      <c r="G93" s="108"/>
      <c r="H93" s="108"/>
      <c r="I93" s="108"/>
      <c r="J93" s="108"/>
      <c r="K93" s="108"/>
      <c r="L93" s="108"/>
      <c r="M93" s="108"/>
      <c r="N93" s="208">
        <f>N139</f>
        <v>0</v>
      </c>
      <c r="O93" s="209"/>
      <c r="P93" s="209"/>
      <c r="Q93" s="209"/>
      <c r="R93" s="109"/>
    </row>
    <row r="94" spans="2:47" s="7" customFormat="1" ht="19.899999999999999" customHeight="1" x14ac:dyDescent="0.3">
      <c r="B94" s="107"/>
      <c r="C94" s="108"/>
      <c r="D94" s="157" t="s">
        <v>223</v>
      </c>
      <c r="E94" s="108"/>
      <c r="F94" s="108"/>
      <c r="G94" s="108"/>
      <c r="H94" s="108"/>
      <c r="I94" s="108"/>
      <c r="J94" s="108"/>
      <c r="K94" s="108"/>
      <c r="L94" s="108"/>
      <c r="M94" s="108"/>
      <c r="N94" s="208">
        <f>N150</f>
        <v>0</v>
      </c>
      <c r="O94" s="209"/>
      <c r="P94" s="209"/>
      <c r="Q94" s="209"/>
      <c r="R94" s="109"/>
    </row>
    <row r="95" spans="2:47" s="7" customFormat="1" ht="19.899999999999999" customHeight="1" x14ac:dyDescent="0.3">
      <c r="B95" s="107"/>
      <c r="C95" s="160"/>
      <c r="D95" s="157"/>
      <c r="E95" s="160"/>
      <c r="F95" s="160"/>
      <c r="G95" s="160"/>
      <c r="H95" s="160"/>
      <c r="I95" s="160"/>
      <c r="J95" s="160"/>
      <c r="K95" s="160"/>
      <c r="L95" s="160"/>
      <c r="M95" s="160"/>
      <c r="N95" s="159"/>
      <c r="O95" s="160"/>
      <c r="P95" s="160"/>
      <c r="Q95" s="160"/>
      <c r="R95" s="109"/>
    </row>
    <row r="96" spans="2:47" s="1" customFormat="1" ht="21.75" customHeight="1" x14ac:dyDescent="0.3">
      <c r="B96" s="27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9"/>
    </row>
    <row r="97" spans="2:21" s="1" customFormat="1" ht="29.25" customHeight="1" x14ac:dyDescent="0.3">
      <c r="B97" s="27"/>
      <c r="C97" s="102" t="s">
        <v>100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10">
        <v>0</v>
      </c>
      <c r="O97" s="180"/>
      <c r="P97" s="180"/>
      <c r="Q97" s="180"/>
      <c r="R97" s="29"/>
      <c r="T97" s="110"/>
      <c r="U97" s="111" t="s">
        <v>30</v>
      </c>
    </row>
    <row r="98" spans="2:21" s="1" customFormat="1" ht="18" customHeight="1" x14ac:dyDescent="0.3">
      <c r="B98" s="27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9"/>
    </row>
    <row r="99" spans="2:21" s="1" customFormat="1" ht="29.25" customHeight="1" x14ac:dyDescent="0.3">
      <c r="B99" s="27"/>
      <c r="C99" s="94" t="s">
        <v>88</v>
      </c>
      <c r="D99" s="95"/>
      <c r="E99" s="95"/>
      <c r="F99" s="95"/>
      <c r="G99" s="95"/>
      <c r="H99" s="95"/>
      <c r="I99" s="95"/>
      <c r="J99" s="95"/>
      <c r="K99" s="95"/>
      <c r="L99" s="189">
        <f>ROUND(SUM(N88+N97),2)</f>
        <v>0</v>
      </c>
      <c r="M99" s="205"/>
      <c r="N99" s="205"/>
      <c r="O99" s="205"/>
      <c r="P99" s="205"/>
      <c r="Q99" s="205"/>
      <c r="R99" s="29"/>
    </row>
    <row r="100" spans="2:21" s="1" customFormat="1" ht="6.95" customHeight="1" x14ac:dyDescent="0.3"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3"/>
    </row>
    <row r="104" spans="2:21" s="1" customFormat="1" ht="6.95" customHeight="1" x14ac:dyDescent="0.3"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6"/>
    </row>
    <row r="105" spans="2:21" s="1" customFormat="1" ht="36.950000000000003" customHeight="1" x14ac:dyDescent="0.3">
      <c r="B105" s="27"/>
      <c r="C105" s="167" t="s">
        <v>101</v>
      </c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29"/>
    </row>
    <row r="106" spans="2:21" s="1" customFormat="1" ht="6.95" customHeight="1" x14ac:dyDescent="0.3">
      <c r="B106" s="2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9"/>
    </row>
    <row r="107" spans="2:21" s="1" customFormat="1" ht="30" customHeight="1" x14ac:dyDescent="0.3">
      <c r="B107" s="27"/>
      <c r="C107" s="24" t="s">
        <v>12</v>
      </c>
      <c r="D107" s="28"/>
      <c r="E107" s="28"/>
      <c r="F107" s="199" t="str">
        <f>F6</f>
        <v>Na Demetri, Košice – Sídlisko Ťahanovce - úprava NN</v>
      </c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28"/>
      <c r="R107" s="29"/>
    </row>
    <row r="108" spans="2:21" s="1" customFormat="1" ht="36.950000000000003" customHeight="1" x14ac:dyDescent="0.3">
      <c r="B108" s="27"/>
      <c r="C108" s="61" t="s">
        <v>91</v>
      </c>
      <c r="D108" s="28"/>
      <c r="E108" s="28"/>
      <c r="F108" s="181" t="str">
        <f>F7</f>
        <v>01 - Odberné el. zariadenie</v>
      </c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28"/>
      <c r="R108" s="29"/>
    </row>
    <row r="109" spans="2:21" s="1" customFormat="1" ht="6.95" customHeight="1" x14ac:dyDescent="0.3">
      <c r="B109" s="27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9"/>
    </row>
    <row r="110" spans="2:21" s="1" customFormat="1" ht="18" customHeight="1" x14ac:dyDescent="0.3">
      <c r="B110" s="27"/>
      <c r="C110" s="24" t="s">
        <v>15</v>
      </c>
      <c r="D110" s="28"/>
      <c r="E110" s="28"/>
      <c r="F110" s="22" t="str">
        <f>F9</f>
        <v>Na Demetri, Košice – Sídlisko Ťahanovce, č.p. 1600/21</v>
      </c>
      <c r="G110" s="28"/>
      <c r="H110" s="28"/>
      <c r="I110" s="28"/>
      <c r="J110" s="28"/>
      <c r="K110" s="24" t="s">
        <v>16</v>
      </c>
      <c r="L110" s="28"/>
      <c r="M110" s="200">
        <f>IF(O9="","",O9)</f>
        <v>44104</v>
      </c>
      <c r="N110" s="180"/>
      <c r="O110" s="180"/>
      <c r="P110" s="180"/>
      <c r="Q110" s="28"/>
      <c r="R110" s="29"/>
    </row>
    <row r="111" spans="2:21" s="1" customFormat="1" ht="6.95" customHeight="1" x14ac:dyDescent="0.3">
      <c r="B111" s="27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9"/>
    </row>
    <row r="112" spans="2:21" s="1" customFormat="1" ht="15" x14ac:dyDescent="0.3">
      <c r="B112" s="27"/>
      <c r="C112" s="24" t="s">
        <v>17</v>
      </c>
      <c r="D112" s="28"/>
      <c r="E112" s="28"/>
      <c r="F112" s="22" t="str">
        <f>E12</f>
        <v xml:space="preserve"> </v>
      </c>
      <c r="G112" s="28"/>
      <c r="H112" s="28"/>
      <c r="I112" s="28"/>
      <c r="J112" s="28"/>
      <c r="K112" s="24" t="s">
        <v>22</v>
      </c>
      <c r="L112" s="28"/>
      <c r="M112" s="169" t="str">
        <f>E18</f>
        <v xml:space="preserve"> </v>
      </c>
      <c r="N112" s="180"/>
      <c r="O112" s="180"/>
      <c r="P112" s="180"/>
      <c r="Q112" s="180"/>
      <c r="R112" s="29"/>
    </row>
    <row r="113" spans="2:65" s="1" customFormat="1" ht="14.45" customHeight="1" x14ac:dyDescent="0.3">
      <c r="B113" s="27"/>
      <c r="C113" s="24" t="s">
        <v>21</v>
      </c>
      <c r="D113" s="28"/>
      <c r="E113" s="28"/>
      <c r="F113" s="22" t="str">
        <f>IF(E15="","",E15)</f>
        <v xml:space="preserve"> </v>
      </c>
      <c r="G113" s="28"/>
      <c r="H113" s="28"/>
      <c r="I113" s="28"/>
      <c r="J113" s="28"/>
      <c r="K113" s="24" t="s">
        <v>25</v>
      </c>
      <c r="L113" s="28"/>
      <c r="M113" s="169" t="str">
        <f>E21</f>
        <v xml:space="preserve"> </v>
      </c>
      <c r="N113" s="180"/>
      <c r="O113" s="180"/>
      <c r="P113" s="180"/>
      <c r="Q113" s="180"/>
      <c r="R113" s="29"/>
    </row>
    <row r="114" spans="2:65" s="1" customFormat="1" ht="10.35" customHeight="1" x14ac:dyDescent="0.3">
      <c r="B114" s="27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9"/>
    </row>
    <row r="115" spans="2:65" s="8" customFormat="1" ht="29.25" customHeight="1" x14ac:dyDescent="0.3">
      <c r="B115" s="112"/>
      <c r="C115" s="113" t="s">
        <v>102</v>
      </c>
      <c r="D115" s="114" t="s">
        <v>103</v>
      </c>
      <c r="E115" s="114" t="s">
        <v>48</v>
      </c>
      <c r="F115" s="211" t="s">
        <v>104</v>
      </c>
      <c r="G115" s="212"/>
      <c r="H115" s="212"/>
      <c r="I115" s="212"/>
      <c r="J115" s="114" t="s">
        <v>105</v>
      </c>
      <c r="K115" s="114" t="s">
        <v>106</v>
      </c>
      <c r="L115" s="213" t="s">
        <v>107</v>
      </c>
      <c r="M115" s="212"/>
      <c r="N115" s="211" t="s">
        <v>96</v>
      </c>
      <c r="O115" s="212"/>
      <c r="P115" s="212"/>
      <c r="Q115" s="214"/>
      <c r="R115" s="115"/>
      <c r="T115" s="68" t="s">
        <v>108</v>
      </c>
      <c r="U115" s="69" t="s">
        <v>30</v>
      </c>
      <c r="V115" s="69" t="s">
        <v>109</v>
      </c>
      <c r="W115" s="69" t="s">
        <v>110</v>
      </c>
      <c r="X115" s="69" t="s">
        <v>111</v>
      </c>
      <c r="Y115" s="69" t="s">
        <v>112</v>
      </c>
      <c r="Z115" s="69" t="s">
        <v>113</v>
      </c>
      <c r="AA115" s="70" t="s">
        <v>114</v>
      </c>
    </row>
    <row r="116" spans="2:65" s="1" customFormat="1" ht="29.25" customHeight="1" x14ac:dyDescent="0.35">
      <c r="B116" s="27"/>
      <c r="C116" s="72" t="s">
        <v>92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27">
        <f>BK116</f>
        <v>0</v>
      </c>
      <c r="O116" s="228"/>
      <c r="P116" s="228"/>
      <c r="Q116" s="228"/>
      <c r="R116" s="29"/>
      <c r="T116" s="71"/>
      <c r="U116" s="43"/>
      <c r="V116" s="43"/>
      <c r="W116" s="116" t="e">
        <f>W117</f>
        <v>#REF!</v>
      </c>
      <c r="X116" s="43"/>
      <c r="Y116" s="116" t="e">
        <f>Y117</f>
        <v>#REF!</v>
      </c>
      <c r="Z116" s="43"/>
      <c r="AA116" s="117" t="e">
        <f>AA117</f>
        <v>#REF!</v>
      </c>
      <c r="AT116" s="13" t="s">
        <v>65</v>
      </c>
      <c r="AU116" s="13" t="s">
        <v>98</v>
      </c>
      <c r="BK116" s="118">
        <f>BK117</f>
        <v>0</v>
      </c>
    </row>
    <row r="117" spans="2:65" s="9" customFormat="1" ht="37.35" customHeight="1" x14ac:dyDescent="0.35">
      <c r="B117" s="119"/>
      <c r="C117" s="120"/>
      <c r="D117" s="121" t="s">
        <v>99</v>
      </c>
      <c r="E117" s="121"/>
      <c r="F117" s="121"/>
      <c r="G117" s="121"/>
      <c r="H117" s="121"/>
      <c r="I117" s="121"/>
      <c r="J117" s="121"/>
      <c r="K117" s="121"/>
      <c r="L117" s="121"/>
      <c r="M117" s="121"/>
      <c r="N117" s="229">
        <f>BK117</f>
        <v>0</v>
      </c>
      <c r="O117" s="230"/>
      <c r="P117" s="230"/>
      <c r="Q117" s="230"/>
      <c r="R117" s="122"/>
      <c r="T117" s="123"/>
      <c r="U117" s="120"/>
      <c r="V117" s="120"/>
      <c r="W117" s="124" t="e">
        <f>W118+W124+W133+#REF!+W139+W150</f>
        <v>#REF!</v>
      </c>
      <c r="X117" s="120"/>
      <c r="Y117" s="124" t="e">
        <f>Y118+Y124+Y133+#REF!+Y139+Y150</f>
        <v>#REF!</v>
      </c>
      <c r="Z117" s="120"/>
      <c r="AA117" s="125" t="e">
        <f>AA118+AA124+AA133+#REF!+AA139+AA150</f>
        <v>#REF!</v>
      </c>
      <c r="AR117" s="126" t="s">
        <v>115</v>
      </c>
      <c r="AT117" s="127" t="s">
        <v>65</v>
      </c>
      <c r="AU117" s="127" t="s">
        <v>66</v>
      </c>
      <c r="AY117" s="126" t="s">
        <v>116</v>
      </c>
      <c r="BK117" s="128">
        <f>BK118+BK124+BK133+BK139+BK150</f>
        <v>0</v>
      </c>
    </row>
    <row r="118" spans="2:65" s="9" customFormat="1" ht="19.899999999999999" customHeight="1" x14ac:dyDescent="0.3">
      <c r="B118" s="119"/>
      <c r="C118" s="120"/>
      <c r="D118" s="156" t="s">
        <v>218</v>
      </c>
      <c r="E118" s="129"/>
      <c r="F118" s="129"/>
      <c r="G118" s="129"/>
      <c r="H118" s="129"/>
      <c r="I118" s="129"/>
      <c r="J118" s="129"/>
      <c r="K118" s="129"/>
      <c r="L118" s="129"/>
      <c r="M118" s="129"/>
      <c r="N118" s="231">
        <f>BK118</f>
        <v>0</v>
      </c>
      <c r="O118" s="232"/>
      <c r="P118" s="232"/>
      <c r="Q118" s="232"/>
      <c r="R118" s="122"/>
      <c r="T118" s="123"/>
      <c r="U118" s="120"/>
      <c r="V118" s="120"/>
      <c r="W118" s="124">
        <f>SUM(W119:W123)</f>
        <v>364.45</v>
      </c>
      <c r="X118" s="120"/>
      <c r="Y118" s="124">
        <f>SUM(Y119:Y123)</f>
        <v>0</v>
      </c>
      <c r="Z118" s="120"/>
      <c r="AA118" s="125">
        <f>SUM(AA119:AA123)</f>
        <v>0</v>
      </c>
      <c r="AR118" s="126" t="s">
        <v>115</v>
      </c>
      <c r="AT118" s="127" t="s">
        <v>65</v>
      </c>
      <c r="AU118" s="127" t="s">
        <v>72</v>
      </c>
      <c r="AY118" s="126" t="s">
        <v>116</v>
      </c>
      <c r="BK118" s="128">
        <f>SUM(BK119:BK123)</f>
        <v>0</v>
      </c>
    </row>
    <row r="119" spans="2:65" s="1" customFormat="1" ht="17.25" hidden="1" customHeight="1" x14ac:dyDescent="0.3">
      <c r="B119" s="130"/>
      <c r="C119" s="141" t="s">
        <v>127</v>
      </c>
      <c r="D119" s="141" t="s">
        <v>121</v>
      </c>
      <c r="E119" s="142"/>
      <c r="F119" s="215"/>
      <c r="G119" s="216"/>
      <c r="H119" s="216"/>
      <c r="I119" s="216"/>
      <c r="J119" s="143" t="s">
        <v>122</v>
      </c>
      <c r="K119" s="144">
        <v>0</v>
      </c>
      <c r="L119" s="217">
        <v>0</v>
      </c>
      <c r="M119" s="218"/>
      <c r="N119" s="217">
        <f t="shared" ref="N119" si="0">ROUND(L119*K119,3)</f>
        <v>0</v>
      </c>
      <c r="O119" s="219"/>
      <c r="P119" s="219"/>
      <c r="Q119" s="219"/>
      <c r="R119" s="135"/>
      <c r="T119" s="136" t="s">
        <v>3</v>
      </c>
      <c r="U119" s="36" t="s">
        <v>33</v>
      </c>
      <c r="V119" s="137">
        <v>0</v>
      </c>
      <c r="W119" s="137">
        <f t="shared" ref="W119:W123" si="1">V119*K119</f>
        <v>0</v>
      </c>
      <c r="X119" s="137">
        <v>0</v>
      </c>
      <c r="Y119" s="137">
        <f t="shared" ref="Y119:Y123" si="2">X119*K119</f>
        <v>0</v>
      </c>
      <c r="Z119" s="137">
        <v>0</v>
      </c>
      <c r="AA119" s="138">
        <f t="shared" ref="AA119:AA123" si="3">Z119*K119</f>
        <v>0</v>
      </c>
      <c r="AR119" s="13" t="s">
        <v>123</v>
      </c>
      <c r="AT119" s="13" t="s">
        <v>121</v>
      </c>
      <c r="AU119" s="13" t="s">
        <v>120</v>
      </c>
      <c r="AY119" s="13" t="s">
        <v>116</v>
      </c>
      <c r="BE119" s="139">
        <f t="shared" ref="BE119:BE123" si="4">IF(U119="základná",N119,0)</f>
        <v>0</v>
      </c>
      <c r="BF119" s="139">
        <f t="shared" ref="BF119:BF123" si="5">IF(U119="znížená",N119,0)</f>
        <v>0</v>
      </c>
      <c r="BG119" s="139">
        <f t="shared" ref="BG119:BG123" si="6">IF(U119="zákl. prenesená",N119,0)</f>
        <v>0</v>
      </c>
      <c r="BH119" s="139">
        <f t="shared" ref="BH119:BH123" si="7">IF(U119="zníž. prenesená",N119,0)</f>
        <v>0</v>
      </c>
      <c r="BI119" s="139">
        <f t="shared" ref="BI119:BI123" si="8">IF(U119="nulová",N119,0)</f>
        <v>0</v>
      </c>
      <c r="BJ119" s="13" t="s">
        <v>120</v>
      </c>
      <c r="BK119" s="140">
        <f t="shared" ref="BK119:BK123" si="9">ROUND(L119*K119,3)</f>
        <v>0</v>
      </c>
      <c r="BL119" s="13" t="s">
        <v>119</v>
      </c>
      <c r="BM119" s="13" t="s">
        <v>128</v>
      </c>
    </row>
    <row r="120" spans="2:65" s="1" customFormat="1" ht="40.5" customHeight="1" x14ac:dyDescent="0.3">
      <c r="B120" s="130"/>
      <c r="C120" s="131">
        <v>1</v>
      </c>
      <c r="D120" s="131" t="s">
        <v>117</v>
      </c>
      <c r="E120" s="132" t="s">
        <v>199</v>
      </c>
      <c r="F120" s="220" t="s">
        <v>226</v>
      </c>
      <c r="G120" s="221"/>
      <c r="H120" s="221"/>
      <c r="I120" s="221"/>
      <c r="J120" s="133" t="s">
        <v>134</v>
      </c>
      <c r="K120" s="134">
        <v>45</v>
      </c>
      <c r="L120" s="222"/>
      <c r="M120" s="219"/>
      <c r="N120" s="222"/>
      <c r="O120" s="219"/>
      <c r="P120" s="219"/>
      <c r="Q120" s="219"/>
      <c r="R120" s="135"/>
      <c r="T120" s="136" t="s">
        <v>3</v>
      </c>
      <c r="U120" s="36" t="s">
        <v>33</v>
      </c>
      <c r="V120" s="137">
        <v>1.71</v>
      </c>
      <c r="W120" s="137">
        <f t="shared" si="1"/>
        <v>76.95</v>
      </c>
      <c r="X120" s="137">
        <v>0</v>
      </c>
      <c r="Y120" s="137">
        <f t="shared" si="2"/>
        <v>0</v>
      </c>
      <c r="Z120" s="137">
        <v>0</v>
      </c>
      <c r="AA120" s="138">
        <f t="shared" si="3"/>
        <v>0</v>
      </c>
      <c r="AR120" s="13" t="s">
        <v>119</v>
      </c>
      <c r="AT120" s="13" t="s">
        <v>117</v>
      </c>
      <c r="AU120" s="13" t="s">
        <v>120</v>
      </c>
      <c r="AY120" s="13" t="s">
        <v>116</v>
      </c>
      <c r="BE120" s="139">
        <f t="shared" si="4"/>
        <v>0</v>
      </c>
      <c r="BF120" s="139">
        <f t="shared" si="5"/>
        <v>0</v>
      </c>
      <c r="BG120" s="139">
        <f t="shared" si="6"/>
        <v>0</v>
      </c>
      <c r="BH120" s="139">
        <f t="shared" si="7"/>
        <v>0</v>
      </c>
      <c r="BI120" s="139">
        <f t="shared" si="8"/>
        <v>0</v>
      </c>
      <c r="BJ120" s="13" t="s">
        <v>120</v>
      </c>
      <c r="BK120" s="140">
        <f t="shared" si="9"/>
        <v>0</v>
      </c>
      <c r="BL120" s="13" t="s">
        <v>119</v>
      </c>
      <c r="BM120" s="13" t="s">
        <v>130</v>
      </c>
    </row>
    <row r="121" spans="2:65" s="1" customFormat="1" ht="33.75" customHeight="1" x14ac:dyDescent="0.3">
      <c r="B121" s="130"/>
      <c r="C121" s="141">
        <v>2</v>
      </c>
      <c r="D121" s="141" t="s">
        <v>121</v>
      </c>
      <c r="E121" s="155" t="s">
        <v>126</v>
      </c>
      <c r="F121" s="223" t="s">
        <v>226</v>
      </c>
      <c r="G121" s="218"/>
      <c r="H121" s="218"/>
      <c r="I121" s="218"/>
      <c r="J121" s="158" t="s">
        <v>134</v>
      </c>
      <c r="K121" s="144">
        <v>45</v>
      </c>
      <c r="L121" s="217"/>
      <c r="M121" s="218"/>
      <c r="N121" s="217"/>
      <c r="O121" s="219"/>
      <c r="P121" s="219"/>
      <c r="Q121" s="219"/>
      <c r="R121" s="135"/>
      <c r="T121" s="136" t="s">
        <v>3</v>
      </c>
      <c r="U121" s="36" t="s">
        <v>33</v>
      </c>
      <c r="V121" s="137">
        <v>0</v>
      </c>
      <c r="W121" s="137">
        <f t="shared" si="1"/>
        <v>0</v>
      </c>
      <c r="X121" s="137">
        <v>0</v>
      </c>
      <c r="Y121" s="137">
        <f t="shared" si="2"/>
        <v>0</v>
      </c>
      <c r="Z121" s="137">
        <v>0</v>
      </c>
      <c r="AA121" s="138">
        <f t="shared" si="3"/>
        <v>0</v>
      </c>
      <c r="AR121" s="13" t="s">
        <v>123</v>
      </c>
      <c r="AT121" s="13" t="s">
        <v>121</v>
      </c>
      <c r="AU121" s="13" t="s">
        <v>120</v>
      </c>
      <c r="AY121" s="13" t="s">
        <v>116</v>
      </c>
      <c r="BE121" s="139">
        <f t="shared" si="4"/>
        <v>0</v>
      </c>
      <c r="BF121" s="139">
        <f t="shared" si="5"/>
        <v>0</v>
      </c>
      <c r="BG121" s="139">
        <f t="shared" si="6"/>
        <v>0</v>
      </c>
      <c r="BH121" s="139">
        <f t="shared" si="7"/>
        <v>0</v>
      </c>
      <c r="BI121" s="139">
        <f t="shared" si="8"/>
        <v>0</v>
      </c>
      <c r="BJ121" s="13" t="s">
        <v>120</v>
      </c>
      <c r="BK121" s="140">
        <f t="shared" si="9"/>
        <v>0</v>
      </c>
      <c r="BL121" s="13" t="s">
        <v>119</v>
      </c>
      <c r="BM121" s="13" t="s">
        <v>8</v>
      </c>
    </row>
    <row r="122" spans="2:65" s="1" customFormat="1" ht="33.75" customHeight="1" x14ac:dyDescent="0.3">
      <c r="B122" s="130"/>
      <c r="C122" s="131">
        <v>3</v>
      </c>
      <c r="D122" s="131" t="s">
        <v>117</v>
      </c>
      <c r="E122" s="132" t="s">
        <v>199</v>
      </c>
      <c r="F122" s="220" t="s">
        <v>227</v>
      </c>
      <c r="G122" s="221"/>
      <c r="H122" s="221"/>
      <c r="I122" s="221"/>
      <c r="J122" s="133" t="s">
        <v>134</v>
      </c>
      <c r="K122" s="134">
        <v>250</v>
      </c>
      <c r="L122" s="222"/>
      <c r="M122" s="219"/>
      <c r="N122" s="222"/>
      <c r="O122" s="219"/>
      <c r="P122" s="219"/>
      <c r="Q122" s="219"/>
      <c r="R122" s="135"/>
      <c r="T122" s="136" t="s">
        <v>3</v>
      </c>
      <c r="U122" s="36" t="s">
        <v>33</v>
      </c>
      <c r="V122" s="137">
        <v>1.1499999999999999</v>
      </c>
      <c r="W122" s="137">
        <f t="shared" si="1"/>
        <v>287.5</v>
      </c>
      <c r="X122" s="137">
        <v>0</v>
      </c>
      <c r="Y122" s="137">
        <f t="shared" si="2"/>
        <v>0</v>
      </c>
      <c r="Z122" s="137">
        <v>0</v>
      </c>
      <c r="AA122" s="138">
        <f t="shared" si="3"/>
        <v>0</v>
      </c>
      <c r="AR122" s="13" t="s">
        <v>119</v>
      </c>
      <c r="AT122" s="13" t="s">
        <v>117</v>
      </c>
      <c r="AU122" s="13" t="s">
        <v>120</v>
      </c>
      <c r="AY122" s="13" t="s">
        <v>116</v>
      </c>
      <c r="BE122" s="139">
        <f t="shared" si="4"/>
        <v>0</v>
      </c>
      <c r="BF122" s="139">
        <f t="shared" si="5"/>
        <v>0</v>
      </c>
      <c r="BG122" s="139">
        <f t="shared" si="6"/>
        <v>0</v>
      </c>
      <c r="BH122" s="139">
        <f t="shared" si="7"/>
        <v>0</v>
      </c>
      <c r="BI122" s="139">
        <f t="shared" si="8"/>
        <v>0</v>
      </c>
      <c r="BJ122" s="13" t="s">
        <v>120</v>
      </c>
      <c r="BK122" s="140">
        <f t="shared" si="9"/>
        <v>0</v>
      </c>
      <c r="BL122" s="13" t="s">
        <v>119</v>
      </c>
      <c r="BM122" s="13" t="s">
        <v>131</v>
      </c>
    </row>
    <row r="123" spans="2:65" s="1" customFormat="1" ht="30" customHeight="1" x14ac:dyDescent="0.3">
      <c r="B123" s="130"/>
      <c r="C123" s="141">
        <v>4</v>
      </c>
      <c r="D123" s="141" t="s">
        <v>121</v>
      </c>
      <c r="E123" s="155" t="s">
        <v>126</v>
      </c>
      <c r="F123" s="223" t="s">
        <v>227</v>
      </c>
      <c r="G123" s="218"/>
      <c r="H123" s="218"/>
      <c r="I123" s="218"/>
      <c r="J123" s="158" t="s">
        <v>134</v>
      </c>
      <c r="K123" s="144">
        <v>250</v>
      </c>
      <c r="L123" s="217"/>
      <c r="M123" s="218"/>
      <c r="N123" s="217"/>
      <c r="O123" s="219"/>
      <c r="P123" s="219"/>
      <c r="Q123" s="219"/>
      <c r="R123" s="135"/>
      <c r="T123" s="136" t="s">
        <v>3</v>
      </c>
      <c r="U123" s="36" t="s">
        <v>33</v>
      </c>
      <c r="V123" s="137">
        <v>0</v>
      </c>
      <c r="W123" s="137">
        <f t="shared" si="1"/>
        <v>0</v>
      </c>
      <c r="X123" s="137">
        <v>0</v>
      </c>
      <c r="Y123" s="137">
        <f t="shared" si="2"/>
        <v>0</v>
      </c>
      <c r="Z123" s="137">
        <v>0</v>
      </c>
      <c r="AA123" s="138">
        <f t="shared" si="3"/>
        <v>0</v>
      </c>
      <c r="AR123" s="13" t="s">
        <v>123</v>
      </c>
      <c r="AT123" s="13" t="s">
        <v>121</v>
      </c>
      <c r="AU123" s="13" t="s">
        <v>120</v>
      </c>
      <c r="AY123" s="13" t="s">
        <v>116</v>
      </c>
      <c r="BE123" s="139">
        <f t="shared" si="4"/>
        <v>0</v>
      </c>
      <c r="BF123" s="139">
        <f t="shared" si="5"/>
        <v>0</v>
      </c>
      <c r="BG123" s="139">
        <f t="shared" si="6"/>
        <v>0</v>
      </c>
      <c r="BH123" s="139">
        <f t="shared" si="7"/>
        <v>0</v>
      </c>
      <c r="BI123" s="139">
        <f t="shared" si="8"/>
        <v>0</v>
      </c>
      <c r="BJ123" s="13" t="s">
        <v>120</v>
      </c>
      <c r="BK123" s="140">
        <f t="shared" si="9"/>
        <v>0</v>
      </c>
      <c r="BL123" s="13" t="s">
        <v>119</v>
      </c>
      <c r="BM123" s="13" t="s">
        <v>132</v>
      </c>
    </row>
    <row r="124" spans="2:65" s="9" customFormat="1" ht="29.85" customHeight="1" x14ac:dyDescent="0.3">
      <c r="B124" s="119"/>
      <c r="C124" s="120"/>
      <c r="D124" s="156" t="s">
        <v>224</v>
      </c>
      <c r="E124" s="129"/>
      <c r="F124" s="129"/>
      <c r="G124" s="129"/>
      <c r="H124" s="129"/>
      <c r="I124" s="129"/>
      <c r="J124" s="129"/>
      <c r="K124" s="129"/>
      <c r="L124" s="129"/>
      <c r="M124" s="129"/>
      <c r="N124" s="233">
        <f>BK124</f>
        <v>0</v>
      </c>
      <c r="O124" s="234"/>
      <c r="P124" s="234"/>
      <c r="Q124" s="234"/>
      <c r="R124" s="122"/>
      <c r="T124" s="123"/>
      <c r="U124" s="120"/>
      <c r="V124" s="120"/>
      <c r="W124" s="124">
        <f>SUM(W125:W132)</f>
        <v>142.80000000000001</v>
      </c>
      <c r="X124" s="120"/>
      <c r="Y124" s="124">
        <f>SUM(Y125:Y132)</f>
        <v>0</v>
      </c>
      <c r="Z124" s="120"/>
      <c r="AA124" s="125">
        <f>SUM(AA125:AA132)</f>
        <v>0</v>
      </c>
      <c r="AR124" s="126" t="s">
        <v>115</v>
      </c>
      <c r="AT124" s="127" t="s">
        <v>65</v>
      </c>
      <c r="AU124" s="127" t="s">
        <v>72</v>
      </c>
      <c r="AY124" s="126" t="s">
        <v>116</v>
      </c>
      <c r="BK124" s="128">
        <f>SUM(BK125:BK132)</f>
        <v>0</v>
      </c>
    </row>
    <row r="125" spans="2:65" s="1" customFormat="1" ht="31.5" customHeight="1" x14ac:dyDescent="0.3">
      <c r="B125" s="130"/>
      <c r="C125" s="131">
        <v>5</v>
      </c>
      <c r="D125" s="131" t="s">
        <v>117</v>
      </c>
      <c r="E125" s="132" t="s">
        <v>133</v>
      </c>
      <c r="F125" s="224" t="s">
        <v>214</v>
      </c>
      <c r="G125" s="219"/>
      <c r="H125" s="219"/>
      <c r="I125" s="219"/>
      <c r="J125" s="133" t="s">
        <v>134</v>
      </c>
      <c r="K125" s="134">
        <v>200</v>
      </c>
      <c r="L125" s="222"/>
      <c r="M125" s="219"/>
      <c r="N125" s="222"/>
      <c r="O125" s="219"/>
      <c r="P125" s="219"/>
      <c r="Q125" s="219"/>
      <c r="R125" s="135"/>
      <c r="T125" s="136" t="s">
        <v>3</v>
      </c>
      <c r="U125" s="36" t="s">
        <v>33</v>
      </c>
      <c r="V125" s="137">
        <v>4.8000000000000001E-2</v>
      </c>
      <c r="W125" s="137">
        <f t="shared" ref="W125:W132" si="10">V125*K125</f>
        <v>9.6</v>
      </c>
      <c r="X125" s="137">
        <v>0</v>
      </c>
      <c r="Y125" s="137">
        <f t="shared" ref="Y125:Y132" si="11">X125*K125</f>
        <v>0</v>
      </c>
      <c r="Z125" s="137">
        <v>0</v>
      </c>
      <c r="AA125" s="138">
        <f t="shared" ref="AA125:AA132" si="12">Z125*K125</f>
        <v>0</v>
      </c>
      <c r="AR125" s="13" t="s">
        <v>119</v>
      </c>
      <c r="AT125" s="13" t="s">
        <v>117</v>
      </c>
      <c r="AU125" s="13" t="s">
        <v>120</v>
      </c>
      <c r="AY125" s="13" t="s">
        <v>116</v>
      </c>
      <c r="BE125" s="139">
        <f t="shared" ref="BE125:BE132" si="13">IF(U125="základná",N125,0)</f>
        <v>0</v>
      </c>
      <c r="BF125" s="139">
        <f t="shared" ref="BF125:BF132" si="14">IF(U125="znížená",N125,0)</f>
        <v>0</v>
      </c>
      <c r="BG125" s="139">
        <f t="shared" ref="BG125:BG132" si="15">IF(U125="zákl. prenesená",N125,0)</f>
        <v>0</v>
      </c>
      <c r="BH125" s="139">
        <f t="shared" ref="BH125:BH132" si="16">IF(U125="zníž. prenesená",N125,0)</f>
        <v>0</v>
      </c>
      <c r="BI125" s="139">
        <f t="shared" ref="BI125:BI132" si="17">IF(U125="nulová",N125,0)</f>
        <v>0</v>
      </c>
      <c r="BJ125" s="13" t="s">
        <v>120</v>
      </c>
      <c r="BK125" s="140">
        <f t="shared" ref="BK125:BK132" si="18">ROUND(L125*K125,3)</f>
        <v>0</v>
      </c>
      <c r="BL125" s="13" t="s">
        <v>119</v>
      </c>
      <c r="BM125" s="13" t="s">
        <v>135</v>
      </c>
    </row>
    <row r="126" spans="2:65" s="1" customFormat="1" ht="22.5" customHeight="1" x14ac:dyDescent="0.3">
      <c r="B126" s="130"/>
      <c r="C126" s="141">
        <v>6</v>
      </c>
      <c r="D126" s="141" t="s">
        <v>121</v>
      </c>
      <c r="E126" s="142" t="s">
        <v>136</v>
      </c>
      <c r="F126" s="223" t="s">
        <v>213</v>
      </c>
      <c r="G126" s="218"/>
      <c r="H126" s="218"/>
      <c r="I126" s="218"/>
      <c r="J126" s="143" t="s">
        <v>134</v>
      </c>
      <c r="K126" s="144">
        <v>200</v>
      </c>
      <c r="L126" s="217"/>
      <c r="M126" s="218"/>
      <c r="N126" s="217"/>
      <c r="O126" s="219"/>
      <c r="P126" s="219"/>
      <c r="Q126" s="219"/>
      <c r="R126" s="135"/>
      <c r="T126" s="136" t="s">
        <v>3</v>
      </c>
      <c r="U126" s="36" t="s">
        <v>33</v>
      </c>
      <c r="V126" s="137">
        <v>0</v>
      </c>
      <c r="W126" s="137">
        <f t="shared" si="10"/>
        <v>0</v>
      </c>
      <c r="X126" s="137">
        <v>0</v>
      </c>
      <c r="Y126" s="137">
        <f t="shared" si="11"/>
        <v>0</v>
      </c>
      <c r="Z126" s="137">
        <v>0</v>
      </c>
      <c r="AA126" s="138">
        <f t="shared" si="12"/>
        <v>0</v>
      </c>
      <c r="AR126" s="13" t="s">
        <v>123</v>
      </c>
      <c r="AT126" s="13" t="s">
        <v>121</v>
      </c>
      <c r="AU126" s="13" t="s">
        <v>120</v>
      </c>
      <c r="AY126" s="13" t="s">
        <v>116</v>
      </c>
      <c r="BE126" s="139">
        <f t="shared" si="13"/>
        <v>0</v>
      </c>
      <c r="BF126" s="139">
        <f t="shared" si="14"/>
        <v>0</v>
      </c>
      <c r="BG126" s="139">
        <f t="shared" si="15"/>
        <v>0</v>
      </c>
      <c r="BH126" s="139">
        <f t="shared" si="16"/>
        <v>0</v>
      </c>
      <c r="BI126" s="139">
        <f t="shared" si="17"/>
        <v>0</v>
      </c>
      <c r="BJ126" s="13" t="s">
        <v>120</v>
      </c>
      <c r="BK126" s="140">
        <f t="shared" si="18"/>
        <v>0</v>
      </c>
      <c r="BL126" s="13" t="s">
        <v>119</v>
      </c>
      <c r="BM126" s="13" t="s">
        <v>120</v>
      </c>
    </row>
    <row r="127" spans="2:65" s="1" customFormat="1" ht="31.5" customHeight="1" x14ac:dyDescent="0.3">
      <c r="B127" s="130"/>
      <c r="C127" s="131">
        <v>7</v>
      </c>
      <c r="D127" s="131" t="s">
        <v>117</v>
      </c>
      <c r="E127" s="132" t="s">
        <v>137</v>
      </c>
      <c r="F127" s="224" t="s">
        <v>138</v>
      </c>
      <c r="G127" s="219"/>
      <c r="H127" s="219"/>
      <c r="I127" s="219"/>
      <c r="J127" s="133" t="s">
        <v>134</v>
      </c>
      <c r="K127" s="134">
        <v>100</v>
      </c>
      <c r="L127" s="222"/>
      <c r="M127" s="219"/>
      <c r="N127" s="222"/>
      <c r="O127" s="219"/>
      <c r="P127" s="219"/>
      <c r="Q127" s="219"/>
      <c r="R127" s="135"/>
      <c r="T127" s="136" t="s">
        <v>3</v>
      </c>
      <c r="U127" s="36" t="s">
        <v>33</v>
      </c>
      <c r="V127" s="137">
        <v>5.8000000000000003E-2</v>
      </c>
      <c r="W127" s="137">
        <f t="shared" si="10"/>
        <v>5.8000000000000007</v>
      </c>
      <c r="X127" s="137">
        <v>0</v>
      </c>
      <c r="Y127" s="137">
        <f t="shared" si="11"/>
        <v>0</v>
      </c>
      <c r="Z127" s="137">
        <v>0</v>
      </c>
      <c r="AA127" s="138">
        <f t="shared" si="12"/>
        <v>0</v>
      </c>
      <c r="AR127" s="13" t="s">
        <v>119</v>
      </c>
      <c r="AT127" s="13" t="s">
        <v>117</v>
      </c>
      <c r="AU127" s="13" t="s">
        <v>120</v>
      </c>
      <c r="AY127" s="13" t="s">
        <v>116</v>
      </c>
      <c r="BE127" s="139">
        <f t="shared" si="13"/>
        <v>0</v>
      </c>
      <c r="BF127" s="139">
        <f t="shared" si="14"/>
        <v>0</v>
      </c>
      <c r="BG127" s="139">
        <f t="shared" si="15"/>
        <v>0</v>
      </c>
      <c r="BH127" s="139">
        <f t="shared" si="16"/>
        <v>0</v>
      </c>
      <c r="BI127" s="139">
        <f t="shared" si="17"/>
        <v>0</v>
      </c>
      <c r="BJ127" s="13" t="s">
        <v>120</v>
      </c>
      <c r="BK127" s="140">
        <f t="shared" si="18"/>
        <v>0</v>
      </c>
      <c r="BL127" s="13" t="s">
        <v>119</v>
      </c>
      <c r="BM127" s="13" t="s">
        <v>139</v>
      </c>
    </row>
    <row r="128" spans="2:65" s="1" customFormat="1" ht="22.5" customHeight="1" x14ac:dyDescent="0.3">
      <c r="B128" s="130"/>
      <c r="C128" s="141">
        <v>8</v>
      </c>
      <c r="D128" s="141" t="s">
        <v>121</v>
      </c>
      <c r="E128" s="142" t="s">
        <v>140</v>
      </c>
      <c r="F128" s="225" t="s">
        <v>141</v>
      </c>
      <c r="G128" s="218"/>
      <c r="H128" s="218"/>
      <c r="I128" s="218"/>
      <c r="J128" s="143" t="s">
        <v>134</v>
      </c>
      <c r="K128" s="144">
        <v>100</v>
      </c>
      <c r="L128" s="217"/>
      <c r="M128" s="218"/>
      <c r="N128" s="217"/>
      <c r="O128" s="219"/>
      <c r="P128" s="219"/>
      <c r="Q128" s="219"/>
      <c r="R128" s="135"/>
      <c r="T128" s="136" t="s">
        <v>3</v>
      </c>
      <c r="U128" s="36" t="s">
        <v>33</v>
      </c>
      <c r="V128" s="137">
        <v>0</v>
      </c>
      <c r="W128" s="137">
        <f t="shared" si="10"/>
        <v>0</v>
      </c>
      <c r="X128" s="137">
        <v>0</v>
      </c>
      <c r="Y128" s="137">
        <f t="shared" si="11"/>
        <v>0</v>
      </c>
      <c r="Z128" s="137">
        <v>0</v>
      </c>
      <c r="AA128" s="138">
        <f t="shared" si="12"/>
        <v>0</v>
      </c>
      <c r="AR128" s="13" t="s">
        <v>123</v>
      </c>
      <c r="AT128" s="13" t="s">
        <v>121</v>
      </c>
      <c r="AU128" s="13" t="s">
        <v>120</v>
      </c>
      <c r="AY128" s="13" t="s">
        <v>116</v>
      </c>
      <c r="BE128" s="139">
        <f t="shared" si="13"/>
        <v>0</v>
      </c>
      <c r="BF128" s="139">
        <f t="shared" si="14"/>
        <v>0</v>
      </c>
      <c r="BG128" s="139">
        <f t="shared" si="15"/>
        <v>0</v>
      </c>
      <c r="BH128" s="139">
        <f t="shared" si="16"/>
        <v>0</v>
      </c>
      <c r="BI128" s="139">
        <f t="shared" si="17"/>
        <v>0</v>
      </c>
      <c r="BJ128" s="13" t="s">
        <v>120</v>
      </c>
      <c r="BK128" s="140">
        <f t="shared" si="18"/>
        <v>0</v>
      </c>
      <c r="BL128" s="13" t="s">
        <v>119</v>
      </c>
      <c r="BM128" s="13" t="s">
        <v>124</v>
      </c>
    </row>
    <row r="129" spans="2:65" s="1" customFormat="1" ht="31.5" customHeight="1" x14ac:dyDescent="0.3">
      <c r="B129" s="130"/>
      <c r="C129" s="131">
        <v>9</v>
      </c>
      <c r="D129" s="131" t="s">
        <v>117</v>
      </c>
      <c r="E129" s="132" t="s">
        <v>142</v>
      </c>
      <c r="F129" s="224" t="s">
        <v>212</v>
      </c>
      <c r="G129" s="219"/>
      <c r="H129" s="219"/>
      <c r="I129" s="219"/>
      <c r="J129" s="133" t="s">
        <v>134</v>
      </c>
      <c r="K129" s="134">
        <v>1300</v>
      </c>
      <c r="L129" s="222"/>
      <c r="M129" s="219"/>
      <c r="N129" s="222"/>
      <c r="O129" s="219"/>
      <c r="P129" s="219"/>
      <c r="Q129" s="219"/>
      <c r="R129" s="135"/>
      <c r="T129" s="136" t="s">
        <v>3</v>
      </c>
      <c r="U129" s="36" t="s">
        <v>33</v>
      </c>
      <c r="V129" s="137">
        <v>6.2E-2</v>
      </c>
      <c r="W129" s="137">
        <f t="shared" si="10"/>
        <v>80.599999999999994</v>
      </c>
      <c r="X129" s="137">
        <v>0</v>
      </c>
      <c r="Y129" s="137">
        <f t="shared" si="11"/>
        <v>0</v>
      </c>
      <c r="Z129" s="137">
        <v>0</v>
      </c>
      <c r="AA129" s="138">
        <f t="shared" si="12"/>
        <v>0</v>
      </c>
      <c r="AR129" s="13" t="s">
        <v>119</v>
      </c>
      <c r="AT129" s="13" t="s">
        <v>117</v>
      </c>
      <c r="AU129" s="13" t="s">
        <v>120</v>
      </c>
      <c r="AY129" s="13" t="s">
        <v>116</v>
      </c>
      <c r="BE129" s="139">
        <f t="shared" si="13"/>
        <v>0</v>
      </c>
      <c r="BF129" s="139">
        <f t="shared" si="14"/>
        <v>0</v>
      </c>
      <c r="BG129" s="139">
        <f t="shared" si="15"/>
        <v>0</v>
      </c>
      <c r="BH129" s="139">
        <f t="shared" si="16"/>
        <v>0</v>
      </c>
      <c r="BI129" s="139">
        <f t="shared" si="17"/>
        <v>0</v>
      </c>
      <c r="BJ129" s="13" t="s">
        <v>120</v>
      </c>
      <c r="BK129" s="140">
        <f t="shared" si="18"/>
        <v>0</v>
      </c>
      <c r="BL129" s="13" t="s">
        <v>119</v>
      </c>
      <c r="BM129" s="13" t="s">
        <v>143</v>
      </c>
    </row>
    <row r="130" spans="2:65" s="1" customFormat="1" ht="22.5" customHeight="1" x14ac:dyDescent="0.3">
      <c r="B130" s="130"/>
      <c r="C130" s="141">
        <v>10</v>
      </c>
      <c r="D130" s="141" t="s">
        <v>121</v>
      </c>
      <c r="E130" s="142" t="s">
        <v>144</v>
      </c>
      <c r="F130" s="223" t="s">
        <v>211</v>
      </c>
      <c r="G130" s="218"/>
      <c r="H130" s="218"/>
      <c r="I130" s="218"/>
      <c r="J130" s="143" t="s">
        <v>134</v>
      </c>
      <c r="K130" s="144">
        <v>1300</v>
      </c>
      <c r="L130" s="217"/>
      <c r="M130" s="218"/>
      <c r="N130" s="217"/>
      <c r="O130" s="219"/>
      <c r="P130" s="219"/>
      <c r="Q130" s="219"/>
      <c r="R130" s="135"/>
      <c r="T130" s="136" t="s">
        <v>3</v>
      </c>
      <c r="U130" s="36" t="s">
        <v>33</v>
      </c>
      <c r="V130" s="137">
        <v>0</v>
      </c>
      <c r="W130" s="137">
        <f t="shared" si="10"/>
        <v>0</v>
      </c>
      <c r="X130" s="137">
        <v>0</v>
      </c>
      <c r="Y130" s="137">
        <f t="shared" si="11"/>
        <v>0</v>
      </c>
      <c r="Z130" s="137">
        <v>0</v>
      </c>
      <c r="AA130" s="138">
        <f t="shared" si="12"/>
        <v>0</v>
      </c>
      <c r="AR130" s="13" t="s">
        <v>123</v>
      </c>
      <c r="AT130" s="13" t="s">
        <v>121</v>
      </c>
      <c r="AU130" s="13" t="s">
        <v>120</v>
      </c>
      <c r="AY130" s="13" t="s">
        <v>116</v>
      </c>
      <c r="BE130" s="139">
        <f t="shared" si="13"/>
        <v>0</v>
      </c>
      <c r="BF130" s="139">
        <f t="shared" si="14"/>
        <v>0</v>
      </c>
      <c r="BG130" s="139">
        <f t="shared" si="15"/>
        <v>0</v>
      </c>
      <c r="BH130" s="139">
        <f t="shared" si="16"/>
        <v>0</v>
      </c>
      <c r="BI130" s="139">
        <f t="shared" si="17"/>
        <v>0</v>
      </c>
      <c r="BJ130" s="13" t="s">
        <v>120</v>
      </c>
      <c r="BK130" s="140">
        <f t="shared" si="18"/>
        <v>0</v>
      </c>
      <c r="BL130" s="13" t="s">
        <v>119</v>
      </c>
      <c r="BM130" s="13" t="s">
        <v>125</v>
      </c>
    </row>
    <row r="131" spans="2:65" s="1" customFormat="1" ht="31.5" customHeight="1" x14ac:dyDescent="0.3">
      <c r="B131" s="130"/>
      <c r="C131" s="131">
        <v>11</v>
      </c>
      <c r="D131" s="131" t="s">
        <v>117</v>
      </c>
      <c r="E131" s="132" t="s">
        <v>145</v>
      </c>
      <c r="F131" s="224" t="s">
        <v>216</v>
      </c>
      <c r="G131" s="219"/>
      <c r="H131" s="219"/>
      <c r="I131" s="219"/>
      <c r="J131" s="133" t="s">
        <v>134</v>
      </c>
      <c r="K131" s="134">
        <v>1300</v>
      </c>
      <c r="L131" s="222"/>
      <c r="M131" s="219"/>
      <c r="N131" s="222"/>
      <c r="O131" s="219"/>
      <c r="P131" s="219"/>
      <c r="Q131" s="219"/>
      <c r="R131" s="135"/>
      <c r="T131" s="136" t="s">
        <v>3</v>
      </c>
      <c r="U131" s="36" t="s">
        <v>33</v>
      </c>
      <c r="V131" s="137">
        <v>3.5999999999999997E-2</v>
      </c>
      <c r="W131" s="137">
        <f t="shared" si="10"/>
        <v>46.8</v>
      </c>
      <c r="X131" s="137">
        <v>0</v>
      </c>
      <c r="Y131" s="137">
        <f t="shared" si="11"/>
        <v>0</v>
      </c>
      <c r="Z131" s="137">
        <v>0</v>
      </c>
      <c r="AA131" s="138">
        <f t="shared" si="12"/>
        <v>0</v>
      </c>
      <c r="AR131" s="13" t="s">
        <v>119</v>
      </c>
      <c r="AT131" s="13" t="s">
        <v>117</v>
      </c>
      <c r="AU131" s="13" t="s">
        <v>120</v>
      </c>
      <c r="AY131" s="13" t="s">
        <v>116</v>
      </c>
      <c r="BE131" s="139">
        <f t="shared" si="13"/>
        <v>0</v>
      </c>
      <c r="BF131" s="139">
        <f t="shared" si="14"/>
        <v>0</v>
      </c>
      <c r="BG131" s="139">
        <f t="shared" si="15"/>
        <v>0</v>
      </c>
      <c r="BH131" s="139">
        <f t="shared" si="16"/>
        <v>0</v>
      </c>
      <c r="BI131" s="139">
        <f t="shared" si="17"/>
        <v>0</v>
      </c>
      <c r="BJ131" s="13" t="s">
        <v>120</v>
      </c>
      <c r="BK131" s="140">
        <f t="shared" si="18"/>
        <v>0</v>
      </c>
      <c r="BL131" s="13" t="s">
        <v>119</v>
      </c>
      <c r="BM131" s="13" t="s">
        <v>146</v>
      </c>
    </row>
    <row r="132" spans="2:65" s="1" customFormat="1" ht="22.5" customHeight="1" x14ac:dyDescent="0.3">
      <c r="B132" s="130"/>
      <c r="C132" s="141">
        <v>12</v>
      </c>
      <c r="D132" s="141" t="s">
        <v>121</v>
      </c>
      <c r="E132" s="142" t="s">
        <v>147</v>
      </c>
      <c r="F132" s="223" t="s">
        <v>217</v>
      </c>
      <c r="G132" s="218"/>
      <c r="H132" s="218"/>
      <c r="I132" s="218"/>
      <c r="J132" s="143" t="s">
        <v>134</v>
      </c>
      <c r="K132" s="144">
        <v>1300</v>
      </c>
      <c r="L132" s="217"/>
      <c r="M132" s="218"/>
      <c r="N132" s="217"/>
      <c r="O132" s="219"/>
      <c r="P132" s="219"/>
      <c r="Q132" s="219"/>
      <c r="R132" s="135"/>
      <c r="T132" s="136" t="s">
        <v>3</v>
      </c>
      <c r="U132" s="36" t="s">
        <v>33</v>
      </c>
      <c r="V132" s="137">
        <v>0</v>
      </c>
      <c r="W132" s="137">
        <f t="shared" si="10"/>
        <v>0</v>
      </c>
      <c r="X132" s="137">
        <v>0</v>
      </c>
      <c r="Y132" s="137">
        <f t="shared" si="11"/>
        <v>0</v>
      </c>
      <c r="Z132" s="137">
        <v>0</v>
      </c>
      <c r="AA132" s="138">
        <f t="shared" si="12"/>
        <v>0</v>
      </c>
      <c r="AR132" s="13" t="s">
        <v>123</v>
      </c>
      <c r="AT132" s="13" t="s">
        <v>121</v>
      </c>
      <c r="AU132" s="13" t="s">
        <v>120</v>
      </c>
      <c r="AY132" s="13" t="s">
        <v>116</v>
      </c>
      <c r="BE132" s="139">
        <f t="shared" si="13"/>
        <v>0</v>
      </c>
      <c r="BF132" s="139">
        <f t="shared" si="14"/>
        <v>0</v>
      </c>
      <c r="BG132" s="139">
        <f t="shared" si="15"/>
        <v>0</v>
      </c>
      <c r="BH132" s="139">
        <f t="shared" si="16"/>
        <v>0</v>
      </c>
      <c r="BI132" s="139">
        <f t="shared" si="17"/>
        <v>0</v>
      </c>
      <c r="BJ132" s="13" t="s">
        <v>120</v>
      </c>
      <c r="BK132" s="140">
        <f t="shared" si="18"/>
        <v>0</v>
      </c>
      <c r="BL132" s="13" t="s">
        <v>119</v>
      </c>
      <c r="BM132" s="13" t="s">
        <v>129</v>
      </c>
    </row>
    <row r="133" spans="2:65" s="9" customFormat="1" ht="29.85" customHeight="1" x14ac:dyDescent="0.3">
      <c r="B133" s="119"/>
      <c r="C133" s="120"/>
      <c r="D133" s="156" t="s">
        <v>225</v>
      </c>
      <c r="E133" s="129"/>
      <c r="F133" s="129"/>
      <c r="G133" s="129"/>
      <c r="H133" s="129"/>
      <c r="I133" s="129"/>
      <c r="J133" s="129"/>
      <c r="K133" s="129"/>
      <c r="L133" s="129"/>
      <c r="M133" s="129"/>
      <c r="N133" s="233">
        <f>BK133</f>
        <v>0</v>
      </c>
      <c r="O133" s="234"/>
      <c r="P133" s="234"/>
      <c r="Q133" s="234"/>
      <c r="R133" s="122"/>
      <c r="T133" s="123"/>
      <c r="U133" s="120"/>
      <c r="V133" s="120"/>
      <c r="W133" s="124">
        <f>SUM(W134:W138)</f>
        <v>49.716999999999999</v>
      </c>
      <c r="X133" s="120"/>
      <c r="Y133" s="124">
        <f>SUM(Y134:Y138)</f>
        <v>0</v>
      </c>
      <c r="Z133" s="120"/>
      <c r="AA133" s="125">
        <f>SUM(AA134:AA138)</f>
        <v>0</v>
      </c>
      <c r="AR133" s="126" t="s">
        <v>115</v>
      </c>
      <c r="AT133" s="127" t="s">
        <v>65</v>
      </c>
      <c r="AU133" s="127" t="s">
        <v>72</v>
      </c>
      <c r="AY133" s="126" t="s">
        <v>116</v>
      </c>
      <c r="BK133" s="128">
        <f>SUM(BK134:BK138)</f>
        <v>0</v>
      </c>
    </row>
    <row r="134" spans="2:65" s="1" customFormat="1" ht="44.25" customHeight="1" x14ac:dyDescent="0.3">
      <c r="B134" s="130"/>
      <c r="C134" s="131">
        <v>13</v>
      </c>
      <c r="D134" s="131" t="s">
        <v>117</v>
      </c>
      <c r="E134" s="132" t="s">
        <v>149</v>
      </c>
      <c r="F134" s="224" t="s">
        <v>215</v>
      </c>
      <c r="G134" s="219"/>
      <c r="H134" s="219"/>
      <c r="I134" s="219"/>
      <c r="J134" s="133" t="s">
        <v>118</v>
      </c>
      <c r="K134" s="134">
        <v>36</v>
      </c>
      <c r="L134" s="222"/>
      <c r="M134" s="219"/>
      <c r="N134" s="222"/>
      <c r="O134" s="219"/>
      <c r="P134" s="219"/>
      <c r="Q134" s="219"/>
      <c r="R134" s="135"/>
      <c r="T134" s="136" t="s">
        <v>3</v>
      </c>
      <c r="U134" s="36" t="s">
        <v>33</v>
      </c>
      <c r="V134" s="137">
        <v>0.79400000000000004</v>
      </c>
      <c r="W134" s="137">
        <f t="shared" ref="W134:W138" si="19">V134*K134</f>
        <v>28.584000000000003</v>
      </c>
      <c r="X134" s="137">
        <v>0</v>
      </c>
      <c r="Y134" s="137">
        <f t="shared" ref="Y134:Y138" si="20">X134*K134</f>
        <v>0</v>
      </c>
      <c r="Z134" s="137">
        <v>0</v>
      </c>
      <c r="AA134" s="138">
        <f t="shared" ref="AA134:AA138" si="21">Z134*K134</f>
        <v>0</v>
      </c>
      <c r="AR134" s="13" t="s">
        <v>119</v>
      </c>
      <c r="AT134" s="13" t="s">
        <v>117</v>
      </c>
      <c r="AU134" s="13" t="s">
        <v>120</v>
      </c>
      <c r="AY134" s="13" t="s">
        <v>116</v>
      </c>
      <c r="BE134" s="139">
        <f t="shared" ref="BE134:BE138" si="22">IF(U134="základná",N134,0)</f>
        <v>0</v>
      </c>
      <c r="BF134" s="139">
        <f t="shared" ref="BF134:BF138" si="23">IF(U134="znížená",N134,0)</f>
        <v>0</v>
      </c>
      <c r="BG134" s="139">
        <f t="shared" ref="BG134:BG138" si="24">IF(U134="zákl. prenesená",N134,0)</f>
        <v>0</v>
      </c>
      <c r="BH134" s="139">
        <f t="shared" ref="BH134:BH138" si="25">IF(U134="zníž. prenesená",N134,0)</f>
        <v>0</v>
      </c>
      <c r="BI134" s="139">
        <f t="shared" ref="BI134:BI138" si="26">IF(U134="nulová",N134,0)</f>
        <v>0</v>
      </c>
      <c r="BJ134" s="13" t="s">
        <v>120</v>
      </c>
      <c r="BK134" s="140">
        <f t="shared" ref="BK134:BK138" si="27">ROUND(L134*K134,3)</f>
        <v>0</v>
      </c>
      <c r="BL134" s="13" t="s">
        <v>119</v>
      </c>
      <c r="BM134" s="13" t="s">
        <v>150</v>
      </c>
    </row>
    <row r="135" spans="2:65" s="1" customFormat="1" ht="22.5" customHeight="1" x14ac:dyDescent="0.3">
      <c r="B135" s="130"/>
      <c r="C135" s="141">
        <v>14</v>
      </c>
      <c r="D135" s="141" t="s">
        <v>121</v>
      </c>
      <c r="E135" s="142" t="s">
        <v>151</v>
      </c>
      <c r="F135" s="223" t="s">
        <v>215</v>
      </c>
      <c r="G135" s="218"/>
      <c r="H135" s="218"/>
      <c r="I135" s="218"/>
      <c r="J135" s="143" t="s">
        <v>122</v>
      </c>
      <c r="K135" s="144">
        <v>36</v>
      </c>
      <c r="L135" s="217"/>
      <c r="M135" s="218"/>
      <c r="N135" s="217"/>
      <c r="O135" s="219"/>
      <c r="P135" s="219"/>
      <c r="Q135" s="219"/>
      <c r="R135" s="135"/>
      <c r="T135" s="136" t="s">
        <v>3</v>
      </c>
      <c r="U135" s="36" t="s">
        <v>33</v>
      </c>
      <c r="V135" s="137">
        <v>0</v>
      </c>
      <c r="W135" s="137">
        <f t="shared" si="19"/>
        <v>0</v>
      </c>
      <c r="X135" s="137">
        <v>0</v>
      </c>
      <c r="Y135" s="137">
        <f t="shared" si="20"/>
        <v>0</v>
      </c>
      <c r="Z135" s="137">
        <v>0</v>
      </c>
      <c r="AA135" s="138">
        <f t="shared" si="21"/>
        <v>0</v>
      </c>
      <c r="AR135" s="13" t="s">
        <v>123</v>
      </c>
      <c r="AT135" s="13" t="s">
        <v>121</v>
      </c>
      <c r="AU135" s="13" t="s">
        <v>120</v>
      </c>
      <c r="AY135" s="13" t="s">
        <v>116</v>
      </c>
      <c r="BE135" s="139">
        <f t="shared" si="22"/>
        <v>0</v>
      </c>
      <c r="BF135" s="139">
        <f t="shared" si="23"/>
        <v>0</v>
      </c>
      <c r="BG135" s="139">
        <f t="shared" si="24"/>
        <v>0</v>
      </c>
      <c r="BH135" s="139">
        <f t="shared" si="25"/>
        <v>0</v>
      </c>
      <c r="BI135" s="139">
        <f t="shared" si="26"/>
        <v>0</v>
      </c>
      <c r="BJ135" s="13" t="s">
        <v>120</v>
      </c>
      <c r="BK135" s="140">
        <f t="shared" si="27"/>
        <v>0</v>
      </c>
      <c r="BL135" s="13" t="s">
        <v>119</v>
      </c>
      <c r="BM135" s="13" t="s">
        <v>148</v>
      </c>
    </row>
    <row r="136" spans="2:65" s="1" customFormat="1" ht="31.5" customHeight="1" x14ac:dyDescent="0.3">
      <c r="B136" s="130"/>
      <c r="C136" s="131">
        <v>15</v>
      </c>
      <c r="D136" s="131" t="s">
        <v>117</v>
      </c>
      <c r="E136" s="132" t="s">
        <v>152</v>
      </c>
      <c r="F136" s="224" t="s">
        <v>153</v>
      </c>
      <c r="G136" s="219"/>
      <c r="H136" s="219"/>
      <c r="I136" s="219"/>
      <c r="J136" s="133" t="s">
        <v>118</v>
      </c>
      <c r="K136" s="134">
        <v>131</v>
      </c>
      <c r="L136" s="222"/>
      <c r="M136" s="219"/>
      <c r="N136" s="222"/>
      <c r="O136" s="219"/>
      <c r="P136" s="219"/>
      <c r="Q136" s="219"/>
      <c r="R136" s="135"/>
      <c r="T136" s="136" t="s">
        <v>3</v>
      </c>
      <c r="U136" s="36" t="s">
        <v>33</v>
      </c>
      <c r="V136" s="137">
        <v>4.7E-2</v>
      </c>
      <c r="W136" s="137">
        <f t="shared" si="19"/>
        <v>6.157</v>
      </c>
      <c r="X136" s="137">
        <v>0</v>
      </c>
      <c r="Y136" s="137">
        <f t="shared" si="20"/>
        <v>0</v>
      </c>
      <c r="Z136" s="137">
        <v>0</v>
      </c>
      <c r="AA136" s="138">
        <f t="shared" si="21"/>
        <v>0</v>
      </c>
      <c r="AR136" s="13" t="s">
        <v>119</v>
      </c>
      <c r="AT136" s="13" t="s">
        <v>117</v>
      </c>
      <c r="AU136" s="13" t="s">
        <v>120</v>
      </c>
      <c r="AY136" s="13" t="s">
        <v>116</v>
      </c>
      <c r="BE136" s="139">
        <f t="shared" si="22"/>
        <v>0</v>
      </c>
      <c r="BF136" s="139">
        <f t="shared" si="23"/>
        <v>0</v>
      </c>
      <c r="BG136" s="139">
        <f t="shared" si="24"/>
        <v>0</v>
      </c>
      <c r="BH136" s="139">
        <f t="shared" si="25"/>
        <v>0</v>
      </c>
      <c r="BI136" s="139">
        <f t="shared" si="26"/>
        <v>0</v>
      </c>
      <c r="BJ136" s="13" t="s">
        <v>120</v>
      </c>
      <c r="BK136" s="140">
        <f t="shared" si="27"/>
        <v>0</v>
      </c>
      <c r="BL136" s="13" t="s">
        <v>119</v>
      </c>
      <c r="BM136" s="13" t="s">
        <v>154</v>
      </c>
    </row>
    <row r="137" spans="2:65" s="1" customFormat="1" ht="31.5" customHeight="1" x14ac:dyDescent="0.3">
      <c r="B137" s="130"/>
      <c r="C137" s="131">
        <v>16</v>
      </c>
      <c r="D137" s="131" t="s">
        <v>117</v>
      </c>
      <c r="E137" s="132" t="s">
        <v>155</v>
      </c>
      <c r="F137" s="224" t="s">
        <v>156</v>
      </c>
      <c r="G137" s="219"/>
      <c r="H137" s="219"/>
      <c r="I137" s="219"/>
      <c r="J137" s="133" t="s">
        <v>118</v>
      </c>
      <c r="K137" s="134">
        <v>72</v>
      </c>
      <c r="L137" s="222"/>
      <c r="M137" s="219"/>
      <c r="N137" s="222"/>
      <c r="O137" s="219"/>
      <c r="P137" s="219"/>
      <c r="Q137" s="219"/>
      <c r="R137" s="135"/>
      <c r="T137" s="136" t="s">
        <v>3</v>
      </c>
      <c r="U137" s="36" t="s">
        <v>33</v>
      </c>
      <c r="V137" s="137">
        <v>5.3999999999999999E-2</v>
      </c>
      <c r="W137" s="137">
        <f t="shared" si="19"/>
        <v>3.8879999999999999</v>
      </c>
      <c r="X137" s="137">
        <v>0</v>
      </c>
      <c r="Y137" s="137">
        <f t="shared" si="20"/>
        <v>0</v>
      </c>
      <c r="Z137" s="137">
        <v>0</v>
      </c>
      <c r="AA137" s="138">
        <f t="shared" si="21"/>
        <v>0</v>
      </c>
      <c r="AR137" s="13" t="s">
        <v>119</v>
      </c>
      <c r="AT137" s="13" t="s">
        <v>117</v>
      </c>
      <c r="AU137" s="13" t="s">
        <v>120</v>
      </c>
      <c r="AY137" s="13" t="s">
        <v>116</v>
      </c>
      <c r="BE137" s="139">
        <f t="shared" si="22"/>
        <v>0</v>
      </c>
      <c r="BF137" s="139">
        <f t="shared" si="23"/>
        <v>0</v>
      </c>
      <c r="BG137" s="139">
        <f t="shared" si="24"/>
        <v>0</v>
      </c>
      <c r="BH137" s="139">
        <f t="shared" si="25"/>
        <v>0</v>
      </c>
      <c r="BI137" s="139">
        <f t="shared" si="26"/>
        <v>0</v>
      </c>
      <c r="BJ137" s="13" t="s">
        <v>120</v>
      </c>
      <c r="BK137" s="140">
        <f t="shared" si="27"/>
        <v>0</v>
      </c>
      <c r="BL137" s="13" t="s">
        <v>119</v>
      </c>
      <c r="BM137" s="13" t="s">
        <v>157</v>
      </c>
    </row>
    <row r="138" spans="2:65" s="1" customFormat="1" ht="31.5" customHeight="1" x14ac:dyDescent="0.3">
      <c r="B138" s="130"/>
      <c r="C138" s="131">
        <v>17</v>
      </c>
      <c r="D138" s="131" t="s">
        <v>117</v>
      </c>
      <c r="E138" s="132" t="s">
        <v>158</v>
      </c>
      <c r="F138" s="224" t="s">
        <v>159</v>
      </c>
      <c r="G138" s="219"/>
      <c r="H138" s="219"/>
      <c r="I138" s="219"/>
      <c r="J138" s="133" t="s">
        <v>118</v>
      </c>
      <c r="K138" s="134">
        <v>144</v>
      </c>
      <c r="L138" s="222"/>
      <c r="M138" s="219"/>
      <c r="N138" s="222"/>
      <c r="O138" s="219"/>
      <c r="P138" s="219"/>
      <c r="Q138" s="219"/>
      <c r="R138" s="135"/>
      <c r="T138" s="136" t="s">
        <v>3</v>
      </c>
      <c r="U138" s="36" t="s">
        <v>33</v>
      </c>
      <c r="V138" s="137">
        <v>7.6999999999999999E-2</v>
      </c>
      <c r="W138" s="137">
        <f t="shared" si="19"/>
        <v>11.087999999999999</v>
      </c>
      <c r="X138" s="137">
        <v>0</v>
      </c>
      <c r="Y138" s="137">
        <f t="shared" si="20"/>
        <v>0</v>
      </c>
      <c r="Z138" s="137">
        <v>0</v>
      </c>
      <c r="AA138" s="138">
        <f t="shared" si="21"/>
        <v>0</v>
      </c>
      <c r="AR138" s="13" t="s">
        <v>119</v>
      </c>
      <c r="AT138" s="13" t="s">
        <v>117</v>
      </c>
      <c r="AU138" s="13" t="s">
        <v>120</v>
      </c>
      <c r="AY138" s="13" t="s">
        <v>116</v>
      </c>
      <c r="BE138" s="139">
        <f t="shared" si="22"/>
        <v>0</v>
      </c>
      <c r="BF138" s="139">
        <f t="shared" si="23"/>
        <v>0</v>
      </c>
      <c r="BG138" s="139">
        <f t="shared" si="24"/>
        <v>0</v>
      </c>
      <c r="BH138" s="139">
        <f t="shared" si="25"/>
        <v>0</v>
      </c>
      <c r="BI138" s="139">
        <f t="shared" si="26"/>
        <v>0</v>
      </c>
      <c r="BJ138" s="13" t="s">
        <v>120</v>
      </c>
      <c r="BK138" s="140">
        <f t="shared" si="27"/>
        <v>0</v>
      </c>
      <c r="BL138" s="13" t="s">
        <v>119</v>
      </c>
      <c r="BM138" s="13" t="s">
        <v>160</v>
      </c>
    </row>
    <row r="139" spans="2:65" s="9" customFormat="1" ht="29.85" customHeight="1" x14ac:dyDescent="0.3">
      <c r="B139" s="119"/>
      <c r="C139" s="120"/>
      <c r="D139" s="156" t="s">
        <v>222</v>
      </c>
      <c r="E139" s="129"/>
      <c r="F139" s="129"/>
      <c r="G139" s="129"/>
      <c r="H139" s="129"/>
      <c r="I139" s="129"/>
      <c r="J139" s="129"/>
      <c r="K139" s="129"/>
      <c r="L139" s="129"/>
      <c r="M139" s="129"/>
      <c r="N139" s="233">
        <f>BK139</f>
        <v>0</v>
      </c>
      <c r="O139" s="234"/>
      <c r="P139" s="234"/>
      <c r="Q139" s="234"/>
      <c r="R139" s="122"/>
      <c r="T139" s="123"/>
      <c r="U139" s="120"/>
      <c r="V139" s="120"/>
      <c r="W139" s="124">
        <f>SUM(W140:W149)</f>
        <v>7.0082999999999984</v>
      </c>
      <c r="X139" s="120"/>
      <c r="Y139" s="124">
        <f>SUM(Y140:Y149)</f>
        <v>0</v>
      </c>
      <c r="Z139" s="120"/>
      <c r="AA139" s="125">
        <f>SUM(AA140:AA149)</f>
        <v>0</v>
      </c>
      <c r="AR139" s="126" t="s">
        <v>115</v>
      </c>
      <c r="AT139" s="127" t="s">
        <v>65</v>
      </c>
      <c r="AU139" s="127" t="s">
        <v>72</v>
      </c>
      <c r="AY139" s="126" t="s">
        <v>116</v>
      </c>
      <c r="BK139" s="128">
        <f>SUM(BK140:BK149)</f>
        <v>0</v>
      </c>
    </row>
    <row r="140" spans="2:65" s="1" customFormat="1" ht="31.5" hidden="1" customHeight="1" x14ac:dyDescent="0.3">
      <c r="B140" s="130"/>
      <c r="C140" s="131" t="s">
        <v>163</v>
      </c>
      <c r="D140" s="131" t="s">
        <v>117</v>
      </c>
      <c r="E140" s="132"/>
      <c r="F140" s="224"/>
      <c r="G140" s="219"/>
      <c r="H140" s="219"/>
      <c r="I140" s="219"/>
      <c r="J140" s="133" t="s">
        <v>122</v>
      </c>
      <c r="K140" s="134">
        <v>0</v>
      </c>
      <c r="L140" s="222"/>
      <c r="M140" s="219"/>
      <c r="N140" s="222">
        <f t="shared" ref="N140:N141" si="28">ROUND(L140*K140,3)</f>
        <v>0</v>
      </c>
      <c r="O140" s="219"/>
      <c r="P140" s="219"/>
      <c r="Q140" s="219"/>
      <c r="R140" s="135"/>
      <c r="T140" s="136" t="s">
        <v>3</v>
      </c>
      <c r="U140" s="36" t="s">
        <v>33</v>
      </c>
      <c r="V140" s="137">
        <v>0</v>
      </c>
      <c r="W140" s="137">
        <f t="shared" ref="W140:W149" si="29">V140*K140</f>
        <v>0</v>
      </c>
      <c r="X140" s="137">
        <v>0</v>
      </c>
      <c r="Y140" s="137">
        <f t="shared" ref="Y140:Y149" si="30">X140*K140</f>
        <v>0</v>
      </c>
      <c r="Z140" s="137">
        <v>0</v>
      </c>
      <c r="AA140" s="138">
        <f t="shared" ref="AA140:AA149" si="31">Z140*K140</f>
        <v>0</v>
      </c>
      <c r="AR140" s="13" t="s">
        <v>119</v>
      </c>
      <c r="AT140" s="13" t="s">
        <v>117</v>
      </c>
      <c r="AU140" s="13" t="s">
        <v>120</v>
      </c>
      <c r="AY140" s="13" t="s">
        <v>116</v>
      </c>
      <c r="BE140" s="139">
        <f t="shared" ref="BE140:BE149" si="32">IF(U140="základná",N140,0)</f>
        <v>0</v>
      </c>
      <c r="BF140" s="139">
        <f t="shared" ref="BF140:BF149" si="33">IF(U140="znížená",N140,0)</f>
        <v>0</v>
      </c>
      <c r="BG140" s="139">
        <f t="shared" ref="BG140:BG149" si="34">IF(U140="zákl. prenesená",N140,0)</f>
        <v>0</v>
      </c>
      <c r="BH140" s="139">
        <f t="shared" ref="BH140:BH149" si="35">IF(U140="zníž. prenesená",N140,0)</f>
        <v>0</v>
      </c>
      <c r="BI140" s="139">
        <f t="shared" ref="BI140:BI149" si="36">IF(U140="nulová",N140,0)</f>
        <v>0</v>
      </c>
      <c r="BJ140" s="13" t="s">
        <v>120</v>
      </c>
      <c r="BK140" s="140">
        <f t="shared" ref="BK140:BK149" si="37">ROUND(L140*K140,3)</f>
        <v>0</v>
      </c>
      <c r="BL140" s="13" t="s">
        <v>119</v>
      </c>
      <c r="BM140" s="13" t="s">
        <v>164</v>
      </c>
    </row>
    <row r="141" spans="2:65" s="1" customFormat="1" ht="31.5" hidden="1" customHeight="1" x14ac:dyDescent="0.3">
      <c r="B141" s="130"/>
      <c r="C141" s="131" t="s">
        <v>165</v>
      </c>
      <c r="D141" s="131" t="s">
        <v>117</v>
      </c>
      <c r="E141" s="132"/>
      <c r="F141" s="224"/>
      <c r="G141" s="219"/>
      <c r="H141" s="219"/>
      <c r="I141" s="219"/>
      <c r="J141" s="133" t="s">
        <v>122</v>
      </c>
      <c r="K141" s="134">
        <v>0</v>
      </c>
      <c r="L141" s="222"/>
      <c r="M141" s="219"/>
      <c r="N141" s="222">
        <f t="shared" si="28"/>
        <v>0</v>
      </c>
      <c r="O141" s="219"/>
      <c r="P141" s="219"/>
      <c r="Q141" s="219"/>
      <c r="R141" s="135"/>
      <c r="T141" s="136" t="s">
        <v>3</v>
      </c>
      <c r="U141" s="36" t="s">
        <v>33</v>
      </c>
      <c r="V141" s="137">
        <v>0</v>
      </c>
      <c r="W141" s="137">
        <f t="shared" si="29"/>
        <v>0</v>
      </c>
      <c r="X141" s="137">
        <v>0</v>
      </c>
      <c r="Y141" s="137">
        <f t="shared" si="30"/>
        <v>0</v>
      </c>
      <c r="Z141" s="137">
        <v>0</v>
      </c>
      <c r="AA141" s="138">
        <f t="shared" si="31"/>
        <v>0</v>
      </c>
      <c r="AR141" s="13" t="s">
        <v>119</v>
      </c>
      <c r="AT141" s="13" t="s">
        <v>117</v>
      </c>
      <c r="AU141" s="13" t="s">
        <v>120</v>
      </c>
      <c r="AY141" s="13" t="s">
        <v>116</v>
      </c>
      <c r="BE141" s="139">
        <f t="shared" si="32"/>
        <v>0</v>
      </c>
      <c r="BF141" s="139">
        <f t="shared" si="33"/>
        <v>0</v>
      </c>
      <c r="BG141" s="139">
        <f t="shared" si="34"/>
        <v>0</v>
      </c>
      <c r="BH141" s="139">
        <f t="shared" si="35"/>
        <v>0</v>
      </c>
      <c r="BI141" s="139">
        <f t="shared" si="36"/>
        <v>0</v>
      </c>
      <c r="BJ141" s="13" t="s">
        <v>120</v>
      </c>
      <c r="BK141" s="140">
        <f t="shared" si="37"/>
        <v>0</v>
      </c>
      <c r="BL141" s="13" t="s">
        <v>119</v>
      </c>
      <c r="BM141" s="13" t="s">
        <v>166</v>
      </c>
    </row>
    <row r="142" spans="2:65" s="1" customFormat="1" ht="22.5" customHeight="1" x14ac:dyDescent="0.3">
      <c r="B142" s="130"/>
      <c r="C142" s="131">
        <v>18</v>
      </c>
      <c r="D142" s="131" t="s">
        <v>117</v>
      </c>
      <c r="E142" s="132" t="s">
        <v>167</v>
      </c>
      <c r="F142" s="224" t="s">
        <v>168</v>
      </c>
      <c r="G142" s="219"/>
      <c r="H142" s="219"/>
      <c r="I142" s="219"/>
      <c r="J142" s="133" t="s">
        <v>134</v>
      </c>
      <c r="K142" s="134">
        <v>5</v>
      </c>
      <c r="L142" s="222"/>
      <c r="M142" s="219"/>
      <c r="N142" s="222"/>
      <c r="O142" s="219"/>
      <c r="P142" s="219"/>
      <c r="Q142" s="219"/>
      <c r="R142" s="135"/>
      <c r="T142" s="136" t="s">
        <v>3</v>
      </c>
      <c r="U142" s="36" t="s">
        <v>33</v>
      </c>
      <c r="V142" s="137">
        <v>0</v>
      </c>
      <c r="W142" s="137">
        <f t="shared" si="29"/>
        <v>0</v>
      </c>
      <c r="X142" s="137">
        <v>0</v>
      </c>
      <c r="Y142" s="137">
        <f t="shared" si="30"/>
        <v>0</v>
      </c>
      <c r="Z142" s="137">
        <v>0</v>
      </c>
      <c r="AA142" s="138">
        <f t="shared" si="31"/>
        <v>0</v>
      </c>
      <c r="AR142" s="13" t="s">
        <v>119</v>
      </c>
      <c r="AT142" s="13" t="s">
        <v>117</v>
      </c>
      <c r="AU142" s="13" t="s">
        <v>120</v>
      </c>
      <c r="AY142" s="13" t="s">
        <v>116</v>
      </c>
      <c r="BE142" s="139">
        <f t="shared" si="32"/>
        <v>0</v>
      </c>
      <c r="BF142" s="139">
        <f t="shared" si="33"/>
        <v>0</v>
      </c>
      <c r="BG142" s="139">
        <f t="shared" si="34"/>
        <v>0</v>
      </c>
      <c r="BH142" s="139">
        <f t="shared" si="35"/>
        <v>0</v>
      </c>
      <c r="BI142" s="139">
        <f t="shared" si="36"/>
        <v>0</v>
      </c>
      <c r="BJ142" s="13" t="s">
        <v>120</v>
      </c>
      <c r="BK142" s="140">
        <f t="shared" si="37"/>
        <v>0</v>
      </c>
      <c r="BL142" s="13" t="s">
        <v>119</v>
      </c>
      <c r="BM142" s="13" t="s">
        <v>169</v>
      </c>
    </row>
    <row r="143" spans="2:65" s="1" customFormat="1" ht="22.5" customHeight="1" x14ac:dyDescent="0.3">
      <c r="B143" s="130"/>
      <c r="C143" s="131">
        <v>19</v>
      </c>
      <c r="D143" s="131" t="s">
        <v>117</v>
      </c>
      <c r="E143" s="132" t="s">
        <v>170</v>
      </c>
      <c r="F143" s="224" t="s">
        <v>171</v>
      </c>
      <c r="G143" s="219"/>
      <c r="H143" s="219"/>
      <c r="I143" s="219"/>
      <c r="J143" s="133" t="s">
        <v>134</v>
      </c>
      <c r="K143" s="134">
        <v>5</v>
      </c>
      <c r="L143" s="222"/>
      <c r="M143" s="219"/>
      <c r="N143" s="222"/>
      <c r="O143" s="219"/>
      <c r="P143" s="219"/>
      <c r="Q143" s="219"/>
      <c r="R143" s="135"/>
      <c r="T143" s="136" t="s">
        <v>3</v>
      </c>
      <c r="U143" s="36" t="s">
        <v>33</v>
      </c>
      <c r="V143" s="137">
        <v>0</v>
      </c>
      <c r="W143" s="137">
        <f t="shared" si="29"/>
        <v>0</v>
      </c>
      <c r="X143" s="137">
        <v>0</v>
      </c>
      <c r="Y143" s="137">
        <f t="shared" si="30"/>
        <v>0</v>
      </c>
      <c r="Z143" s="137">
        <v>0</v>
      </c>
      <c r="AA143" s="138">
        <f t="shared" si="31"/>
        <v>0</v>
      </c>
      <c r="AR143" s="13" t="s">
        <v>119</v>
      </c>
      <c r="AT143" s="13" t="s">
        <v>117</v>
      </c>
      <c r="AU143" s="13" t="s">
        <v>120</v>
      </c>
      <c r="AY143" s="13" t="s">
        <v>116</v>
      </c>
      <c r="BE143" s="139">
        <f t="shared" si="32"/>
        <v>0</v>
      </c>
      <c r="BF143" s="139">
        <f t="shared" si="33"/>
        <v>0</v>
      </c>
      <c r="BG143" s="139">
        <f t="shared" si="34"/>
        <v>0</v>
      </c>
      <c r="BH143" s="139">
        <f t="shared" si="35"/>
        <v>0</v>
      </c>
      <c r="BI143" s="139">
        <f t="shared" si="36"/>
        <v>0</v>
      </c>
      <c r="BJ143" s="13" t="s">
        <v>120</v>
      </c>
      <c r="BK143" s="140">
        <f t="shared" si="37"/>
        <v>0</v>
      </c>
      <c r="BL143" s="13" t="s">
        <v>119</v>
      </c>
      <c r="BM143" s="13" t="s">
        <v>172</v>
      </c>
    </row>
    <row r="144" spans="2:65" s="1" customFormat="1" ht="31.5" customHeight="1" x14ac:dyDescent="0.3">
      <c r="B144" s="130"/>
      <c r="C144" s="131">
        <v>20</v>
      </c>
      <c r="D144" s="131" t="s">
        <v>117</v>
      </c>
      <c r="E144" s="132" t="s">
        <v>173</v>
      </c>
      <c r="F144" s="224" t="s">
        <v>174</v>
      </c>
      <c r="G144" s="219"/>
      <c r="H144" s="219"/>
      <c r="I144" s="219"/>
      <c r="J144" s="133" t="s">
        <v>134</v>
      </c>
      <c r="K144" s="134">
        <v>5</v>
      </c>
      <c r="L144" s="222"/>
      <c r="M144" s="219"/>
      <c r="N144" s="222"/>
      <c r="O144" s="219"/>
      <c r="P144" s="219"/>
      <c r="Q144" s="219"/>
      <c r="R144" s="135"/>
      <c r="T144" s="136" t="s">
        <v>3</v>
      </c>
      <c r="U144" s="36" t="s">
        <v>33</v>
      </c>
      <c r="V144" s="137">
        <v>0</v>
      </c>
      <c r="W144" s="137">
        <f t="shared" si="29"/>
        <v>0</v>
      </c>
      <c r="X144" s="137">
        <v>0</v>
      </c>
      <c r="Y144" s="137">
        <f t="shared" si="30"/>
        <v>0</v>
      </c>
      <c r="Z144" s="137">
        <v>0</v>
      </c>
      <c r="AA144" s="138">
        <f t="shared" si="31"/>
        <v>0</v>
      </c>
      <c r="AR144" s="13" t="s">
        <v>119</v>
      </c>
      <c r="AT144" s="13" t="s">
        <v>117</v>
      </c>
      <c r="AU144" s="13" t="s">
        <v>120</v>
      </c>
      <c r="AY144" s="13" t="s">
        <v>116</v>
      </c>
      <c r="BE144" s="139">
        <f t="shared" si="32"/>
        <v>0</v>
      </c>
      <c r="BF144" s="139">
        <f t="shared" si="33"/>
        <v>0</v>
      </c>
      <c r="BG144" s="139">
        <f t="shared" si="34"/>
        <v>0</v>
      </c>
      <c r="BH144" s="139">
        <f t="shared" si="35"/>
        <v>0</v>
      </c>
      <c r="BI144" s="139">
        <f t="shared" si="36"/>
        <v>0</v>
      </c>
      <c r="BJ144" s="13" t="s">
        <v>120</v>
      </c>
      <c r="BK144" s="140">
        <f t="shared" si="37"/>
        <v>0</v>
      </c>
      <c r="BL144" s="13" t="s">
        <v>119</v>
      </c>
      <c r="BM144" s="13" t="s">
        <v>175</v>
      </c>
    </row>
    <row r="145" spans="2:65" s="1" customFormat="1" ht="31.5" customHeight="1" x14ac:dyDescent="0.3">
      <c r="B145" s="130"/>
      <c r="C145" s="131">
        <v>21</v>
      </c>
      <c r="D145" s="131" t="s">
        <v>117</v>
      </c>
      <c r="E145" s="132" t="s">
        <v>176</v>
      </c>
      <c r="F145" s="224" t="s">
        <v>177</v>
      </c>
      <c r="G145" s="219"/>
      <c r="H145" s="219"/>
      <c r="I145" s="219"/>
      <c r="J145" s="133" t="s">
        <v>134</v>
      </c>
      <c r="K145" s="134">
        <v>5</v>
      </c>
      <c r="L145" s="222"/>
      <c r="M145" s="219"/>
      <c r="N145" s="222"/>
      <c r="O145" s="219"/>
      <c r="P145" s="219"/>
      <c r="Q145" s="219"/>
      <c r="R145" s="135"/>
      <c r="T145" s="136" t="s">
        <v>3</v>
      </c>
      <c r="U145" s="36" t="s">
        <v>33</v>
      </c>
      <c r="V145" s="137">
        <v>1.0412999999999999</v>
      </c>
      <c r="W145" s="137">
        <f t="shared" si="29"/>
        <v>5.2064999999999992</v>
      </c>
      <c r="X145" s="137">
        <v>0</v>
      </c>
      <c r="Y145" s="137">
        <f t="shared" si="30"/>
        <v>0</v>
      </c>
      <c r="Z145" s="137">
        <v>0</v>
      </c>
      <c r="AA145" s="138">
        <f t="shared" si="31"/>
        <v>0</v>
      </c>
      <c r="AR145" s="13" t="s">
        <v>119</v>
      </c>
      <c r="AT145" s="13" t="s">
        <v>117</v>
      </c>
      <c r="AU145" s="13" t="s">
        <v>120</v>
      </c>
      <c r="AY145" s="13" t="s">
        <v>116</v>
      </c>
      <c r="BE145" s="139">
        <f t="shared" si="32"/>
        <v>0</v>
      </c>
      <c r="BF145" s="139">
        <f t="shared" si="33"/>
        <v>0</v>
      </c>
      <c r="BG145" s="139">
        <f t="shared" si="34"/>
        <v>0</v>
      </c>
      <c r="BH145" s="139">
        <f t="shared" si="35"/>
        <v>0</v>
      </c>
      <c r="BI145" s="139">
        <f t="shared" si="36"/>
        <v>0</v>
      </c>
      <c r="BJ145" s="13" t="s">
        <v>120</v>
      </c>
      <c r="BK145" s="140">
        <f t="shared" si="37"/>
        <v>0</v>
      </c>
      <c r="BL145" s="13" t="s">
        <v>119</v>
      </c>
      <c r="BM145" s="13" t="s">
        <v>178</v>
      </c>
    </row>
    <row r="146" spans="2:65" s="1" customFormat="1" ht="31.5" customHeight="1" x14ac:dyDescent="0.3">
      <c r="B146" s="130"/>
      <c r="C146" s="131">
        <v>22</v>
      </c>
      <c r="D146" s="131" t="s">
        <v>117</v>
      </c>
      <c r="E146" s="132" t="s">
        <v>179</v>
      </c>
      <c r="F146" s="224" t="s">
        <v>180</v>
      </c>
      <c r="G146" s="219"/>
      <c r="H146" s="219"/>
      <c r="I146" s="219"/>
      <c r="J146" s="133" t="s">
        <v>134</v>
      </c>
      <c r="K146" s="134">
        <v>5</v>
      </c>
      <c r="L146" s="222"/>
      <c r="M146" s="219"/>
      <c r="N146" s="222"/>
      <c r="O146" s="219"/>
      <c r="P146" s="219"/>
      <c r="Q146" s="219"/>
      <c r="R146" s="135"/>
      <c r="T146" s="136" t="s">
        <v>3</v>
      </c>
      <c r="U146" s="36" t="s">
        <v>33</v>
      </c>
      <c r="V146" s="137">
        <v>0</v>
      </c>
      <c r="W146" s="137">
        <f t="shared" si="29"/>
        <v>0</v>
      </c>
      <c r="X146" s="137">
        <v>0</v>
      </c>
      <c r="Y146" s="137">
        <f t="shared" si="30"/>
        <v>0</v>
      </c>
      <c r="Z146" s="137">
        <v>0</v>
      </c>
      <c r="AA146" s="138">
        <f t="shared" si="31"/>
        <v>0</v>
      </c>
      <c r="AR146" s="13" t="s">
        <v>119</v>
      </c>
      <c r="AT146" s="13" t="s">
        <v>117</v>
      </c>
      <c r="AU146" s="13" t="s">
        <v>120</v>
      </c>
      <c r="AY146" s="13" t="s">
        <v>116</v>
      </c>
      <c r="BE146" s="139">
        <f t="shared" si="32"/>
        <v>0</v>
      </c>
      <c r="BF146" s="139">
        <f t="shared" si="33"/>
        <v>0</v>
      </c>
      <c r="BG146" s="139">
        <f t="shared" si="34"/>
        <v>0</v>
      </c>
      <c r="BH146" s="139">
        <f t="shared" si="35"/>
        <v>0</v>
      </c>
      <c r="BI146" s="139">
        <f t="shared" si="36"/>
        <v>0</v>
      </c>
      <c r="BJ146" s="13" t="s">
        <v>120</v>
      </c>
      <c r="BK146" s="140">
        <f t="shared" si="37"/>
        <v>0</v>
      </c>
      <c r="BL146" s="13" t="s">
        <v>119</v>
      </c>
      <c r="BM146" s="13" t="s">
        <v>181</v>
      </c>
    </row>
    <row r="147" spans="2:65" s="1" customFormat="1" ht="44.25" customHeight="1" x14ac:dyDescent="0.3">
      <c r="B147" s="130"/>
      <c r="C147" s="131">
        <v>23</v>
      </c>
      <c r="D147" s="131" t="s">
        <v>117</v>
      </c>
      <c r="E147" s="132" t="s">
        <v>182</v>
      </c>
      <c r="F147" s="224" t="s">
        <v>183</v>
      </c>
      <c r="G147" s="219"/>
      <c r="H147" s="219"/>
      <c r="I147" s="219"/>
      <c r="J147" s="133" t="s">
        <v>134</v>
      </c>
      <c r="K147" s="134">
        <v>5</v>
      </c>
      <c r="L147" s="222"/>
      <c r="M147" s="219"/>
      <c r="N147" s="222"/>
      <c r="O147" s="219"/>
      <c r="P147" s="219"/>
      <c r="Q147" s="219"/>
      <c r="R147" s="135"/>
      <c r="T147" s="136" t="s">
        <v>3</v>
      </c>
      <c r="U147" s="36" t="s">
        <v>33</v>
      </c>
      <c r="V147" s="137">
        <v>0.1482</v>
      </c>
      <c r="W147" s="137">
        <f t="shared" si="29"/>
        <v>0.74099999999999999</v>
      </c>
      <c r="X147" s="137">
        <v>0</v>
      </c>
      <c r="Y147" s="137">
        <f t="shared" si="30"/>
        <v>0</v>
      </c>
      <c r="Z147" s="137">
        <v>0</v>
      </c>
      <c r="AA147" s="138">
        <f t="shared" si="31"/>
        <v>0</v>
      </c>
      <c r="AR147" s="13" t="s">
        <v>119</v>
      </c>
      <c r="AT147" s="13" t="s">
        <v>117</v>
      </c>
      <c r="AU147" s="13" t="s">
        <v>120</v>
      </c>
      <c r="AY147" s="13" t="s">
        <v>116</v>
      </c>
      <c r="BE147" s="139">
        <f t="shared" si="32"/>
        <v>0</v>
      </c>
      <c r="BF147" s="139">
        <f t="shared" si="33"/>
        <v>0</v>
      </c>
      <c r="BG147" s="139">
        <f t="shared" si="34"/>
        <v>0</v>
      </c>
      <c r="BH147" s="139">
        <f t="shared" si="35"/>
        <v>0</v>
      </c>
      <c r="BI147" s="139">
        <f t="shared" si="36"/>
        <v>0</v>
      </c>
      <c r="BJ147" s="13" t="s">
        <v>120</v>
      </c>
      <c r="BK147" s="140">
        <f t="shared" si="37"/>
        <v>0</v>
      </c>
      <c r="BL147" s="13" t="s">
        <v>119</v>
      </c>
      <c r="BM147" s="13" t="s">
        <v>184</v>
      </c>
    </row>
    <row r="148" spans="2:65" s="1" customFormat="1" ht="31.5" customHeight="1" x14ac:dyDescent="0.3">
      <c r="B148" s="130"/>
      <c r="C148" s="131">
        <v>24</v>
      </c>
      <c r="D148" s="131" t="s">
        <v>117</v>
      </c>
      <c r="E148" s="132" t="s">
        <v>185</v>
      </c>
      <c r="F148" s="224" t="s">
        <v>186</v>
      </c>
      <c r="G148" s="219"/>
      <c r="H148" s="219"/>
      <c r="I148" s="219"/>
      <c r="J148" s="133" t="s">
        <v>187</v>
      </c>
      <c r="K148" s="134">
        <v>3</v>
      </c>
      <c r="L148" s="222"/>
      <c r="M148" s="219"/>
      <c r="N148" s="222"/>
      <c r="O148" s="219"/>
      <c r="P148" s="219"/>
      <c r="Q148" s="219"/>
      <c r="R148" s="135"/>
      <c r="T148" s="136" t="s">
        <v>3</v>
      </c>
      <c r="U148" s="36" t="s">
        <v>33</v>
      </c>
      <c r="V148" s="137">
        <v>0.35360000000000003</v>
      </c>
      <c r="W148" s="137">
        <f t="shared" si="29"/>
        <v>1.0608</v>
      </c>
      <c r="X148" s="137">
        <v>0</v>
      </c>
      <c r="Y148" s="137">
        <f t="shared" si="30"/>
        <v>0</v>
      </c>
      <c r="Z148" s="137">
        <v>0</v>
      </c>
      <c r="AA148" s="138">
        <f t="shared" si="31"/>
        <v>0</v>
      </c>
      <c r="AR148" s="13" t="s">
        <v>119</v>
      </c>
      <c r="AT148" s="13" t="s">
        <v>117</v>
      </c>
      <c r="AU148" s="13" t="s">
        <v>120</v>
      </c>
      <c r="AY148" s="13" t="s">
        <v>116</v>
      </c>
      <c r="BE148" s="139">
        <f t="shared" si="32"/>
        <v>0</v>
      </c>
      <c r="BF148" s="139">
        <f t="shared" si="33"/>
        <v>0</v>
      </c>
      <c r="BG148" s="139">
        <f t="shared" si="34"/>
        <v>0</v>
      </c>
      <c r="BH148" s="139">
        <f t="shared" si="35"/>
        <v>0</v>
      </c>
      <c r="BI148" s="139">
        <f t="shared" si="36"/>
        <v>0</v>
      </c>
      <c r="BJ148" s="13" t="s">
        <v>120</v>
      </c>
      <c r="BK148" s="140">
        <f t="shared" si="37"/>
        <v>0</v>
      </c>
      <c r="BL148" s="13" t="s">
        <v>119</v>
      </c>
      <c r="BM148" s="13" t="s">
        <v>188</v>
      </c>
    </row>
    <row r="149" spans="2:65" s="1" customFormat="1" ht="22.5" customHeight="1" x14ac:dyDescent="0.3">
      <c r="B149" s="130"/>
      <c r="C149" s="131">
        <v>25</v>
      </c>
      <c r="D149" s="131" t="s">
        <v>117</v>
      </c>
      <c r="E149" s="132" t="s">
        <v>189</v>
      </c>
      <c r="F149" s="224" t="s">
        <v>190</v>
      </c>
      <c r="G149" s="219"/>
      <c r="H149" s="219"/>
      <c r="I149" s="219"/>
      <c r="J149" s="133" t="s">
        <v>191</v>
      </c>
      <c r="K149" s="134">
        <v>25</v>
      </c>
      <c r="L149" s="222"/>
      <c r="M149" s="219"/>
      <c r="N149" s="222"/>
      <c r="O149" s="219"/>
      <c r="P149" s="219"/>
      <c r="Q149" s="219"/>
      <c r="R149" s="135"/>
      <c r="T149" s="136" t="s">
        <v>3</v>
      </c>
      <c r="U149" s="36" t="s">
        <v>33</v>
      </c>
      <c r="V149" s="137">
        <v>0</v>
      </c>
      <c r="W149" s="137">
        <f t="shared" si="29"/>
        <v>0</v>
      </c>
      <c r="X149" s="137">
        <v>0</v>
      </c>
      <c r="Y149" s="137">
        <f t="shared" si="30"/>
        <v>0</v>
      </c>
      <c r="Z149" s="137">
        <v>0</v>
      </c>
      <c r="AA149" s="138">
        <f t="shared" si="31"/>
        <v>0</v>
      </c>
      <c r="AR149" s="13" t="s">
        <v>119</v>
      </c>
      <c r="AT149" s="13" t="s">
        <v>117</v>
      </c>
      <c r="AU149" s="13" t="s">
        <v>120</v>
      </c>
      <c r="AY149" s="13" t="s">
        <v>116</v>
      </c>
      <c r="BE149" s="139">
        <f t="shared" si="32"/>
        <v>0</v>
      </c>
      <c r="BF149" s="139">
        <f t="shared" si="33"/>
        <v>0</v>
      </c>
      <c r="BG149" s="139">
        <f t="shared" si="34"/>
        <v>0</v>
      </c>
      <c r="BH149" s="139">
        <f t="shared" si="35"/>
        <v>0</v>
      </c>
      <c r="BI149" s="139">
        <f t="shared" si="36"/>
        <v>0</v>
      </c>
      <c r="BJ149" s="13" t="s">
        <v>120</v>
      </c>
      <c r="BK149" s="140">
        <f t="shared" si="37"/>
        <v>0</v>
      </c>
      <c r="BL149" s="13" t="s">
        <v>119</v>
      </c>
      <c r="BM149" s="13" t="s">
        <v>192</v>
      </c>
    </row>
    <row r="150" spans="2:65" s="9" customFormat="1" ht="29.85" customHeight="1" x14ac:dyDescent="0.3">
      <c r="B150" s="119"/>
      <c r="C150" s="120"/>
      <c r="D150" s="156" t="s">
        <v>223</v>
      </c>
      <c r="E150" s="129"/>
      <c r="F150" s="129"/>
      <c r="G150" s="129"/>
      <c r="H150" s="129"/>
      <c r="I150" s="129"/>
      <c r="J150" s="129"/>
      <c r="K150" s="129"/>
      <c r="L150" s="129"/>
      <c r="M150" s="129"/>
      <c r="N150" s="233">
        <f>BK150</f>
        <v>0</v>
      </c>
      <c r="O150" s="234"/>
      <c r="P150" s="234"/>
      <c r="Q150" s="234"/>
      <c r="R150" s="122"/>
      <c r="T150" s="123"/>
      <c r="U150" s="120"/>
      <c r="V150" s="120"/>
      <c r="W150" s="124">
        <f>SUM(W151:W153)</f>
        <v>0</v>
      </c>
      <c r="X150" s="120"/>
      <c r="Y150" s="124">
        <f>SUM(Y151:Y153)</f>
        <v>0</v>
      </c>
      <c r="Z150" s="120"/>
      <c r="AA150" s="125">
        <f>SUM(AA151:AA153)</f>
        <v>0</v>
      </c>
      <c r="AR150" s="126" t="s">
        <v>115</v>
      </c>
      <c r="AT150" s="127" t="s">
        <v>65</v>
      </c>
      <c r="AU150" s="127" t="s">
        <v>72</v>
      </c>
      <c r="AY150" s="126" t="s">
        <v>116</v>
      </c>
      <c r="BK150" s="128">
        <f>SUM(BK151:BK153)</f>
        <v>0</v>
      </c>
    </row>
    <row r="151" spans="2:65" s="1" customFormat="1" ht="31.5" customHeight="1" x14ac:dyDescent="0.3">
      <c r="B151" s="130"/>
      <c r="C151" s="131">
        <v>26</v>
      </c>
      <c r="D151" s="131" t="s">
        <v>117</v>
      </c>
      <c r="E151" s="132" t="s">
        <v>193</v>
      </c>
      <c r="F151" s="224" t="s">
        <v>194</v>
      </c>
      <c r="G151" s="219"/>
      <c r="H151" s="219"/>
      <c r="I151" s="219"/>
      <c r="J151" s="133" t="s">
        <v>195</v>
      </c>
      <c r="K151" s="134">
        <v>36</v>
      </c>
      <c r="L151" s="222"/>
      <c r="M151" s="219"/>
      <c r="N151" s="222"/>
      <c r="O151" s="219"/>
      <c r="P151" s="219"/>
      <c r="Q151" s="219"/>
      <c r="R151" s="135"/>
      <c r="T151" s="136" t="s">
        <v>3</v>
      </c>
      <c r="U151" s="36" t="s">
        <v>33</v>
      </c>
      <c r="V151" s="137">
        <v>0</v>
      </c>
      <c r="W151" s="137">
        <f>V151*K151</f>
        <v>0</v>
      </c>
      <c r="X151" s="137">
        <v>0</v>
      </c>
      <c r="Y151" s="137">
        <f>X151*K151</f>
        <v>0</v>
      </c>
      <c r="Z151" s="137">
        <v>0</v>
      </c>
      <c r="AA151" s="138">
        <f>Z151*K151</f>
        <v>0</v>
      </c>
      <c r="AR151" s="13" t="s">
        <v>119</v>
      </c>
      <c r="AT151" s="13" t="s">
        <v>117</v>
      </c>
      <c r="AU151" s="13" t="s">
        <v>120</v>
      </c>
      <c r="AY151" s="13" t="s">
        <v>116</v>
      </c>
      <c r="BE151" s="139">
        <f>IF(U151="základná",N151,0)</f>
        <v>0</v>
      </c>
      <c r="BF151" s="139">
        <f>IF(U151="znížená",N151,0)</f>
        <v>0</v>
      </c>
      <c r="BG151" s="139">
        <f>IF(U151="zákl. prenesená",N151,0)</f>
        <v>0</v>
      </c>
      <c r="BH151" s="139">
        <f>IF(U151="zníž. prenesená",N151,0)</f>
        <v>0</v>
      </c>
      <c r="BI151" s="139">
        <f>IF(U151="nulová",N151,0)</f>
        <v>0</v>
      </c>
      <c r="BJ151" s="13" t="s">
        <v>120</v>
      </c>
      <c r="BK151" s="140">
        <f>ROUND(L151*K151,3)</f>
        <v>0</v>
      </c>
      <c r="BL151" s="13" t="s">
        <v>119</v>
      </c>
      <c r="BM151" s="13" t="s">
        <v>163</v>
      </c>
    </row>
    <row r="152" spans="2:65" s="1" customFormat="1" ht="22.5" customHeight="1" x14ac:dyDescent="0.3">
      <c r="B152" s="130"/>
      <c r="C152" s="131">
        <v>27</v>
      </c>
      <c r="D152" s="131" t="s">
        <v>117</v>
      </c>
      <c r="E152" s="132" t="s">
        <v>196</v>
      </c>
      <c r="F152" s="224" t="s">
        <v>228</v>
      </c>
      <c r="G152" s="219"/>
      <c r="H152" s="219"/>
      <c r="I152" s="219"/>
      <c r="J152" s="133" t="s">
        <v>195</v>
      </c>
      <c r="K152" s="134">
        <v>102</v>
      </c>
      <c r="L152" s="222"/>
      <c r="M152" s="219"/>
      <c r="N152" s="222"/>
      <c r="O152" s="219"/>
      <c r="P152" s="219"/>
      <c r="Q152" s="219"/>
      <c r="R152" s="135"/>
      <c r="T152" s="136" t="s">
        <v>3</v>
      </c>
      <c r="U152" s="36" t="s">
        <v>33</v>
      </c>
      <c r="V152" s="137">
        <v>0</v>
      </c>
      <c r="W152" s="137">
        <f>V152*K152</f>
        <v>0</v>
      </c>
      <c r="X152" s="137">
        <v>0</v>
      </c>
      <c r="Y152" s="137">
        <f>X152*K152</f>
        <v>0</v>
      </c>
      <c r="Z152" s="137">
        <v>0</v>
      </c>
      <c r="AA152" s="138">
        <f>Z152*K152</f>
        <v>0</v>
      </c>
      <c r="AR152" s="13" t="s">
        <v>119</v>
      </c>
      <c r="AT152" s="13" t="s">
        <v>117</v>
      </c>
      <c r="AU152" s="13" t="s">
        <v>120</v>
      </c>
      <c r="AY152" s="13" t="s">
        <v>116</v>
      </c>
      <c r="BE152" s="139">
        <f>IF(U152="základná",N152,0)</f>
        <v>0</v>
      </c>
      <c r="BF152" s="139">
        <f>IF(U152="znížená",N152,0)</f>
        <v>0</v>
      </c>
      <c r="BG152" s="139">
        <f>IF(U152="zákl. prenesená",N152,0)</f>
        <v>0</v>
      </c>
      <c r="BH152" s="139">
        <f>IF(U152="zníž. prenesená",N152,0)</f>
        <v>0</v>
      </c>
      <c r="BI152" s="139">
        <f>IF(U152="nulová",N152,0)</f>
        <v>0</v>
      </c>
      <c r="BJ152" s="13" t="s">
        <v>120</v>
      </c>
      <c r="BK152" s="140">
        <f>ROUND(L152*K152,3)</f>
        <v>0</v>
      </c>
      <c r="BL152" s="13" t="s">
        <v>119</v>
      </c>
      <c r="BM152" s="13" t="s">
        <v>162</v>
      </c>
    </row>
    <row r="153" spans="2:65" s="1" customFormat="1" ht="22.5" customHeight="1" x14ac:dyDescent="0.3">
      <c r="B153" s="130"/>
      <c r="C153" s="141">
        <v>28</v>
      </c>
      <c r="D153" s="141" t="s">
        <v>121</v>
      </c>
      <c r="E153" s="142" t="s">
        <v>197</v>
      </c>
      <c r="F153" s="225" t="s">
        <v>198</v>
      </c>
      <c r="G153" s="218"/>
      <c r="H153" s="218"/>
      <c r="I153" s="218"/>
      <c r="J153" s="143" t="s">
        <v>122</v>
      </c>
      <c r="K153" s="144">
        <v>0.5</v>
      </c>
      <c r="L153" s="217"/>
      <c r="M153" s="218"/>
      <c r="N153" s="217"/>
      <c r="O153" s="219"/>
      <c r="P153" s="219"/>
      <c r="Q153" s="219"/>
      <c r="R153" s="135"/>
      <c r="T153" s="136" t="s">
        <v>3</v>
      </c>
      <c r="U153" s="145" t="s">
        <v>33</v>
      </c>
      <c r="V153" s="146">
        <v>0</v>
      </c>
      <c r="W153" s="146">
        <f>V153*K153</f>
        <v>0</v>
      </c>
      <c r="X153" s="146">
        <v>0</v>
      </c>
      <c r="Y153" s="146">
        <f>X153*K153</f>
        <v>0</v>
      </c>
      <c r="Z153" s="146">
        <v>0</v>
      </c>
      <c r="AA153" s="147">
        <f>Z153*K153</f>
        <v>0</v>
      </c>
      <c r="AR153" s="13" t="s">
        <v>123</v>
      </c>
      <c r="AT153" s="13" t="s">
        <v>121</v>
      </c>
      <c r="AU153" s="13" t="s">
        <v>120</v>
      </c>
      <c r="AY153" s="13" t="s">
        <v>116</v>
      </c>
      <c r="BE153" s="139">
        <f>IF(U153="základná",N153,0)</f>
        <v>0</v>
      </c>
      <c r="BF153" s="139">
        <f>IF(U153="znížená",N153,0)</f>
        <v>0</v>
      </c>
      <c r="BG153" s="139">
        <f>IF(U153="zákl. prenesená",N153,0)</f>
        <v>0</v>
      </c>
      <c r="BH153" s="139">
        <f>IF(U153="zníž. prenesená",N153,0)</f>
        <v>0</v>
      </c>
      <c r="BI153" s="139">
        <f>IF(U153="nulová",N153,0)</f>
        <v>0</v>
      </c>
      <c r="BJ153" s="13" t="s">
        <v>120</v>
      </c>
      <c r="BK153" s="140">
        <f>ROUND(L153*K153,3)</f>
        <v>0</v>
      </c>
      <c r="BL153" s="13" t="s">
        <v>119</v>
      </c>
      <c r="BM153" s="13" t="s">
        <v>161</v>
      </c>
    </row>
    <row r="154" spans="2:65" s="1" customFormat="1" ht="6.95" customHeight="1" x14ac:dyDescent="0.3">
      <c r="B154" s="51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3"/>
    </row>
  </sheetData>
  <mergeCells count="156">
    <mergeCell ref="H1:K1"/>
    <mergeCell ref="S2:AC2"/>
    <mergeCell ref="F153:I153"/>
    <mergeCell ref="L153:M153"/>
    <mergeCell ref="N153:Q153"/>
    <mergeCell ref="N116:Q116"/>
    <mergeCell ref="N117:Q117"/>
    <mergeCell ref="N118:Q118"/>
    <mergeCell ref="N124:Q124"/>
    <mergeCell ref="N133:Q133"/>
    <mergeCell ref="N139:Q139"/>
    <mergeCell ref="N150:Q150"/>
    <mergeCell ref="F149:I149"/>
    <mergeCell ref="L149:M149"/>
    <mergeCell ref="N149:Q149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F144:I144"/>
    <mergeCell ref="L144:M144"/>
    <mergeCell ref="N144:Q144"/>
    <mergeCell ref="N147:Q147"/>
    <mergeCell ref="F148:I148"/>
    <mergeCell ref="L148:M148"/>
    <mergeCell ref="N148:Q148"/>
    <mergeCell ref="F145:I145"/>
    <mergeCell ref="L145:M145"/>
    <mergeCell ref="N145:Q145"/>
    <mergeCell ref="F146:I146"/>
    <mergeCell ref="L146:M146"/>
    <mergeCell ref="N146:Q146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7:I137"/>
    <mergeCell ref="L137:M137"/>
    <mergeCell ref="N137:Q137"/>
    <mergeCell ref="F138:I138"/>
    <mergeCell ref="L138:M138"/>
    <mergeCell ref="N138:Q138"/>
    <mergeCell ref="F140:I140"/>
    <mergeCell ref="L140:M140"/>
    <mergeCell ref="N140:Q140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23:I123"/>
    <mergeCell ref="L123:M123"/>
    <mergeCell ref="N123:Q123"/>
    <mergeCell ref="F125:I125"/>
    <mergeCell ref="L125:M125"/>
    <mergeCell ref="N125:Q125"/>
    <mergeCell ref="F126:I126"/>
    <mergeCell ref="L126:M126"/>
    <mergeCell ref="N126:Q126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F107:P107"/>
    <mergeCell ref="F108:P108"/>
    <mergeCell ref="M110:P110"/>
    <mergeCell ref="M112:Q112"/>
    <mergeCell ref="M113:Q113"/>
    <mergeCell ref="F115:I115"/>
    <mergeCell ref="L115:M115"/>
    <mergeCell ref="N115:Q115"/>
    <mergeCell ref="F119:I119"/>
    <mergeCell ref="L119:M119"/>
    <mergeCell ref="N119:Q119"/>
    <mergeCell ref="N89:Q89"/>
    <mergeCell ref="N90:Q90"/>
    <mergeCell ref="N91:Q91"/>
    <mergeCell ref="N92:Q92"/>
    <mergeCell ref="N93:Q93"/>
    <mergeCell ref="N94:Q94"/>
    <mergeCell ref="N97:Q97"/>
    <mergeCell ref="L99:Q99"/>
    <mergeCell ref="C105:Q105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hyperlinks>
    <hyperlink ref="F1:G1" location="C2" tooltip="Krycí list rozpočtu" display="1) Krycí list rozpočtu" xr:uid="{00000000-0004-0000-0100-000000000000}"/>
    <hyperlink ref="H1:K1" location="C86" tooltip="Rekapitulácia rozpočtu" display="2) Rekapitulácia rozpočtu" xr:uid="{00000000-0004-0000-0100-000001000000}"/>
    <hyperlink ref="L1" location="C115" tooltip="Rozpočet" display="3) Rozpočet" xr:uid="{00000000-0004-0000-0100-000002000000}"/>
    <hyperlink ref="S1:T1" location="'Rekapitulácia stavby'!C2" tooltip="Rekapitulácia stavby" display="Rekapitulácia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OEZ</vt:lpstr>
      <vt:lpstr>'01 - OEZ'!Názvy_tlače</vt:lpstr>
      <vt:lpstr>'Rekapitulácia stavby'!Názvy_tlače</vt:lpstr>
      <vt:lpstr>'01 - OEZ'!Oblasť_tlače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adela.liptakova</cp:lastModifiedBy>
  <cp:lastPrinted>2020-09-24T18:11:24Z</cp:lastPrinted>
  <dcterms:created xsi:type="dcterms:W3CDTF">2018-01-19T14:49:21Z</dcterms:created>
  <dcterms:modified xsi:type="dcterms:W3CDTF">2020-10-05T11:26:57Z</dcterms:modified>
</cp:coreProperties>
</file>