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kapustova\Desktop\"/>
    </mc:Choice>
  </mc:AlternateContent>
  <bookViews>
    <workbookView xWindow="0" yWindow="0" windowWidth="21600" windowHeight="10320" activeTab="2"/>
  </bookViews>
  <sheets>
    <sheet name="Rekapitulácia stavby" sheetId="1" r:id="rId1"/>
    <sheet name="2018007 - Oprava budovy G..." sheetId="2" r:id="rId2"/>
    <sheet name="2018007a - Hlavná budova ..." sheetId="3" r:id="rId3"/>
  </sheets>
  <definedNames>
    <definedName name="_xlnm.Print_Titles" localSheetId="1">'2018007 - Oprava budovy G...'!$111:$111</definedName>
    <definedName name="_xlnm.Print_Titles" localSheetId="2">'2018007a - Hlavná budova ...'!$127:$127</definedName>
    <definedName name="_xlnm.Print_Titles" localSheetId="0">'Rekapitulácia stavby'!$85:$85</definedName>
    <definedName name="_xlnm.Print_Area" localSheetId="1">'2018007 - Oprava budovy G...'!$C$4:$Q$69,'2018007 - Oprava budovy G...'!$C$75:$Q$96,'2018007 - Oprava budovy G...'!$C$102:$Q$113</definedName>
    <definedName name="_xlnm.Print_Area" localSheetId="2">'2018007a - Hlavná budova ...'!$C$4:$Q$69,'2018007a - Hlavná budova ...'!$C$75:$Q$111,'2018007a - Hlavná budova ...'!$C$117:$Q$222</definedName>
    <definedName name="_xlnm.Print_Area" localSheetId="0">'Rekapitulácia stavby'!$C$4:$AP$70,'Rekapitulácia stavby'!$C$76:$AP$106</definedName>
  </definedNames>
  <calcPr calcId="152511"/>
</workbook>
</file>

<file path=xl/calcChain.xml><?xml version="1.0" encoding="utf-8"?>
<calcChain xmlns="http://schemas.openxmlformats.org/spreadsheetml/2006/main">
  <c r="N222" i="3" l="1"/>
  <c r="AY89" i="1"/>
  <c r="AX89" i="1"/>
  <c r="BI221" i="3"/>
  <c r="BH221" i="3"/>
  <c r="BG221" i="3"/>
  <c r="BE221" i="3"/>
  <c r="AA221" i="3"/>
  <c r="AA220" i="3" s="1"/>
  <c r="Y221" i="3"/>
  <c r="Y220" i="3"/>
  <c r="W221" i="3"/>
  <c r="W220" i="3" s="1"/>
  <c r="BK221" i="3"/>
  <c r="BK220" i="3"/>
  <c r="N220" i="3"/>
  <c r="N101" i="3" s="1"/>
  <c r="N221" i="3"/>
  <c r="BF221" i="3"/>
  <c r="BI219" i="3"/>
  <c r="BH219" i="3"/>
  <c r="BG219" i="3"/>
  <c r="BE219" i="3"/>
  <c r="AA219" i="3"/>
  <c r="Y219" i="3"/>
  <c r="W219" i="3"/>
  <c r="BK219" i="3"/>
  <c r="N219" i="3"/>
  <c r="BF219" i="3" s="1"/>
  <c r="BI218" i="3"/>
  <c r="BH218" i="3"/>
  <c r="BG218" i="3"/>
  <c r="BE218" i="3"/>
  <c r="AA218" i="3"/>
  <c r="Y218" i="3"/>
  <c r="W218" i="3"/>
  <c r="BK218" i="3"/>
  <c r="N218" i="3"/>
  <c r="BF218" i="3"/>
  <c r="BI217" i="3"/>
  <c r="BH217" i="3"/>
  <c r="BG217" i="3"/>
  <c r="BE217" i="3"/>
  <c r="AA217" i="3"/>
  <c r="Y217" i="3"/>
  <c r="W217" i="3"/>
  <c r="BK217" i="3"/>
  <c r="BK214" i="3" s="1"/>
  <c r="N214" i="3" s="1"/>
  <c r="N100" i="3" s="1"/>
  <c r="N217" i="3"/>
  <c r="BF217" i="3" s="1"/>
  <c r="BI216" i="3"/>
  <c r="BH216" i="3"/>
  <c r="BG216" i="3"/>
  <c r="BE216" i="3"/>
  <c r="AA216" i="3"/>
  <c r="Y216" i="3"/>
  <c r="Y214" i="3" s="1"/>
  <c r="W216" i="3"/>
  <c r="BK216" i="3"/>
  <c r="N216" i="3"/>
  <c r="BF216" i="3"/>
  <c r="BI215" i="3"/>
  <c r="BH215" i="3"/>
  <c r="BG215" i="3"/>
  <c r="BE215" i="3"/>
  <c r="AA215" i="3"/>
  <c r="AA214" i="3" s="1"/>
  <c r="Y215" i="3"/>
  <c r="W215" i="3"/>
  <c r="BK215" i="3"/>
  <c r="N215" i="3"/>
  <c r="BF215" i="3" s="1"/>
  <c r="BI213" i="3"/>
  <c r="BH213" i="3"/>
  <c r="BG213" i="3"/>
  <c r="BE213" i="3"/>
  <c r="AA213" i="3"/>
  <c r="Y213" i="3"/>
  <c r="W213" i="3"/>
  <c r="BK213" i="3"/>
  <c r="N213" i="3"/>
  <c r="BF213" i="3" s="1"/>
  <c r="BI212" i="3"/>
  <c r="BH212" i="3"/>
  <c r="BG212" i="3"/>
  <c r="BE212" i="3"/>
  <c r="AA212" i="3"/>
  <c r="AA211" i="3"/>
  <c r="Y212" i="3"/>
  <c r="Y211" i="3" s="1"/>
  <c r="W212" i="3"/>
  <c r="W211" i="3"/>
  <c r="BK212" i="3"/>
  <c r="N212" i="3"/>
  <c r="BF212" i="3" s="1"/>
  <c r="BI210" i="3"/>
  <c r="BH210" i="3"/>
  <c r="BG210" i="3"/>
  <c r="BE210" i="3"/>
  <c r="AA210" i="3"/>
  <c r="Y210" i="3"/>
  <c r="W210" i="3"/>
  <c r="BK210" i="3"/>
  <c r="N210" i="3"/>
  <c r="BF210" i="3"/>
  <c r="BI209" i="3"/>
  <c r="BH209" i="3"/>
  <c r="BG209" i="3"/>
  <c r="BE209" i="3"/>
  <c r="AA209" i="3"/>
  <c r="Y209" i="3"/>
  <c r="W209" i="3"/>
  <c r="BK209" i="3"/>
  <c r="BK203" i="3" s="1"/>
  <c r="N209" i="3"/>
  <c r="BF209" i="3" s="1"/>
  <c r="BI208" i="3"/>
  <c r="BH208" i="3"/>
  <c r="BG208" i="3"/>
  <c r="BE208" i="3"/>
  <c r="AA208" i="3"/>
  <c r="Y208" i="3"/>
  <c r="W208" i="3"/>
  <c r="BK208" i="3"/>
  <c r="N208" i="3"/>
  <c r="BF208" i="3"/>
  <c r="BI207" i="3"/>
  <c r="BH207" i="3"/>
  <c r="BG207" i="3"/>
  <c r="BE207" i="3"/>
  <c r="AA207" i="3"/>
  <c r="Y207" i="3"/>
  <c r="W207" i="3"/>
  <c r="BK207" i="3"/>
  <c r="N207" i="3"/>
  <c r="BF207" i="3" s="1"/>
  <c r="BI206" i="3"/>
  <c r="BH206" i="3"/>
  <c r="BG206" i="3"/>
  <c r="BE206" i="3"/>
  <c r="AA206" i="3"/>
  <c r="Y206" i="3"/>
  <c r="W206" i="3"/>
  <c r="BK206" i="3"/>
  <c r="N206" i="3"/>
  <c r="BF206" i="3"/>
  <c r="BI205" i="3"/>
  <c r="BH205" i="3"/>
  <c r="BG205" i="3"/>
  <c r="BE205" i="3"/>
  <c r="AA205" i="3"/>
  <c r="Y205" i="3"/>
  <c r="W205" i="3"/>
  <c r="BK205" i="3"/>
  <c r="N205" i="3"/>
  <c r="BF205" i="3" s="1"/>
  <c r="BI204" i="3"/>
  <c r="BH204" i="3"/>
  <c r="BG204" i="3"/>
  <c r="BE204" i="3"/>
  <c r="AA204" i="3"/>
  <c r="AA203" i="3"/>
  <c r="AA202" i="3" s="1"/>
  <c r="Y204" i="3"/>
  <c r="W204" i="3"/>
  <c r="W203" i="3" s="1"/>
  <c r="BK204" i="3"/>
  <c r="N204" i="3"/>
  <c r="BF204" i="3" s="1"/>
  <c r="BI201" i="3"/>
  <c r="BH201" i="3"/>
  <c r="BG201" i="3"/>
  <c r="BE201" i="3"/>
  <c r="AA201" i="3"/>
  <c r="AA200" i="3" s="1"/>
  <c r="Y201" i="3"/>
  <c r="Y200" i="3"/>
  <c r="W201" i="3"/>
  <c r="W200" i="3" s="1"/>
  <c r="BK201" i="3"/>
  <c r="BK200" i="3"/>
  <c r="N200" i="3"/>
  <c r="N96" i="3" s="1"/>
  <c r="N201" i="3"/>
  <c r="BF201" i="3" s="1"/>
  <c r="BI199" i="3"/>
  <c r="BH199" i="3"/>
  <c r="BG199" i="3"/>
  <c r="BE199" i="3"/>
  <c r="AA199" i="3"/>
  <c r="Y199" i="3"/>
  <c r="W199" i="3"/>
  <c r="BK199" i="3"/>
  <c r="N199" i="3"/>
  <c r="BF199" i="3" s="1"/>
  <c r="BI198" i="3"/>
  <c r="BH198" i="3"/>
  <c r="BG198" i="3"/>
  <c r="BE198" i="3"/>
  <c r="AA198" i="3"/>
  <c r="Y198" i="3"/>
  <c r="W198" i="3"/>
  <c r="BK198" i="3"/>
  <c r="N198" i="3"/>
  <c r="BF198" i="3"/>
  <c r="BI197" i="3"/>
  <c r="BH197" i="3"/>
  <c r="BG197" i="3"/>
  <c r="BE197" i="3"/>
  <c r="AA197" i="3"/>
  <c r="Y197" i="3"/>
  <c r="W197" i="3"/>
  <c r="BK197" i="3"/>
  <c r="N197" i="3"/>
  <c r="BF197" i="3" s="1"/>
  <c r="BI196" i="3"/>
  <c r="BH196" i="3"/>
  <c r="BG196" i="3"/>
  <c r="BE196" i="3"/>
  <c r="AA196" i="3"/>
  <c r="Y196" i="3"/>
  <c r="W196" i="3"/>
  <c r="BK196" i="3"/>
  <c r="N196" i="3"/>
  <c r="BF196" i="3"/>
  <c r="BI195" i="3"/>
  <c r="BH195" i="3"/>
  <c r="BG195" i="3"/>
  <c r="BE195" i="3"/>
  <c r="AA195" i="3"/>
  <c r="Y195" i="3"/>
  <c r="W195" i="3"/>
  <c r="BK195" i="3"/>
  <c r="N195" i="3"/>
  <c r="BF195" i="3" s="1"/>
  <c r="BI194" i="3"/>
  <c r="BH194" i="3"/>
  <c r="BG194" i="3"/>
  <c r="BE194" i="3"/>
  <c r="AA194" i="3"/>
  <c r="Y194" i="3"/>
  <c r="W194" i="3"/>
  <c r="BK194" i="3"/>
  <c r="N194" i="3"/>
  <c r="BF194" i="3"/>
  <c r="BI193" i="3"/>
  <c r="BH193" i="3"/>
  <c r="BG193" i="3"/>
  <c r="BE193" i="3"/>
  <c r="AA193" i="3"/>
  <c r="Y193" i="3"/>
  <c r="W193" i="3"/>
  <c r="BK193" i="3"/>
  <c r="N193" i="3"/>
  <c r="BF193" i="3" s="1"/>
  <c r="BI192" i="3"/>
  <c r="BH192" i="3"/>
  <c r="BG192" i="3"/>
  <c r="BE192" i="3"/>
  <c r="AA192" i="3"/>
  <c r="Y192" i="3"/>
  <c r="W192" i="3"/>
  <c r="BK192" i="3"/>
  <c r="N192" i="3"/>
  <c r="BF192" i="3"/>
  <c r="BI191" i="3"/>
  <c r="BH191" i="3"/>
  <c r="BG191" i="3"/>
  <c r="BE191" i="3"/>
  <c r="AA191" i="3"/>
  <c r="Y191" i="3"/>
  <c r="W191" i="3"/>
  <c r="BK191" i="3"/>
  <c r="N191" i="3"/>
  <c r="BF191" i="3" s="1"/>
  <c r="BI190" i="3"/>
  <c r="BH190" i="3"/>
  <c r="BG190" i="3"/>
  <c r="BE190" i="3"/>
  <c r="AA190" i="3"/>
  <c r="Y190" i="3"/>
  <c r="W190" i="3"/>
  <c r="BK190" i="3"/>
  <c r="N190" i="3"/>
  <c r="BF190" i="3"/>
  <c r="BI189" i="3"/>
  <c r="BH189" i="3"/>
  <c r="BG189" i="3"/>
  <c r="BE189" i="3"/>
  <c r="AA189" i="3"/>
  <c r="Y189" i="3"/>
  <c r="W189" i="3"/>
  <c r="BK189" i="3"/>
  <c r="N189" i="3"/>
  <c r="BF189" i="3" s="1"/>
  <c r="BI188" i="3"/>
  <c r="BH188" i="3"/>
  <c r="BG188" i="3"/>
  <c r="BE188" i="3"/>
  <c r="AA188" i="3"/>
  <c r="Y188" i="3"/>
  <c r="W188" i="3"/>
  <c r="BK188" i="3"/>
  <c r="N188" i="3"/>
  <c r="BF188" i="3"/>
  <c r="BI187" i="3"/>
  <c r="BH187" i="3"/>
  <c r="BG187" i="3"/>
  <c r="BE187" i="3"/>
  <c r="AA187" i="3"/>
  <c r="Y187" i="3"/>
  <c r="W187" i="3"/>
  <c r="BK187" i="3"/>
  <c r="N187" i="3"/>
  <c r="BF187" i="3" s="1"/>
  <c r="BI186" i="3"/>
  <c r="BH186" i="3"/>
  <c r="BG186" i="3"/>
  <c r="BE186" i="3"/>
  <c r="AA186" i="3"/>
  <c r="Y186" i="3"/>
  <c r="W186" i="3"/>
  <c r="W183" i="3" s="1"/>
  <c r="BK186" i="3"/>
  <c r="N186" i="3"/>
  <c r="BF186" i="3"/>
  <c r="BI185" i="3"/>
  <c r="BH185" i="3"/>
  <c r="BG185" i="3"/>
  <c r="BE185" i="3"/>
  <c r="AA185" i="3"/>
  <c r="AA183" i="3" s="1"/>
  <c r="Y185" i="3"/>
  <c r="W185" i="3"/>
  <c r="BK185" i="3"/>
  <c r="N185" i="3"/>
  <c r="BF185" i="3" s="1"/>
  <c r="BI184" i="3"/>
  <c r="BH184" i="3"/>
  <c r="BG184" i="3"/>
  <c r="BE184" i="3"/>
  <c r="AA184" i="3"/>
  <c r="Y184" i="3"/>
  <c r="W184" i="3"/>
  <c r="BK184" i="3"/>
  <c r="N184" i="3"/>
  <c r="BF184" i="3"/>
  <c r="BI182" i="3"/>
  <c r="BH182" i="3"/>
  <c r="BG182" i="3"/>
  <c r="BE182" i="3"/>
  <c r="AA182" i="3"/>
  <c r="Y182" i="3"/>
  <c r="W182" i="3"/>
  <c r="BK182" i="3"/>
  <c r="N182" i="3"/>
  <c r="BF182" i="3"/>
  <c r="BI181" i="3"/>
  <c r="BH181" i="3"/>
  <c r="BG181" i="3"/>
  <c r="BE181" i="3"/>
  <c r="AA181" i="3"/>
  <c r="Y181" i="3"/>
  <c r="W181" i="3"/>
  <c r="BK181" i="3"/>
  <c r="N181" i="3"/>
  <c r="BF181" i="3" s="1"/>
  <c r="BI180" i="3"/>
  <c r="BH180" i="3"/>
  <c r="BG180" i="3"/>
  <c r="BE180" i="3"/>
  <c r="AA180" i="3"/>
  <c r="Y180" i="3"/>
  <c r="W180" i="3"/>
  <c r="BK180" i="3"/>
  <c r="N180" i="3"/>
  <c r="BF180" i="3"/>
  <c r="BI179" i="3"/>
  <c r="BH179" i="3"/>
  <c r="BG179" i="3"/>
  <c r="BE179" i="3"/>
  <c r="AA179" i="3"/>
  <c r="Y179" i="3"/>
  <c r="W179" i="3"/>
  <c r="BK179" i="3"/>
  <c r="N179" i="3"/>
  <c r="BF179" i="3" s="1"/>
  <c r="BI178" i="3"/>
  <c r="BH178" i="3"/>
  <c r="BG178" i="3"/>
  <c r="BE178" i="3"/>
  <c r="AA178" i="3"/>
  <c r="Y178" i="3"/>
  <c r="W178" i="3"/>
  <c r="BK178" i="3"/>
  <c r="N178" i="3"/>
  <c r="BF178" i="3"/>
  <c r="BI177" i="3"/>
  <c r="BH177" i="3"/>
  <c r="BG177" i="3"/>
  <c r="BE177" i="3"/>
  <c r="AA177" i="3"/>
  <c r="Y177" i="3"/>
  <c r="W177" i="3"/>
  <c r="BK177" i="3"/>
  <c r="N177" i="3"/>
  <c r="BF177" i="3" s="1"/>
  <c r="BI176" i="3"/>
  <c r="BH176" i="3"/>
  <c r="BG176" i="3"/>
  <c r="BE176" i="3"/>
  <c r="AA176" i="3"/>
  <c r="Y176" i="3"/>
  <c r="W176" i="3"/>
  <c r="W173" i="3" s="1"/>
  <c r="BK176" i="3"/>
  <c r="N176" i="3"/>
  <c r="BF176" i="3"/>
  <c r="BI175" i="3"/>
  <c r="BH175" i="3"/>
  <c r="BG175" i="3"/>
  <c r="BE175" i="3"/>
  <c r="AA175" i="3"/>
  <c r="AA173" i="3" s="1"/>
  <c r="Y175" i="3"/>
  <c r="W175" i="3"/>
  <c r="BK175" i="3"/>
  <c r="N175" i="3"/>
  <c r="BF175" i="3" s="1"/>
  <c r="BI174" i="3"/>
  <c r="BH174" i="3"/>
  <c r="BG174" i="3"/>
  <c r="BE174" i="3"/>
  <c r="AA174" i="3"/>
  <c r="Y174" i="3"/>
  <c r="W174" i="3"/>
  <c r="BK174" i="3"/>
  <c r="N174" i="3"/>
  <c r="BF174" i="3"/>
  <c r="BI172" i="3"/>
  <c r="BH172" i="3"/>
  <c r="BG172" i="3"/>
  <c r="BE172" i="3"/>
  <c r="AA172" i="3"/>
  <c r="Y172" i="3"/>
  <c r="W172" i="3"/>
  <c r="BK172" i="3"/>
  <c r="N172" i="3"/>
  <c r="BF172" i="3"/>
  <c r="BI171" i="3"/>
  <c r="BH171" i="3"/>
  <c r="BG171" i="3"/>
  <c r="BE171" i="3"/>
  <c r="AA171" i="3"/>
  <c r="Y171" i="3"/>
  <c r="W171" i="3"/>
  <c r="BK171" i="3"/>
  <c r="N171" i="3"/>
  <c r="BF171" i="3" s="1"/>
  <c r="BI170" i="3"/>
  <c r="BH170" i="3"/>
  <c r="BG170" i="3"/>
  <c r="BE170" i="3"/>
  <c r="AA170" i="3"/>
  <c r="Y170" i="3"/>
  <c r="W170" i="3"/>
  <c r="BK170" i="3"/>
  <c r="N170" i="3"/>
  <c r="BF170" i="3"/>
  <c r="BI169" i="3"/>
  <c r="BH169" i="3"/>
  <c r="BG169" i="3"/>
  <c r="BE169" i="3"/>
  <c r="AA169" i="3"/>
  <c r="Y169" i="3"/>
  <c r="W169" i="3"/>
  <c r="BK169" i="3"/>
  <c r="N169" i="3"/>
  <c r="BF169" i="3" s="1"/>
  <c r="BI168" i="3"/>
  <c r="BH168" i="3"/>
  <c r="BG168" i="3"/>
  <c r="BE168" i="3"/>
  <c r="AA168" i="3"/>
  <c r="Y168" i="3"/>
  <c r="W168" i="3"/>
  <c r="BK168" i="3"/>
  <c r="N168" i="3"/>
  <c r="BF168" i="3"/>
  <c r="BI167" i="3"/>
  <c r="BH167" i="3"/>
  <c r="BG167" i="3"/>
  <c r="BE167" i="3"/>
  <c r="AA167" i="3"/>
  <c r="Y167" i="3"/>
  <c r="W167" i="3"/>
  <c r="BK167" i="3"/>
  <c r="N167" i="3"/>
  <c r="BF167" i="3" s="1"/>
  <c r="BI166" i="3"/>
  <c r="BH166" i="3"/>
  <c r="BG166" i="3"/>
  <c r="BE166" i="3"/>
  <c r="AA166" i="3"/>
  <c r="Y166" i="3"/>
  <c r="W166" i="3"/>
  <c r="W163" i="3" s="1"/>
  <c r="BK166" i="3"/>
  <c r="N166" i="3"/>
  <c r="BF166" i="3"/>
  <c r="BI165" i="3"/>
  <c r="BH165" i="3"/>
  <c r="BG165" i="3"/>
  <c r="BE165" i="3"/>
  <c r="AA165" i="3"/>
  <c r="AA163" i="3" s="1"/>
  <c r="Y165" i="3"/>
  <c r="W165" i="3"/>
  <c r="BK165" i="3"/>
  <c r="N165" i="3"/>
  <c r="BF165" i="3" s="1"/>
  <c r="BI164" i="3"/>
  <c r="BH164" i="3"/>
  <c r="BG164" i="3"/>
  <c r="BE164" i="3"/>
  <c r="AA164" i="3"/>
  <c r="Y164" i="3"/>
  <c r="W164" i="3"/>
  <c r="BK164" i="3"/>
  <c r="N164" i="3"/>
  <c r="BF164" i="3"/>
  <c r="BI162" i="3"/>
  <c r="BH162" i="3"/>
  <c r="BG162" i="3"/>
  <c r="BE162" i="3"/>
  <c r="AA162" i="3"/>
  <c r="Y162" i="3"/>
  <c r="W162" i="3"/>
  <c r="BK162" i="3"/>
  <c r="N162" i="3"/>
  <c r="BF162" i="3"/>
  <c r="BI161" i="3"/>
  <c r="BH161" i="3"/>
  <c r="BG161" i="3"/>
  <c r="BE161" i="3"/>
  <c r="AA161" i="3"/>
  <c r="AA159" i="3" s="1"/>
  <c r="Y161" i="3"/>
  <c r="W161" i="3"/>
  <c r="BK161" i="3"/>
  <c r="N161" i="3"/>
  <c r="BF161" i="3" s="1"/>
  <c r="BI160" i="3"/>
  <c r="BH160" i="3"/>
  <c r="BG160" i="3"/>
  <c r="BE160" i="3"/>
  <c r="AA160" i="3"/>
  <c r="Y160" i="3"/>
  <c r="Y159" i="3" s="1"/>
  <c r="W160" i="3"/>
  <c r="W159" i="3"/>
  <c r="BK160" i="3"/>
  <c r="N160" i="3"/>
  <c r="BF160" i="3"/>
  <c r="BI158" i="3"/>
  <c r="BH158" i="3"/>
  <c r="BG158" i="3"/>
  <c r="BE158" i="3"/>
  <c r="AA158" i="3"/>
  <c r="AA157" i="3"/>
  <c r="Y158" i="3"/>
  <c r="Y157" i="3" s="1"/>
  <c r="W158" i="3"/>
  <c r="W157" i="3"/>
  <c r="BK158" i="3"/>
  <c r="BK157" i="3" s="1"/>
  <c r="N157" i="3" s="1"/>
  <c r="N91" i="3" s="1"/>
  <c r="N158" i="3"/>
  <c r="BF158" i="3"/>
  <c r="BI156" i="3"/>
  <c r="BH156" i="3"/>
  <c r="BG156" i="3"/>
  <c r="BE156" i="3"/>
  <c r="AA156" i="3"/>
  <c r="Y156" i="3"/>
  <c r="W156" i="3"/>
  <c r="BK156" i="3"/>
  <c r="N156" i="3"/>
  <c r="BF156" i="3"/>
  <c r="BI155" i="3"/>
  <c r="BH155" i="3"/>
  <c r="BG155" i="3"/>
  <c r="BE155" i="3"/>
  <c r="AA155" i="3"/>
  <c r="Y155" i="3"/>
  <c r="W155" i="3"/>
  <c r="BK155" i="3"/>
  <c r="N155" i="3"/>
  <c r="BF155" i="3" s="1"/>
  <c r="BI154" i="3"/>
  <c r="BH154" i="3"/>
  <c r="BG154" i="3"/>
  <c r="BE154" i="3"/>
  <c r="AA154" i="3"/>
  <c r="Y154" i="3"/>
  <c r="W154" i="3"/>
  <c r="BK154" i="3"/>
  <c r="N154" i="3"/>
  <c r="BF154" i="3"/>
  <c r="BI153" i="3"/>
  <c r="BH153" i="3"/>
  <c r="BG153" i="3"/>
  <c r="BE153" i="3"/>
  <c r="AA153" i="3"/>
  <c r="Y153" i="3"/>
  <c r="W153" i="3"/>
  <c r="BK153" i="3"/>
  <c r="BK146" i="3" s="1"/>
  <c r="N146" i="3" s="1"/>
  <c r="N90" i="3" s="1"/>
  <c r="N153" i="3"/>
  <c r="BF153" i="3" s="1"/>
  <c r="BI152" i="3"/>
  <c r="BH152" i="3"/>
  <c r="BG152" i="3"/>
  <c r="BE152" i="3"/>
  <c r="AA152" i="3"/>
  <c r="Y152" i="3"/>
  <c r="W152" i="3"/>
  <c r="BK152" i="3"/>
  <c r="N152" i="3"/>
  <c r="BF152" i="3"/>
  <c r="BI151" i="3"/>
  <c r="BH151" i="3"/>
  <c r="BG151" i="3"/>
  <c r="BE151" i="3"/>
  <c r="AA151" i="3"/>
  <c r="Y151" i="3"/>
  <c r="W151" i="3"/>
  <c r="BK151" i="3"/>
  <c r="N151" i="3"/>
  <c r="BF151" i="3" s="1"/>
  <c r="BI150" i="3"/>
  <c r="BH150" i="3"/>
  <c r="BG150" i="3"/>
  <c r="BE150" i="3"/>
  <c r="AA150" i="3"/>
  <c r="Y150" i="3"/>
  <c r="W150" i="3"/>
  <c r="BK150" i="3"/>
  <c r="N150" i="3"/>
  <c r="BF150" i="3"/>
  <c r="BI149" i="3"/>
  <c r="BH149" i="3"/>
  <c r="BG149" i="3"/>
  <c r="BE149" i="3"/>
  <c r="AA149" i="3"/>
  <c r="Y149" i="3"/>
  <c r="W149" i="3"/>
  <c r="BK149" i="3"/>
  <c r="N149" i="3"/>
  <c r="BF149" i="3" s="1"/>
  <c r="BI148" i="3"/>
  <c r="BH148" i="3"/>
  <c r="BG148" i="3"/>
  <c r="BE148" i="3"/>
  <c r="AA148" i="3"/>
  <c r="Y148" i="3"/>
  <c r="W148" i="3"/>
  <c r="BK148" i="3"/>
  <c r="N148" i="3"/>
  <c r="BF148" i="3"/>
  <c r="BI147" i="3"/>
  <c r="BH147" i="3"/>
  <c r="BG147" i="3"/>
  <c r="BE147" i="3"/>
  <c r="AA147" i="3"/>
  <c r="Y147" i="3"/>
  <c r="Y146" i="3"/>
  <c r="W147" i="3"/>
  <c r="BK147" i="3"/>
  <c r="N147" i="3"/>
  <c r="BF147" i="3" s="1"/>
  <c r="BI145" i="3"/>
  <c r="BH145" i="3"/>
  <c r="BG145" i="3"/>
  <c r="BE145" i="3"/>
  <c r="AA145" i="3"/>
  <c r="Y145" i="3"/>
  <c r="W145" i="3"/>
  <c r="BK145" i="3"/>
  <c r="N145" i="3"/>
  <c r="BF145" i="3" s="1"/>
  <c r="BI144" i="3"/>
  <c r="BH144" i="3"/>
  <c r="BG144" i="3"/>
  <c r="BE144" i="3"/>
  <c r="AA144" i="3"/>
  <c r="Y144" i="3"/>
  <c r="W144" i="3"/>
  <c r="BK144" i="3"/>
  <c r="N144" i="3"/>
  <c r="BF144" i="3"/>
  <c r="BI143" i="3"/>
  <c r="BH143" i="3"/>
  <c r="BG143" i="3"/>
  <c r="BE143" i="3"/>
  <c r="AA143" i="3"/>
  <c r="Y143" i="3"/>
  <c r="W143" i="3"/>
  <c r="BK143" i="3"/>
  <c r="N143" i="3"/>
  <c r="BF143" i="3" s="1"/>
  <c r="BI142" i="3"/>
  <c r="BH142" i="3"/>
  <c r="BG142" i="3"/>
  <c r="BE142" i="3"/>
  <c r="AA142" i="3"/>
  <c r="Y142" i="3"/>
  <c r="W142" i="3"/>
  <c r="BK142" i="3"/>
  <c r="N142" i="3"/>
  <c r="BF142" i="3"/>
  <c r="BI141" i="3"/>
  <c r="BH141" i="3"/>
  <c r="BG141" i="3"/>
  <c r="BE141" i="3"/>
  <c r="AA141" i="3"/>
  <c r="Y141" i="3"/>
  <c r="W141" i="3"/>
  <c r="BK141" i="3"/>
  <c r="N141" i="3"/>
  <c r="BF141" i="3" s="1"/>
  <c r="BI140" i="3"/>
  <c r="BH140" i="3"/>
  <c r="BG140" i="3"/>
  <c r="BE140" i="3"/>
  <c r="AA140" i="3"/>
  <c r="Y140" i="3"/>
  <c r="W140" i="3"/>
  <c r="BK140" i="3"/>
  <c r="N140" i="3"/>
  <c r="BF140" i="3"/>
  <c r="BI139" i="3"/>
  <c r="BH139" i="3"/>
  <c r="BG139" i="3"/>
  <c r="BE139" i="3"/>
  <c r="AA139" i="3"/>
  <c r="Y139" i="3"/>
  <c r="W139" i="3"/>
  <c r="BK139" i="3"/>
  <c r="N139" i="3"/>
  <c r="BF139" i="3" s="1"/>
  <c r="BI138" i="3"/>
  <c r="BH138" i="3"/>
  <c r="BG138" i="3"/>
  <c r="BE138" i="3"/>
  <c r="AA138" i="3"/>
  <c r="Y138" i="3"/>
  <c r="W138" i="3"/>
  <c r="BK138" i="3"/>
  <c r="N138" i="3"/>
  <c r="BF138" i="3"/>
  <c r="BI137" i="3"/>
  <c r="BH137" i="3"/>
  <c r="BG137" i="3"/>
  <c r="BE137" i="3"/>
  <c r="AA137" i="3"/>
  <c r="Y137" i="3"/>
  <c r="W137" i="3"/>
  <c r="BK137" i="3"/>
  <c r="N137" i="3"/>
  <c r="BF137" i="3" s="1"/>
  <c r="BI136" i="3"/>
  <c r="BH136" i="3"/>
  <c r="BG136" i="3"/>
  <c r="BE136" i="3"/>
  <c r="AA136" i="3"/>
  <c r="Y136" i="3"/>
  <c r="W136" i="3"/>
  <c r="BK136" i="3"/>
  <c r="N136" i="3"/>
  <c r="BF136" i="3"/>
  <c r="BI135" i="3"/>
  <c r="BH135" i="3"/>
  <c r="BG135" i="3"/>
  <c r="BE135" i="3"/>
  <c r="AA135" i="3"/>
  <c r="Y135" i="3"/>
  <c r="W135" i="3"/>
  <c r="BK135" i="3"/>
  <c r="N135" i="3"/>
  <c r="BF135" i="3" s="1"/>
  <c r="BI134" i="3"/>
  <c r="BH134" i="3"/>
  <c r="BG134" i="3"/>
  <c r="BE134" i="3"/>
  <c r="AA134" i="3"/>
  <c r="Y134" i="3"/>
  <c r="W134" i="3"/>
  <c r="BK134" i="3"/>
  <c r="N134" i="3"/>
  <c r="BF134" i="3"/>
  <c r="BI133" i="3"/>
  <c r="BH133" i="3"/>
  <c r="BG133" i="3"/>
  <c r="BE133" i="3"/>
  <c r="AA133" i="3"/>
  <c r="Y133" i="3"/>
  <c r="W133" i="3"/>
  <c r="BK133" i="3"/>
  <c r="N133" i="3"/>
  <c r="BF133" i="3" s="1"/>
  <c r="BI132" i="3"/>
  <c r="BH132" i="3"/>
  <c r="BG132" i="3"/>
  <c r="BE132" i="3"/>
  <c r="AA132" i="3"/>
  <c r="Y132" i="3"/>
  <c r="W132" i="3"/>
  <c r="BK132" i="3"/>
  <c r="N132" i="3"/>
  <c r="BF132" i="3"/>
  <c r="BI131" i="3"/>
  <c r="BH131" i="3"/>
  <c r="BG131" i="3"/>
  <c r="BE131" i="3"/>
  <c r="AA131" i="3"/>
  <c r="AA130" i="3" s="1"/>
  <c r="Y131" i="3"/>
  <c r="W131" i="3"/>
  <c r="W130" i="3" s="1"/>
  <c r="BK131" i="3"/>
  <c r="N131" i="3"/>
  <c r="BF131" i="3" s="1"/>
  <c r="M125" i="3"/>
  <c r="F125" i="3"/>
  <c r="M124" i="3"/>
  <c r="F124" i="3"/>
  <c r="F122" i="3"/>
  <c r="F120" i="3"/>
  <c r="BI109" i="3"/>
  <c r="BH109" i="3"/>
  <c r="BG109" i="3"/>
  <c r="BE109" i="3"/>
  <c r="BI108" i="3"/>
  <c r="BH108" i="3"/>
  <c r="BG108" i="3"/>
  <c r="BE108" i="3"/>
  <c r="BI107" i="3"/>
  <c r="BH107" i="3"/>
  <c r="BG107" i="3"/>
  <c r="BE107" i="3"/>
  <c r="BI106" i="3"/>
  <c r="BH106" i="3"/>
  <c r="BG106" i="3"/>
  <c r="BE106" i="3"/>
  <c r="BI105" i="3"/>
  <c r="BH105" i="3"/>
  <c r="BG105" i="3"/>
  <c r="BE105" i="3"/>
  <c r="BI104" i="3"/>
  <c r="BH104" i="3"/>
  <c r="BG104" i="3"/>
  <c r="BE104" i="3"/>
  <c r="M83" i="3"/>
  <c r="F83" i="3"/>
  <c r="M82" i="3"/>
  <c r="F82" i="3"/>
  <c r="F80" i="3"/>
  <c r="F78" i="3"/>
  <c r="O9" i="3"/>
  <c r="M80" i="3" s="1"/>
  <c r="F6" i="3"/>
  <c r="F119" i="3"/>
  <c r="F77" i="3"/>
  <c r="N113" i="2"/>
  <c r="AA112" i="2"/>
  <c r="Y112" i="2"/>
  <c r="W112" i="2"/>
  <c r="AU88" i="1" s="1"/>
  <c r="BK112" i="2"/>
  <c r="N112" i="2" s="1"/>
  <c r="N86" i="2" s="1"/>
  <c r="AY88" i="1"/>
  <c r="AX88" i="1"/>
  <c r="M109" i="2"/>
  <c r="F109" i="2"/>
  <c r="M108" i="2"/>
  <c r="F108" i="2"/>
  <c r="F106" i="2"/>
  <c r="F104" i="2"/>
  <c r="BI94" i="2"/>
  <c r="BH94" i="2"/>
  <c r="BG94" i="2"/>
  <c r="BE94" i="2"/>
  <c r="BI93" i="2"/>
  <c r="BH93" i="2"/>
  <c r="H34" i="2" s="1"/>
  <c r="BC88" i="1" s="1"/>
  <c r="BG93" i="2"/>
  <c r="BE93" i="2"/>
  <c r="N93" i="2"/>
  <c r="BF93" i="2"/>
  <c r="BI92" i="2"/>
  <c r="BH92" i="2"/>
  <c r="BG92" i="2"/>
  <c r="BE92" i="2"/>
  <c r="H31" i="2" s="1"/>
  <c r="AZ88" i="1" s="1"/>
  <c r="BI91" i="2"/>
  <c r="H35" i="2" s="1"/>
  <c r="BD88" i="1" s="1"/>
  <c r="BH91" i="2"/>
  <c r="BG91" i="2"/>
  <c r="BE91" i="2"/>
  <c r="N91" i="2"/>
  <c r="BF91" i="2" s="1"/>
  <c r="BI90" i="2"/>
  <c r="BH90" i="2"/>
  <c r="BG90" i="2"/>
  <c r="BE90" i="2"/>
  <c r="BI89" i="2"/>
  <c r="BH89" i="2"/>
  <c r="BG89" i="2"/>
  <c r="BE89" i="2"/>
  <c r="M26" i="2"/>
  <c r="M82" i="2"/>
  <c r="F82" i="2"/>
  <c r="M81" i="2"/>
  <c r="F81" i="2"/>
  <c r="F79" i="2"/>
  <c r="F77" i="2"/>
  <c r="O8" i="2"/>
  <c r="M106" i="2" s="1"/>
  <c r="M79" i="2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C103" i="1"/>
  <c r="CH103" i="1"/>
  <c r="CB103" i="1"/>
  <c r="CG103" i="1"/>
  <c r="CA103" i="1"/>
  <c r="CF103" i="1"/>
  <c r="BZ103" i="1"/>
  <c r="CE103" i="1"/>
  <c r="CK102" i="1"/>
  <c r="CJ102" i="1"/>
  <c r="CI102" i="1"/>
  <c r="CC102" i="1"/>
  <c r="CH102" i="1"/>
  <c r="CB102" i="1"/>
  <c r="CG102" i="1"/>
  <c r="CA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CK98" i="1"/>
  <c r="CJ98" i="1"/>
  <c r="CI98" i="1"/>
  <c r="CH98" i="1"/>
  <c r="CG98" i="1"/>
  <c r="CF98" i="1"/>
  <c r="BZ98" i="1"/>
  <c r="CE98" i="1"/>
  <c r="CK97" i="1"/>
  <c r="CJ97" i="1"/>
  <c r="CI97" i="1"/>
  <c r="CH97" i="1"/>
  <c r="CG97" i="1"/>
  <c r="CF97" i="1"/>
  <c r="BZ97" i="1"/>
  <c r="CE97" i="1"/>
  <c r="CK96" i="1"/>
  <c r="CJ96" i="1"/>
  <c r="CI96" i="1"/>
  <c r="CH96" i="1"/>
  <c r="CG96" i="1"/>
  <c r="CF96" i="1"/>
  <c r="BZ96" i="1"/>
  <c r="CE96" i="1"/>
  <c r="CK95" i="1"/>
  <c r="CJ95" i="1"/>
  <c r="CI95" i="1"/>
  <c r="CH95" i="1"/>
  <c r="CG95" i="1"/>
  <c r="CF95" i="1"/>
  <c r="BZ95" i="1"/>
  <c r="CE95" i="1"/>
  <c r="CK94" i="1"/>
  <c r="CJ94" i="1"/>
  <c r="CI94" i="1"/>
  <c r="CH94" i="1"/>
  <c r="CG94" i="1"/>
  <c r="CF94" i="1"/>
  <c r="BZ94" i="1"/>
  <c r="CE94" i="1"/>
  <c r="CK93" i="1"/>
  <c r="CJ93" i="1"/>
  <c r="CI93" i="1"/>
  <c r="CH93" i="1"/>
  <c r="CG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H32" i="3" l="1"/>
  <c r="AZ89" i="1" s="1"/>
  <c r="H34" i="3"/>
  <c r="BB89" i="1" s="1"/>
  <c r="AZ87" i="1"/>
  <c r="AV87" i="1" s="1"/>
  <c r="N203" i="3"/>
  <c r="N98" i="3" s="1"/>
  <c r="BK202" i="3"/>
  <c r="N202" i="3" s="1"/>
  <c r="N97" i="3" s="1"/>
  <c r="AA129" i="3"/>
  <c r="AA128" i="3" s="1"/>
  <c r="H36" i="3"/>
  <c r="BD89" i="1" s="1"/>
  <c r="BD87" i="1" s="1"/>
  <c r="W35" i="1" s="1"/>
  <c r="BK130" i="3"/>
  <c r="Y173" i="3"/>
  <c r="Y183" i="3"/>
  <c r="BK211" i="3"/>
  <c r="N211" i="3" s="1"/>
  <c r="N99" i="3" s="1"/>
  <c r="Y130" i="3"/>
  <c r="AA146" i="3"/>
  <c r="BK163" i="3"/>
  <c r="N163" i="3" s="1"/>
  <c r="N93" i="3" s="1"/>
  <c r="BK173" i="3"/>
  <c r="N173" i="3" s="1"/>
  <c r="N94" i="3" s="1"/>
  <c r="BK183" i="3"/>
  <c r="N183" i="3" s="1"/>
  <c r="N95" i="3" s="1"/>
  <c r="Y203" i="3"/>
  <c r="Y202" i="3" s="1"/>
  <c r="W129" i="3"/>
  <c r="H33" i="2"/>
  <c r="BB88" i="1" s="1"/>
  <c r="BB87" i="1" s="1"/>
  <c r="Y163" i="3"/>
  <c r="W214" i="3"/>
  <c r="W202" i="3" s="1"/>
  <c r="M31" i="2"/>
  <c r="AV88" i="1" s="1"/>
  <c r="N94" i="2"/>
  <c r="BF94" i="2" s="1"/>
  <c r="N92" i="2"/>
  <c r="BF92" i="2" s="1"/>
  <c r="N90" i="2"/>
  <c r="BF90" i="2" s="1"/>
  <c r="N89" i="2"/>
  <c r="M122" i="3"/>
  <c r="M32" i="3"/>
  <c r="AV89" i="1" s="1"/>
  <c r="H35" i="3"/>
  <c r="BC89" i="1" s="1"/>
  <c r="BC87" i="1" s="1"/>
  <c r="W146" i="3"/>
  <c r="BK159" i="3"/>
  <c r="N159" i="3" s="1"/>
  <c r="N92" i="3" s="1"/>
  <c r="W34" i="1" l="1"/>
  <c r="AY87" i="1"/>
  <c r="W128" i="3"/>
  <c r="AU89" i="1" s="1"/>
  <c r="AU87" i="1" s="1"/>
  <c r="N88" i="2"/>
  <c r="BF89" i="2"/>
  <c r="W33" i="1"/>
  <c r="AX87" i="1"/>
  <c r="Y129" i="3"/>
  <c r="Y128" i="3" s="1"/>
  <c r="BK129" i="3"/>
  <c r="N130" i="3"/>
  <c r="N89" i="3" s="1"/>
  <c r="N129" i="3" l="1"/>
  <c r="N88" i="3" s="1"/>
  <c r="BK128" i="3"/>
  <c r="N128" i="3" s="1"/>
  <c r="N87" i="3" s="1"/>
  <c r="M32" i="2"/>
  <c r="AW88" i="1" s="1"/>
  <c r="AT88" i="1" s="1"/>
  <c r="H32" i="2"/>
  <c r="BA88" i="1" s="1"/>
  <c r="L96" i="2"/>
  <c r="M27" i="2"/>
  <c r="AS88" i="1" l="1"/>
  <c r="M29" i="2"/>
  <c r="N108" i="3"/>
  <c r="BF108" i="3" s="1"/>
  <c r="N106" i="3"/>
  <c r="BF106" i="3" s="1"/>
  <c r="M27" i="3"/>
  <c r="N109" i="3"/>
  <c r="BF109" i="3" s="1"/>
  <c r="N105" i="3"/>
  <c r="BF105" i="3" s="1"/>
  <c r="N107" i="3"/>
  <c r="BF107" i="3" s="1"/>
  <c r="N104" i="3"/>
  <c r="L37" i="2" l="1"/>
  <c r="AG88" i="1"/>
  <c r="BF104" i="3"/>
  <c r="N103" i="3"/>
  <c r="AN88" i="1" l="1"/>
  <c r="H33" i="3"/>
  <c r="BA89" i="1" s="1"/>
  <c r="BA87" i="1" s="1"/>
  <c r="M33" i="3"/>
  <c r="AW89" i="1" s="1"/>
  <c r="AT89" i="1" s="1"/>
  <c r="M28" i="3"/>
  <c r="L111" i="3"/>
  <c r="W32" i="1" l="1"/>
  <c r="AW87" i="1"/>
  <c r="AS89" i="1"/>
  <c r="AS87" i="1" s="1"/>
  <c r="M30" i="3"/>
  <c r="AG89" i="1" l="1"/>
  <c r="L38" i="3"/>
  <c r="AK32" i="1"/>
  <c r="AT87" i="1"/>
  <c r="AN89" i="1" l="1"/>
  <c r="AG87" i="1"/>
  <c r="AG103" i="1" l="1"/>
  <c r="AG99" i="1"/>
  <c r="AG95" i="1"/>
  <c r="AG102" i="1"/>
  <c r="AG98" i="1"/>
  <c r="AG101" i="1"/>
  <c r="AG93" i="1"/>
  <c r="AG104" i="1"/>
  <c r="AG100" i="1"/>
  <c r="AG92" i="1"/>
  <c r="AG94" i="1"/>
  <c r="AK26" i="1"/>
  <c r="AG97" i="1"/>
  <c r="AN87" i="1"/>
  <c r="AG96" i="1"/>
  <c r="AV94" i="1" l="1"/>
  <c r="BY94" i="1" s="1"/>
  <c r="CD94" i="1"/>
  <c r="AV93" i="1"/>
  <c r="BY93" i="1" s="1"/>
  <c r="CD93" i="1"/>
  <c r="AV97" i="1"/>
  <c r="BY97" i="1" s="1"/>
  <c r="CD97" i="1"/>
  <c r="AV101" i="1"/>
  <c r="BY101" i="1" s="1"/>
  <c r="AN101" i="1"/>
  <c r="CD101" i="1"/>
  <c r="CD99" i="1"/>
  <c r="AV99" i="1"/>
  <c r="BY99" i="1" s="1"/>
  <c r="CD96" i="1"/>
  <c r="AV96" i="1"/>
  <c r="BY96" i="1" s="1"/>
  <c r="CD102" i="1"/>
  <c r="AV102" i="1"/>
  <c r="BY102" i="1" s="1"/>
  <c r="AG91" i="1"/>
  <c r="CD92" i="1"/>
  <c r="AV92" i="1"/>
  <c r="BY92" i="1" s="1"/>
  <c r="CD95" i="1"/>
  <c r="AV95" i="1"/>
  <c r="BY95" i="1" s="1"/>
  <c r="CD100" i="1"/>
  <c r="AV100" i="1"/>
  <c r="BY100" i="1" s="1"/>
  <c r="CD104" i="1"/>
  <c r="AV104" i="1"/>
  <c r="BY104" i="1" s="1"/>
  <c r="CD98" i="1"/>
  <c r="AV98" i="1"/>
  <c r="BY98" i="1" s="1"/>
  <c r="CD103" i="1"/>
  <c r="AV103" i="1"/>
  <c r="BY103" i="1" s="1"/>
  <c r="AN100" i="1" l="1"/>
  <c r="AN92" i="1"/>
  <c r="AN102" i="1"/>
  <c r="AN93" i="1"/>
  <c r="AN103" i="1"/>
  <c r="AN95" i="1"/>
  <c r="AN96" i="1"/>
  <c r="AN104" i="1"/>
  <c r="AK27" i="1"/>
  <c r="AK29" i="1" s="1"/>
  <c r="AG106" i="1"/>
  <c r="AN99" i="1"/>
  <c r="AN97" i="1"/>
  <c r="AK31" i="1"/>
  <c r="AN98" i="1"/>
  <c r="W31" i="1"/>
  <c r="AN94" i="1"/>
  <c r="AN91" i="1" l="1"/>
  <c r="AN106" i="1" s="1"/>
  <c r="AK37" i="1"/>
</calcChain>
</file>

<file path=xl/sharedStrings.xml><?xml version="1.0" encoding="utf-8"?>
<sst xmlns="http://schemas.openxmlformats.org/spreadsheetml/2006/main" count="1705" uniqueCount="489">
  <si>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</si>
  <si>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</si>
  <si>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</si>
  <si>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</si>
  <si>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</si>
  <si>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</si>
  <si>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</si>
  <si>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</si>
  <si>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</si>
  <si>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0,01</t>
  </si>
  <si>
    <t>20</t>
  </si>
  <si>
    <t>SÚHRNNÝ LIST STAVBY</t>
  </si>
  <si>
    <t>v ---  nižšie sa nachádzajú doplnkové a pomocné údaje k zostavám  --- v</t>
  </si>
  <si>
    <t>Návod na vyplnenie</t>
  </si>
  <si>
    <t>0,001</t>
  </si>
  <si>
    <t>Kód:</t>
  </si>
  <si>
    <t>2018007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</si>
  <si>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</si>
  <si>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</si>
  <si>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Oprava budovy Gymnázia B.S. Timravy v Lučenci - havarijný stav, dodatočná hydroizolácia suterénnych priestorov</t>
  </si>
  <si>
    <t>JKSO:</t>
  </si>
  <si>
    <t>801 32</t>
  </si>
  <si>
    <t>KS:</t>
  </si>
  <si>
    <t>1263</t>
  </si>
  <si>
    <t>Miesto:</t>
  </si>
  <si>
    <t>Lučenec</t>
  </si>
  <si>
    <t>Dátum:</t>
  </si>
  <si>
    <t>31. 5. 2018</t>
  </si>
  <si>
    <t>CPV:</t>
  </si>
  <si>
    <t>45214220-8</t>
  </si>
  <si>
    <t>CPA:</t>
  </si>
  <si>
    <t>41.00.48</t>
  </si>
  <si>
    <t>Objednávateľ:</t>
  </si>
  <si>
    <t>IČO:</t>
  </si>
  <si>
    <t>37828100</t>
  </si>
  <si>
    <t>Banskobystrický samosprávny kraj</t>
  </si>
  <si>
    <t>IČO DPH:</t>
  </si>
  <si>
    <t>2021627333</t>
  </si>
  <si>
    <t>Zhotoviteľ:</t>
  </si>
  <si>
    <t>Vyplň údaj</t>
  </si>
  <si>
    <t>Projektant:</t>
  </si>
  <si>
    <t>45351856</t>
  </si>
  <si>
    <t>PROMOST s.r.o.</t>
  </si>
  <si>
    <t>SK 2022945430</t>
  </si>
  <si>
    <t>True</t>
  </si>
  <si>
    <t>Spracovateľ:</t>
  </si>
  <si>
    <t xml:space="preserve"> </t>
  </si>
  <si>
    <t>Ing. Michal Slobodník</t>
  </si>
  <si>
    <t>Poznámka:</t>
  </si>
  <si>
    <t/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</si>
  <si>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</si>
  <si>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</si>
  <si>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</si>
  <si>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</si>
  <si>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</si>
  <si>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</si>
  <si>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</si>
  <si>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</si>
  <si>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</si>
  <si>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</si>
  <si>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</si>
  <si>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</si>
  <si>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</si>
  <si>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</si>
  <si>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</si>
  <si>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</si>
  <si>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</si>
  <si>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</si>
  <si>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</si>
  <si>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</si>
  <si>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</si>
  <si>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</si>
  <si>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</si>
  <si>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</si>
  <si>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</si>
  <si>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</si>
  <si>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</si>
  <si>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</si>
  <si>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</si>
  <si>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</si>
  <si>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</si>
  <si>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</si>
  <si>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</si>
  <si>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</si>
  <si>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</si>
  <si>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</si>
  <si>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</si>
  <si>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</si>
  <si>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</si>
  <si>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</si>
  <si>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</si>
  <si>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{25277512-88b6-4c31-9ce8-f779379cdaf1}</t>
  </si>
  <si>
    <t>{00000000-0000-0000-0000-000000000000}</t>
  </si>
  <si>
    <t>/</t>
  </si>
  <si>
    <t>1</t>
  </si>
  <si>
    <t>###NOINSERT###</t>
  </si>
  <si>
    <t>2018007a</t>
  </si>
  <si>
    <t>Hlavná budova - dodatočná hydroizolácia časti obvodových stien suterénnych priestorov</t>
  </si>
  <si>
    <t>{737899ca-574e-4229-9091-a1f1a8105d73}</t>
  </si>
  <si>
    <t>2) Ostatné náklady zo súhrnného listu</t>
  </si>
  <si>
    <t>Percent. zadanie_x000D_
[% nákladov rozpočtu]</t>
  </si>
  <si>
    <t>Zaradenie nákladov</t>
  </si>
  <si>
    <t>Projektové práce</t>
  </si>
  <si>
    <t>stavebná časť</t>
  </si>
  <si>
    <t>OSTATNENAKLADY</t>
  </si>
  <si>
    <t>Prieskumné práce</t>
  </si>
  <si>
    <t>Stroje, zariadenie, inventár</t>
  </si>
  <si>
    <t>Umelecké diela</t>
  </si>
  <si>
    <t>Vedľajšie náklady</t>
  </si>
  <si>
    <t>Ostatné náklady</t>
  </si>
  <si>
    <t>VIII. Rezerva</t>
  </si>
  <si>
    <t>IX. Ostatné investície</t>
  </si>
  <si>
    <t>Nehmotný investičný majetok</t>
  </si>
  <si>
    <t>Prevádzkové náklady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</si>
  <si>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</si>
  <si>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</si>
  <si>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</si>
  <si>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</si>
  <si>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</si>
  <si>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</si>
  <si>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</si>
  <si>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</si>
  <si>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</si>
  <si>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</si>
  <si>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</si>
  <si>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</si>
  <si>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</si>
  <si>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</si>
  <si>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</si>
  <si>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</si>
  <si>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GZS</t>
  </si>
  <si>
    <t>VRN</t>
  </si>
  <si>
    <t>2</t>
  </si>
  <si>
    <t>Mimostaven. doprava</t>
  </si>
  <si>
    <t>Sťažené podmienky</t>
  </si>
  <si>
    <t>Vplyv prostredia</t>
  </si>
  <si>
    <t>Klimatické vplyvy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</si>
  <si>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</si>
  <si>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</si>
  <si>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</si>
  <si>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</si>
  <si>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</si>
  <si>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</si>
  <si>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</si>
  <si>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</si>
  <si>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</si>
  <si>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</si>
  <si>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</si>
  <si>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</si>
  <si>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</si>
  <si>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</si>
  <si>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</si>
  <si>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</si>
  <si>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</si>
  <si>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</si>
  <si>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Objekt:</t>
  </si>
  <si>
    <t>2018007a - Hlavná budova - dodatočná hydroizolácia časti obvodových stien suterénnych priestorov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</si>
  <si>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</si>
  <si>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</si>
  <si>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</si>
  <si>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</si>
  <si>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</si>
  <si>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</si>
  <si>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</si>
  <si>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</si>
  <si>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</si>
  <si>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</si>
  <si>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</si>
  <si>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783 - Nátery</t>
  </si>
  <si>
    <t xml:space="preserve">    784 - Maľby</t>
  </si>
  <si>
    <t>Ostatné - Ostatné</t>
  </si>
  <si>
    <t>ROZPOCET</t>
  </si>
  <si>
    <t>K</t>
  </si>
  <si>
    <t>113107132</t>
  </si>
  <si>
    <t>Odstránenie krytu v ploche do 200 m2 z betónu prostého, hr. vrstvy 150 do 300 mm,  -0,50000t</t>
  </si>
  <si>
    <t>m2</t>
  </si>
  <si>
    <t>4</t>
  </si>
  <si>
    <t>-1412213337</t>
  </si>
  <si>
    <t>130001101</t>
  </si>
  <si>
    <t>Príplatok k cenám za sťaženie výkopu v blízkosti podzemného vedenia alebo výbušbnín - pre všetky triedy</t>
  </si>
  <si>
    <t>m3</t>
  </si>
  <si>
    <t>-433143819</t>
  </si>
  <si>
    <t>3</t>
  </si>
  <si>
    <t>130201001</t>
  </si>
  <si>
    <t>Výkop jamy a ryhy v obmedzenom priestore horn. tr.3 ručne</t>
  </si>
  <si>
    <t>1462610772</t>
  </si>
  <si>
    <t>130901105</t>
  </si>
  <si>
    <t>Búranie tehlového a zmiešaného muriva, MV,MVC,vo vykopávkach</t>
  </si>
  <si>
    <t>1700611958</t>
  </si>
  <si>
    <t>5</t>
  </si>
  <si>
    <t>130901122</t>
  </si>
  <si>
    <t>Búranie konštrukcií z prostého betónu prekladaného kameňom vo vykopávkach</t>
  </si>
  <si>
    <t>-703998213</t>
  </si>
  <si>
    <t>6</t>
  </si>
  <si>
    <t>132201201</t>
  </si>
  <si>
    <t>Výkop ryhy šírky 600-2000mm horn.3 do 100m3</t>
  </si>
  <si>
    <t>-327525512</t>
  </si>
  <si>
    <t>7</t>
  </si>
  <si>
    <t>132201209</t>
  </si>
  <si>
    <t>Príplatok k cenám za lepivosť pri hĺbení rýh š. nad 600 do 2 000 mm zapaž. i nezapažených, s urovnaním dna v hornine 3</t>
  </si>
  <si>
    <t>-455807967</t>
  </si>
  <si>
    <t>8</t>
  </si>
  <si>
    <t>151101201</t>
  </si>
  <si>
    <t>Paženie stien bez rozopretia alebo vzopretia, príložné hĺbky do 4m</t>
  </si>
  <si>
    <t>-381573181</t>
  </si>
  <si>
    <t>9</t>
  </si>
  <si>
    <t>151101211</t>
  </si>
  <si>
    <t>Odstránenie paženia stien príložné hĺbky do 4 m</t>
  </si>
  <si>
    <t>-840891431</t>
  </si>
  <si>
    <t>10</t>
  </si>
  <si>
    <t>151101301</t>
  </si>
  <si>
    <t>Rozopretie zapažených stien pri pažení príložnom hĺbky do 4 m</t>
  </si>
  <si>
    <t>-1402017448</t>
  </si>
  <si>
    <t>11</t>
  </si>
  <si>
    <t>151101311</t>
  </si>
  <si>
    <t>Odstránenie rozopretia stien paženia príložného hĺbky do 4 m</t>
  </si>
  <si>
    <t>1094572939</t>
  </si>
  <si>
    <t>12</t>
  </si>
  <si>
    <t>174101001</t>
  </si>
  <si>
    <t>Zásyp sypaninou so zhutnením jám, šachiet, rýh, zárezov alebo okolo objektov do 100 m3</t>
  </si>
  <si>
    <t>1146255666</t>
  </si>
  <si>
    <t>13</t>
  </si>
  <si>
    <t>175101202</t>
  </si>
  <si>
    <t>Obsyp objektov sypaninou z vhodných hornín 1 až 4 s prehodením sypaniny</t>
  </si>
  <si>
    <t>-2082067899</t>
  </si>
  <si>
    <t>14</t>
  </si>
  <si>
    <t>M</t>
  </si>
  <si>
    <t>5834310400</t>
  </si>
  <si>
    <t>Kamenivo drvené hrubé frakcia 4-8 STN EN 13242 + A1</t>
  </si>
  <si>
    <t>t</t>
  </si>
  <si>
    <t>1002844804</t>
  </si>
  <si>
    <t>15</t>
  </si>
  <si>
    <t>181301102</t>
  </si>
  <si>
    <t>Rozprestretie ornice v rovine, plocha do 500 m2, hr.do 150 mm</t>
  </si>
  <si>
    <t>-1233735286</t>
  </si>
  <si>
    <t>16</t>
  </si>
  <si>
    <t>212752242</t>
  </si>
  <si>
    <t>Montáž kontrolnej a preplachovacej šachty PVC pre drenážny systém do DN 100 mm</t>
  </si>
  <si>
    <t>ks</t>
  </si>
  <si>
    <t>-2023260641</t>
  </si>
  <si>
    <t>17</t>
  </si>
  <si>
    <t>286610029800</t>
  </si>
  <si>
    <t>Drenážna šachta, dno DN 300, napojenie DN 100, bez lapača piesku, PIPELIFE, alebo ekvivalentná náhrada</t>
  </si>
  <si>
    <t>-677144640</t>
  </si>
  <si>
    <t>18</t>
  </si>
  <si>
    <t>286610030500</t>
  </si>
  <si>
    <t>Kryt drenážnej šachty nepochôdzny, PIPELIFE, alebo ekvivalentná náhrada</t>
  </si>
  <si>
    <t>-208386427</t>
  </si>
  <si>
    <t>19</t>
  </si>
  <si>
    <t>286610030600</t>
  </si>
  <si>
    <t>Predĺženie drenážnej šachty DN 300, dĺžka 0,5 m, PIPELIFE, alebo ekvivalentná náhrada</t>
  </si>
  <si>
    <t>-1517878135</t>
  </si>
  <si>
    <t>214500111</t>
  </si>
  <si>
    <t>Zhotovenie výplne ryhy s drenážnym potrubím z rúr DN do 200, výšky nad 200 do 300 mm</t>
  </si>
  <si>
    <t>m</t>
  </si>
  <si>
    <t>218193870</t>
  </si>
  <si>
    <t>21</t>
  </si>
  <si>
    <t>1574121893</t>
  </si>
  <si>
    <t>22</t>
  </si>
  <si>
    <t>273362422</t>
  </si>
  <si>
    <t>Výstuž základových dosiek zo zvár. sietí KARI, priemer drôtu 6/6 mm, veľkosť oka 150x150 mm</t>
  </si>
  <si>
    <t>1594219548</t>
  </si>
  <si>
    <t>23</t>
  </si>
  <si>
    <t>279311114</t>
  </si>
  <si>
    <t>Postupné podbet. základného muriva bez výkopu, zapaž. a debnenia prostým betónom tr. C 16/20</t>
  </si>
  <si>
    <t>-879078404</t>
  </si>
  <si>
    <t>24</t>
  </si>
  <si>
    <t>289971211</t>
  </si>
  <si>
    <t>Zhotovenie vrstvy z geotextílie na upravenom povrchu sklon do 1 : 5 , šírky od 0 do 3 m</t>
  </si>
  <si>
    <t>-324016050</t>
  </si>
  <si>
    <t>25</t>
  </si>
  <si>
    <t>6936651400</t>
  </si>
  <si>
    <t>Geotextília netkaná polypropylénová Tatratex PP 400, alebo ekvivalentná náhrada</t>
  </si>
  <si>
    <t>335823495</t>
  </si>
  <si>
    <t>26</t>
  </si>
  <si>
    <t>392955511</t>
  </si>
  <si>
    <t>Omytie muriva tlakovou vodou</t>
  </si>
  <si>
    <t>-515734242</t>
  </si>
  <si>
    <t>27</t>
  </si>
  <si>
    <t>564251119</t>
  </si>
  <si>
    <t>Úprava plochy z kameniva premývaného s rozprestretím, vlhčením a zhutnením, po zhutnení hr. 150 mm</t>
  </si>
  <si>
    <t>1506813939</t>
  </si>
  <si>
    <t>28</t>
  </si>
  <si>
    <t>564871111</t>
  </si>
  <si>
    <t>Podklad zo štrkodrviny s rozprestretím a zhutnením, po zhutnení hr. 250 mm</t>
  </si>
  <si>
    <t>1860183358</t>
  </si>
  <si>
    <t>29</t>
  </si>
  <si>
    <t>581114113</t>
  </si>
  <si>
    <t>Kryt z betónu prostého C 25/30 komunikácií pre peších hr. 100 mm</t>
  </si>
  <si>
    <t>208563532</t>
  </si>
  <si>
    <t>30</t>
  </si>
  <si>
    <t>610991111</t>
  </si>
  <si>
    <t>Zakrývanie výplní vnútorných okenných otvorov, predmetov a konštrukcií</t>
  </si>
  <si>
    <t>-257262141</t>
  </si>
  <si>
    <t>31</t>
  </si>
  <si>
    <t>612409991</t>
  </si>
  <si>
    <t>Začistenie omietok (s dodaním hmoty) okolo okien, dverí,podláh, obkladov atď.</t>
  </si>
  <si>
    <t>-581844635</t>
  </si>
  <si>
    <t>32</t>
  </si>
  <si>
    <t>612462411</t>
  </si>
  <si>
    <t>Vnútorný sanačný systém stien Thermopal, podkladný nástrek pre systém WTA, Thermopal-SP, alebo ekvivalentná náhrada</t>
  </si>
  <si>
    <t>871821198</t>
  </si>
  <si>
    <t>33</t>
  </si>
  <si>
    <t>612462412</t>
  </si>
  <si>
    <t>Vnútorný sanačný systém stien Thermopal, pórovitá podkladná omietka pre systém WTA, Thermopal-SR24, hr. 20 mm, alebo ekvivalentná náhrada</t>
  </si>
  <si>
    <t>1556636377</t>
  </si>
  <si>
    <t>34</t>
  </si>
  <si>
    <t>612462413</t>
  </si>
  <si>
    <t>Vnútorný sanačný systém stien Thermopal, sanačná omietka pre systém WTA, Thermopal-FS33, hr. 5 mm, alebo ekvivalentná náhrada</t>
  </si>
  <si>
    <t>-1367403668</t>
  </si>
  <si>
    <t>35</t>
  </si>
  <si>
    <t>622451081</t>
  </si>
  <si>
    <t>Omietka murovaných konštrukcií vonk. stien, stabilná stierk. hmota rýchlo tvrdnúca Schomburg SOLOCRET-15, hr. 10 mm, alebo ekvivalentná náhrada</t>
  </si>
  <si>
    <t>1147455141</t>
  </si>
  <si>
    <t>36</t>
  </si>
  <si>
    <t>622481119</t>
  </si>
  <si>
    <t>Potiahnutie vonkajších stien sklotextílnou mriežkou s celoplošným prilepením</t>
  </si>
  <si>
    <t>-197618820</t>
  </si>
  <si>
    <t>37</t>
  </si>
  <si>
    <t>622903250</t>
  </si>
  <si>
    <t>Očist., nosného muriva alebo betónu, múrov a valov pred začatím opráv ručne oceľovou kefou</t>
  </si>
  <si>
    <t>-523944062</t>
  </si>
  <si>
    <t>38</t>
  </si>
  <si>
    <t>625250161</t>
  </si>
  <si>
    <t>Doteplenie konštrukcie hr. 60 mm, systém XPS STYRODUR 2800 C - BASF, lepený celoplošne bez prikotvenia, alebo ekvivalentná náhrada</t>
  </si>
  <si>
    <t>977288613</t>
  </si>
  <si>
    <t>39</t>
  </si>
  <si>
    <t>871218113</t>
  </si>
  <si>
    <t>Ukladanie drenážneho potrubia do pripravenej ryhy z flexibilného PVC priemeru do 65 mm</t>
  </si>
  <si>
    <t>530884625</t>
  </si>
  <si>
    <t>40</t>
  </si>
  <si>
    <t>286110014800</t>
  </si>
  <si>
    <t>Flexibilná drenážna rúra PVC-U DN 65, perforácia 360°, dĺ. 50 m, PIPELIFE, alebo ekvivalentná náhrada</t>
  </si>
  <si>
    <t>-701220274</t>
  </si>
  <si>
    <t>41</t>
  </si>
  <si>
    <t>286520001000</t>
  </si>
  <si>
    <t>Drenáž oblúk DN 65/90°, PIPELIFE, alebo ekvivalentná náhrada</t>
  </si>
  <si>
    <t>736168522</t>
  </si>
  <si>
    <t>42</t>
  </si>
  <si>
    <t>286520011300</t>
  </si>
  <si>
    <t>Redukcia pre drenážne rúry DN 80/65, PIPELIFE, alebo ekvivalentná náhrada</t>
  </si>
  <si>
    <t>-1863856586</t>
  </si>
  <si>
    <t>43</t>
  </si>
  <si>
    <t>286520011400</t>
  </si>
  <si>
    <t>Redukcia pre drenážne rúry DN 100/80, PIPELIFE, alebo ekvivalentná náhrada</t>
  </si>
  <si>
    <t>150201927</t>
  </si>
  <si>
    <t>44</t>
  </si>
  <si>
    <t>286520014400</t>
  </si>
  <si>
    <t>Spojka pre drenážne rúry DN 65, PIPELIFE, alebo ekvivalentná náhrada</t>
  </si>
  <si>
    <t>-1849753978</t>
  </si>
  <si>
    <t>45</t>
  </si>
  <si>
    <t>286520017300</t>
  </si>
  <si>
    <t>Zátka pre drenážne rúry DN 65, PIPELIFE, alebo ekvivalentná náhrada</t>
  </si>
  <si>
    <t>-1976255025</t>
  </si>
  <si>
    <t>46</t>
  </si>
  <si>
    <t>899661313</t>
  </si>
  <si>
    <t>Zhotovenie filtračného obalu drenážnych rúrok proti zarastaniu koreňmi DN do 130 zo sklennej tkaniny</t>
  </si>
  <si>
    <t>-1060772359</t>
  </si>
  <si>
    <t>47</t>
  </si>
  <si>
    <t>80149838</t>
  </si>
  <si>
    <t>48</t>
  </si>
  <si>
    <t>919721211</t>
  </si>
  <si>
    <t>Dilatačné škáry vkladané v cementobet. kryte, s vyplnením škár asfaltovou zálievkou, priečne</t>
  </si>
  <si>
    <t>45619180</t>
  </si>
  <si>
    <t>49</t>
  </si>
  <si>
    <t>919735122</t>
  </si>
  <si>
    <t>Rezanie existujúceho betónového krytu alebo podkladu hĺbky nad 50 do 100 mm</t>
  </si>
  <si>
    <t>-1247815114</t>
  </si>
  <si>
    <t>50</t>
  </si>
  <si>
    <t>941955002</t>
  </si>
  <si>
    <t>Lešenie ľahké pracovné pomocné s výškou lešeňovej podlahy nad 1,20 do 1,90 m</t>
  </si>
  <si>
    <t>-1835597139</t>
  </si>
  <si>
    <t>51</t>
  </si>
  <si>
    <t>952902110</t>
  </si>
  <si>
    <t>Čistenie budov zametaním v miestnostiach, chodbách, na schodišti a na povalách</t>
  </si>
  <si>
    <t>-507027500</t>
  </si>
  <si>
    <t>52</t>
  </si>
  <si>
    <t>962031134</t>
  </si>
  <si>
    <t>Búranie prímuroviek z tehál pálených, plných hr. do 150 mm,  -0,19600t</t>
  </si>
  <si>
    <t>1451578533</t>
  </si>
  <si>
    <t>53</t>
  </si>
  <si>
    <t>967031732</t>
  </si>
  <si>
    <t>Prikresanie plošné, muriva z akýchkoľvek tehál pálených na akúkoľvek maltu hr. do 100 mm,  -0,18300t</t>
  </si>
  <si>
    <t>1802147188</t>
  </si>
  <si>
    <t>54</t>
  </si>
  <si>
    <t>975011431</t>
  </si>
  <si>
    <t>Podperná výdreva základného muriva pri v. výmur. do 2m, pri hr. muriva 600-1200 mm,dľ. podch. 1-5 m</t>
  </si>
  <si>
    <t>-913059658</t>
  </si>
  <si>
    <t>55</t>
  </si>
  <si>
    <t>978013191</t>
  </si>
  <si>
    <t>Otlčenie omietok stien vnútorných vápenných alebo vápennocementových v rozsahu do 100 %,  -0,04600t</t>
  </si>
  <si>
    <t>-727108324</t>
  </si>
  <si>
    <t>56</t>
  </si>
  <si>
    <t>978023411</t>
  </si>
  <si>
    <t>Vysekanie, vyškriabanie a vyčistenie škár muriva tehlového okrem komínového,  -0,01400t</t>
  </si>
  <si>
    <t>-557028530</t>
  </si>
  <si>
    <t>57</t>
  </si>
  <si>
    <t>978071211</t>
  </si>
  <si>
    <t>Odsekanie a odstránenie izolácie lepenkovej zvislej,  -0,07300t</t>
  </si>
  <si>
    <t>-879024633</t>
  </si>
  <si>
    <t>58</t>
  </si>
  <si>
    <t>979011131</t>
  </si>
  <si>
    <t>Zvislá doprava sutiny po schodoch ručne do 3.5 m</t>
  </si>
  <si>
    <t>-1331775041</t>
  </si>
  <si>
    <t>59</t>
  </si>
  <si>
    <t>979081111</t>
  </si>
  <si>
    <t>Odvoz sutiny a vybúraných hmôt na skládku do 1 km</t>
  </si>
  <si>
    <t>1186320829</t>
  </si>
  <si>
    <t>60</t>
  </si>
  <si>
    <t>979081121</t>
  </si>
  <si>
    <t>Odvoz sutiny a vybúraných hmôt na skládku za každý ďalší 1 km</t>
  </si>
  <si>
    <t>-165007754</t>
  </si>
  <si>
    <t>61</t>
  </si>
  <si>
    <t>979082111</t>
  </si>
  <si>
    <t>Vnútrostavenisková doprava sutiny a vybúraných hmôt do 10 m</t>
  </si>
  <si>
    <t>-434193134</t>
  </si>
  <si>
    <t>62</t>
  </si>
  <si>
    <t>979082121</t>
  </si>
  <si>
    <t>Vnútrostavenisková doprava sutiny a vybúraných hmôt za každých ďalších 5 m</t>
  </si>
  <si>
    <t>-1169318275</t>
  </si>
  <si>
    <t>63</t>
  </si>
  <si>
    <t>979089012</t>
  </si>
  <si>
    <t>Poplatok za skladovanie - betón, tehly, dlaždice (17 01 ), ostatné</t>
  </si>
  <si>
    <t>63649305</t>
  </si>
  <si>
    <t>64</t>
  </si>
  <si>
    <t>999281111</t>
  </si>
  <si>
    <t>Presun hmôt pre opravy a údržbu objektov vrátane vonkajších plášťov výšky do 25 m</t>
  </si>
  <si>
    <t>-825828980</t>
  </si>
  <si>
    <t>65</t>
  </si>
  <si>
    <t>711132102</t>
  </si>
  <si>
    <t>Zhotovenie geotextílie alebo tkaniny na plochu zvislú</t>
  </si>
  <si>
    <t>-1763315629</t>
  </si>
  <si>
    <t>66</t>
  </si>
  <si>
    <t>-1568076242</t>
  </si>
  <si>
    <t>67</t>
  </si>
  <si>
    <t>711191501</t>
  </si>
  <si>
    <t>Izolácia proti vode, vloženie klznej a ochrannej sieťky do stierky COMBIFLEX VLIES, zvisle, alebo ekvivalentná náhrada</t>
  </si>
  <si>
    <t>1758145205</t>
  </si>
  <si>
    <t>68</t>
  </si>
  <si>
    <t>711411431</t>
  </si>
  <si>
    <t>Izolácia proti tlakovej vode, protiradónová, stierka COMBIFLEX-C2, tehl. podklad, zvislá, alebo ekvivalentná náhrada</t>
  </si>
  <si>
    <t>1896971120</t>
  </si>
  <si>
    <t>69</t>
  </si>
  <si>
    <t>711463302</t>
  </si>
  <si>
    <t>Izolácia proti povrchovej a podpovrchovej tlakovej vode AQUAFIN-1K na ploche zvislej, alebo ekvivalentná náhrada</t>
  </si>
  <si>
    <t>1909515867</t>
  </si>
  <si>
    <t>70</t>
  </si>
  <si>
    <t>711463303</t>
  </si>
  <si>
    <t>Izolácia proti povrchovej a podpovrchovej tlakovej vode AQUAFIN-F na ploche zvislej, alebo ekvivalentná náhrada</t>
  </si>
  <si>
    <t>-389776264</t>
  </si>
  <si>
    <t>71</t>
  </si>
  <si>
    <t>998711201</t>
  </si>
  <si>
    <t>Presun hmôt pre izoláciu proti vode v objektoch výšky do 6 m</t>
  </si>
  <si>
    <t>%</t>
  </si>
  <si>
    <t>-73831422</t>
  </si>
  <si>
    <t>72</t>
  </si>
  <si>
    <t>783891420</t>
  </si>
  <si>
    <t>Nátery omietok a betónových povrchov ostatné stien dvojnásobné</t>
  </si>
  <si>
    <t>-243746279</t>
  </si>
  <si>
    <t>73</t>
  </si>
  <si>
    <t>2353211200</t>
  </si>
  <si>
    <t>Sanačné systémy ESCO FLUAT impregnačný roztok k ošetreniu solí-neutralizátor, balenie 10kg, spotreba pri ošetrení 2 vrstvami:cca0,4-0,5kg/m2 - SCHOMBURG, alebo ekvivalentná náhrada</t>
  </si>
  <si>
    <t>kg</t>
  </si>
  <si>
    <t>188310832</t>
  </si>
  <si>
    <t>74</t>
  </si>
  <si>
    <t>784410030</t>
  </si>
  <si>
    <t>Oblepenie soklov, stykov, okrajov a iných zariadení, výšky miestnosti do 3,80 m</t>
  </si>
  <si>
    <t>476254363</t>
  </si>
  <si>
    <t>75</t>
  </si>
  <si>
    <t>6243000007</t>
  </si>
  <si>
    <t>BALEP Maliarska páska 100mm X 50m, alebo ekvivalentná náhrada</t>
  </si>
  <si>
    <t>-2126327133</t>
  </si>
  <si>
    <t>76</t>
  </si>
  <si>
    <t>784410100</t>
  </si>
  <si>
    <t>Penetrovanie jednonásobné jemnozrnných podkladov výšky do 3,80 m</t>
  </si>
  <si>
    <t>-975262309</t>
  </si>
  <si>
    <t>77</t>
  </si>
  <si>
    <t>784418012</t>
  </si>
  <si>
    <t xml:space="preserve">Zakrývanie podláh a zariadení papierom v miestnostiach alebo na schodisku   </t>
  </si>
  <si>
    <t>344074074</t>
  </si>
  <si>
    <t>78</t>
  </si>
  <si>
    <t>784452371</t>
  </si>
  <si>
    <t xml:space="preserve">Maľby z maliarskych zmesí Primalex, Farmal, ručne nanášané tónované dvojnásobné na jemnozrnný podklad výšky do 3,80 m   </t>
  </si>
  <si>
    <t>1268127487</t>
  </si>
  <si>
    <t>79</t>
  </si>
  <si>
    <t>POZN01</t>
  </si>
  <si>
    <t>Skutočný stav muriva suterénu pod úrovňou terénu je nutné overiť kopanou sondou a následne zvoliť vhodný technologický postup stavebných prác</t>
  </si>
  <si>
    <t>262144</t>
  </si>
  <si>
    <t>-35901593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</si>
</sst>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7" fillId="0" borderId="16" xfId="0" applyNumberFormat="1" applyFont="1" applyBorder="1" applyAlignment="1" applyProtection="1">
      <alignment vertical="center"/>
    </xf>
    <xf numFmtId="4" fontId="27" fillId="0" borderId="17" xfId="0" applyNumberFormat="1" applyFont="1" applyBorder="1" applyAlignment="1" applyProtection="1">
      <alignment vertical="center"/>
    </xf>
    <xf numFmtId="166" fontId="27" fillId="0" borderId="17" xfId="0" applyNumberFormat="1" applyFont="1" applyBorder="1" applyAlignment="1" applyProtection="1">
      <alignment vertical="center"/>
    </xf>
    <xf numFmtId="4" fontId="27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32" fillId="0" borderId="25" xfId="0" applyFont="1" applyBorder="1" applyAlignment="1" applyProtection="1">
      <alignment horizontal="center" vertical="center"/>
    </xf>
    <xf numFmtId="49" fontId="32" fillId="0" borderId="25" xfId="0" applyNumberFormat="1" applyFont="1" applyBorder="1" applyAlignment="1" applyProtection="1">
      <alignment horizontal="left" vertical="center" wrapText="1"/>
    </xf>
    <xf numFmtId="0" fontId="32" fillId="0" borderId="25" xfId="0" applyFont="1" applyBorder="1" applyAlignment="1" applyProtection="1">
      <alignment horizontal="center" vertical="center" wrapText="1"/>
    </xf>
    <xf numFmtId="167" fontId="32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6" fillId="0" borderId="0" xfId="0" applyNumberFormat="1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18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5" fillId="0" borderId="0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4" fontId="23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32" fillId="0" borderId="25" xfId="0" applyFont="1" applyBorder="1" applyAlignment="1" applyProtection="1">
      <alignment horizontal="left" vertical="center" wrapText="1"/>
    </xf>
    <xf numFmtId="4" fontId="32" fillId="4" borderId="25" xfId="0" applyNumberFormat="1" applyFont="1" applyFill="1" applyBorder="1" applyAlignment="1" applyProtection="1">
      <alignment vertical="center"/>
      <protection locked="0"/>
    </xf>
    <xf numFmtId="4" fontId="32" fillId="4" borderId="25" xfId="0" applyNumberFormat="1" applyFont="1" applyFill="1" applyBorder="1" applyAlignment="1" applyProtection="1">
      <alignment vertical="center"/>
    </xf>
    <xf numFmtId="4" fontId="32" fillId="0" borderId="25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23" xfId="0" applyNumberFormat="1" applyFont="1" applyBorder="1" applyAlignment="1" applyProtection="1"/>
    <xf numFmtId="4" fontId="5" fillId="0" borderId="23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7"/>
  <sheetViews>
    <sheetView showGridLines="0" workbookViewId="0">
      <pane ySplit="1" topLeftCell="A4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78" t="s">
        <v>7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R2" s="219" t="s">
        <v>8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80" t="s">
        <v>11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23"/>
      <c r="AS4" s="17" t="s">
        <v>12</v>
      </c>
      <c r="BE4" s="24" t="s">
        <v>13</v>
      </c>
      <c r="BS4" s="18" t="s">
        <v>14</v>
      </c>
    </row>
    <row r="5" spans="1:73" ht="14.45" customHeight="1">
      <c r="B5" s="22"/>
      <c r="C5" s="25"/>
      <c r="D5" s="26" t="s">
        <v>15</v>
      </c>
      <c r="E5" s="25"/>
      <c r="F5" s="25"/>
      <c r="G5" s="25"/>
      <c r="H5" s="25"/>
      <c r="I5" s="25"/>
      <c r="J5" s="25"/>
      <c r="K5" s="184" t="s">
        <v>16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25"/>
      <c r="AQ5" s="23"/>
      <c r="BE5" s="182" t="s">
        <v>17</v>
      </c>
      <c r="BS5" s="18" t="s">
        <v>9</v>
      </c>
    </row>
    <row r="6" spans="1:73" ht="36.950000000000003" customHeight="1">
      <c r="B6" s="22"/>
      <c r="C6" s="25"/>
      <c r="D6" s="28" t="s">
        <v>18</v>
      </c>
      <c r="E6" s="25"/>
      <c r="F6" s="25"/>
      <c r="G6" s="25"/>
      <c r="H6" s="25"/>
      <c r="I6" s="25"/>
      <c r="J6" s="25"/>
      <c r="K6" s="186" t="s">
        <v>19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25"/>
      <c r="AQ6" s="23"/>
      <c r="BE6" s="183"/>
      <c r="BS6" s="18" t="s">
        <v>9</v>
      </c>
    </row>
    <row r="7" spans="1:73" ht="14.45" customHeight="1">
      <c r="B7" s="22"/>
      <c r="C7" s="25"/>
      <c r="D7" s="29" t="s">
        <v>20</v>
      </c>
      <c r="E7" s="25"/>
      <c r="F7" s="25"/>
      <c r="G7" s="25"/>
      <c r="H7" s="25"/>
      <c r="I7" s="25"/>
      <c r="J7" s="25"/>
      <c r="K7" s="27" t="s">
        <v>21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22</v>
      </c>
      <c r="AL7" s="25"/>
      <c r="AM7" s="25"/>
      <c r="AN7" s="27" t="s">
        <v>23</v>
      </c>
      <c r="AO7" s="25"/>
      <c r="AP7" s="25"/>
      <c r="AQ7" s="23"/>
      <c r="BE7" s="183"/>
      <c r="BS7" s="18" t="s">
        <v>9</v>
      </c>
    </row>
    <row r="8" spans="1:73" ht="14.45" customHeight="1">
      <c r="B8" s="22"/>
      <c r="C8" s="25"/>
      <c r="D8" s="29" t="s">
        <v>24</v>
      </c>
      <c r="E8" s="25"/>
      <c r="F8" s="25"/>
      <c r="G8" s="25"/>
      <c r="H8" s="25"/>
      <c r="I8" s="25"/>
      <c r="J8" s="25"/>
      <c r="K8" s="27" t="s">
        <v>25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26</v>
      </c>
      <c r="AL8" s="25"/>
      <c r="AM8" s="25"/>
      <c r="AN8" s="30" t="s">
        <v>27</v>
      </c>
      <c r="AO8" s="25"/>
      <c r="AP8" s="25"/>
      <c r="AQ8" s="23"/>
      <c r="BE8" s="183"/>
      <c r="BS8" s="18" t="s">
        <v>9</v>
      </c>
    </row>
    <row r="9" spans="1:73" ht="29.25" customHeight="1">
      <c r="B9" s="22"/>
      <c r="C9" s="25"/>
      <c r="D9" s="26" t="s">
        <v>28</v>
      </c>
      <c r="E9" s="25"/>
      <c r="F9" s="25"/>
      <c r="G9" s="25"/>
      <c r="H9" s="25"/>
      <c r="I9" s="25"/>
      <c r="J9" s="25"/>
      <c r="K9" s="31" t="s">
        <v>29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6" t="s">
        <v>30</v>
      </c>
      <c r="AL9" s="25"/>
      <c r="AM9" s="25"/>
      <c r="AN9" s="31" t="s">
        <v>31</v>
      </c>
      <c r="AO9" s="25"/>
      <c r="AP9" s="25"/>
      <c r="AQ9" s="23"/>
      <c r="BE9" s="183"/>
      <c r="BS9" s="18" t="s">
        <v>9</v>
      </c>
    </row>
    <row r="10" spans="1:73" ht="14.45" customHeight="1">
      <c r="B10" s="22"/>
      <c r="C10" s="25"/>
      <c r="D10" s="29" t="s">
        <v>32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33</v>
      </c>
      <c r="AL10" s="25"/>
      <c r="AM10" s="25"/>
      <c r="AN10" s="27" t="s">
        <v>34</v>
      </c>
      <c r="AO10" s="25"/>
      <c r="AP10" s="25"/>
      <c r="AQ10" s="23"/>
      <c r="BE10" s="183"/>
      <c r="BS10" s="18" t="s">
        <v>9</v>
      </c>
    </row>
    <row r="11" spans="1:73" ht="18.399999999999999" customHeight="1">
      <c r="B11" s="22"/>
      <c r="C11" s="25"/>
      <c r="D11" s="25"/>
      <c r="E11" s="27" t="s">
        <v>35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36</v>
      </c>
      <c r="AL11" s="25"/>
      <c r="AM11" s="25"/>
      <c r="AN11" s="27" t="s">
        <v>37</v>
      </c>
      <c r="AO11" s="25"/>
      <c r="AP11" s="25"/>
      <c r="AQ11" s="23"/>
      <c r="BE11" s="183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183"/>
      <c r="BS12" s="18" t="s">
        <v>9</v>
      </c>
    </row>
    <row r="13" spans="1:73" ht="14.45" customHeight="1">
      <c r="B13" s="22"/>
      <c r="C13" s="25"/>
      <c r="D13" s="29" t="s">
        <v>38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33</v>
      </c>
      <c r="AL13" s="25"/>
      <c r="AM13" s="25"/>
      <c r="AN13" s="32" t="s">
        <v>39</v>
      </c>
      <c r="AO13" s="25"/>
      <c r="AP13" s="25"/>
      <c r="AQ13" s="23"/>
      <c r="BE13" s="183"/>
      <c r="BS13" s="18" t="s">
        <v>9</v>
      </c>
    </row>
    <row r="14" spans="1:73" ht="15">
      <c r="B14" s="22"/>
      <c r="C14" s="25"/>
      <c r="D14" s="25"/>
      <c r="E14" s="187" t="s">
        <v>39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9" t="s">
        <v>36</v>
      </c>
      <c r="AL14" s="25"/>
      <c r="AM14" s="25"/>
      <c r="AN14" s="32" t="s">
        <v>39</v>
      </c>
      <c r="AO14" s="25"/>
      <c r="AP14" s="25"/>
      <c r="AQ14" s="23"/>
      <c r="BE14" s="183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183"/>
      <c r="BS15" s="18" t="s">
        <v>6</v>
      </c>
    </row>
    <row r="16" spans="1:73" ht="14.45" customHeight="1">
      <c r="B16" s="22"/>
      <c r="C16" s="25"/>
      <c r="D16" s="29" t="s">
        <v>40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33</v>
      </c>
      <c r="AL16" s="25"/>
      <c r="AM16" s="25"/>
      <c r="AN16" s="27" t="s">
        <v>41</v>
      </c>
      <c r="AO16" s="25"/>
      <c r="AP16" s="25"/>
      <c r="AQ16" s="23"/>
      <c r="BE16" s="183"/>
      <c r="BS16" s="18" t="s">
        <v>6</v>
      </c>
    </row>
    <row r="17" spans="2:71" ht="18.399999999999999" customHeight="1">
      <c r="B17" s="22"/>
      <c r="C17" s="25"/>
      <c r="D17" s="25"/>
      <c r="E17" s="27" t="s">
        <v>42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36</v>
      </c>
      <c r="AL17" s="25"/>
      <c r="AM17" s="25"/>
      <c r="AN17" s="27" t="s">
        <v>43</v>
      </c>
      <c r="AO17" s="25"/>
      <c r="AP17" s="25"/>
      <c r="AQ17" s="23"/>
      <c r="BE17" s="183"/>
      <c r="BS17" s="18" t="s">
        <v>44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183"/>
      <c r="BS18" s="18" t="s">
        <v>9</v>
      </c>
    </row>
    <row r="19" spans="2:71" ht="14.45" customHeight="1">
      <c r="B19" s="22"/>
      <c r="C19" s="25"/>
      <c r="D19" s="29" t="s">
        <v>45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33</v>
      </c>
      <c r="AL19" s="25"/>
      <c r="AM19" s="25"/>
      <c r="AN19" s="27" t="s">
        <v>46</v>
      </c>
      <c r="AO19" s="25"/>
      <c r="AP19" s="25"/>
      <c r="AQ19" s="23"/>
      <c r="BE19" s="183"/>
      <c r="BS19" s="18" t="s">
        <v>9</v>
      </c>
    </row>
    <row r="20" spans="2:71" ht="18.399999999999999" customHeight="1">
      <c r="B20" s="22"/>
      <c r="C20" s="25"/>
      <c r="D20" s="25"/>
      <c r="E20" s="27" t="s">
        <v>47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36</v>
      </c>
      <c r="AL20" s="25"/>
      <c r="AM20" s="25"/>
      <c r="AN20" s="27" t="s">
        <v>46</v>
      </c>
      <c r="AO20" s="25"/>
      <c r="AP20" s="25"/>
      <c r="AQ20" s="23"/>
      <c r="BE20" s="183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183"/>
    </row>
    <row r="22" spans="2:71" ht="15">
      <c r="B22" s="22"/>
      <c r="C22" s="25"/>
      <c r="D22" s="29" t="s">
        <v>48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183"/>
    </row>
    <row r="23" spans="2:71" ht="16.5" customHeight="1">
      <c r="B23" s="22"/>
      <c r="C23" s="25"/>
      <c r="D23" s="25"/>
      <c r="E23" s="189" t="s">
        <v>49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25"/>
      <c r="AP23" s="25"/>
      <c r="AQ23" s="23"/>
      <c r="BE23" s="183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183"/>
    </row>
    <row r="25" spans="2:71" ht="6.95" customHeight="1">
      <c r="B25" s="22"/>
      <c r="C25" s="25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5"/>
      <c r="AQ25" s="23"/>
      <c r="BE25" s="183"/>
    </row>
    <row r="26" spans="2:71" ht="14.45" customHeight="1">
      <c r="B26" s="22"/>
      <c r="C26" s="25"/>
      <c r="D26" s="34" t="s">
        <v>50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90">
        <f>ROUND(AG87,2)</f>
        <v>0</v>
      </c>
      <c r="AL26" s="185"/>
      <c r="AM26" s="185"/>
      <c r="AN26" s="185"/>
      <c r="AO26" s="185"/>
      <c r="AP26" s="25"/>
      <c r="AQ26" s="23"/>
      <c r="BE26" s="183"/>
    </row>
    <row r="27" spans="2:71" ht="14.45" customHeight="1">
      <c r="B27" s="22"/>
      <c r="C27" s="25"/>
      <c r="D27" s="34" t="s">
        <v>51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90">
        <f>ROUND(AG91,2)</f>
        <v>0</v>
      </c>
      <c r="AL27" s="190"/>
      <c r="AM27" s="190"/>
      <c r="AN27" s="190"/>
      <c r="AO27" s="190"/>
      <c r="AP27" s="25"/>
      <c r="AQ27" s="23"/>
      <c r="BE27" s="183"/>
    </row>
    <row r="28" spans="2:71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  <c r="BE28" s="183"/>
    </row>
    <row r="29" spans="2:71" s="1" customFormat="1" ht="25.9" customHeight="1">
      <c r="B29" s="35"/>
      <c r="C29" s="36"/>
      <c r="D29" s="38" t="s">
        <v>52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91">
        <f>ROUND(AK26+AK27,2)</f>
        <v>0</v>
      </c>
      <c r="AL29" s="192"/>
      <c r="AM29" s="192"/>
      <c r="AN29" s="192"/>
      <c r="AO29" s="192"/>
      <c r="AP29" s="36"/>
      <c r="AQ29" s="37"/>
      <c r="BE29" s="183"/>
    </row>
    <row r="30" spans="2:71" s="1" customFormat="1" ht="6.95" customHeight="1"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  <c r="BE30" s="183"/>
    </row>
    <row r="31" spans="2:71" s="2" customFormat="1" ht="14.45" customHeight="1">
      <c r="B31" s="40"/>
      <c r="C31" s="41"/>
      <c r="D31" s="42" t="s">
        <v>53</v>
      </c>
      <c r="E31" s="41"/>
      <c r="F31" s="42" t="s">
        <v>54</v>
      </c>
      <c r="G31" s="41"/>
      <c r="H31" s="41"/>
      <c r="I31" s="41"/>
      <c r="J31" s="41"/>
      <c r="K31" s="41"/>
      <c r="L31" s="193">
        <v>0.2</v>
      </c>
      <c r="M31" s="194"/>
      <c r="N31" s="194"/>
      <c r="O31" s="194"/>
      <c r="P31" s="41"/>
      <c r="Q31" s="41"/>
      <c r="R31" s="41"/>
      <c r="S31" s="41"/>
      <c r="T31" s="44" t="s">
        <v>55</v>
      </c>
      <c r="U31" s="41"/>
      <c r="V31" s="41"/>
      <c r="W31" s="195">
        <f>ROUND(AZ87+SUM(CD92:CD105),2)</f>
        <v>0</v>
      </c>
      <c r="X31" s="194"/>
      <c r="Y31" s="194"/>
      <c r="Z31" s="194"/>
      <c r="AA31" s="194"/>
      <c r="AB31" s="194"/>
      <c r="AC31" s="194"/>
      <c r="AD31" s="194"/>
      <c r="AE31" s="194"/>
      <c r="AF31" s="41"/>
      <c r="AG31" s="41"/>
      <c r="AH31" s="41"/>
      <c r="AI31" s="41"/>
      <c r="AJ31" s="41"/>
      <c r="AK31" s="195">
        <f>ROUND(AV87+SUM(BY92:BY105),2)</f>
        <v>0</v>
      </c>
      <c r="AL31" s="194"/>
      <c r="AM31" s="194"/>
      <c r="AN31" s="194"/>
      <c r="AO31" s="194"/>
      <c r="AP31" s="41"/>
      <c r="AQ31" s="45"/>
      <c r="BE31" s="183"/>
    </row>
    <row r="32" spans="2:71" s="2" customFormat="1" ht="14.45" customHeight="1">
      <c r="B32" s="40"/>
      <c r="C32" s="41"/>
      <c r="D32" s="41"/>
      <c r="E32" s="41"/>
      <c r="F32" s="42" t="s">
        <v>56</v>
      </c>
      <c r="G32" s="41"/>
      <c r="H32" s="41"/>
      <c r="I32" s="41"/>
      <c r="J32" s="41"/>
      <c r="K32" s="41"/>
      <c r="L32" s="193">
        <v>0.2</v>
      </c>
      <c r="M32" s="194"/>
      <c r="N32" s="194"/>
      <c r="O32" s="194"/>
      <c r="P32" s="41"/>
      <c r="Q32" s="41"/>
      <c r="R32" s="41"/>
      <c r="S32" s="41"/>
      <c r="T32" s="44" t="s">
        <v>55</v>
      </c>
      <c r="U32" s="41"/>
      <c r="V32" s="41"/>
      <c r="W32" s="195">
        <f>ROUND(BA87+SUM(CE92:CE105),2)</f>
        <v>0</v>
      </c>
      <c r="X32" s="194"/>
      <c r="Y32" s="194"/>
      <c r="Z32" s="194"/>
      <c r="AA32" s="194"/>
      <c r="AB32" s="194"/>
      <c r="AC32" s="194"/>
      <c r="AD32" s="194"/>
      <c r="AE32" s="194"/>
      <c r="AF32" s="41"/>
      <c r="AG32" s="41"/>
      <c r="AH32" s="41"/>
      <c r="AI32" s="41"/>
      <c r="AJ32" s="41"/>
      <c r="AK32" s="195">
        <f>ROUND(AW87+SUM(BZ92:BZ105),2)</f>
        <v>0</v>
      </c>
      <c r="AL32" s="194"/>
      <c r="AM32" s="194"/>
      <c r="AN32" s="194"/>
      <c r="AO32" s="194"/>
      <c r="AP32" s="41"/>
      <c r="AQ32" s="45"/>
      <c r="BE32" s="183"/>
    </row>
    <row r="33" spans="2:57" s="2" customFormat="1" ht="14.45" hidden="1" customHeight="1">
      <c r="B33" s="40"/>
      <c r="C33" s="41"/>
      <c r="D33" s="41"/>
      <c r="E33" s="41"/>
      <c r="F33" s="42" t="s">
        <v>57</v>
      </c>
      <c r="G33" s="41"/>
      <c r="H33" s="41"/>
      <c r="I33" s="41"/>
      <c r="J33" s="41"/>
      <c r="K33" s="41"/>
      <c r="L33" s="193">
        <v>0.2</v>
      </c>
      <c r="M33" s="194"/>
      <c r="N33" s="194"/>
      <c r="O33" s="194"/>
      <c r="P33" s="41"/>
      <c r="Q33" s="41"/>
      <c r="R33" s="41"/>
      <c r="S33" s="41"/>
      <c r="T33" s="44" t="s">
        <v>55</v>
      </c>
      <c r="U33" s="41"/>
      <c r="V33" s="41"/>
      <c r="W33" s="195">
        <f>ROUND(BB87+SUM(CF92:CF105),2)</f>
        <v>0</v>
      </c>
      <c r="X33" s="194"/>
      <c r="Y33" s="194"/>
      <c r="Z33" s="194"/>
      <c r="AA33" s="194"/>
      <c r="AB33" s="194"/>
      <c r="AC33" s="194"/>
      <c r="AD33" s="194"/>
      <c r="AE33" s="194"/>
      <c r="AF33" s="41"/>
      <c r="AG33" s="41"/>
      <c r="AH33" s="41"/>
      <c r="AI33" s="41"/>
      <c r="AJ33" s="41"/>
      <c r="AK33" s="195">
        <v>0</v>
      </c>
      <c r="AL33" s="194"/>
      <c r="AM33" s="194"/>
      <c r="AN33" s="194"/>
      <c r="AO33" s="194"/>
      <c r="AP33" s="41"/>
      <c r="AQ33" s="45"/>
      <c r="BE33" s="183"/>
    </row>
    <row r="34" spans="2:57" s="2" customFormat="1" ht="14.45" hidden="1" customHeight="1">
      <c r="B34" s="40"/>
      <c r="C34" s="41"/>
      <c r="D34" s="41"/>
      <c r="E34" s="41"/>
      <c r="F34" s="42" t="s">
        <v>58</v>
      </c>
      <c r="G34" s="41"/>
      <c r="H34" s="41"/>
      <c r="I34" s="41"/>
      <c r="J34" s="41"/>
      <c r="K34" s="41"/>
      <c r="L34" s="193">
        <v>0.2</v>
      </c>
      <c r="M34" s="194"/>
      <c r="N34" s="194"/>
      <c r="O34" s="194"/>
      <c r="P34" s="41"/>
      <c r="Q34" s="41"/>
      <c r="R34" s="41"/>
      <c r="S34" s="41"/>
      <c r="T34" s="44" t="s">
        <v>55</v>
      </c>
      <c r="U34" s="41"/>
      <c r="V34" s="41"/>
      <c r="W34" s="195">
        <f>ROUND(BC87+SUM(CG92:CG105),2)</f>
        <v>0</v>
      </c>
      <c r="X34" s="194"/>
      <c r="Y34" s="194"/>
      <c r="Z34" s="194"/>
      <c r="AA34" s="194"/>
      <c r="AB34" s="194"/>
      <c r="AC34" s="194"/>
      <c r="AD34" s="194"/>
      <c r="AE34" s="194"/>
      <c r="AF34" s="41"/>
      <c r="AG34" s="41"/>
      <c r="AH34" s="41"/>
      <c r="AI34" s="41"/>
      <c r="AJ34" s="41"/>
      <c r="AK34" s="195">
        <v>0</v>
      </c>
      <c r="AL34" s="194"/>
      <c r="AM34" s="194"/>
      <c r="AN34" s="194"/>
      <c r="AO34" s="194"/>
      <c r="AP34" s="41"/>
      <c r="AQ34" s="45"/>
      <c r="BE34" s="183"/>
    </row>
    <row r="35" spans="2:57" s="2" customFormat="1" ht="14.45" hidden="1" customHeight="1">
      <c r="B35" s="40"/>
      <c r="C35" s="41"/>
      <c r="D35" s="41"/>
      <c r="E35" s="41"/>
      <c r="F35" s="42" t="s">
        <v>59</v>
      </c>
      <c r="G35" s="41"/>
      <c r="H35" s="41"/>
      <c r="I35" s="41"/>
      <c r="J35" s="41"/>
      <c r="K35" s="41"/>
      <c r="L35" s="193">
        <v>0</v>
      </c>
      <c r="M35" s="194"/>
      <c r="N35" s="194"/>
      <c r="O35" s="194"/>
      <c r="P35" s="41"/>
      <c r="Q35" s="41"/>
      <c r="R35" s="41"/>
      <c r="S35" s="41"/>
      <c r="T35" s="44" t="s">
        <v>55</v>
      </c>
      <c r="U35" s="41"/>
      <c r="V35" s="41"/>
      <c r="W35" s="195">
        <f>ROUND(BD87+SUM(CH92:CH105),2)</f>
        <v>0</v>
      </c>
      <c r="X35" s="194"/>
      <c r="Y35" s="194"/>
      <c r="Z35" s="194"/>
      <c r="AA35" s="194"/>
      <c r="AB35" s="194"/>
      <c r="AC35" s="194"/>
      <c r="AD35" s="194"/>
      <c r="AE35" s="194"/>
      <c r="AF35" s="41"/>
      <c r="AG35" s="41"/>
      <c r="AH35" s="41"/>
      <c r="AI35" s="41"/>
      <c r="AJ35" s="41"/>
      <c r="AK35" s="195">
        <v>0</v>
      </c>
      <c r="AL35" s="194"/>
      <c r="AM35" s="194"/>
      <c r="AN35" s="194"/>
      <c r="AO35" s="194"/>
      <c r="AP35" s="41"/>
      <c r="AQ35" s="45"/>
    </row>
    <row r="36" spans="2:57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2:57" s="1" customFormat="1" ht="25.9" customHeight="1">
      <c r="B37" s="35"/>
      <c r="C37" s="46"/>
      <c r="D37" s="47" t="s">
        <v>60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 t="s">
        <v>61</v>
      </c>
      <c r="U37" s="48"/>
      <c r="V37" s="48"/>
      <c r="W37" s="48"/>
      <c r="X37" s="196" t="s">
        <v>62</v>
      </c>
      <c r="Y37" s="197"/>
      <c r="Z37" s="197"/>
      <c r="AA37" s="197"/>
      <c r="AB37" s="197"/>
      <c r="AC37" s="48"/>
      <c r="AD37" s="48"/>
      <c r="AE37" s="48"/>
      <c r="AF37" s="48"/>
      <c r="AG37" s="48"/>
      <c r="AH37" s="48"/>
      <c r="AI37" s="48"/>
      <c r="AJ37" s="48"/>
      <c r="AK37" s="198">
        <f>SUM(AK29:AK35)</f>
        <v>0</v>
      </c>
      <c r="AL37" s="197"/>
      <c r="AM37" s="197"/>
      <c r="AN37" s="197"/>
      <c r="AO37" s="199"/>
      <c r="AP37" s="46"/>
      <c r="AQ37" s="37"/>
    </row>
    <row r="38" spans="2:57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2:57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>
      <c r="B49" s="35"/>
      <c r="C49" s="36"/>
      <c r="D49" s="50" t="s">
        <v>63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2"/>
      <c r="AA49" s="36"/>
      <c r="AB49" s="36"/>
      <c r="AC49" s="50" t="s">
        <v>64</v>
      </c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2"/>
      <c r="AP49" s="36"/>
      <c r="AQ49" s="37"/>
    </row>
    <row r="50" spans="2:43">
      <c r="B50" s="22"/>
      <c r="C50" s="25"/>
      <c r="D50" s="53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4"/>
      <c r="AA50" s="25"/>
      <c r="AB50" s="25"/>
      <c r="AC50" s="53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4"/>
      <c r="AP50" s="25"/>
      <c r="AQ50" s="23"/>
    </row>
    <row r="51" spans="2:43">
      <c r="B51" s="22"/>
      <c r="C51" s="25"/>
      <c r="D51" s="53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4"/>
      <c r="AA51" s="25"/>
      <c r="AB51" s="25"/>
      <c r="AC51" s="53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4"/>
      <c r="AP51" s="25"/>
      <c r="AQ51" s="23"/>
    </row>
    <row r="52" spans="2:43">
      <c r="B52" s="22"/>
      <c r="C52" s="25"/>
      <c r="D52" s="53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4"/>
      <c r="AA52" s="25"/>
      <c r="AB52" s="25"/>
      <c r="AC52" s="53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4"/>
      <c r="AP52" s="25"/>
      <c r="AQ52" s="23"/>
    </row>
    <row r="53" spans="2:43">
      <c r="B53" s="22"/>
      <c r="C53" s="25"/>
      <c r="D53" s="53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4"/>
      <c r="AA53" s="25"/>
      <c r="AB53" s="25"/>
      <c r="AC53" s="53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4"/>
      <c r="AP53" s="25"/>
      <c r="AQ53" s="23"/>
    </row>
    <row r="54" spans="2:43">
      <c r="B54" s="22"/>
      <c r="C54" s="25"/>
      <c r="D54" s="53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4"/>
      <c r="AA54" s="25"/>
      <c r="AB54" s="25"/>
      <c r="AC54" s="53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4"/>
      <c r="AP54" s="25"/>
      <c r="AQ54" s="23"/>
    </row>
    <row r="55" spans="2:43">
      <c r="B55" s="22"/>
      <c r="C55" s="25"/>
      <c r="D55" s="53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4"/>
      <c r="AA55" s="25"/>
      <c r="AB55" s="25"/>
      <c r="AC55" s="53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4"/>
      <c r="AP55" s="25"/>
      <c r="AQ55" s="23"/>
    </row>
    <row r="56" spans="2:43">
      <c r="B56" s="22"/>
      <c r="C56" s="25"/>
      <c r="D56" s="53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4"/>
      <c r="AA56" s="25"/>
      <c r="AB56" s="25"/>
      <c r="AC56" s="53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4"/>
      <c r="AP56" s="25"/>
      <c r="AQ56" s="23"/>
    </row>
    <row r="57" spans="2:43">
      <c r="B57" s="22"/>
      <c r="C57" s="25"/>
      <c r="D57" s="53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4"/>
      <c r="AA57" s="25"/>
      <c r="AB57" s="25"/>
      <c r="AC57" s="53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4"/>
      <c r="AP57" s="25"/>
      <c r="AQ57" s="23"/>
    </row>
    <row r="58" spans="2:43" s="1" customFormat="1" ht="15">
      <c r="B58" s="35"/>
      <c r="C58" s="36"/>
      <c r="D58" s="55" t="s">
        <v>65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7" t="s">
        <v>66</v>
      </c>
      <c r="S58" s="56"/>
      <c r="T58" s="56"/>
      <c r="U58" s="56"/>
      <c r="V58" s="56"/>
      <c r="W58" s="56"/>
      <c r="X58" s="56"/>
      <c r="Y58" s="56"/>
      <c r="Z58" s="58"/>
      <c r="AA58" s="36"/>
      <c r="AB58" s="36"/>
      <c r="AC58" s="55" t="s">
        <v>65</v>
      </c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66</v>
      </c>
      <c r="AN58" s="56"/>
      <c r="AO58" s="58"/>
      <c r="AP58" s="36"/>
      <c r="AQ58" s="37"/>
    </row>
    <row r="59" spans="2:4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>
      <c r="B60" s="35"/>
      <c r="C60" s="36"/>
      <c r="D60" s="50" t="s">
        <v>67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36"/>
      <c r="AB60" s="36"/>
      <c r="AC60" s="50" t="s">
        <v>68</v>
      </c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P60" s="36"/>
      <c r="AQ60" s="37"/>
    </row>
    <row r="61" spans="2:43">
      <c r="B61" s="22"/>
      <c r="C61" s="25"/>
      <c r="D61" s="53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4"/>
      <c r="AA61" s="25"/>
      <c r="AB61" s="25"/>
      <c r="AC61" s="53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4"/>
      <c r="AP61" s="25"/>
      <c r="AQ61" s="23"/>
    </row>
    <row r="62" spans="2:43">
      <c r="B62" s="22"/>
      <c r="C62" s="25"/>
      <c r="D62" s="53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4"/>
      <c r="AA62" s="25"/>
      <c r="AB62" s="25"/>
      <c r="AC62" s="53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4"/>
      <c r="AP62" s="25"/>
      <c r="AQ62" s="23"/>
    </row>
    <row r="63" spans="2:43">
      <c r="B63" s="22"/>
      <c r="C63" s="25"/>
      <c r="D63" s="53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4"/>
      <c r="AA63" s="25"/>
      <c r="AB63" s="25"/>
      <c r="AC63" s="53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4"/>
      <c r="AP63" s="25"/>
      <c r="AQ63" s="23"/>
    </row>
    <row r="64" spans="2:43">
      <c r="B64" s="22"/>
      <c r="C64" s="25"/>
      <c r="D64" s="53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4"/>
      <c r="AA64" s="25"/>
      <c r="AB64" s="25"/>
      <c r="AC64" s="53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4"/>
      <c r="AP64" s="25"/>
      <c r="AQ64" s="23"/>
    </row>
    <row r="65" spans="2:43">
      <c r="B65" s="22"/>
      <c r="C65" s="25"/>
      <c r="D65" s="53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4"/>
      <c r="AA65" s="25"/>
      <c r="AB65" s="25"/>
      <c r="AC65" s="53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4"/>
      <c r="AP65" s="25"/>
      <c r="AQ65" s="23"/>
    </row>
    <row r="66" spans="2:43">
      <c r="B66" s="22"/>
      <c r="C66" s="25"/>
      <c r="D66" s="53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4"/>
      <c r="AA66" s="25"/>
      <c r="AB66" s="25"/>
      <c r="AC66" s="53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4"/>
      <c r="AP66" s="25"/>
      <c r="AQ66" s="23"/>
    </row>
    <row r="67" spans="2:43">
      <c r="B67" s="22"/>
      <c r="C67" s="25"/>
      <c r="D67" s="53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4"/>
      <c r="AA67" s="25"/>
      <c r="AB67" s="25"/>
      <c r="AC67" s="53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4"/>
      <c r="AP67" s="25"/>
      <c r="AQ67" s="23"/>
    </row>
    <row r="68" spans="2:43">
      <c r="B68" s="22"/>
      <c r="C68" s="25"/>
      <c r="D68" s="53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4"/>
      <c r="AA68" s="25"/>
      <c r="AB68" s="25"/>
      <c r="AC68" s="53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4"/>
      <c r="AP68" s="25"/>
      <c r="AQ68" s="23"/>
    </row>
    <row r="69" spans="2:43" s="1" customFormat="1" ht="15">
      <c r="B69" s="35"/>
      <c r="C69" s="36"/>
      <c r="D69" s="55" t="s">
        <v>65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 t="s">
        <v>66</v>
      </c>
      <c r="S69" s="56"/>
      <c r="T69" s="56"/>
      <c r="U69" s="56"/>
      <c r="V69" s="56"/>
      <c r="W69" s="56"/>
      <c r="X69" s="56"/>
      <c r="Y69" s="56"/>
      <c r="Z69" s="58"/>
      <c r="AA69" s="36"/>
      <c r="AB69" s="36"/>
      <c r="AC69" s="55" t="s">
        <v>65</v>
      </c>
      <c r="AD69" s="56"/>
      <c r="AE69" s="56"/>
      <c r="AF69" s="56"/>
      <c r="AG69" s="56"/>
      <c r="AH69" s="56"/>
      <c r="AI69" s="56"/>
      <c r="AJ69" s="56"/>
      <c r="AK69" s="56"/>
      <c r="AL69" s="56"/>
      <c r="AM69" s="57" t="s">
        <v>66</v>
      </c>
      <c r="AN69" s="56"/>
      <c r="AO69" s="58"/>
      <c r="AP69" s="36"/>
      <c r="AQ69" s="37"/>
    </row>
    <row r="70" spans="2:43" s="1" customFormat="1" ht="6.95" customHeight="1"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7"/>
    </row>
    <row r="71" spans="2:43" s="1" customFormat="1" ht="6.95" customHeight="1"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1"/>
    </row>
    <row r="75" spans="2:43" s="1" customFormat="1" ht="6.95" customHeight="1"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4"/>
    </row>
    <row r="76" spans="2:43" s="1" customFormat="1" ht="36.950000000000003" customHeight="1">
      <c r="B76" s="35"/>
      <c r="C76" s="180" t="s">
        <v>69</v>
      </c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37"/>
    </row>
    <row r="77" spans="2:43" s="3" customFormat="1" ht="14.45" customHeight="1">
      <c r="B77" s="65"/>
      <c r="C77" s="29" t="s">
        <v>15</v>
      </c>
      <c r="D77" s="66"/>
      <c r="E77" s="66"/>
      <c r="F77" s="66"/>
      <c r="G77" s="66"/>
      <c r="H77" s="66"/>
      <c r="I77" s="66"/>
      <c r="J77" s="66"/>
      <c r="K77" s="66"/>
      <c r="L77" s="66" t="str">
        <f>K5</f>
        <v>2018007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7"/>
    </row>
    <row r="78" spans="2:43" s="4" customFormat="1" ht="36.950000000000003" customHeight="1">
      <c r="B78" s="68"/>
      <c r="C78" s="69" t="s">
        <v>18</v>
      </c>
      <c r="D78" s="70"/>
      <c r="E78" s="70"/>
      <c r="F78" s="70"/>
      <c r="G78" s="70"/>
      <c r="H78" s="70"/>
      <c r="I78" s="70"/>
      <c r="J78" s="70"/>
      <c r="K78" s="70"/>
      <c r="L78" s="200" t="str">
        <f>K6</f>
        <v>Oprava budovy Gymnázia B.S. Timravy v Lučenci - havarijný stav, dodatočná hydroizolácia suterénnych priestorov</v>
      </c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70"/>
      <c r="AQ78" s="71"/>
    </row>
    <row r="79" spans="2:43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7"/>
    </row>
    <row r="80" spans="2:43" s="1" customFormat="1" ht="15">
      <c r="B80" s="35"/>
      <c r="C80" s="29" t="s">
        <v>24</v>
      </c>
      <c r="D80" s="36"/>
      <c r="E80" s="36"/>
      <c r="F80" s="36"/>
      <c r="G80" s="36"/>
      <c r="H80" s="36"/>
      <c r="I80" s="36"/>
      <c r="J80" s="36"/>
      <c r="K80" s="36"/>
      <c r="L80" s="72" t="str">
        <f>IF(K8="","",K8)</f>
        <v>Lučenec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29" t="s">
        <v>26</v>
      </c>
      <c r="AJ80" s="36"/>
      <c r="AK80" s="36"/>
      <c r="AL80" s="36"/>
      <c r="AM80" s="73" t="str">
        <f>IF(AN8= "","",AN8)</f>
        <v>31. 5. 2018</v>
      </c>
      <c r="AN80" s="36"/>
      <c r="AO80" s="36"/>
      <c r="AP80" s="36"/>
      <c r="AQ80" s="37"/>
    </row>
    <row r="81" spans="1:89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7"/>
    </row>
    <row r="82" spans="1:89" s="1" customFormat="1" ht="15">
      <c r="B82" s="35"/>
      <c r="C82" s="29" t="s">
        <v>32</v>
      </c>
      <c r="D82" s="36"/>
      <c r="E82" s="36"/>
      <c r="F82" s="36"/>
      <c r="G82" s="36"/>
      <c r="H82" s="36"/>
      <c r="I82" s="36"/>
      <c r="J82" s="36"/>
      <c r="K82" s="36"/>
      <c r="L82" s="66" t="str">
        <f>IF(E11= "","",E11)</f>
        <v>Banskobystrický samosprávny kraj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29" t="s">
        <v>40</v>
      </c>
      <c r="AJ82" s="36"/>
      <c r="AK82" s="36"/>
      <c r="AL82" s="36"/>
      <c r="AM82" s="202" t="str">
        <f>IF(E17="","",E17)</f>
        <v>PROMOST s.r.o.</v>
      </c>
      <c r="AN82" s="202"/>
      <c r="AO82" s="202"/>
      <c r="AP82" s="202"/>
      <c r="AQ82" s="37"/>
      <c r="AS82" s="203" t="s">
        <v>70</v>
      </c>
      <c r="AT82" s="204"/>
      <c r="AU82" s="74"/>
      <c r="AV82" s="74"/>
      <c r="AW82" s="74"/>
      <c r="AX82" s="74"/>
      <c r="AY82" s="74"/>
      <c r="AZ82" s="74"/>
      <c r="BA82" s="74"/>
      <c r="BB82" s="74"/>
      <c r="BC82" s="74"/>
      <c r="BD82" s="75"/>
    </row>
    <row r="83" spans="1:89" s="1" customFormat="1" ht="15">
      <c r="B83" s="35"/>
      <c r="C83" s="29" t="s">
        <v>38</v>
      </c>
      <c r="D83" s="36"/>
      <c r="E83" s="36"/>
      <c r="F83" s="36"/>
      <c r="G83" s="36"/>
      <c r="H83" s="36"/>
      <c r="I83" s="36"/>
      <c r="J83" s="36"/>
      <c r="K83" s="36"/>
      <c r="L83" s="66" t="str">
        <f>IF(E14= "Vyplň údaj","",E14)</f>
        <v/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29" t="s">
        <v>45</v>
      </c>
      <c r="AJ83" s="36"/>
      <c r="AK83" s="36"/>
      <c r="AL83" s="36"/>
      <c r="AM83" s="202" t="str">
        <f>IF(E20="","",E20)</f>
        <v>Ing. Michal Slobodník</v>
      </c>
      <c r="AN83" s="202"/>
      <c r="AO83" s="202"/>
      <c r="AP83" s="202"/>
      <c r="AQ83" s="37"/>
      <c r="AS83" s="205"/>
      <c r="AT83" s="206"/>
      <c r="AU83" s="76"/>
      <c r="AV83" s="76"/>
      <c r="AW83" s="76"/>
      <c r="AX83" s="76"/>
      <c r="AY83" s="76"/>
      <c r="AZ83" s="76"/>
      <c r="BA83" s="76"/>
      <c r="BB83" s="76"/>
      <c r="BC83" s="76"/>
      <c r="BD83" s="77"/>
    </row>
    <row r="84" spans="1:89" s="1" customFormat="1" ht="10.9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7"/>
      <c r="AS84" s="207"/>
      <c r="AT84" s="208"/>
      <c r="AU84" s="36"/>
      <c r="AV84" s="36"/>
      <c r="AW84" s="36"/>
      <c r="AX84" s="36"/>
      <c r="AY84" s="36"/>
      <c r="AZ84" s="36"/>
      <c r="BA84" s="36"/>
      <c r="BB84" s="36"/>
      <c r="BC84" s="36"/>
      <c r="BD84" s="78"/>
    </row>
    <row r="85" spans="1:89" s="1" customFormat="1" ht="29.25" customHeight="1">
      <c r="B85" s="35"/>
      <c r="C85" s="209" t="s">
        <v>71</v>
      </c>
      <c r="D85" s="210"/>
      <c r="E85" s="210"/>
      <c r="F85" s="210"/>
      <c r="G85" s="210"/>
      <c r="H85" s="79"/>
      <c r="I85" s="211" t="s">
        <v>72</v>
      </c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1" t="s">
        <v>73</v>
      </c>
      <c r="AH85" s="210"/>
      <c r="AI85" s="210"/>
      <c r="AJ85" s="210"/>
      <c r="AK85" s="210"/>
      <c r="AL85" s="210"/>
      <c r="AM85" s="210"/>
      <c r="AN85" s="211" t="s">
        <v>74</v>
      </c>
      <c r="AO85" s="210"/>
      <c r="AP85" s="212"/>
      <c r="AQ85" s="37"/>
      <c r="AS85" s="80" t="s">
        <v>75</v>
      </c>
      <c r="AT85" s="81" t="s">
        <v>76</v>
      </c>
      <c r="AU85" s="81" t="s">
        <v>77</v>
      </c>
      <c r="AV85" s="81" t="s">
        <v>78</v>
      </c>
      <c r="AW85" s="81" t="s">
        <v>79</v>
      </c>
      <c r="AX85" s="81" t="s">
        <v>80</v>
      </c>
      <c r="AY85" s="81" t="s">
        <v>81</v>
      </c>
      <c r="AZ85" s="81" t="s">
        <v>82</v>
      </c>
      <c r="BA85" s="81" t="s">
        <v>83</v>
      </c>
      <c r="BB85" s="81" t="s">
        <v>84</v>
      </c>
      <c r="BC85" s="81" t="s">
        <v>85</v>
      </c>
      <c r="BD85" s="82" t="s">
        <v>86</v>
      </c>
    </row>
    <row r="86" spans="1:89" s="1" customFormat="1" ht="10.9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7"/>
      <c r="AS86" s="83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2"/>
    </row>
    <row r="87" spans="1:89" s="4" customFormat="1" ht="32.450000000000003" customHeight="1">
      <c r="B87" s="68"/>
      <c r="C87" s="84" t="s">
        <v>87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223">
        <f>ROUND(SUM(AG88:AG89),2)</f>
        <v>0</v>
      </c>
      <c r="AH87" s="223"/>
      <c r="AI87" s="223"/>
      <c r="AJ87" s="223"/>
      <c r="AK87" s="223"/>
      <c r="AL87" s="223"/>
      <c r="AM87" s="223"/>
      <c r="AN87" s="224">
        <f>SUM(AG87,AT87)</f>
        <v>0</v>
      </c>
      <c r="AO87" s="224"/>
      <c r="AP87" s="224"/>
      <c r="AQ87" s="71"/>
      <c r="AS87" s="86">
        <f>ROUND(SUM(AS88:AS89),2)</f>
        <v>0</v>
      </c>
      <c r="AT87" s="87">
        <f>ROUND(SUM(AV87:AW87),2)</f>
        <v>0</v>
      </c>
      <c r="AU87" s="88">
        <f>ROUND(SUM(AU88:AU89),5)</f>
        <v>0</v>
      </c>
      <c r="AV87" s="87">
        <f>ROUND(AZ87*L31,2)</f>
        <v>0</v>
      </c>
      <c r="AW87" s="87">
        <f>ROUND(BA87*L32,2)</f>
        <v>0</v>
      </c>
      <c r="AX87" s="87">
        <f>ROUND(BB87*L31,2)</f>
        <v>0</v>
      </c>
      <c r="AY87" s="87">
        <f>ROUND(BC87*L32,2)</f>
        <v>0</v>
      </c>
      <c r="AZ87" s="87">
        <f>ROUND(SUM(AZ88:AZ89),2)</f>
        <v>0</v>
      </c>
      <c r="BA87" s="87">
        <f>ROUND(SUM(BA88:BA89),2)</f>
        <v>0</v>
      </c>
      <c r="BB87" s="87">
        <f>ROUND(SUM(BB88:BB89),2)</f>
        <v>0</v>
      </c>
      <c r="BC87" s="87">
        <f>ROUND(SUM(BC88:BC89),2)</f>
        <v>0</v>
      </c>
      <c r="BD87" s="89">
        <f>ROUND(SUM(BD88:BD89),2)</f>
        <v>0</v>
      </c>
      <c r="BS87" s="90" t="s">
        <v>88</v>
      </c>
      <c r="BT87" s="90" t="s">
        <v>89</v>
      </c>
      <c r="BV87" s="90" t="s">
        <v>90</v>
      </c>
      <c r="BW87" s="90" t="s">
        <v>91</v>
      </c>
      <c r="BX87" s="90" t="s">
        <v>92</v>
      </c>
    </row>
    <row r="88" spans="1:89" s="5" customFormat="1" ht="63" customHeight="1">
      <c r="A88" s="91" t="s">
        <v>93</v>
      </c>
      <c r="B88" s="92"/>
      <c r="C88" s="93"/>
      <c r="D88" s="215" t="s">
        <v>16</v>
      </c>
      <c r="E88" s="215"/>
      <c r="F88" s="215"/>
      <c r="G88" s="215"/>
      <c r="H88" s="215"/>
      <c r="I88" s="94"/>
      <c r="J88" s="215" t="s">
        <v>19</v>
      </c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3">
        <f>'2018007 - Oprava budovy G...'!M29</f>
        <v>0</v>
      </c>
      <c r="AH88" s="214"/>
      <c r="AI88" s="214"/>
      <c r="AJ88" s="214"/>
      <c r="AK88" s="214"/>
      <c r="AL88" s="214"/>
      <c r="AM88" s="214"/>
      <c r="AN88" s="213">
        <f>SUM(AG88,AT88)</f>
        <v>0</v>
      </c>
      <c r="AO88" s="214"/>
      <c r="AP88" s="214"/>
      <c r="AQ88" s="95"/>
      <c r="AS88" s="96">
        <f>'2018007 - Oprava budovy G...'!M27</f>
        <v>0</v>
      </c>
      <c r="AT88" s="97">
        <f>ROUND(SUM(AV88:AW88),2)</f>
        <v>0</v>
      </c>
      <c r="AU88" s="98">
        <f>'2018007 - Oprava budovy G...'!W112</f>
        <v>0</v>
      </c>
      <c r="AV88" s="97">
        <f>'2018007 - Oprava budovy G...'!M31</f>
        <v>0</v>
      </c>
      <c r="AW88" s="97">
        <f>'2018007 - Oprava budovy G...'!M32</f>
        <v>0</v>
      </c>
      <c r="AX88" s="97">
        <f>'2018007 - Oprava budovy G...'!M33</f>
        <v>0</v>
      </c>
      <c r="AY88" s="97">
        <f>'2018007 - Oprava budovy G...'!M34</f>
        <v>0</v>
      </c>
      <c r="AZ88" s="97">
        <f>'2018007 - Oprava budovy G...'!H31</f>
        <v>0</v>
      </c>
      <c r="BA88" s="97">
        <f>'2018007 - Oprava budovy G...'!H32</f>
        <v>0</v>
      </c>
      <c r="BB88" s="97">
        <f>'2018007 - Oprava budovy G...'!H33</f>
        <v>0</v>
      </c>
      <c r="BC88" s="97">
        <f>'2018007 - Oprava budovy G...'!H34</f>
        <v>0</v>
      </c>
      <c r="BD88" s="99">
        <f>'2018007 - Oprava budovy G...'!H35</f>
        <v>0</v>
      </c>
      <c r="BT88" s="100" t="s">
        <v>94</v>
      </c>
      <c r="BU88" s="100" t="s">
        <v>95</v>
      </c>
      <c r="BV88" s="100" t="s">
        <v>90</v>
      </c>
      <c r="BW88" s="100" t="s">
        <v>91</v>
      </c>
      <c r="BX88" s="100" t="s">
        <v>92</v>
      </c>
    </row>
    <row r="89" spans="1:89" s="5" customFormat="1" ht="47.25" customHeight="1">
      <c r="A89" s="91" t="s">
        <v>93</v>
      </c>
      <c r="B89" s="92"/>
      <c r="C89" s="93"/>
      <c r="D89" s="215" t="s">
        <v>96</v>
      </c>
      <c r="E89" s="215"/>
      <c r="F89" s="215"/>
      <c r="G89" s="215"/>
      <c r="H89" s="215"/>
      <c r="I89" s="94"/>
      <c r="J89" s="215" t="s">
        <v>97</v>
      </c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3">
        <f>'2018007a - Hlavná budova ...'!M30</f>
        <v>0</v>
      </c>
      <c r="AH89" s="214"/>
      <c r="AI89" s="214"/>
      <c r="AJ89" s="214"/>
      <c r="AK89" s="214"/>
      <c r="AL89" s="214"/>
      <c r="AM89" s="214"/>
      <c r="AN89" s="213">
        <f>SUM(AG89,AT89)</f>
        <v>0</v>
      </c>
      <c r="AO89" s="214"/>
      <c r="AP89" s="214"/>
      <c r="AQ89" s="95"/>
      <c r="AS89" s="101">
        <f>'2018007a - Hlavná budova ...'!M28</f>
        <v>0</v>
      </c>
      <c r="AT89" s="102">
        <f>ROUND(SUM(AV89:AW89),2)</f>
        <v>0</v>
      </c>
      <c r="AU89" s="103">
        <f>'2018007a - Hlavná budova ...'!W128</f>
        <v>0</v>
      </c>
      <c r="AV89" s="102">
        <f>'2018007a - Hlavná budova ...'!M32</f>
        <v>0</v>
      </c>
      <c r="AW89" s="102">
        <f>'2018007a - Hlavná budova ...'!M33</f>
        <v>0</v>
      </c>
      <c r="AX89" s="102">
        <f>'2018007a - Hlavná budova ...'!M34</f>
        <v>0</v>
      </c>
      <c r="AY89" s="102">
        <f>'2018007a - Hlavná budova ...'!M35</f>
        <v>0</v>
      </c>
      <c r="AZ89" s="102">
        <f>'2018007a - Hlavná budova ...'!H32</f>
        <v>0</v>
      </c>
      <c r="BA89" s="102">
        <f>'2018007a - Hlavná budova ...'!H33</f>
        <v>0</v>
      </c>
      <c r="BB89" s="102">
        <f>'2018007a - Hlavná budova ...'!H34</f>
        <v>0</v>
      </c>
      <c r="BC89" s="102">
        <f>'2018007a - Hlavná budova ...'!H35</f>
        <v>0</v>
      </c>
      <c r="BD89" s="104">
        <f>'2018007a - Hlavná budova ...'!H36</f>
        <v>0</v>
      </c>
      <c r="BT89" s="100" t="s">
        <v>94</v>
      </c>
      <c r="BV89" s="100" t="s">
        <v>90</v>
      </c>
      <c r="BW89" s="100" t="s">
        <v>98</v>
      </c>
      <c r="BX89" s="100" t="s">
        <v>91</v>
      </c>
    </row>
    <row r="90" spans="1:89">
      <c r="B90" s="22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3"/>
    </row>
    <row r="91" spans="1:89" s="1" customFormat="1" ht="30" customHeight="1">
      <c r="B91" s="35"/>
      <c r="C91" s="84" t="s">
        <v>99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24">
        <f>ROUND(SUM(AG92:AG104),2)</f>
        <v>0</v>
      </c>
      <c r="AH91" s="224"/>
      <c r="AI91" s="224"/>
      <c r="AJ91" s="224"/>
      <c r="AK91" s="224"/>
      <c r="AL91" s="224"/>
      <c r="AM91" s="224"/>
      <c r="AN91" s="224">
        <f>ROUND(SUM(AN92:AN104),2)</f>
        <v>0</v>
      </c>
      <c r="AO91" s="224"/>
      <c r="AP91" s="224"/>
      <c r="AQ91" s="37"/>
      <c r="AS91" s="80" t="s">
        <v>100</v>
      </c>
      <c r="AT91" s="81" t="s">
        <v>101</v>
      </c>
      <c r="AU91" s="81" t="s">
        <v>53</v>
      </c>
      <c r="AV91" s="82" t="s">
        <v>76</v>
      </c>
    </row>
    <row r="92" spans="1:89" s="1" customFormat="1" ht="19.899999999999999" customHeight="1">
      <c r="B92" s="35"/>
      <c r="C92" s="36"/>
      <c r="D92" s="105" t="s">
        <v>102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16">
        <f>ROUND(AG87*AS92,2)</f>
        <v>0</v>
      </c>
      <c r="AH92" s="217"/>
      <c r="AI92" s="217"/>
      <c r="AJ92" s="217"/>
      <c r="AK92" s="217"/>
      <c r="AL92" s="217"/>
      <c r="AM92" s="217"/>
      <c r="AN92" s="217">
        <f t="shared" ref="AN92:AN101" si="0">ROUND(AG92+AV92,2)</f>
        <v>0</v>
      </c>
      <c r="AO92" s="217"/>
      <c r="AP92" s="217"/>
      <c r="AQ92" s="37"/>
      <c r="AS92" s="106">
        <v>0</v>
      </c>
      <c r="AT92" s="107" t="s">
        <v>103</v>
      </c>
      <c r="AU92" s="107" t="s">
        <v>54</v>
      </c>
      <c r="AV92" s="108">
        <f>ROUND(IF(AU92="základná",AG92*L31,IF(AU92="znížená",AG92*L32,0)),2)</f>
        <v>0</v>
      </c>
      <c r="BV92" s="18" t="s">
        <v>104</v>
      </c>
      <c r="BY92" s="109">
        <f t="shared" ref="BY92:BY104" si="1">IF(AU92="základná",AV92,0)</f>
        <v>0</v>
      </c>
      <c r="BZ92" s="109">
        <f t="shared" ref="BZ92:BZ104" si="2">IF(AU92="znížená",AV92,0)</f>
        <v>0</v>
      </c>
      <c r="CA92" s="109">
        <v>0</v>
      </c>
      <c r="CB92" s="109">
        <v>0</v>
      </c>
      <c r="CC92" s="109">
        <v>0</v>
      </c>
      <c r="CD92" s="109">
        <f t="shared" ref="CD92:CD104" si="3">IF(AU92="základná",AG92,0)</f>
        <v>0</v>
      </c>
      <c r="CE92" s="109">
        <f t="shared" ref="CE92:CE104" si="4">IF(AU92="znížená",AG92,0)</f>
        <v>0</v>
      </c>
      <c r="CF92" s="109">
        <f t="shared" ref="CF92:CF104" si="5">IF(AU92="zákl. prenesená",AG92,0)</f>
        <v>0</v>
      </c>
      <c r="CG92" s="109">
        <f t="shared" ref="CG92:CG104" si="6">IF(AU92="zníž. prenesená",AG92,0)</f>
        <v>0</v>
      </c>
      <c r="CH92" s="109">
        <f t="shared" ref="CH92:CH104" si="7">IF(AU92="nulová",AG92,0)</f>
        <v>0</v>
      </c>
      <c r="CI92" s="18">
        <f t="shared" ref="CI92:CI104" si="8">IF(AU92="základná",1,IF(AU92="znížená",2,IF(AU92="zákl. prenesená",4,IF(AU92="zníž. prenesená",5,3))))</f>
        <v>1</v>
      </c>
      <c r="CJ92" s="18">
        <f>IF(AT92="stavebná časť",1,IF(8892="investičná časť",2,3))</f>
        <v>1</v>
      </c>
      <c r="CK92" s="18" t="str">
        <f t="shared" ref="CK92:CK104" si="9">IF(D92="Vyplň vlastné","","x")</f>
        <v>x</v>
      </c>
    </row>
    <row r="93" spans="1:89" s="1" customFormat="1" ht="19.899999999999999" customHeight="1">
      <c r="B93" s="35"/>
      <c r="C93" s="36"/>
      <c r="D93" s="105" t="s">
        <v>105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16">
        <f>ROUND(AG87*AS93,2)</f>
        <v>0</v>
      </c>
      <c r="AH93" s="217"/>
      <c r="AI93" s="217"/>
      <c r="AJ93" s="217"/>
      <c r="AK93" s="217"/>
      <c r="AL93" s="217"/>
      <c r="AM93" s="217"/>
      <c r="AN93" s="217">
        <f t="shared" si="0"/>
        <v>0</v>
      </c>
      <c r="AO93" s="217"/>
      <c r="AP93" s="217"/>
      <c r="AQ93" s="37"/>
      <c r="AS93" s="110">
        <v>0</v>
      </c>
      <c r="AT93" s="111" t="s">
        <v>103</v>
      </c>
      <c r="AU93" s="111" t="s">
        <v>54</v>
      </c>
      <c r="AV93" s="112">
        <f>ROUND(IF(AU93="základná",AG93*L31,IF(AU93="znížená",AG93*L32,0)),2)</f>
        <v>0</v>
      </c>
      <c r="BV93" s="18" t="s">
        <v>104</v>
      </c>
      <c r="BY93" s="109">
        <f t="shared" si="1"/>
        <v>0</v>
      </c>
      <c r="BZ93" s="109">
        <f t="shared" si="2"/>
        <v>0</v>
      </c>
      <c r="CA93" s="109">
        <v>0</v>
      </c>
      <c r="CB93" s="109">
        <v>0</v>
      </c>
      <c r="CC93" s="109">
        <v>0</v>
      </c>
      <c r="CD93" s="109">
        <f t="shared" si="3"/>
        <v>0</v>
      </c>
      <c r="CE93" s="109">
        <f t="shared" si="4"/>
        <v>0</v>
      </c>
      <c r="CF93" s="109">
        <f t="shared" si="5"/>
        <v>0</v>
      </c>
      <c r="CG93" s="109">
        <f t="shared" si="6"/>
        <v>0</v>
      </c>
      <c r="CH93" s="109">
        <f t="shared" si="7"/>
        <v>0</v>
      </c>
      <c r="CI93" s="18">
        <f t="shared" si="8"/>
        <v>1</v>
      </c>
      <c r="CJ93" s="18">
        <f>IF(AT93="stavebná časť",1,IF(8893="investičná časť",2,3))</f>
        <v>1</v>
      </c>
      <c r="CK93" s="18" t="str">
        <f t="shared" si="9"/>
        <v>x</v>
      </c>
    </row>
    <row r="94" spans="1:89" s="1" customFormat="1" ht="19.899999999999999" customHeight="1">
      <c r="B94" s="35"/>
      <c r="C94" s="36"/>
      <c r="D94" s="105" t="s">
        <v>106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16">
        <f>ROUND(AG87*AS94,2)</f>
        <v>0</v>
      </c>
      <c r="AH94" s="217"/>
      <c r="AI94" s="217"/>
      <c r="AJ94" s="217"/>
      <c r="AK94" s="217"/>
      <c r="AL94" s="217"/>
      <c r="AM94" s="217"/>
      <c r="AN94" s="217">
        <f t="shared" si="0"/>
        <v>0</v>
      </c>
      <c r="AO94" s="217"/>
      <c r="AP94" s="217"/>
      <c r="AQ94" s="37"/>
      <c r="AS94" s="110">
        <v>0</v>
      </c>
      <c r="AT94" s="111" t="s">
        <v>103</v>
      </c>
      <c r="AU94" s="111" t="s">
        <v>54</v>
      </c>
      <c r="AV94" s="112">
        <f>ROUND(IF(AU94="základná",AG94*L31,IF(AU94="znížená",AG94*L32,0)),2)</f>
        <v>0</v>
      </c>
      <c r="BV94" s="18" t="s">
        <v>104</v>
      </c>
      <c r="BY94" s="109">
        <f t="shared" si="1"/>
        <v>0</v>
      </c>
      <c r="BZ94" s="109">
        <f t="shared" si="2"/>
        <v>0</v>
      </c>
      <c r="CA94" s="109">
        <v>0</v>
      </c>
      <c r="CB94" s="109">
        <v>0</v>
      </c>
      <c r="CC94" s="109">
        <v>0</v>
      </c>
      <c r="CD94" s="109">
        <f t="shared" si="3"/>
        <v>0</v>
      </c>
      <c r="CE94" s="109">
        <f t="shared" si="4"/>
        <v>0</v>
      </c>
      <c r="CF94" s="109">
        <f t="shared" si="5"/>
        <v>0</v>
      </c>
      <c r="CG94" s="109">
        <f t="shared" si="6"/>
        <v>0</v>
      </c>
      <c r="CH94" s="109">
        <f t="shared" si="7"/>
        <v>0</v>
      </c>
      <c r="CI94" s="18">
        <f t="shared" si="8"/>
        <v>1</v>
      </c>
      <c r="CJ94" s="18">
        <f>IF(AT94="stavebná časť",1,IF(8894="investičná časť",2,3))</f>
        <v>1</v>
      </c>
      <c r="CK94" s="18" t="str">
        <f t="shared" si="9"/>
        <v>x</v>
      </c>
    </row>
    <row r="95" spans="1:89" s="1" customFormat="1" ht="19.899999999999999" customHeight="1">
      <c r="B95" s="35"/>
      <c r="C95" s="36"/>
      <c r="D95" s="105" t="s">
        <v>107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16">
        <f>ROUND(AG87*AS95,2)</f>
        <v>0</v>
      </c>
      <c r="AH95" s="217"/>
      <c r="AI95" s="217"/>
      <c r="AJ95" s="217"/>
      <c r="AK95" s="217"/>
      <c r="AL95" s="217"/>
      <c r="AM95" s="217"/>
      <c r="AN95" s="217">
        <f t="shared" si="0"/>
        <v>0</v>
      </c>
      <c r="AO95" s="217"/>
      <c r="AP95" s="217"/>
      <c r="AQ95" s="37"/>
      <c r="AS95" s="110">
        <v>0</v>
      </c>
      <c r="AT95" s="111" t="s">
        <v>103</v>
      </c>
      <c r="AU95" s="111" t="s">
        <v>54</v>
      </c>
      <c r="AV95" s="112">
        <f>ROUND(IF(AU95="základná",AG95*L31,IF(AU95="znížená",AG95*L32,0)),2)</f>
        <v>0</v>
      </c>
      <c r="BV95" s="18" t="s">
        <v>104</v>
      </c>
      <c r="BY95" s="109">
        <f t="shared" si="1"/>
        <v>0</v>
      </c>
      <c r="BZ95" s="109">
        <f t="shared" si="2"/>
        <v>0</v>
      </c>
      <c r="CA95" s="109">
        <v>0</v>
      </c>
      <c r="CB95" s="109">
        <v>0</v>
      </c>
      <c r="CC95" s="109">
        <v>0</v>
      </c>
      <c r="CD95" s="109">
        <f t="shared" si="3"/>
        <v>0</v>
      </c>
      <c r="CE95" s="109">
        <f t="shared" si="4"/>
        <v>0</v>
      </c>
      <c r="CF95" s="109">
        <f t="shared" si="5"/>
        <v>0</v>
      </c>
      <c r="CG95" s="109">
        <f t="shared" si="6"/>
        <v>0</v>
      </c>
      <c r="CH95" s="109">
        <f t="shared" si="7"/>
        <v>0</v>
      </c>
      <c r="CI95" s="18">
        <f t="shared" si="8"/>
        <v>1</v>
      </c>
      <c r="CJ95" s="18">
        <f>IF(AT95="stavebná časť",1,IF(8895="investičná časť",2,3))</f>
        <v>1</v>
      </c>
      <c r="CK95" s="18" t="str">
        <f t="shared" si="9"/>
        <v>x</v>
      </c>
    </row>
    <row r="96" spans="1:89" s="1" customFormat="1" ht="19.899999999999999" customHeight="1">
      <c r="B96" s="35"/>
      <c r="C96" s="36"/>
      <c r="D96" s="105" t="s">
        <v>108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16">
        <f>ROUND(AG87*AS96,2)</f>
        <v>0</v>
      </c>
      <c r="AH96" s="217"/>
      <c r="AI96" s="217"/>
      <c r="AJ96" s="217"/>
      <c r="AK96" s="217"/>
      <c r="AL96" s="217"/>
      <c r="AM96" s="217"/>
      <c r="AN96" s="217">
        <f t="shared" si="0"/>
        <v>0</v>
      </c>
      <c r="AO96" s="217"/>
      <c r="AP96" s="217"/>
      <c r="AQ96" s="37"/>
      <c r="AS96" s="110">
        <v>0</v>
      </c>
      <c r="AT96" s="111" t="s">
        <v>103</v>
      </c>
      <c r="AU96" s="111" t="s">
        <v>54</v>
      </c>
      <c r="AV96" s="112">
        <f>ROUND(IF(AU96="základná",AG96*L31,IF(AU96="znížená",AG96*L32,0)),2)</f>
        <v>0</v>
      </c>
      <c r="BV96" s="18" t="s">
        <v>104</v>
      </c>
      <c r="BY96" s="109">
        <f t="shared" si="1"/>
        <v>0</v>
      </c>
      <c r="BZ96" s="109">
        <f t="shared" si="2"/>
        <v>0</v>
      </c>
      <c r="CA96" s="109">
        <v>0</v>
      </c>
      <c r="CB96" s="109">
        <v>0</v>
      </c>
      <c r="CC96" s="109">
        <v>0</v>
      </c>
      <c r="CD96" s="109">
        <f t="shared" si="3"/>
        <v>0</v>
      </c>
      <c r="CE96" s="109">
        <f t="shared" si="4"/>
        <v>0</v>
      </c>
      <c r="CF96" s="109">
        <f t="shared" si="5"/>
        <v>0</v>
      </c>
      <c r="CG96" s="109">
        <f t="shared" si="6"/>
        <v>0</v>
      </c>
      <c r="CH96" s="109">
        <f t="shared" si="7"/>
        <v>0</v>
      </c>
      <c r="CI96" s="18">
        <f t="shared" si="8"/>
        <v>1</v>
      </c>
      <c r="CJ96" s="18">
        <f>IF(AT96="stavebná časť",1,IF(8896="investičná časť",2,3))</f>
        <v>1</v>
      </c>
      <c r="CK96" s="18" t="str">
        <f t="shared" si="9"/>
        <v>x</v>
      </c>
    </row>
    <row r="97" spans="2:89" s="1" customFormat="1" ht="19.899999999999999" customHeight="1">
      <c r="B97" s="35"/>
      <c r="C97" s="36"/>
      <c r="D97" s="105" t="s">
        <v>109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16">
        <f>ROUND(AG87*AS97,2)</f>
        <v>0</v>
      </c>
      <c r="AH97" s="217"/>
      <c r="AI97" s="217"/>
      <c r="AJ97" s="217"/>
      <c r="AK97" s="217"/>
      <c r="AL97" s="217"/>
      <c r="AM97" s="217"/>
      <c r="AN97" s="217">
        <f t="shared" si="0"/>
        <v>0</v>
      </c>
      <c r="AO97" s="217"/>
      <c r="AP97" s="217"/>
      <c r="AQ97" s="37"/>
      <c r="AS97" s="110">
        <v>0</v>
      </c>
      <c r="AT97" s="111" t="s">
        <v>103</v>
      </c>
      <c r="AU97" s="111" t="s">
        <v>54</v>
      </c>
      <c r="AV97" s="112">
        <f>ROUND(IF(AU97="základná",AG97*L31,IF(AU97="znížená",AG97*L32,0)),2)</f>
        <v>0</v>
      </c>
      <c r="BV97" s="18" t="s">
        <v>104</v>
      </c>
      <c r="BY97" s="109">
        <f t="shared" si="1"/>
        <v>0</v>
      </c>
      <c r="BZ97" s="109">
        <f t="shared" si="2"/>
        <v>0</v>
      </c>
      <c r="CA97" s="109">
        <v>0</v>
      </c>
      <c r="CB97" s="109">
        <v>0</v>
      </c>
      <c r="CC97" s="109">
        <v>0</v>
      </c>
      <c r="CD97" s="109">
        <f t="shared" si="3"/>
        <v>0</v>
      </c>
      <c r="CE97" s="109">
        <f t="shared" si="4"/>
        <v>0</v>
      </c>
      <c r="CF97" s="109">
        <f t="shared" si="5"/>
        <v>0</v>
      </c>
      <c r="CG97" s="109">
        <f t="shared" si="6"/>
        <v>0</v>
      </c>
      <c r="CH97" s="109">
        <f t="shared" si="7"/>
        <v>0</v>
      </c>
      <c r="CI97" s="18">
        <f t="shared" si="8"/>
        <v>1</v>
      </c>
      <c r="CJ97" s="18">
        <f>IF(AT97="stavebná časť",1,IF(8897="investičná časť",2,3))</f>
        <v>1</v>
      </c>
      <c r="CK97" s="18" t="str">
        <f t="shared" si="9"/>
        <v>x</v>
      </c>
    </row>
    <row r="98" spans="2:89" s="1" customFormat="1" ht="19.899999999999999" customHeight="1">
      <c r="B98" s="35"/>
      <c r="C98" s="36"/>
      <c r="D98" s="105" t="s">
        <v>110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16">
        <f>ROUND(AG87*AS98,2)</f>
        <v>0</v>
      </c>
      <c r="AH98" s="217"/>
      <c r="AI98" s="217"/>
      <c r="AJ98" s="217"/>
      <c r="AK98" s="217"/>
      <c r="AL98" s="217"/>
      <c r="AM98" s="217"/>
      <c r="AN98" s="217">
        <f t="shared" si="0"/>
        <v>0</v>
      </c>
      <c r="AO98" s="217"/>
      <c r="AP98" s="217"/>
      <c r="AQ98" s="37"/>
      <c r="AS98" s="110">
        <v>0</v>
      </c>
      <c r="AT98" s="111" t="s">
        <v>103</v>
      </c>
      <c r="AU98" s="111" t="s">
        <v>54</v>
      </c>
      <c r="AV98" s="112">
        <f>ROUND(IF(AU98="základná",AG98*L31,IF(AU98="znížená",AG98*L32,0)),2)</f>
        <v>0</v>
      </c>
      <c r="BV98" s="18" t="s">
        <v>104</v>
      </c>
      <c r="BY98" s="109">
        <f t="shared" si="1"/>
        <v>0</v>
      </c>
      <c r="BZ98" s="109">
        <f t="shared" si="2"/>
        <v>0</v>
      </c>
      <c r="CA98" s="109">
        <v>0</v>
      </c>
      <c r="CB98" s="109">
        <v>0</v>
      </c>
      <c r="CC98" s="109">
        <v>0</v>
      </c>
      <c r="CD98" s="109">
        <f t="shared" si="3"/>
        <v>0</v>
      </c>
      <c r="CE98" s="109">
        <f t="shared" si="4"/>
        <v>0</v>
      </c>
      <c r="CF98" s="109">
        <f t="shared" si="5"/>
        <v>0</v>
      </c>
      <c r="CG98" s="109">
        <f t="shared" si="6"/>
        <v>0</v>
      </c>
      <c r="CH98" s="109">
        <f t="shared" si="7"/>
        <v>0</v>
      </c>
      <c r="CI98" s="18">
        <f t="shared" si="8"/>
        <v>1</v>
      </c>
      <c r="CJ98" s="18">
        <f>IF(AT98="stavebná časť",1,IF(8898="investičná časť",2,3))</f>
        <v>1</v>
      </c>
      <c r="CK98" s="18" t="str">
        <f t="shared" si="9"/>
        <v>x</v>
      </c>
    </row>
    <row r="99" spans="2:89" s="1" customFormat="1" ht="19.899999999999999" customHeight="1">
      <c r="B99" s="35"/>
      <c r="C99" s="36"/>
      <c r="D99" s="105" t="s">
        <v>111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16">
        <f>ROUND(AG87*AS99,2)</f>
        <v>0</v>
      </c>
      <c r="AH99" s="217"/>
      <c r="AI99" s="217"/>
      <c r="AJ99" s="217"/>
      <c r="AK99" s="217"/>
      <c r="AL99" s="217"/>
      <c r="AM99" s="217"/>
      <c r="AN99" s="217">
        <f t="shared" si="0"/>
        <v>0</v>
      </c>
      <c r="AO99" s="217"/>
      <c r="AP99" s="217"/>
      <c r="AQ99" s="37"/>
      <c r="AS99" s="110">
        <v>0</v>
      </c>
      <c r="AT99" s="111" t="s">
        <v>103</v>
      </c>
      <c r="AU99" s="111" t="s">
        <v>54</v>
      </c>
      <c r="AV99" s="112">
        <f>ROUND(IF(AU99="základná",AG99*L31,IF(AU99="znížená",AG99*L32,0)),2)</f>
        <v>0</v>
      </c>
      <c r="BV99" s="18" t="s">
        <v>104</v>
      </c>
      <c r="BY99" s="109">
        <f t="shared" si="1"/>
        <v>0</v>
      </c>
      <c r="BZ99" s="109">
        <f t="shared" si="2"/>
        <v>0</v>
      </c>
      <c r="CA99" s="109">
        <v>0</v>
      </c>
      <c r="CB99" s="109">
        <v>0</v>
      </c>
      <c r="CC99" s="109">
        <v>0</v>
      </c>
      <c r="CD99" s="109">
        <f t="shared" si="3"/>
        <v>0</v>
      </c>
      <c r="CE99" s="109">
        <f t="shared" si="4"/>
        <v>0</v>
      </c>
      <c r="CF99" s="109">
        <f t="shared" si="5"/>
        <v>0</v>
      </c>
      <c r="CG99" s="109">
        <f t="shared" si="6"/>
        <v>0</v>
      </c>
      <c r="CH99" s="109">
        <f t="shared" si="7"/>
        <v>0</v>
      </c>
      <c r="CI99" s="18">
        <f t="shared" si="8"/>
        <v>1</v>
      </c>
      <c r="CJ99" s="18">
        <f>IF(AT99="stavebná časť",1,IF(8899="investičná časť",2,3))</f>
        <v>1</v>
      </c>
      <c r="CK99" s="18" t="str">
        <f t="shared" si="9"/>
        <v>x</v>
      </c>
    </row>
    <row r="100" spans="2:89" s="1" customFormat="1" ht="19.899999999999999" customHeight="1">
      <c r="B100" s="35"/>
      <c r="C100" s="36"/>
      <c r="D100" s="105" t="s">
        <v>112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16">
        <f>ROUND(AG87*AS100,2)</f>
        <v>0</v>
      </c>
      <c r="AH100" s="217"/>
      <c r="AI100" s="217"/>
      <c r="AJ100" s="217"/>
      <c r="AK100" s="217"/>
      <c r="AL100" s="217"/>
      <c r="AM100" s="217"/>
      <c r="AN100" s="217">
        <f t="shared" si="0"/>
        <v>0</v>
      </c>
      <c r="AO100" s="217"/>
      <c r="AP100" s="217"/>
      <c r="AQ100" s="37"/>
      <c r="AS100" s="110">
        <v>0</v>
      </c>
      <c r="AT100" s="111" t="s">
        <v>103</v>
      </c>
      <c r="AU100" s="111" t="s">
        <v>54</v>
      </c>
      <c r="AV100" s="112">
        <f>ROUND(IF(AU100="základná",AG100*L31,IF(AU100="znížená",AG100*L32,0)),2)</f>
        <v>0</v>
      </c>
      <c r="BV100" s="18" t="s">
        <v>104</v>
      </c>
      <c r="BY100" s="109">
        <f t="shared" si="1"/>
        <v>0</v>
      </c>
      <c r="BZ100" s="109">
        <f t="shared" si="2"/>
        <v>0</v>
      </c>
      <c r="CA100" s="109">
        <v>0</v>
      </c>
      <c r="CB100" s="109">
        <v>0</v>
      </c>
      <c r="CC100" s="109">
        <v>0</v>
      </c>
      <c r="CD100" s="109">
        <f t="shared" si="3"/>
        <v>0</v>
      </c>
      <c r="CE100" s="109">
        <f t="shared" si="4"/>
        <v>0</v>
      </c>
      <c r="CF100" s="109">
        <f t="shared" si="5"/>
        <v>0</v>
      </c>
      <c r="CG100" s="109">
        <f t="shared" si="6"/>
        <v>0</v>
      </c>
      <c r="CH100" s="109">
        <f t="shared" si="7"/>
        <v>0</v>
      </c>
      <c r="CI100" s="18">
        <f t="shared" si="8"/>
        <v>1</v>
      </c>
      <c r="CJ100" s="18">
        <f>IF(AT100="stavebná časť",1,IF(88100="investičná časť",2,3))</f>
        <v>1</v>
      </c>
      <c r="CK100" s="18" t="str">
        <f t="shared" si="9"/>
        <v>x</v>
      </c>
    </row>
    <row r="101" spans="2:89" s="1" customFormat="1" ht="19.899999999999999" customHeight="1">
      <c r="B101" s="35"/>
      <c r="C101" s="36"/>
      <c r="D101" s="105" t="s">
        <v>113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16">
        <f>ROUND(AG87*AS101,2)</f>
        <v>0</v>
      </c>
      <c r="AH101" s="217"/>
      <c r="AI101" s="217"/>
      <c r="AJ101" s="217"/>
      <c r="AK101" s="217"/>
      <c r="AL101" s="217"/>
      <c r="AM101" s="217"/>
      <c r="AN101" s="217">
        <f t="shared" si="0"/>
        <v>0</v>
      </c>
      <c r="AO101" s="217"/>
      <c r="AP101" s="217"/>
      <c r="AQ101" s="37"/>
      <c r="AS101" s="110">
        <v>0</v>
      </c>
      <c r="AT101" s="111" t="s">
        <v>103</v>
      </c>
      <c r="AU101" s="111" t="s">
        <v>54</v>
      </c>
      <c r="AV101" s="112">
        <f>ROUND(IF(AU101="základná",AG101*L31,IF(AU101="znížená",AG101*L32,0)),2)</f>
        <v>0</v>
      </c>
      <c r="BV101" s="18" t="s">
        <v>104</v>
      </c>
      <c r="BY101" s="109">
        <f t="shared" si="1"/>
        <v>0</v>
      </c>
      <c r="BZ101" s="109">
        <f t="shared" si="2"/>
        <v>0</v>
      </c>
      <c r="CA101" s="109">
        <v>0</v>
      </c>
      <c r="CB101" s="109">
        <v>0</v>
      </c>
      <c r="CC101" s="109">
        <v>0</v>
      </c>
      <c r="CD101" s="109">
        <f t="shared" si="3"/>
        <v>0</v>
      </c>
      <c r="CE101" s="109">
        <f t="shared" si="4"/>
        <v>0</v>
      </c>
      <c r="CF101" s="109">
        <f t="shared" si="5"/>
        <v>0</v>
      </c>
      <c r="CG101" s="109">
        <f t="shared" si="6"/>
        <v>0</v>
      </c>
      <c r="CH101" s="109">
        <f t="shared" si="7"/>
        <v>0</v>
      </c>
      <c r="CI101" s="18">
        <f t="shared" si="8"/>
        <v>1</v>
      </c>
      <c r="CJ101" s="18">
        <f>IF(AT101="stavebná časť",1,IF(88101="investičná časť",2,3))</f>
        <v>1</v>
      </c>
      <c r="CK101" s="18" t="str">
        <f t="shared" si="9"/>
        <v>x</v>
      </c>
    </row>
    <row r="102" spans="2:89" s="1" customFormat="1" ht="19.899999999999999" customHeight="1">
      <c r="B102" s="35"/>
      <c r="C102" s="36"/>
      <c r="D102" s="221" t="s">
        <v>114</v>
      </c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36"/>
      <c r="AD102" s="36"/>
      <c r="AE102" s="36"/>
      <c r="AF102" s="36"/>
      <c r="AG102" s="216">
        <f>AG87*AS102</f>
        <v>0</v>
      </c>
      <c r="AH102" s="217"/>
      <c r="AI102" s="217"/>
      <c r="AJ102" s="217"/>
      <c r="AK102" s="217"/>
      <c r="AL102" s="217"/>
      <c r="AM102" s="217"/>
      <c r="AN102" s="217">
        <f>AG102+AV102</f>
        <v>0</v>
      </c>
      <c r="AO102" s="217"/>
      <c r="AP102" s="217"/>
      <c r="AQ102" s="37"/>
      <c r="AS102" s="110">
        <v>0</v>
      </c>
      <c r="AT102" s="111" t="s">
        <v>103</v>
      </c>
      <c r="AU102" s="111" t="s">
        <v>54</v>
      </c>
      <c r="AV102" s="112">
        <f>ROUND(IF(AU102="nulová",0,IF(OR(AU102="základná",AU102="zákl. prenesená"),AG102*L31,AG102*L32)),2)</f>
        <v>0</v>
      </c>
      <c r="BV102" s="18" t="s">
        <v>115</v>
      </c>
      <c r="BY102" s="109">
        <f t="shared" si="1"/>
        <v>0</v>
      </c>
      <c r="BZ102" s="109">
        <f t="shared" si="2"/>
        <v>0</v>
      </c>
      <c r="CA102" s="109">
        <f>IF(AU102="zákl. prenesená",AV102,0)</f>
        <v>0</v>
      </c>
      <c r="CB102" s="109">
        <f>IF(AU102="zníž. prenesená",AV102,0)</f>
        <v>0</v>
      </c>
      <c r="CC102" s="109">
        <f>IF(AU102="nulová",AV102,0)</f>
        <v>0</v>
      </c>
      <c r="CD102" s="109">
        <f t="shared" si="3"/>
        <v>0</v>
      </c>
      <c r="CE102" s="109">
        <f t="shared" si="4"/>
        <v>0</v>
      </c>
      <c r="CF102" s="109">
        <f t="shared" si="5"/>
        <v>0</v>
      </c>
      <c r="CG102" s="109">
        <f t="shared" si="6"/>
        <v>0</v>
      </c>
      <c r="CH102" s="109">
        <f t="shared" si="7"/>
        <v>0</v>
      </c>
      <c r="CI102" s="18">
        <f t="shared" si="8"/>
        <v>1</v>
      </c>
      <c r="CJ102" s="18">
        <f>IF(AT102="stavebná časť",1,IF(88102="investičná časť",2,3))</f>
        <v>1</v>
      </c>
      <c r="CK102" s="18" t="str">
        <f t="shared" si="9"/>
        <v/>
      </c>
    </row>
    <row r="103" spans="2:89" s="1" customFormat="1" ht="19.899999999999999" customHeight="1">
      <c r="B103" s="35"/>
      <c r="C103" s="36"/>
      <c r="D103" s="221" t="s">
        <v>114</v>
      </c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36"/>
      <c r="AD103" s="36"/>
      <c r="AE103" s="36"/>
      <c r="AF103" s="36"/>
      <c r="AG103" s="216">
        <f>AG87*AS103</f>
        <v>0</v>
      </c>
      <c r="AH103" s="217"/>
      <c r="AI103" s="217"/>
      <c r="AJ103" s="217"/>
      <c r="AK103" s="217"/>
      <c r="AL103" s="217"/>
      <c r="AM103" s="217"/>
      <c r="AN103" s="217">
        <f>AG103+AV103</f>
        <v>0</v>
      </c>
      <c r="AO103" s="217"/>
      <c r="AP103" s="217"/>
      <c r="AQ103" s="37"/>
      <c r="AS103" s="110">
        <v>0</v>
      </c>
      <c r="AT103" s="111" t="s">
        <v>103</v>
      </c>
      <c r="AU103" s="111" t="s">
        <v>54</v>
      </c>
      <c r="AV103" s="112">
        <f>ROUND(IF(AU103="nulová",0,IF(OR(AU103="základná",AU103="zákl. prenesená"),AG103*L31,AG103*L32)),2)</f>
        <v>0</v>
      </c>
      <c r="BV103" s="18" t="s">
        <v>115</v>
      </c>
      <c r="BY103" s="109">
        <f t="shared" si="1"/>
        <v>0</v>
      </c>
      <c r="BZ103" s="109">
        <f t="shared" si="2"/>
        <v>0</v>
      </c>
      <c r="CA103" s="109">
        <f>IF(AU103="zákl. prenesená",AV103,0)</f>
        <v>0</v>
      </c>
      <c r="CB103" s="109">
        <f>IF(AU103="zníž. prenesená",AV103,0)</f>
        <v>0</v>
      </c>
      <c r="CC103" s="109">
        <f>IF(AU103="nulová",AV103,0)</f>
        <v>0</v>
      </c>
      <c r="CD103" s="109">
        <f t="shared" si="3"/>
        <v>0</v>
      </c>
      <c r="CE103" s="109">
        <f t="shared" si="4"/>
        <v>0</v>
      </c>
      <c r="CF103" s="109">
        <f t="shared" si="5"/>
        <v>0</v>
      </c>
      <c r="CG103" s="109">
        <f t="shared" si="6"/>
        <v>0</v>
      </c>
      <c r="CH103" s="109">
        <f t="shared" si="7"/>
        <v>0</v>
      </c>
      <c r="CI103" s="18">
        <f t="shared" si="8"/>
        <v>1</v>
      </c>
      <c r="CJ103" s="18">
        <f>IF(AT103="stavebná časť",1,IF(88103="investičná časť",2,3))</f>
        <v>1</v>
      </c>
      <c r="CK103" s="18" t="str">
        <f t="shared" si="9"/>
        <v/>
      </c>
    </row>
    <row r="104" spans="2:89" s="1" customFormat="1" ht="19.899999999999999" customHeight="1">
      <c r="B104" s="35"/>
      <c r="C104" s="36"/>
      <c r="D104" s="221" t="s">
        <v>114</v>
      </c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36"/>
      <c r="AD104" s="36"/>
      <c r="AE104" s="36"/>
      <c r="AF104" s="36"/>
      <c r="AG104" s="216">
        <f>AG87*AS104</f>
        <v>0</v>
      </c>
      <c r="AH104" s="217"/>
      <c r="AI104" s="217"/>
      <c r="AJ104" s="217"/>
      <c r="AK104" s="217"/>
      <c r="AL104" s="217"/>
      <c r="AM104" s="217"/>
      <c r="AN104" s="217">
        <f>AG104+AV104</f>
        <v>0</v>
      </c>
      <c r="AO104" s="217"/>
      <c r="AP104" s="217"/>
      <c r="AQ104" s="37"/>
      <c r="AS104" s="113">
        <v>0</v>
      </c>
      <c r="AT104" s="114" t="s">
        <v>103</v>
      </c>
      <c r="AU104" s="114" t="s">
        <v>54</v>
      </c>
      <c r="AV104" s="115">
        <f>ROUND(IF(AU104="nulová",0,IF(OR(AU104="základná",AU104="zákl. prenesená"),AG104*L31,AG104*L32)),2)</f>
        <v>0</v>
      </c>
      <c r="BV104" s="18" t="s">
        <v>115</v>
      </c>
      <c r="BY104" s="109">
        <f t="shared" si="1"/>
        <v>0</v>
      </c>
      <c r="BZ104" s="109">
        <f t="shared" si="2"/>
        <v>0</v>
      </c>
      <c r="CA104" s="109">
        <f>IF(AU104="zákl. prenesená",AV104,0)</f>
        <v>0</v>
      </c>
      <c r="CB104" s="109">
        <f>IF(AU104="zníž. prenesená",AV104,0)</f>
        <v>0</v>
      </c>
      <c r="CC104" s="109">
        <f>IF(AU104="nulová",AV104,0)</f>
        <v>0</v>
      </c>
      <c r="CD104" s="109">
        <f t="shared" si="3"/>
        <v>0</v>
      </c>
      <c r="CE104" s="109">
        <f t="shared" si="4"/>
        <v>0</v>
      </c>
      <c r="CF104" s="109">
        <f t="shared" si="5"/>
        <v>0</v>
      </c>
      <c r="CG104" s="109">
        <f t="shared" si="6"/>
        <v>0</v>
      </c>
      <c r="CH104" s="109">
        <f t="shared" si="7"/>
        <v>0</v>
      </c>
      <c r="CI104" s="18">
        <f t="shared" si="8"/>
        <v>1</v>
      </c>
      <c r="CJ104" s="18">
        <f>IF(AT104="stavebná časť",1,IF(88104="investičná časť",2,3))</f>
        <v>1</v>
      </c>
      <c r="CK104" s="18" t="str">
        <f t="shared" si="9"/>
        <v/>
      </c>
    </row>
    <row r="105" spans="2:89" s="1" customFormat="1" ht="10.9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7"/>
    </row>
    <row r="106" spans="2:89" s="1" customFormat="1" ht="30" customHeight="1">
      <c r="B106" s="35"/>
      <c r="C106" s="116" t="s">
        <v>116</v>
      </c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218">
        <f>ROUND(AG87+AG91,2)</f>
        <v>0</v>
      </c>
      <c r="AH106" s="218"/>
      <c r="AI106" s="218"/>
      <c r="AJ106" s="218"/>
      <c r="AK106" s="218"/>
      <c r="AL106" s="218"/>
      <c r="AM106" s="218"/>
      <c r="AN106" s="218">
        <f>AN87+AN91</f>
        <v>0</v>
      </c>
      <c r="AO106" s="218"/>
      <c r="AP106" s="218"/>
      <c r="AQ106" s="37"/>
    </row>
    <row r="107" spans="2:89" s="1" customFormat="1" ht="6.95" customHeight="1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1"/>
    </row>
  </sheetData>
  <sheetProtection algorithmName="SHA-512" hashValue="2hTbJNXwPMjJqY5zD/3G7uLIHqdn3Y7CxifU2xQ5/8X0NV5e7rVjzFIGU0o7mWSj4mdEfS3vBhxSIEa7shEwjg==" saltValue="Iep1IQHYklaT82jXcVMykA4dkzu2tKw0ohLge2uJSttT8cRAOdIIpbiLzh83KJpclWjxwdgj+E36//KkyHG96Q==" spinCount="10" sheet="1" objects="1" scenarios="1" formatColumns="0" formatRows="0"/>
  <mergeCells count="80">
    <mergeCell ref="AG106:AM106"/>
    <mergeCell ref="AN106:AP106"/>
    <mergeCell ref="AR2:BE2"/>
    <mergeCell ref="D104:AB104"/>
    <mergeCell ref="AG104:AM104"/>
    <mergeCell ref="AN104:AP104"/>
    <mergeCell ref="AG87:AM87"/>
    <mergeCell ref="AN87:AP87"/>
    <mergeCell ref="AG91:AM91"/>
    <mergeCell ref="AN91:AP91"/>
    <mergeCell ref="D102:AB102"/>
    <mergeCell ref="AG102:AM102"/>
    <mergeCell ref="AN102:AP102"/>
    <mergeCell ref="D103:AB103"/>
    <mergeCell ref="AG103:AM103"/>
    <mergeCell ref="AN103:AP103"/>
    <mergeCell ref="AG99:AM99"/>
    <mergeCell ref="AN99:AP99"/>
    <mergeCell ref="AG100:AM100"/>
    <mergeCell ref="AN100:AP100"/>
    <mergeCell ref="AG101:AM101"/>
    <mergeCell ref="AN101:AP101"/>
    <mergeCell ref="AG96:AM96"/>
    <mergeCell ref="AN96:AP96"/>
    <mergeCell ref="AG97:AM97"/>
    <mergeCell ref="AN97:AP97"/>
    <mergeCell ref="AG98:AM98"/>
    <mergeCell ref="AN98:AP98"/>
    <mergeCell ref="AG93:AM93"/>
    <mergeCell ref="AN93:AP93"/>
    <mergeCell ref="AG94:AM94"/>
    <mergeCell ref="AN94:AP94"/>
    <mergeCell ref="AG95:AM95"/>
    <mergeCell ref="AN95:AP95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é sú hodnoty základná, znížená, nulová." sqref="AU92:AU105">
      <formula1>"základná, znížená, nulová"</formula1>
    </dataValidation>
    <dataValidation type="list" allowBlank="1" showInputMessage="1" showErrorMessage="1" error="Povolené sú hodnoty stavebná časť, technologická časť, investičná časť." sqref="AT92:AT10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2018007 - Oprava budovy G...'!C2" display="/"/>
    <hyperlink ref="A89" location="'2018007a - Hlavná budova 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4"/>
  <sheetViews>
    <sheetView showGridLines="0" workbookViewId="0">
      <pane ySplit="1" topLeftCell="A23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1"/>
      <c r="C1" s="11"/>
      <c r="D1" s="12" t="s">
        <v>1</v>
      </c>
      <c r="E1" s="11"/>
      <c r="F1" s="13" t="s">
        <v>117</v>
      </c>
      <c r="G1" s="13"/>
      <c r="H1" s="240" t="s">
        <v>118</v>
      </c>
      <c r="I1" s="240"/>
      <c r="J1" s="240"/>
      <c r="K1" s="240"/>
      <c r="L1" s="13" t="s">
        <v>119</v>
      </c>
      <c r="M1" s="11"/>
      <c r="N1" s="11"/>
      <c r="O1" s="12" t="s">
        <v>120</v>
      </c>
      <c r="P1" s="11"/>
      <c r="Q1" s="11"/>
      <c r="R1" s="11"/>
      <c r="S1" s="13" t="s">
        <v>121</v>
      </c>
      <c r="T1" s="13"/>
      <c r="U1" s="118"/>
      <c r="V1" s="118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78" t="s">
        <v>7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18" t="s">
        <v>91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89</v>
      </c>
    </row>
    <row r="4" spans="1:66" ht="36.950000000000003" customHeight="1">
      <c r="B4" s="22"/>
      <c r="C4" s="180" t="s">
        <v>122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>
      <c r="B6" s="35"/>
      <c r="C6" s="36"/>
      <c r="D6" s="28" t="s">
        <v>18</v>
      </c>
      <c r="E6" s="36"/>
      <c r="F6" s="186" t="s">
        <v>19</v>
      </c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36"/>
      <c r="R6" s="37"/>
    </row>
    <row r="7" spans="1:66" s="1" customFormat="1" ht="14.45" customHeight="1">
      <c r="B7" s="35"/>
      <c r="C7" s="36"/>
      <c r="D7" s="29" t="s">
        <v>20</v>
      </c>
      <c r="E7" s="36"/>
      <c r="F7" s="27" t="s">
        <v>21</v>
      </c>
      <c r="G7" s="36"/>
      <c r="H7" s="36"/>
      <c r="I7" s="36"/>
      <c r="J7" s="36"/>
      <c r="K7" s="36"/>
      <c r="L7" s="36"/>
      <c r="M7" s="29" t="s">
        <v>22</v>
      </c>
      <c r="N7" s="36"/>
      <c r="O7" s="27" t="s">
        <v>23</v>
      </c>
      <c r="P7" s="36"/>
      <c r="Q7" s="36"/>
      <c r="R7" s="37"/>
    </row>
    <row r="8" spans="1:66" s="1" customFormat="1" ht="14.45" customHeight="1">
      <c r="B8" s="35"/>
      <c r="C8" s="36"/>
      <c r="D8" s="29" t="s">
        <v>24</v>
      </c>
      <c r="E8" s="36"/>
      <c r="F8" s="27" t="s">
        <v>25</v>
      </c>
      <c r="G8" s="36"/>
      <c r="H8" s="36"/>
      <c r="I8" s="36"/>
      <c r="J8" s="36"/>
      <c r="K8" s="36"/>
      <c r="L8" s="36"/>
      <c r="M8" s="29" t="s">
        <v>26</v>
      </c>
      <c r="N8" s="36"/>
      <c r="O8" s="226" t="str">
        <f>'Rekapitulácia stavby'!AN8</f>
        <v>31. 5. 2018</v>
      </c>
      <c r="P8" s="227"/>
      <c r="Q8" s="36"/>
      <c r="R8" s="37"/>
    </row>
    <row r="9" spans="1:66" s="1" customFormat="1" ht="21.75" customHeight="1">
      <c r="B9" s="35"/>
      <c r="C9" s="36"/>
      <c r="D9" s="26" t="s">
        <v>28</v>
      </c>
      <c r="E9" s="36"/>
      <c r="F9" s="31" t="s">
        <v>29</v>
      </c>
      <c r="G9" s="36"/>
      <c r="H9" s="36"/>
      <c r="I9" s="36"/>
      <c r="J9" s="36"/>
      <c r="K9" s="36"/>
      <c r="L9" s="36"/>
      <c r="M9" s="26" t="s">
        <v>30</v>
      </c>
      <c r="N9" s="36"/>
      <c r="O9" s="31" t="s">
        <v>31</v>
      </c>
      <c r="P9" s="36"/>
      <c r="Q9" s="36"/>
      <c r="R9" s="37"/>
    </row>
    <row r="10" spans="1:66" s="1" customFormat="1" ht="14.45" customHeight="1">
      <c r="B10" s="35"/>
      <c r="C10" s="36"/>
      <c r="D10" s="29" t="s">
        <v>32</v>
      </c>
      <c r="E10" s="36"/>
      <c r="F10" s="36"/>
      <c r="G10" s="36"/>
      <c r="H10" s="36"/>
      <c r="I10" s="36"/>
      <c r="J10" s="36"/>
      <c r="K10" s="36"/>
      <c r="L10" s="36"/>
      <c r="M10" s="29" t="s">
        <v>33</v>
      </c>
      <c r="N10" s="36"/>
      <c r="O10" s="184" t="s">
        <v>34</v>
      </c>
      <c r="P10" s="184"/>
      <c r="Q10" s="36"/>
      <c r="R10" s="37"/>
    </row>
    <row r="11" spans="1:66" s="1" customFormat="1" ht="18" customHeight="1">
      <c r="B11" s="35"/>
      <c r="C11" s="36"/>
      <c r="D11" s="36"/>
      <c r="E11" s="27" t="s">
        <v>35</v>
      </c>
      <c r="F11" s="36"/>
      <c r="G11" s="36"/>
      <c r="H11" s="36"/>
      <c r="I11" s="36"/>
      <c r="J11" s="36"/>
      <c r="K11" s="36"/>
      <c r="L11" s="36"/>
      <c r="M11" s="29" t="s">
        <v>36</v>
      </c>
      <c r="N11" s="36"/>
      <c r="O11" s="184" t="s">
        <v>37</v>
      </c>
      <c r="P11" s="184"/>
      <c r="Q11" s="36"/>
      <c r="R11" s="37"/>
    </row>
    <row r="12" spans="1:66" s="1" customFormat="1" ht="6.95" customHeight="1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66" s="1" customFormat="1" ht="14.45" customHeight="1">
      <c r="B13" s="35"/>
      <c r="C13" s="36"/>
      <c r="D13" s="29" t="s">
        <v>38</v>
      </c>
      <c r="E13" s="36"/>
      <c r="F13" s="36"/>
      <c r="G13" s="36"/>
      <c r="H13" s="36"/>
      <c r="I13" s="36"/>
      <c r="J13" s="36"/>
      <c r="K13" s="36"/>
      <c r="L13" s="36"/>
      <c r="M13" s="29" t="s">
        <v>33</v>
      </c>
      <c r="N13" s="36"/>
      <c r="O13" s="228" t="s">
        <v>46</v>
      </c>
      <c r="P13" s="184"/>
      <c r="Q13" s="36"/>
      <c r="R13" s="37"/>
    </row>
    <row r="14" spans="1:66" s="1" customFormat="1" ht="18" customHeight="1">
      <c r="B14" s="35"/>
      <c r="C14" s="36"/>
      <c r="D14" s="36"/>
      <c r="E14" s="228" t="s">
        <v>46</v>
      </c>
      <c r="F14" s="229"/>
      <c r="G14" s="229"/>
      <c r="H14" s="229"/>
      <c r="I14" s="229"/>
      <c r="J14" s="229"/>
      <c r="K14" s="229"/>
      <c r="L14" s="229"/>
      <c r="M14" s="29" t="s">
        <v>36</v>
      </c>
      <c r="N14" s="36"/>
      <c r="O14" s="228" t="s">
        <v>46</v>
      </c>
      <c r="P14" s="184"/>
      <c r="Q14" s="36"/>
      <c r="R14" s="37"/>
    </row>
    <row r="15" spans="1:66" s="1" customFormat="1" ht="6.95" customHeight="1"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</row>
    <row r="16" spans="1:66" s="1" customFormat="1" ht="14.45" customHeight="1">
      <c r="B16" s="35"/>
      <c r="C16" s="36"/>
      <c r="D16" s="29" t="s">
        <v>40</v>
      </c>
      <c r="E16" s="36"/>
      <c r="F16" s="36"/>
      <c r="G16" s="36"/>
      <c r="H16" s="36"/>
      <c r="I16" s="36"/>
      <c r="J16" s="36"/>
      <c r="K16" s="36"/>
      <c r="L16" s="36"/>
      <c r="M16" s="29" t="s">
        <v>33</v>
      </c>
      <c r="N16" s="36"/>
      <c r="O16" s="184" t="s">
        <v>41</v>
      </c>
      <c r="P16" s="184"/>
      <c r="Q16" s="36"/>
      <c r="R16" s="37"/>
    </row>
    <row r="17" spans="2:18" s="1" customFormat="1" ht="18" customHeight="1">
      <c r="B17" s="35"/>
      <c r="C17" s="36"/>
      <c r="D17" s="36"/>
      <c r="E17" s="27" t="s">
        <v>42</v>
      </c>
      <c r="F17" s="36"/>
      <c r="G17" s="36"/>
      <c r="H17" s="36"/>
      <c r="I17" s="36"/>
      <c r="J17" s="36"/>
      <c r="K17" s="36"/>
      <c r="L17" s="36"/>
      <c r="M17" s="29" t="s">
        <v>36</v>
      </c>
      <c r="N17" s="36"/>
      <c r="O17" s="184" t="s">
        <v>43</v>
      </c>
      <c r="P17" s="184"/>
      <c r="Q17" s="36"/>
      <c r="R17" s="37"/>
    </row>
    <row r="18" spans="2:18" s="1" customFormat="1" ht="6.95" customHeight="1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</row>
    <row r="19" spans="2:18" s="1" customFormat="1" ht="14.45" customHeight="1">
      <c r="B19" s="35"/>
      <c r="C19" s="36"/>
      <c r="D19" s="29" t="s">
        <v>45</v>
      </c>
      <c r="E19" s="36"/>
      <c r="F19" s="36"/>
      <c r="G19" s="36"/>
      <c r="H19" s="36"/>
      <c r="I19" s="36"/>
      <c r="J19" s="36"/>
      <c r="K19" s="36"/>
      <c r="L19" s="36"/>
      <c r="M19" s="29" t="s">
        <v>33</v>
      </c>
      <c r="N19" s="36"/>
      <c r="O19" s="184" t="s">
        <v>46</v>
      </c>
      <c r="P19" s="184"/>
      <c r="Q19" s="36"/>
      <c r="R19" s="37"/>
    </row>
    <row r="20" spans="2:18" s="1" customFormat="1" ht="18" customHeight="1">
      <c r="B20" s="35"/>
      <c r="C20" s="36"/>
      <c r="D20" s="36"/>
      <c r="E20" s="27" t="s">
        <v>47</v>
      </c>
      <c r="F20" s="36"/>
      <c r="G20" s="36"/>
      <c r="H20" s="36"/>
      <c r="I20" s="36"/>
      <c r="J20" s="36"/>
      <c r="K20" s="36"/>
      <c r="L20" s="36"/>
      <c r="M20" s="29" t="s">
        <v>36</v>
      </c>
      <c r="N20" s="36"/>
      <c r="O20" s="184" t="s">
        <v>46</v>
      </c>
      <c r="P20" s="184"/>
      <c r="Q20" s="36"/>
      <c r="R20" s="37"/>
    </row>
    <row r="21" spans="2:18" s="1" customFormat="1" ht="6.95" customHeight="1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2:18" s="1" customFormat="1" ht="14.45" customHeight="1">
      <c r="B22" s="35"/>
      <c r="C22" s="36"/>
      <c r="D22" s="29" t="s">
        <v>48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6.5" customHeight="1">
      <c r="B23" s="35"/>
      <c r="C23" s="36"/>
      <c r="D23" s="36"/>
      <c r="E23" s="189" t="s">
        <v>49</v>
      </c>
      <c r="F23" s="189"/>
      <c r="G23" s="189"/>
      <c r="H23" s="189"/>
      <c r="I23" s="189"/>
      <c r="J23" s="189"/>
      <c r="K23" s="189"/>
      <c r="L23" s="189"/>
      <c r="M23" s="36"/>
      <c r="N23" s="36"/>
      <c r="O23" s="36"/>
      <c r="P23" s="36"/>
      <c r="Q23" s="36"/>
      <c r="R23" s="37"/>
    </row>
    <row r="24" spans="2:18" s="1" customFormat="1" ht="6.95" customHeight="1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36"/>
      <c r="R25" s="37"/>
    </row>
    <row r="26" spans="2:18" s="1" customFormat="1" ht="14.45" customHeight="1">
      <c r="B26" s="35"/>
      <c r="C26" s="36"/>
      <c r="D26" s="119" t="s">
        <v>123</v>
      </c>
      <c r="E26" s="36"/>
      <c r="F26" s="36"/>
      <c r="G26" s="36"/>
      <c r="H26" s="36"/>
      <c r="I26" s="36"/>
      <c r="J26" s="36"/>
      <c r="K26" s="36"/>
      <c r="L26" s="36"/>
      <c r="M26" s="190">
        <f>N86</f>
        <v>0</v>
      </c>
      <c r="N26" s="190"/>
      <c r="O26" s="190"/>
      <c r="P26" s="190"/>
      <c r="Q26" s="36"/>
      <c r="R26" s="37"/>
    </row>
    <row r="27" spans="2:18" s="1" customFormat="1" ht="14.45" customHeight="1">
      <c r="B27" s="35"/>
      <c r="C27" s="36"/>
      <c r="D27" s="34" t="s">
        <v>109</v>
      </c>
      <c r="E27" s="36"/>
      <c r="F27" s="36"/>
      <c r="G27" s="36"/>
      <c r="H27" s="36"/>
      <c r="I27" s="36"/>
      <c r="J27" s="36"/>
      <c r="K27" s="36"/>
      <c r="L27" s="36"/>
      <c r="M27" s="190">
        <f>N88</f>
        <v>0</v>
      </c>
      <c r="N27" s="190"/>
      <c r="O27" s="190"/>
      <c r="P27" s="190"/>
      <c r="Q27" s="36"/>
      <c r="R27" s="37"/>
    </row>
    <row r="28" spans="2:18" s="1" customFormat="1" ht="6.95" customHeight="1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</row>
    <row r="29" spans="2:18" s="1" customFormat="1" ht="25.35" customHeight="1">
      <c r="B29" s="35"/>
      <c r="C29" s="36"/>
      <c r="D29" s="120" t="s">
        <v>52</v>
      </c>
      <c r="E29" s="36"/>
      <c r="F29" s="36"/>
      <c r="G29" s="36"/>
      <c r="H29" s="36"/>
      <c r="I29" s="36"/>
      <c r="J29" s="36"/>
      <c r="K29" s="36"/>
      <c r="L29" s="36"/>
      <c r="M29" s="230">
        <f>ROUND(M26+M27,2)</f>
        <v>0</v>
      </c>
      <c r="N29" s="225"/>
      <c r="O29" s="225"/>
      <c r="P29" s="225"/>
      <c r="Q29" s="36"/>
      <c r="R29" s="37"/>
    </row>
    <row r="30" spans="2:18" s="1" customFormat="1" ht="6.95" customHeight="1">
      <c r="B30" s="35"/>
      <c r="C30" s="36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36"/>
      <c r="R30" s="37"/>
    </row>
    <row r="31" spans="2:18" s="1" customFormat="1" ht="14.45" customHeight="1">
      <c r="B31" s="35"/>
      <c r="C31" s="36"/>
      <c r="D31" s="42" t="s">
        <v>53</v>
      </c>
      <c r="E31" s="42" t="s">
        <v>54</v>
      </c>
      <c r="F31" s="43">
        <v>0.2</v>
      </c>
      <c r="G31" s="121" t="s">
        <v>55</v>
      </c>
      <c r="H31" s="231">
        <f>(SUM(BE88:BE95)+SUM(BE112))</f>
        <v>0</v>
      </c>
      <c r="I31" s="225"/>
      <c r="J31" s="225"/>
      <c r="K31" s="36"/>
      <c r="L31" s="36"/>
      <c r="M31" s="231">
        <f>ROUND((SUM(BE88:BE95)+SUM(BE112)), 2)*F31</f>
        <v>0</v>
      </c>
      <c r="N31" s="225"/>
      <c r="O31" s="225"/>
      <c r="P31" s="225"/>
      <c r="Q31" s="36"/>
      <c r="R31" s="37"/>
    </row>
    <row r="32" spans="2:18" s="1" customFormat="1" ht="14.45" customHeight="1">
      <c r="B32" s="35"/>
      <c r="C32" s="36"/>
      <c r="D32" s="36"/>
      <c r="E32" s="42" t="s">
        <v>56</v>
      </c>
      <c r="F32" s="43">
        <v>0.2</v>
      </c>
      <c r="G32" s="121" t="s">
        <v>55</v>
      </c>
      <c r="H32" s="231">
        <f>(SUM(BF88:BF95)+SUM(BF112))</f>
        <v>0</v>
      </c>
      <c r="I32" s="225"/>
      <c r="J32" s="225"/>
      <c r="K32" s="36"/>
      <c r="L32" s="36"/>
      <c r="M32" s="231">
        <f>ROUND((SUM(BF88:BF95)+SUM(BF112)), 2)*F32</f>
        <v>0</v>
      </c>
      <c r="N32" s="225"/>
      <c r="O32" s="225"/>
      <c r="P32" s="225"/>
      <c r="Q32" s="36"/>
      <c r="R32" s="37"/>
    </row>
    <row r="33" spans="2:18" s="1" customFormat="1" ht="14.45" hidden="1" customHeight="1">
      <c r="B33" s="35"/>
      <c r="C33" s="36"/>
      <c r="D33" s="36"/>
      <c r="E33" s="42" t="s">
        <v>57</v>
      </c>
      <c r="F33" s="43">
        <v>0.2</v>
      </c>
      <c r="G33" s="121" t="s">
        <v>55</v>
      </c>
      <c r="H33" s="231">
        <f>(SUM(BG88:BG95)+SUM(BG112))</f>
        <v>0</v>
      </c>
      <c r="I33" s="225"/>
      <c r="J33" s="225"/>
      <c r="K33" s="36"/>
      <c r="L33" s="36"/>
      <c r="M33" s="231">
        <v>0</v>
      </c>
      <c r="N33" s="225"/>
      <c r="O33" s="225"/>
      <c r="P33" s="22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58</v>
      </c>
      <c r="F34" s="43">
        <v>0.2</v>
      </c>
      <c r="G34" s="121" t="s">
        <v>55</v>
      </c>
      <c r="H34" s="231">
        <f>(SUM(BH88:BH95)+SUM(BH112))</f>
        <v>0</v>
      </c>
      <c r="I34" s="225"/>
      <c r="J34" s="225"/>
      <c r="K34" s="36"/>
      <c r="L34" s="36"/>
      <c r="M34" s="231">
        <v>0</v>
      </c>
      <c r="N34" s="225"/>
      <c r="O34" s="225"/>
      <c r="P34" s="22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59</v>
      </c>
      <c r="F35" s="43">
        <v>0</v>
      </c>
      <c r="G35" s="121" t="s">
        <v>55</v>
      </c>
      <c r="H35" s="231">
        <f>(SUM(BI88:BI95)+SUM(BI112))</f>
        <v>0</v>
      </c>
      <c r="I35" s="225"/>
      <c r="J35" s="225"/>
      <c r="K35" s="36"/>
      <c r="L35" s="36"/>
      <c r="M35" s="231">
        <v>0</v>
      </c>
      <c r="N35" s="225"/>
      <c r="O35" s="225"/>
      <c r="P35" s="225"/>
      <c r="Q35" s="36"/>
      <c r="R35" s="37"/>
    </row>
    <row r="36" spans="2:18" s="1" customFormat="1" ht="6.95" customHeight="1"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spans="2:18" s="1" customFormat="1" ht="25.35" customHeight="1">
      <c r="B37" s="35"/>
      <c r="C37" s="117"/>
      <c r="D37" s="122" t="s">
        <v>60</v>
      </c>
      <c r="E37" s="79"/>
      <c r="F37" s="79"/>
      <c r="G37" s="123" t="s">
        <v>61</v>
      </c>
      <c r="H37" s="124" t="s">
        <v>62</v>
      </c>
      <c r="I37" s="79"/>
      <c r="J37" s="79"/>
      <c r="K37" s="79"/>
      <c r="L37" s="232">
        <f>SUM(M29:M35)</f>
        <v>0</v>
      </c>
      <c r="M37" s="232"/>
      <c r="N37" s="232"/>
      <c r="O37" s="232"/>
      <c r="P37" s="233"/>
      <c r="Q37" s="117"/>
      <c r="R37" s="37"/>
    </row>
    <row r="38" spans="2:18" s="1" customFormat="1" ht="14.45" customHeight="1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s="1" customFormat="1" ht="15">
      <c r="B49" s="35"/>
      <c r="C49" s="36"/>
      <c r="D49" s="50" t="s">
        <v>63</v>
      </c>
      <c r="E49" s="51"/>
      <c r="F49" s="51"/>
      <c r="G49" s="51"/>
      <c r="H49" s="52"/>
      <c r="I49" s="36"/>
      <c r="J49" s="50" t="s">
        <v>64</v>
      </c>
      <c r="K49" s="51"/>
      <c r="L49" s="51"/>
      <c r="M49" s="51"/>
      <c r="N49" s="51"/>
      <c r="O49" s="51"/>
      <c r="P49" s="52"/>
      <c r="Q49" s="36"/>
      <c r="R49" s="37"/>
    </row>
    <row r="50" spans="2:18">
      <c r="B50" s="22"/>
      <c r="C50" s="25"/>
      <c r="D50" s="53"/>
      <c r="E50" s="25"/>
      <c r="F50" s="25"/>
      <c r="G50" s="25"/>
      <c r="H50" s="54"/>
      <c r="I50" s="25"/>
      <c r="J50" s="53"/>
      <c r="K50" s="25"/>
      <c r="L50" s="25"/>
      <c r="M50" s="25"/>
      <c r="N50" s="25"/>
      <c r="O50" s="25"/>
      <c r="P50" s="54"/>
      <c r="Q50" s="25"/>
      <c r="R50" s="23"/>
    </row>
    <row r="51" spans="2:18">
      <c r="B51" s="22"/>
      <c r="C51" s="25"/>
      <c r="D51" s="53"/>
      <c r="E51" s="25"/>
      <c r="F51" s="25"/>
      <c r="G51" s="25"/>
      <c r="H51" s="54"/>
      <c r="I51" s="25"/>
      <c r="J51" s="53"/>
      <c r="K51" s="25"/>
      <c r="L51" s="25"/>
      <c r="M51" s="25"/>
      <c r="N51" s="25"/>
      <c r="O51" s="25"/>
      <c r="P51" s="54"/>
      <c r="Q51" s="25"/>
      <c r="R51" s="23"/>
    </row>
    <row r="52" spans="2:18">
      <c r="B52" s="22"/>
      <c r="C52" s="25"/>
      <c r="D52" s="53"/>
      <c r="E52" s="25"/>
      <c r="F52" s="25"/>
      <c r="G52" s="25"/>
      <c r="H52" s="54"/>
      <c r="I52" s="25"/>
      <c r="J52" s="53"/>
      <c r="K52" s="25"/>
      <c r="L52" s="25"/>
      <c r="M52" s="25"/>
      <c r="N52" s="25"/>
      <c r="O52" s="25"/>
      <c r="P52" s="54"/>
      <c r="Q52" s="25"/>
      <c r="R52" s="23"/>
    </row>
    <row r="53" spans="2:18">
      <c r="B53" s="22"/>
      <c r="C53" s="25"/>
      <c r="D53" s="53"/>
      <c r="E53" s="25"/>
      <c r="F53" s="25"/>
      <c r="G53" s="25"/>
      <c r="H53" s="54"/>
      <c r="I53" s="25"/>
      <c r="J53" s="53"/>
      <c r="K53" s="25"/>
      <c r="L53" s="25"/>
      <c r="M53" s="25"/>
      <c r="N53" s="25"/>
      <c r="O53" s="25"/>
      <c r="P53" s="54"/>
      <c r="Q53" s="25"/>
      <c r="R53" s="23"/>
    </row>
    <row r="54" spans="2:18">
      <c r="B54" s="22"/>
      <c r="C54" s="25"/>
      <c r="D54" s="53"/>
      <c r="E54" s="25"/>
      <c r="F54" s="25"/>
      <c r="G54" s="25"/>
      <c r="H54" s="54"/>
      <c r="I54" s="25"/>
      <c r="J54" s="53"/>
      <c r="K54" s="25"/>
      <c r="L54" s="25"/>
      <c r="M54" s="25"/>
      <c r="N54" s="25"/>
      <c r="O54" s="25"/>
      <c r="P54" s="54"/>
      <c r="Q54" s="25"/>
      <c r="R54" s="23"/>
    </row>
    <row r="55" spans="2:18">
      <c r="B55" s="22"/>
      <c r="C55" s="25"/>
      <c r="D55" s="53"/>
      <c r="E55" s="25"/>
      <c r="F55" s="25"/>
      <c r="G55" s="25"/>
      <c r="H55" s="54"/>
      <c r="I55" s="25"/>
      <c r="J55" s="53"/>
      <c r="K55" s="25"/>
      <c r="L55" s="25"/>
      <c r="M55" s="25"/>
      <c r="N55" s="25"/>
      <c r="O55" s="25"/>
      <c r="P55" s="54"/>
      <c r="Q55" s="25"/>
      <c r="R55" s="23"/>
    </row>
    <row r="56" spans="2:18">
      <c r="B56" s="22"/>
      <c r="C56" s="25"/>
      <c r="D56" s="53"/>
      <c r="E56" s="25"/>
      <c r="F56" s="25"/>
      <c r="G56" s="25"/>
      <c r="H56" s="54"/>
      <c r="I56" s="25"/>
      <c r="J56" s="53"/>
      <c r="K56" s="25"/>
      <c r="L56" s="25"/>
      <c r="M56" s="25"/>
      <c r="N56" s="25"/>
      <c r="O56" s="25"/>
      <c r="P56" s="54"/>
      <c r="Q56" s="25"/>
      <c r="R56" s="23"/>
    </row>
    <row r="57" spans="2:18">
      <c r="B57" s="22"/>
      <c r="C57" s="25"/>
      <c r="D57" s="53"/>
      <c r="E57" s="25"/>
      <c r="F57" s="25"/>
      <c r="G57" s="25"/>
      <c r="H57" s="54"/>
      <c r="I57" s="25"/>
      <c r="J57" s="53"/>
      <c r="K57" s="25"/>
      <c r="L57" s="25"/>
      <c r="M57" s="25"/>
      <c r="N57" s="25"/>
      <c r="O57" s="25"/>
      <c r="P57" s="54"/>
      <c r="Q57" s="25"/>
      <c r="R57" s="23"/>
    </row>
    <row r="58" spans="2:18" s="1" customFormat="1" ht="15">
      <c r="B58" s="35"/>
      <c r="C58" s="36"/>
      <c r="D58" s="55" t="s">
        <v>65</v>
      </c>
      <c r="E58" s="56"/>
      <c r="F58" s="56"/>
      <c r="G58" s="57" t="s">
        <v>66</v>
      </c>
      <c r="H58" s="58"/>
      <c r="I58" s="36"/>
      <c r="J58" s="55" t="s">
        <v>65</v>
      </c>
      <c r="K58" s="56"/>
      <c r="L58" s="56"/>
      <c r="M58" s="56"/>
      <c r="N58" s="57" t="s">
        <v>66</v>
      </c>
      <c r="O58" s="56"/>
      <c r="P58" s="58"/>
      <c r="Q58" s="36"/>
      <c r="R58" s="37"/>
    </row>
    <row r="59" spans="2:18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3"/>
    </row>
    <row r="60" spans="2:18" s="1" customFormat="1" ht="15">
      <c r="B60" s="35"/>
      <c r="C60" s="36"/>
      <c r="D60" s="50" t="s">
        <v>67</v>
      </c>
      <c r="E60" s="51"/>
      <c r="F60" s="51"/>
      <c r="G60" s="51"/>
      <c r="H60" s="52"/>
      <c r="I60" s="36"/>
      <c r="J60" s="50" t="s">
        <v>68</v>
      </c>
      <c r="K60" s="51"/>
      <c r="L60" s="51"/>
      <c r="M60" s="51"/>
      <c r="N60" s="51"/>
      <c r="O60" s="51"/>
      <c r="P60" s="52"/>
      <c r="Q60" s="36"/>
      <c r="R60" s="37"/>
    </row>
    <row r="61" spans="2:18">
      <c r="B61" s="22"/>
      <c r="C61" s="25"/>
      <c r="D61" s="53"/>
      <c r="E61" s="25"/>
      <c r="F61" s="25"/>
      <c r="G61" s="25"/>
      <c r="H61" s="54"/>
      <c r="I61" s="25"/>
      <c r="J61" s="53"/>
      <c r="K61" s="25"/>
      <c r="L61" s="25"/>
      <c r="M61" s="25"/>
      <c r="N61" s="25"/>
      <c r="O61" s="25"/>
      <c r="P61" s="54"/>
      <c r="Q61" s="25"/>
      <c r="R61" s="23"/>
    </row>
    <row r="62" spans="2:18">
      <c r="B62" s="22"/>
      <c r="C62" s="25"/>
      <c r="D62" s="53"/>
      <c r="E62" s="25"/>
      <c r="F62" s="25"/>
      <c r="G62" s="25"/>
      <c r="H62" s="54"/>
      <c r="I62" s="25"/>
      <c r="J62" s="53"/>
      <c r="K62" s="25"/>
      <c r="L62" s="25"/>
      <c r="M62" s="25"/>
      <c r="N62" s="25"/>
      <c r="O62" s="25"/>
      <c r="P62" s="54"/>
      <c r="Q62" s="25"/>
      <c r="R62" s="23"/>
    </row>
    <row r="63" spans="2:18">
      <c r="B63" s="22"/>
      <c r="C63" s="25"/>
      <c r="D63" s="53"/>
      <c r="E63" s="25"/>
      <c r="F63" s="25"/>
      <c r="G63" s="25"/>
      <c r="H63" s="54"/>
      <c r="I63" s="25"/>
      <c r="J63" s="53"/>
      <c r="K63" s="25"/>
      <c r="L63" s="25"/>
      <c r="M63" s="25"/>
      <c r="N63" s="25"/>
      <c r="O63" s="25"/>
      <c r="P63" s="54"/>
      <c r="Q63" s="25"/>
      <c r="R63" s="23"/>
    </row>
    <row r="64" spans="2:18">
      <c r="B64" s="22"/>
      <c r="C64" s="25"/>
      <c r="D64" s="53"/>
      <c r="E64" s="25"/>
      <c r="F64" s="25"/>
      <c r="G64" s="25"/>
      <c r="H64" s="54"/>
      <c r="I64" s="25"/>
      <c r="J64" s="53"/>
      <c r="K64" s="25"/>
      <c r="L64" s="25"/>
      <c r="M64" s="25"/>
      <c r="N64" s="25"/>
      <c r="O64" s="25"/>
      <c r="P64" s="54"/>
      <c r="Q64" s="25"/>
      <c r="R64" s="23"/>
    </row>
    <row r="65" spans="2:21">
      <c r="B65" s="22"/>
      <c r="C65" s="25"/>
      <c r="D65" s="53"/>
      <c r="E65" s="25"/>
      <c r="F65" s="25"/>
      <c r="G65" s="25"/>
      <c r="H65" s="54"/>
      <c r="I65" s="25"/>
      <c r="J65" s="53"/>
      <c r="K65" s="25"/>
      <c r="L65" s="25"/>
      <c r="M65" s="25"/>
      <c r="N65" s="25"/>
      <c r="O65" s="25"/>
      <c r="P65" s="54"/>
      <c r="Q65" s="25"/>
      <c r="R65" s="23"/>
    </row>
    <row r="66" spans="2:21">
      <c r="B66" s="22"/>
      <c r="C66" s="25"/>
      <c r="D66" s="53"/>
      <c r="E66" s="25"/>
      <c r="F66" s="25"/>
      <c r="G66" s="25"/>
      <c r="H66" s="54"/>
      <c r="I66" s="25"/>
      <c r="J66" s="53"/>
      <c r="K66" s="25"/>
      <c r="L66" s="25"/>
      <c r="M66" s="25"/>
      <c r="N66" s="25"/>
      <c r="O66" s="25"/>
      <c r="P66" s="54"/>
      <c r="Q66" s="25"/>
      <c r="R66" s="23"/>
    </row>
    <row r="67" spans="2:21">
      <c r="B67" s="22"/>
      <c r="C67" s="25"/>
      <c r="D67" s="53"/>
      <c r="E67" s="25"/>
      <c r="F67" s="25"/>
      <c r="G67" s="25"/>
      <c r="H67" s="54"/>
      <c r="I67" s="25"/>
      <c r="J67" s="53"/>
      <c r="K67" s="25"/>
      <c r="L67" s="25"/>
      <c r="M67" s="25"/>
      <c r="N67" s="25"/>
      <c r="O67" s="25"/>
      <c r="P67" s="54"/>
      <c r="Q67" s="25"/>
      <c r="R67" s="23"/>
    </row>
    <row r="68" spans="2:21">
      <c r="B68" s="22"/>
      <c r="C68" s="25"/>
      <c r="D68" s="53"/>
      <c r="E68" s="25"/>
      <c r="F68" s="25"/>
      <c r="G68" s="25"/>
      <c r="H68" s="54"/>
      <c r="I68" s="25"/>
      <c r="J68" s="53"/>
      <c r="K68" s="25"/>
      <c r="L68" s="25"/>
      <c r="M68" s="25"/>
      <c r="N68" s="25"/>
      <c r="O68" s="25"/>
      <c r="P68" s="54"/>
      <c r="Q68" s="25"/>
      <c r="R68" s="23"/>
    </row>
    <row r="69" spans="2:21" s="1" customFormat="1" ht="15">
      <c r="B69" s="35"/>
      <c r="C69" s="36"/>
      <c r="D69" s="55" t="s">
        <v>65</v>
      </c>
      <c r="E69" s="56"/>
      <c r="F69" s="56"/>
      <c r="G69" s="57" t="s">
        <v>66</v>
      </c>
      <c r="H69" s="58"/>
      <c r="I69" s="36"/>
      <c r="J69" s="55" t="s">
        <v>65</v>
      </c>
      <c r="K69" s="56"/>
      <c r="L69" s="56"/>
      <c r="M69" s="56"/>
      <c r="N69" s="57" t="s">
        <v>66</v>
      </c>
      <c r="O69" s="56"/>
      <c r="P69" s="58"/>
      <c r="Q69" s="36"/>
      <c r="R69" s="37"/>
    </row>
    <row r="70" spans="2:21" s="1" customFormat="1" ht="14.45" customHeight="1"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1"/>
    </row>
    <row r="74" spans="2:21" s="1" customFormat="1" ht="6.95" customHeight="1">
      <c r="B74" s="125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7"/>
    </row>
    <row r="75" spans="2:21" s="1" customFormat="1" ht="36.950000000000003" customHeight="1">
      <c r="B75" s="35"/>
      <c r="C75" s="180" t="s">
        <v>124</v>
      </c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37"/>
      <c r="T75" s="128"/>
      <c r="U75" s="128"/>
    </row>
    <row r="76" spans="2:21" s="1" customFormat="1" ht="6.95" customHeight="1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7"/>
      <c r="T76" s="128"/>
      <c r="U76" s="128"/>
    </row>
    <row r="77" spans="2:21" s="1" customFormat="1" ht="36.950000000000003" customHeight="1">
      <c r="B77" s="35"/>
      <c r="C77" s="69" t="s">
        <v>18</v>
      </c>
      <c r="D77" s="36"/>
      <c r="E77" s="36"/>
      <c r="F77" s="200" t="str">
        <f>F6</f>
        <v>Oprava budovy Gymnázia B.S. Timravy v Lučenci - havarijný stav, dodatočná hydroizolácia suterénnych priestorov</v>
      </c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36"/>
      <c r="R77" s="37"/>
      <c r="T77" s="128"/>
      <c r="U77" s="128"/>
    </row>
    <row r="78" spans="2:21" s="1" customFormat="1" ht="6.95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7"/>
      <c r="T78" s="128"/>
      <c r="U78" s="128"/>
    </row>
    <row r="79" spans="2:21" s="1" customFormat="1" ht="18" customHeight="1">
      <c r="B79" s="35"/>
      <c r="C79" s="29" t="s">
        <v>24</v>
      </c>
      <c r="D79" s="36"/>
      <c r="E79" s="36"/>
      <c r="F79" s="27" t="str">
        <f>F8</f>
        <v>Lučenec</v>
      </c>
      <c r="G79" s="36"/>
      <c r="H79" s="36"/>
      <c r="I79" s="36"/>
      <c r="J79" s="36"/>
      <c r="K79" s="29" t="s">
        <v>26</v>
      </c>
      <c r="L79" s="36"/>
      <c r="M79" s="227" t="str">
        <f>IF(O8="","",O8)</f>
        <v>31. 5. 2018</v>
      </c>
      <c r="N79" s="227"/>
      <c r="O79" s="227"/>
      <c r="P79" s="227"/>
      <c r="Q79" s="36"/>
      <c r="R79" s="37"/>
      <c r="T79" s="128"/>
      <c r="U79" s="128"/>
    </row>
    <row r="80" spans="2:21" s="1" customFormat="1" ht="6.95" customHeight="1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  <c r="T80" s="128"/>
      <c r="U80" s="128"/>
    </row>
    <row r="81" spans="2:65" s="1" customFormat="1" ht="15">
      <c r="B81" s="35"/>
      <c r="C81" s="29" t="s">
        <v>32</v>
      </c>
      <c r="D81" s="36"/>
      <c r="E81" s="36"/>
      <c r="F81" s="27" t="str">
        <f>E11</f>
        <v>Banskobystrický samosprávny kraj</v>
      </c>
      <c r="G81" s="36"/>
      <c r="H81" s="36"/>
      <c r="I81" s="36"/>
      <c r="J81" s="36"/>
      <c r="K81" s="29" t="s">
        <v>40</v>
      </c>
      <c r="L81" s="36"/>
      <c r="M81" s="184" t="str">
        <f>E17</f>
        <v>PROMOST s.r.o.</v>
      </c>
      <c r="N81" s="184"/>
      <c r="O81" s="184"/>
      <c r="P81" s="184"/>
      <c r="Q81" s="184"/>
      <c r="R81" s="37"/>
      <c r="T81" s="128"/>
      <c r="U81" s="128"/>
    </row>
    <row r="82" spans="2:65" s="1" customFormat="1" ht="14.45" customHeight="1">
      <c r="B82" s="35"/>
      <c r="C82" s="29" t="s">
        <v>38</v>
      </c>
      <c r="D82" s="36"/>
      <c r="E82" s="36"/>
      <c r="F82" s="27" t="str">
        <f>IF(E14="","",E14)</f>
        <v xml:space="preserve"> </v>
      </c>
      <c r="G82" s="36"/>
      <c r="H82" s="36"/>
      <c r="I82" s="36"/>
      <c r="J82" s="36"/>
      <c r="K82" s="29" t="s">
        <v>45</v>
      </c>
      <c r="L82" s="36"/>
      <c r="M82" s="184" t="str">
        <f>E20</f>
        <v>Ing. Michal Slobodník</v>
      </c>
      <c r="N82" s="184"/>
      <c r="O82" s="184"/>
      <c r="P82" s="184"/>
      <c r="Q82" s="184"/>
      <c r="R82" s="37"/>
      <c r="T82" s="128"/>
      <c r="U82" s="128"/>
    </row>
    <row r="83" spans="2:65" s="1" customFormat="1" ht="10.35" customHeight="1"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7"/>
      <c r="T83" s="128"/>
      <c r="U83" s="128"/>
    </row>
    <row r="84" spans="2:65" s="1" customFormat="1" ht="29.25" customHeight="1">
      <c r="B84" s="35"/>
      <c r="C84" s="234" t="s">
        <v>125</v>
      </c>
      <c r="D84" s="235"/>
      <c r="E84" s="235"/>
      <c r="F84" s="235"/>
      <c r="G84" s="235"/>
      <c r="H84" s="117"/>
      <c r="I84" s="117"/>
      <c r="J84" s="117"/>
      <c r="K84" s="117"/>
      <c r="L84" s="117"/>
      <c r="M84" s="117"/>
      <c r="N84" s="234" t="s">
        <v>126</v>
      </c>
      <c r="O84" s="235"/>
      <c r="P84" s="235"/>
      <c r="Q84" s="235"/>
      <c r="R84" s="37"/>
      <c r="T84" s="128"/>
      <c r="U84" s="128"/>
    </row>
    <row r="85" spans="2:65" s="1" customFormat="1" ht="10.35" customHeight="1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7"/>
      <c r="T85" s="128"/>
      <c r="U85" s="128"/>
    </row>
    <row r="86" spans="2:65" s="1" customFormat="1" ht="29.25" customHeight="1">
      <c r="B86" s="35"/>
      <c r="C86" s="129" t="s">
        <v>127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24">
        <f>N112</f>
        <v>0</v>
      </c>
      <c r="O86" s="236"/>
      <c r="P86" s="236"/>
      <c r="Q86" s="236"/>
      <c r="R86" s="37"/>
      <c r="T86" s="128"/>
      <c r="U86" s="128"/>
      <c r="AU86" s="18" t="s">
        <v>128</v>
      </c>
    </row>
    <row r="87" spans="2:65" s="1" customFormat="1" ht="21.75" customHeight="1"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  <c r="T87" s="128"/>
      <c r="U87" s="128"/>
    </row>
    <row r="88" spans="2:65" s="1" customFormat="1" ht="29.25" customHeight="1">
      <c r="B88" s="35"/>
      <c r="C88" s="129" t="s">
        <v>129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6">
        <f>ROUND(N89+N90+N91+N92+N93+N94,2)</f>
        <v>0</v>
      </c>
      <c r="O88" s="237"/>
      <c r="P88" s="237"/>
      <c r="Q88" s="237"/>
      <c r="R88" s="37"/>
      <c r="T88" s="130"/>
      <c r="U88" s="131" t="s">
        <v>53</v>
      </c>
    </row>
    <row r="89" spans="2:65" s="1" customFormat="1" ht="18" customHeight="1">
      <c r="B89" s="35"/>
      <c r="C89" s="36"/>
      <c r="D89" s="221" t="s">
        <v>130</v>
      </c>
      <c r="E89" s="222"/>
      <c r="F89" s="222"/>
      <c r="G89" s="222"/>
      <c r="H89" s="222"/>
      <c r="I89" s="36"/>
      <c r="J89" s="36"/>
      <c r="K89" s="36"/>
      <c r="L89" s="36"/>
      <c r="M89" s="36"/>
      <c r="N89" s="216">
        <f>ROUND(N86*T89,2)</f>
        <v>0</v>
      </c>
      <c r="O89" s="217"/>
      <c r="P89" s="217"/>
      <c r="Q89" s="217"/>
      <c r="R89" s="37"/>
      <c r="S89" s="132"/>
      <c r="T89" s="133"/>
      <c r="U89" s="134" t="s">
        <v>56</v>
      </c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5" t="s">
        <v>131</v>
      </c>
      <c r="AZ89" s="132"/>
      <c r="BA89" s="132"/>
      <c r="BB89" s="132"/>
      <c r="BC89" s="132"/>
      <c r="BD89" s="132"/>
      <c r="BE89" s="136">
        <f t="shared" ref="BE89:BE94" si="0">IF(U89="základná",N89,0)</f>
        <v>0</v>
      </c>
      <c r="BF89" s="136">
        <f t="shared" ref="BF89:BF94" si="1">IF(U89="znížená",N89,0)</f>
        <v>0</v>
      </c>
      <c r="BG89" s="136">
        <f t="shared" ref="BG89:BG94" si="2">IF(U89="zákl. prenesená",N89,0)</f>
        <v>0</v>
      </c>
      <c r="BH89" s="136">
        <f t="shared" ref="BH89:BH94" si="3">IF(U89="zníž. prenesená",N89,0)</f>
        <v>0</v>
      </c>
      <c r="BI89" s="136">
        <f t="shared" ref="BI89:BI94" si="4">IF(U89="nulová",N89,0)</f>
        <v>0</v>
      </c>
      <c r="BJ89" s="135" t="s">
        <v>132</v>
      </c>
      <c r="BK89" s="132"/>
      <c r="BL89" s="132"/>
      <c r="BM89" s="132"/>
    </row>
    <row r="90" spans="2:65" s="1" customFormat="1" ht="18" customHeight="1">
      <c r="B90" s="35"/>
      <c r="C90" s="36"/>
      <c r="D90" s="221" t="s">
        <v>133</v>
      </c>
      <c r="E90" s="222"/>
      <c r="F90" s="222"/>
      <c r="G90" s="222"/>
      <c r="H90" s="222"/>
      <c r="I90" s="36"/>
      <c r="J90" s="36"/>
      <c r="K90" s="36"/>
      <c r="L90" s="36"/>
      <c r="M90" s="36"/>
      <c r="N90" s="216">
        <f>ROUND(N86*T90,2)</f>
        <v>0</v>
      </c>
      <c r="O90" s="217"/>
      <c r="P90" s="217"/>
      <c r="Q90" s="217"/>
      <c r="R90" s="37"/>
      <c r="S90" s="132"/>
      <c r="T90" s="133"/>
      <c r="U90" s="134" t="s">
        <v>56</v>
      </c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5" t="s">
        <v>131</v>
      </c>
      <c r="AZ90" s="132"/>
      <c r="BA90" s="132"/>
      <c r="BB90" s="132"/>
      <c r="BC90" s="132"/>
      <c r="BD90" s="132"/>
      <c r="BE90" s="136">
        <f t="shared" si="0"/>
        <v>0</v>
      </c>
      <c r="BF90" s="136">
        <f t="shared" si="1"/>
        <v>0</v>
      </c>
      <c r="BG90" s="136">
        <f t="shared" si="2"/>
        <v>0</v>
      </c>
      <c r="BH90" s="136">
        <f t="shared" si="3"/>
        <v>0</v>
      </c>
      <c r="BI90" s="136">
        <f t="shared" si="4"/>
        <v>0</v>
      </c>
      <c r="BJ90" s="135" t="s">
        <v>132</v>
      </c>
      <c r="BK90" s="132"/>
      <c r="BL90" s="132"/>
      <c r="BM90" s="132"/>
    </row>
    <row r="91" spans="2:65" s="1" customFormat="1" ht="18" customHeight="1">
      <c r="B91" s="35"/>
      <c r="C91" s="36"/>
      <c r="D91" s="221" t="s">
        <v>134</v>
      </c>
      <c r="E91" s="222"/>
      <c r="F91" s="222"/>
      <c r="G91" s="222"/>
      <c r="H91" s="222"/>
      <c r="I91" s="36"/>
      <c r="J91" s="36"/>
      <c r="K91" s="36"/>
      <c r="L91" s="36"/>
      <c r="M91" s="36"/>
      <c r="N91" s="216">
        <f>ROUND(N86*T91,2)</f>
        <v>0</v>
      </c>
      <c r="O91" s="217"/>
      <c r="P91" s="217"/>
      <c r="Q91" s="217"/>
      <c r="R91" s="37"/>
      <c r="S91" s="132"/>
      <c r="T91" s="133"/>
      <c r="U91" s="134" t="s">
        <v>56</v>
      </c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5" t="s">
        <v>131</v>
      </c>
      <c r="AZ91" s="132"/>
      <c r="BA91" s="132"/>
      <c r="BB91" s="132"/>
      <c r="BC91" s="132"/>
      <c r="BD91" s="132"/>
      <c r="BE91" s="136">
        <f t="shared" si="0"/>
        <v>0</v>
      </c>
      <c r="BF91" s="136">
        <f t="shared" si="1"/>
        <v>0</v>
      </c>
      <c r="BG91" s="136">
        <f t="shared" si="2"/>
        <v>0</v>
      </c>
      <c r="BH91" s="136">
        <f t="shared" si="3"/>
        <v>0</v>
      </c>
      <c r="BI91" s="136">
        <f t="shared" si="4"/>
        <v>0</v>
      </c>
      <c r="BJ91" s="135" t="s">
        <v>132</v>
      </c>
      <c r="BK91" s="132"/>
      <c r="BL91" s="132"/>
      <c r="BM91" s="132"/>
    </row>
    <row r="92" spans="2:65" s="1" customFormat="1" ht="18" customHeight="1">
      <c r="B92" s="35"/>
      <c r="C92" s="36"/>
      <c r="D92" s="221" t="s">
        <v>135</v>
      </c>
      <c r="E92" s="222"/>
      <c r="F92" s="222"/>
      <c r="G92" s="222"/>
      <c r="H92" s="222"/>
      <c r="I92" s="36"/>
      <c r="J92" s="36"/>
      <c r="K92" s="36"/>
      <c r="L92" s="36"/>
      <c r="M92" s="36"/>
      <c r="N92" s="216">
        <f>ROUND(N86*T92,2)</f>
        <v>0</v>
      </c>
      <c r="O92" s="217"/>
      <c r="P92" s="217"/>
      <c r="Q92" s="217"/>
      <c r="R92" s="37"/>
      <c r="S92" s="132"/>
      <c r="T92" s="133"/>
      <c r="U92" s="134" t="s">
        <v>56</v>
      </c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5" t="s">
        <v>131</v>
      </c>
      <c r="AZ92" s="132"/>
      <c r="BA92" s="132"/>
      <c r="BB92" s="132"/>
      <c r="BC92" s="132"/>
      <c r="BD92" s="132"/>
      <c r="BE92" s="136">
        <f t="shared" si="0"/>
        <v>0</v>
      </c>
      <c r="BF92" s="136">
        <f t="shared" si="1"/>
        <v>0</v>
      </c>
      <c r="BG92" s="136">
        <f t="shared" si="2"/>
        <v>0</v>
      </c>
      <c r="BH92" s="136">
        <f t="shared" si="3"/>
        <v>0</v>
      </c>
      <c r="BI92" s="136">
        <f t="shared" si="4"/>
        <v>0</v>
      </c>
      <c r="BJ92" s="135" t="s">
        <v>132</v>
      </c>
      <c r="BK92" s="132"/>
      <c r="BL92" s="132"/>
      <c r="BM92" s="132"/>
    </row>
    <row r="93" spans="2:65" s="1" customFormat="1" ht="18" customHeight="1">
      <c r="B93" s="35"/>
      <c r="C93" s="36"/>
      <c r="D93" s="221" t="s">
        <v>136</v>
      </c>
      <c r="E93" s="222"/>
      <c r="F93" s="222"/>
      <c r="G93" s="222"/>
      <c r="H93" s="222"/>
      <c r="I93" s="36"/>
      <c r="J93" s="36"/>
      <c r="K93" s="36"/>
      <c r="L93" s="36"/>
      <c r="M93" s="36"/>
      <c r="N93" s="216">
        <f>ROUND(N86*T93,2)</f>
        <v>0</v>
      </c>
      <c r="O93" s="217"/>
      <c r="P93" s="217"/>
      <c r="Q93" s="217"/>
      <c r="R93" s="37"/>
      <c r="S93" s="132"/>
      <c r="T93" s="133"/>
      <c r="U93" s="134" t="s">
        <v>56</v>
      </c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5" t="s">
        <v>131</v>
      </c>
      <c r="AZ93" s="132"/>
      <c r="BA93" s="132"/>
      <c r="BB93" s="132"/>
      <c r="BC93" s="132"/>
      <c r="BD93" s="132"/>
      <c r="BE93" s="136">
        <f t="shared" si="0"/>
        <v>0</v>
      </c>
      <c r="BF93" s="136">
        <f t="shared" si="1"/>
        <v>0</v>
      </c>
      <c r="BG93" s="136">
        <f t="shared" si="2"/>
        <v>0</v>
      </c>
      <c r="BH93" s="136">
        <f t="shared" si="3"/>
        <v>0</v>
      </c>
      <c r="BI93" s="136">
        <f t="shared" si="4"/>
        <v>0</v>
      </c>
      <c r="BJ93" s="135" t="s">
        <v>132</v>
      </c>
      <c r="BK93" s="132"/>
      <c r="BL93" s="132"/>
      <c r="BM93" s="132"/>
    </row>
    <row r="94" spans="2:65" s="1" customFormat="1" ht="18" customHeight="1">
      <c r="B94" s="35"/>
      <c r="C94" s="36"/>
      <c r="D94" s="105" t="s">
        <v>137</v>
      </c>
      <c r="E94" s="36"/>
      <c r="F94" s="36"/>
      <c r="G94" s="36"/>
      <c r="H94" s="36"/>
      <c r="I94" s="36"/>
      <c r="J94" s="36"/>
      <c r="K94" s="36"/>
      <c r="L94" s="36"/>
      <c r="M94" s="36"/>
      <c r="N94" s="216">
        <f>ROUND(N86*T94,2)</f>
        <v>0</v>
      </c>
      <c r="O94" s="217"/>
      <c r="P94" s="217"/>
      <c r="Q94" s="217"/>
      <c r="R94" s="37"/>
      <c r="S94" s="132"/>
      <c r="T94" s="137"/>
      <c r="U94" s="138" t="s">
        <v>56</v>
      </c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5" t="s">
        <v>138</v>
      </c>
      <c r="AZ94" s="132"/>
      <c r="BA94" s="132"/>
      <c r="BB94" s="132"/>
      <c r="BC94" s="132"/>
      <c r="BD94" s="132"/>
      <c r="BE94" s="136">
        <f t="shared" si="0"/>
        <v>0</v>
      </c>
      <c r="BF94" s="136">
        <f t="shared" si="1"/>
        <v>0</v>
      </c>
      <c r="BG94" s="136">
        <f t="shared" si="2"/>
        <v>0</v>
      </c>
      <c r="BH94" s="136">
        <f t="shared" si="3"/>
        <v>0</v>
      </c>
      <c r="BI94" s="136">
        <f t="shared" si="4"/>
        <v>0</v>
      </c>
      <c r="BJ94" s="135" t="s">
        <v>132</v>
      </c>
      <c r="BK94" s="132"/>
      <c r="BL94" s="132"/>
      <c r="BM94" s="132"/>
    </row>
    <row r="95" spans="2:65" s="1" customFormat="1"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  <c r="T95" s="128"/>
      <c r="U95" s="128"/>
    </row>
    <row r="96" spans="2:65" s="1" customFormat="1" ht="29.25" customHeight="1">
      <c r="B96" s="35"/>
      <c r="C96" s="116" t="s">
        <v>116</v>
      </c>
      <c r="D96" s="117"/>
      <c r="E96" s="117"/>
      <c r="F96" s="117"/>
      <c r="G96" s="117"/>
      <c r="H96" s="117"/>
      <c r="I96" s="117"/>
      <c r="J96" s="117"/>
      <c r="K96" s="117"/>
      <c r="L96" s="218">
        <f>ROUND(SUM(N86+N88),2)</f>
        <v>0</v>
      </c>
      <c r="M96" s="218"/>
      <c r="N96" s="218"/>
      <c r="O96" s="218"/>
      <c r="P96" s="218"/>
      <c r="Q96" s="218"/>
      <c r="R96" s="37"/>
      <c r="T96" s="128"/>
      <c r="U96" s="128"/>
    </row>
    <row r="97" spans="2:63" s="1" customFormat="1" ht="6.95" customHeight="1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  <c r="T97" s="128"/>
      <c r="U97" s="128"/>
    </row>
    <row r="101" spans="2:63" s="1" customFormat="1" ht="6.95" customHeight="1"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4"/>
    </row>
    <row r="102" spans="2:63" s="1" customFormat="1" ht="36.950000000000003" customHeight="1">
      <c r="B102" s="35"/>
      <c r="C102" s="180" t="s">
        <v>139</v>
      </c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37"/>
    </row>
    <row r="103" spans="2:63" s="1" customFormat="1" ht="6.95" customHeight="1"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</row>
    <row r="104" spans="2:63" s="1" customFormat="1" ht="36.950000000000003" customHeight="1">
      <c r="B104" s="35"/>
      <c r="C104" s="69" t="s">
        <v>18</v>
      </c>
      <c r="D104" s="36"/>
      <c r="E104" s="36"/>
      <c r="F104" s="200" t="str">
        <f>F6</f>
        <v>Oprava budovy Gymnázia B.S. Timravy v Lučenci - havarijný stav, dodatočná hydroizolácia suterénnych priestorov</v>
      </c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36"/>
      <c r="R104" s="37"/>
    </row>
    <row r="105" spans="2:63" s="1" customFormat="1" ht="6.95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</row>
    <row r="106" spans="2:63" s="1" customFormat="1" ht="18" customHeight="1">
      <c r="B106" s="35"/>
      <c r="C106" s="29" t="s">
        <v>24</v>
      </c>
      <c r="D106" s="36"/>
      <c r="E106" s="36"/>
      <c r="F106" s="27" t="str">
        <f>F8</f>
        <v>Lučenec</v>
      </c>
      <c r="G106" s="36"/>
      <c r="H106" s="36"/>
      <c r="I106" s="36"/>
      <c r="J106" s="36"/>
      <c r="K106" s="29" t="s">
        <v>26</v>
      </c>
      <c r="L106" s="36"/>
      <c r="M106" s="227" t="str">
        <f>IF(O8="","",O8)</f>
        <v>31. 5. 2018</v>
      </c>
      <c r="N106" s="227"/>
      <c r="O106" s="227"/>
      <c r="P106" s="227"/>
      <c r="Q106" s="36"/>
      <c r="R106" s="37"/>
    </row>
    <row r="107" spans="2:63" s="1" customFormat="1" ht="6.95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</row>
    <row r="108" spans="2:63" s="1" customFormat="1" ht="15">
      <c r="B108" s="35"/>
      <c r="C108" s="29" t="s">
        <v>32</v>
      </c>
      <c r="D108" s="36"/>
      <c r="E108" s="36"/>
      <c r="F108" s="27" t="str">
        <f>E11</f>
        <v>Banskobystrický samosprávny kraj</v>
      </c>
      <c r="G108" s="36"/>
      <c r="H108" s="36"/>
      <c r="I108" s="36"/>
      <c r="J108" s="36"/>
      <c r="K108" s="29" t="s">
        <v>40</v>
      </c>
      <c r="L108" s="36"/>
      <c r="M108" s="184" t="str">
        <f>E17</f>
        <v>PROMOST s.r.o.</v>
      </c>
      <c r="N108" s="184"/>
      <c r="O108" s="184"/>
      <c r="P108" s="184"/>
      <c r="Q108" s="184"/>
      <c r="R108" s="37"/>
    </row>
    <row r="109" spans="2:63" s="1" customFormat="1" ht="14.45" customHeight="1">
      <c r="B109" s="35"/>
      <c r="C109" s="29" t="s">
        <v>38</v>
      </c>
      <c r="D109" s="36"/>
      <c r="E109" s="36"/>
      <c r="F109" s="27" t="str">
        <f>IF(E14="","",E14)</f>
        <v xml:space="preserve"> </v>
      </c>
      <c r="G109" s="36"/>
      <c r="H109" s="36"/>
      <c r="I109" s="36"/>
      <c r="J109" s="36"/>
      <c r="K109" s="29" t="s">
        <v>45</v>
      </c>
      <c r="L109" s="36"/>
      <c r="M109" s="184" t="str">
        <f>E20</f>
        <v>Ing. Michal Slobodník</v>
      </c>
      <c r="N109" s="184"/>
      <c r="O109" s="184"/>
      <c r="P109" s="184"/>
      <c r="Q109" s="184"/>
      <c r="R109" s="37"/>
    </row>
    <row r="110" spans="2:63" s="1" customFormat="1" ht="10.35" customHeigh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</row>
    <row r="111" spans="2:63" s="6" customFormat="1" ht="29.25" customHeight="1">
      <c r="B111" s="139"/>
      <c r="C111" s="140" t="s">
        <v>140</v>
      </c>
      <c r="D111" s="141" t="s">
        <v>141</v>
      </c>
      <c r="E111" s="141" t="s">
        <v>71</v>
      </c>
      <c r="F111" s="241" t="s">
        <v>142</v>
      </c>
      <c r="G111" s="241"/>
      <c r="H111" s="241"/>
      <c r="I111" s="241"/>
      <c r="J111" s="141" t="s">
        <v>143</v>
      </c>
      <c r="K111" s="141" t="s">
        <v>144</v>
      </c>
      <c r="L111" s="241" t="s">
        <v>145</v>
      </c>
      <c r="M111" s="241"/>
      <c r="N111" s="241" t="s">
        <v>126</v>
      </c>
      <c r="O111" s="241"/>
      <c r="P111" s="241"/>
      <c r="Q111" s="242"/>
      <c r="R111" s="142"/>
      <c r="T111" s="80" t="s">
        <v>146</v>
      </c>
      <c r="U111" s="81" t="s">
        <v>53</v>
      </c>
      <c r="V111" s="81" t="s">
        <v>147</v>
      </c>
      <c r="W111" s="81" t="s">
        <v>148</v>
      </c>
      <c r="X111" s="81" t="s">
        <v>149</v>
      </c>
      <c r="Y111" s="81" t="s">
        <v>150</v>
      </c>
      <c r="Z111" s="81" t="s">
        <v>151</v>
      </c>
      <c r="AA111" s="82" t="s">
        <v>152</v>
      </c>
    </row>
    <row r="112" spans="2:63" s="1" customFormat="1" ht="29.25" customHeight="1">
      <c r="B112" s="35"/>
      <c r="C112" s="84" t="s">
        <v>123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243">
        <f>BK112</f>
        <v>0</v>
      </c>
      <c r="O112" s="244"/>
      <c r="P112" s="244"/>
      <c r="Q112" s="244"/>
      <c r="R112" s="37"/>
      <c r="T112" s="83"/>
      <c r="U112" s="51"/>
      <c r="V112" s="51"/>
      <c r="W112" s="143">
        <f>W113</f>
        <v>0</v>
      </c>
      <c r="X112" s="51"/>
      <c r="Y112" s="143">
        <f>Y113</f>
        <v>0</v>
      </c>
      <c r="Z112" s="51"/>
      <c r="AA112" s="144">
        <f>AA113</f>
        <v>0</v>
      </c>
      <c r="AT112" s="18" t="s">
        <v>88</v>
      </c>
      <c r="AU112" s="18" t="s">
        <v>128</v>
      </c>
      <c r="BK112" s="145">
        <f>BK113</f>
        <v>0</v>
      </c>
    </row>
    <row r="113" spans="2:63" s="1" customFormat="1" ht="49.9" customHeight="1">
      <c r="B113" s="35"/>
      <c r="C113" s="36"/>
      <c r="D113" s="146" t="s">
        <v>153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238">
        <f>BK113</f>
        <v>0</v>
      </c>
      <c r="O113" s="239"/>
      <c r="P113" s="239"/>
      <c r="Q113" s="239"/>
      <c r="R113" s="37"/>
      <c r="T113" s="137"/>
      <c r="U113" s="56"/>
      <c r="V113" s="56"/>
      <c r="W113" s="56"/>
      <c r="X113" s="56"/>
      <c r="Y113" s="56"/>
      <c r="Z113" s="56"/>
      <c r="AA113" s="58"/>
      <c r="AT113" s="18" t="s">
        <v>88</v>
      </c>
      <c r="AU113" s="18" t="s">
        <v>89</v>
      </c>
      <c r="AY113" s="18" t="s">
        <v>154</v>
      </c>
      <c r="BK113" s="109">
        <v>0</v>
      </c>
    </row>
    <row r="114" spans="2:63" s="1" customFormat="1" ht="6.95" customHeight="1"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</sheetData>
  <sheetProtection algorithmName="SHA-512" hashValue="55ihpgrB6hP1MqNdB0NmWmJbgDneA1NVu/VFJigAYh8xB8phV1MYifslqEqScciab9FX6wlJpYdThuAUoDCzwA==" saltValue="HnXKSJ2lo5ZBLSCIpn2NVa61l5OvDMZrJSHb8X2ISYcznFijqAski+KNMf655g1cYlGuc4P9CGn8WyX9hcaV5Q==" spinCount="10" sheet="1" objects="1" scenarios="1" formatColumns="0" formatRows="0"/>
  <mergeCells count="61">
    <mergeCell ref="N113:Q113"/>
    <mergeCell ref="H1:K1"/>
    <mergeCell ref="S2:AC2"/>
    <mergeCell ref="M109:Q109"/>
    <mergeCell ref="F111:I111"/>
    <mergeCell ref="L111:M111"/>
    <mergeCell ref="N111:Q111"/>
    <mergeCell ref="N112:Q112"/>
    <mergeCell ref="L96:Q96"/>
    <mergeCell ref="C102:Q102"/>
    <mergeCell ref="F104:P104"/>
    <mergeCell ref="M106:P106"/>
    <mergeCell ref="M108:Q108"/>
    <mergeCell ref="D92:H92"/>
    <mergeCell ref="N92:Q92"/>
    <mergeCell ref="D93:H93"/>
    <mergeCell ref="N93:Q93"/>
    <mergeCell ref="N94:Q94"/>
    <mergeCell ref="D89:H89"/>
    <mergeCell ref="N89:Q89"/>
    <mergeCell ref="D90:H90"/>
    <mergeCell ref="N90:Q90"/>
    <mergeCell ref="D91:H91"/>
    <mergeCell ref="N91:Q91"/>
    <mergeCell ref="M82:Q82"/>
    <mergeCell ref="C84:G84"/>
    <mergeCell ref="N84:Q84"/>
    <mergeCell ref="N86:Q86"/>
    <mergeCell ref="N88:Q88"/>
    <mergeCell ref="L37:P37"/>
    <mergeCell ref="C75:Q75"/>
    <mergeCell ref="F77:P77"/>
    <mergeCell ref="M79:P79"/>
    <mergeCell ref="M81:Q81"/>
    <mergeCell ref="H33:J33"/>
    <mergeCell ref="M33:P33"/>
    <mergeCell ref="H34:J34"/>
    <mergeCell ref="M34:P34"/>
    <mergeCell ref="H35:J35"/>
    <mergeCell ref="M35:P35"/>
    <mergeCell ref="M27:P27"/>
    <mergeCell ref="M29:P29"/>
    <mergeCell ref="H31:J31"/>
    <mergeCell ref="M31:P31"/>
    <mergeCell ref="H32:J32"/>
    <mergeCell ref="M32:P32"/>
    <mergeCell ref="O17:P17"/>
    <mergeCell ref="O19:P19"/>
    <mergeCell ref="O20:P20"/>
    <mergeCell ref="E23:L23"/>
    <mergeCell ref="M26:P26"/>
    <mergeCell ref="O11:P11"/>
    <mergeCell ref="O13:P13"/>
    <mergeCell ref="E14:L14"/>
    <mergeCell ref="O14:P14"/>
    <mergeCell ref="O16:P16"/>
    <mergeCell ref="C2:Q2"/>
    <mergeCell ref="C4:Q4"/>
    <mergeCell ref="F6:P6"/>
    <mergeCell ref="O8:P8"/>
    <mergeCell ref="O10:P10"/>
  </mergeCells>
  <hyperlinks>
    <hyperlink ref="F1:G1" location="C2" display="1) Krycí list rozpočtu"/>
    <hyperlink ref="H1:K1" location="C84" display="2) Rekapitulácia rozpočtu"/>
    <hyperlink ref="L1" location="C11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3"/>
  <sheetViews>
    <sheetView showGridLines="0" tabSelected="1" workbookViewId="0">
      <pane ySplit="1" topLeftCell="A127" activePane="bottomLeft" state="frozen"/>
      <selection pane="bottomLeft" activeCell="AE134" sqref="AE13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8"/>
      <c r="B1" s="11"/>
      <c r="C1" s="11"/>
      <c r="D1" s="12" t="s">
        <v>1</v>
      </c>
      <c r="E1" s="11"/>
      <c r="F1" s="13" t="s">
        <v>117</v>
      </c>
      <c r="G1" s="13"/>
      <c r="H1" s="240" t="s">
        <v>118</v>
      </c>
      <c r="I1" s="240"/>
      <c r="J1" s="240"/>
      <c r="K1" s="240"/>
      <c r="L1" s="13" t="s">
        <v>119</v>
      </c>
      <c r="M1" s="11"/>
      <c r="N1" s="11"/>
      <c r="O1" s="12" t="s">
        <v>120</v>
      </c>
      <c r="P1" s="11"/>
      <c r="Q1" s="11"/>
      <c r="R1" s="11"/>
      <c r="S1" s="13" t="s">
        <v>121</v>
      </c>
      <c r="T1" s="13"/>
      <c r="U1" s="118"/>
      <c r="V1" s="118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78" t="s">
        <v>7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18" t="s">
        <v>98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89</v>
      </c>
    </row>
    <row r="4" spans="1:66" ht="36.950000000000003" customHeight="1">
      <c r="B4" s="22"/>
      <c r="C4" s="180" t="s">
        <v>122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18</v>
      </c>
      <c r="E6" s="25"/>
      <c r="F6" s="245" t="str">
        <f>'Rekapitulácia stavby'!K6</f>
        <v>Oprava budovy Gymnázia B.S. Timravy v Lučenci - havarijný stav, dodatočná hydroizolácia suterénnych priestorov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5"/>
      <c r="R6" s="23"/>
    </row>
    <row r="7" spans="1:66" s="1" customFormat="1" ht="32.85" customHeight="1">
      <c r="B7" s="35"/>
      <c r="C7" s="36"/>
      <c r="D7" s="28" t="s">
        <v>155</v>
      </c>
      <c r="E7" s="36"/>
      <c r="F7" s="186" t="s">
        <v>156</v>
      </c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36"/>
      <c r="R7" s="37"/>
    </row>
    <row r="8" spans="1:66" s="1" customFormat="1" ht="14.45" customHeight="1">
      <c r="B8" s="35"/>
      <c r="C8" s="36"/>
      <c r="D8" s="29" t="s">
        <v>20</v>
      </c>
      <c r="E8" s="36"/>
      <c r="F8" s="27" t="s">
        <v>21</v>
      </c>
      <c r="G8" s="36"/>
      <c r="H8" s="36"/>
      <c r="I8" s="36"/>
      <c r="J8" s="36"/>
      <c r="K8" s="36"/>
      <c r="L8" s="36"/>
      <c r="M8" s="29" t="s">
        <v>22</v>
      </c>
      <c r="N8" s="36"/>
      <c r="O8" s="27" t="s">
        <v>23</v>
      </c>
      <c r="P8" s="36"/>
      <c r="Q8" s="36"/>
      <c r="R8" s="37"/>
    </row>
    <row r="9" spans="1:66" s="1" customFormat="1" ht="14.45" customHeight="1">
      <c r="B9" s="35"/>
      <c r="C9" s="36"/>
      <c r="D9" s="29" t="s">
        <v>24</v>
      </c>
      <c r="E9" s="36"/>
      <c r="F9" s="27" t="s">
        <v>25</v>
      </c>
      <c r="G9" s="36"/>
      <c r="H9" s="36"/>
      <c r="I9" s="36"/>
      <c r="J9" s="36"/>
      <c r="K9" s="36"/>
      <c r="L9" s="36"/>
      <c r="M9" s="29" t="s">
        <v>26</v>
      </c>
      <c r="N9" s="36"/>
      <c r="O9" s="226" t="str">
        <f>'Rekapitulácia stavby'!AN8</f>
        <v>31. 5. 2018</v>
      </c>
      <c r="P9" s="227"/>
      <c r="Q9" s="36"/>
      <c r="R9" s="37"/>
    </row>
    <row r="10" spans="1:66" s="1" customFormat="1" ht="21.75" customHeight="1">
      <c r="B10" s="35"/>
      <c r="C10" s="36"/>
      <c r="D10" s="26" t="s">
        <v>28</v>
      </c>
      <c r="E10" s="36"/>
      <c r="F10" s="31" t="s">
        <v>29</v>
      </c>
      <c r="G10" s="36"/>
      <c r="H10" s="36"/>
      <c r="I10" s="36"/>
      <c r="J10" s="36"/>
      <c r="K10" s="36"/>
      <c r="L10" s="36"/>
      <c r="M10" s="26" t="s">
        <v>30</v>
      </c>
      <c r="N10" s="36"/>
      <c r="O10" s="31" t="s">
        <v>31</v>
      </c>
      <c r="P10" s="36"/>
      <c r="Q10" s="36"/>
      <c r="R10" s="37"/>
    </row>
    <row r="11" spans="1:66" s="1" customFormat="1" ht="14.45" customHeight="1">
      <c r="B11" s="35"/>
      <c r="C11" s="36"/>
      <c r="D11" s="29" t="s">
        <v>32</v>
      </c>
      <c r="E11" s="36"/>
      <c r="F11" s="36"/>
      <c r="G11" s="36"/>
      <c r="H11" s="36"/>
      <c r="I11" s="36"/>
      <c r="J11" s="36"/>
      <c r="K11" s="36"/>
      <c r="L11" s="36"/>
      <c r="M11" s="29" t="s">
        <v>33</v>
      </c>
      <c r="N11" s="36"/>
      <c r="O11" s="184" t="s">
        <v>34</v>
      </c>
      <c r="P11" s="184"/>
      <c r="Q11" s="36"/>
      <c r="R11" s="37"/>
    </row>
    <row r="12" spans="1:66" s="1" customFormat="1" ht="18" customHeight="1">
      <c r="B12" s="35"/>
      <c r="C12" s="36"/>
      <c r="D12" s="36"/>
      <c r="E12" s="27" t="s">
        <v>35</v>
      </c>
      <c r="F12" s="36"/>
      <c r="G12" s="36"/>
      <c r="H12" s="36"/>
      <c r="I12" s="36"/>
      <c r="J12" s="36"/>
      <c r="K12" s="36"/>
      <c r="L12" s="36"/>
      <c r="M12" s="29" t="s">
        <v>36</v>
      </c>
      <c r="N12" s="36"/>
      <c r="O12" s="184" t="s">
        <v>37</v>
      </c>
      <c r="P12" s="184"/>
      <c r="Q12" s="36"/>
      <c r="R12" s="37"/>
    </row>
    <row r="13" spans="1:66" s="1" customFormat="1" ht="6.95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</row>
    <row r="14" spans="1:66" s="1" customFormat="1" ht="14.45" customHeight="1">
      <c r="B14" s="35"/>
      <c r="C14" s="36"/>
      <c r="D14" s="29" t="s">
        <v>38</v>
      </c>
      <c r="E14" s="36"/>
      <c r="F14" s="36"/>
      <c r="G14" s="36"/>
      <c r="H14" s="36"/>
      <c r="I14" s="36"/>
      <c r="J14" s="36"/>
      <c r="K14" s="36"/>
      <c r="L14" s="36"/>
      <c r="M14" s="29" t="s">
        <v>33</v>
      </c>
      <c r="N14" s="36"/>
      <c r="O14" s="228" t="s">
        <v>46</v>
      </c>
      <c r="P14" s="184"/>
      <c r="Q14" s="36"/>
      <c r="R14" s="37"/>
    </row>
    <row r="15" spans="1:66" s="1" customFormat="1" ht="18" customHeight="1">
      <c r="B15" s="35"/>
      <c r="C15" s="36"/>
      <c r="D15" s="36"/>
      <c r="E15" s="228" t="s">
        <v>46</v>
      </c>
      <c r="F15" s="229"/>
      <c r="G15" s="229"/>
      <c r="H15" s="229"/>
      <c r="I15" s="229"/>
      <c r="J15" s="229"/>
      <c r="K15" s="229"/>
      <c r="L15" s="229"/>
      <c r="M15" s="29" t="s">
        <v>36</v>
      </c>
      <c r="N15" s="36"/>
      <c r="O15" s="228" t="s">
        <v>46</v>
      </c>
      <c r="P15" s="184"/>
      <c r="Q15" s="36"/>
      <c r="R15" s="37"/>
    </row>
    <row r="16" spans="1:66" s="1" customFormat="1" ht="6.95" customHeight="1"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2:18" s="1" customFormat="1" ht="14.45" customHeight="1">
      <c r="B17" s="35"/>
      <c r="C17" s="36"/>
      <c r="D17" s="29" t="s">
        <v>40</v>
      </c>
      <c r="E17" s="36"/>
      <c r="F17" s="36"/>
      <c r="G17" s="36"/>
      <c r="H17" s="36"/>
      <c r="I17" s="36"/>
      <c r="J17" s="36"/>
      <c r="K17" s="36"/>
      <c r="L17" s="36"/>
      <c r="M17" s="29" t="s">
        <v>33</v>
      </c>
      <c r="N17" s="36"/>
      <c r="O17" s="184" t="s">
        <v>41</v>
      </c>
      <c r="P17" s="184"/>
      <c r="Q17" s="36"/>
      <c r="R17" s="37"/>
    </row>
    <row r="18" spans="2:18" s="1" customFormat="1" ht="18" customHeight="1">
      <c r="B18" s="35"/>
      <c r="C18" s="36"/>
      <c r="D18" s="36"/>
      <c r="E18" s="27" t="s">
        <v>42</v>
      </c>
      <c r="F18" s="36"/>
      <c r="G18" s="36"/>
      <c r="H18" s="36"/>
      <c r="I18" s="36"/>
      <c r="J18" s="36"/>
      <c r="K18" s="36"/>
      <c r="L18" s="36"/>
      <c r="M18" s="29" t="s">
        <v>36</v>
      </c>
      <c r="N18" s="36"/>
      <c r="O18" s="184" t="s">
        <v>43</v>
      </c>
      <c r="P18" s="184"/>
      <c r="Q18" s="36"/>
      <c r="R18" s="37"/>
    </row>
    <row r="19" spans="2:18" s="1" customFormat="1" ht="6.95" customHeight="1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2:18" s="1" customFormat="1" ht="14.45" customHeight="1">
      <c r="B20" s="35"/>
      <c r="C20" s="36"/>
      <c r="D20" s="29" t="s">
        <v>45</v>
      </c>
      <c r="E20" s="36"/>
      <c r="F20" s="36"/>
      <c r="G20" s="36"/>
      <c r="H20" s="36"/>
      <c r="I20" s="36"/>
      <c r="J20" s="36"/>
      <c r="K20" s="36"/>
      <c r="L20" s="36"/>
      <c r="M20" s="29" t="s">
        <v>33</v>
      </c>
      <c r="N20" s="36"/>
      <c r="O20" s="184" t="s">
        <v>46</v>
      </c>
      <c r="P20" s="184"/>
      <c r="Q20" s="36"/>
      <c r="R20" s="37"/>
    </row>
    <row r="21" spans="2:18" s="1" customFormat="1" ht="18" customHeight="1">
      <c r="B21" s="35"/>
      <c r="C21" s="36"/>
      <c r="D21" s="36"/>
      <c r="E21" s="27" t="s">
        <v>47</v>
      </c>
      <c r="F21" s="36"/>
      <c r="G21" s="36"/>
      <c r="H21" s="36"/>
      <c r="I21" s="36"/>
      <c r="J21" s="36"/>
      <c r="K21" s="36"/>
      <c r="L21" s="36"/>
      <c r="M21" s="29" t="s">
        <v>36</v>
      </c>
      <c r="N21" s="36"/>
      <c r="O21" s="184" t="s">
        <v>46</v>
      </c>
      <c r="P21" s="184"/>
      <c r="Q21" s="36"/>
      <c r="R21" s="37"/>
    </row>
    <row r="22" spans="2:18" s="1" customFormat="1" ht="6.95" customHeight="1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2:18" s="1" customFormat="1" ht="14.45" customHeight="1">
      <c r="B23" s="35"/>
      <c r="C23" s="36"/>
      <c r="D23" s="29" t="s">
        <v>48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2:18" s="1" customFormat="1" ht="16.5" customHeight="1">
      <c r="B24" s="35"/>
      <c r="C24" s="36"/>
      <c r="D24" s="36"/>
      <c r="E24" s="189" t="s">
        <v>49</v>
      </c>
      <c r="F24" s="189"/>
      <c r="G24" s="189"/>
      <c r="H24" s="189"/>
      <c r="I24" s="189"/>
      <c r="J24" s="189"/>
      <c r="K24" s="189"/>
      <c r="L24" s="189"/>
      <c r="M24" s="36"/>
      <c r="N24" s="36"/>
      <c r="O24" s="36"/>
      <c r="P24" s="36"/>
      <c r="Q24" s="36"/>
      <c r="R24" s="37"/>
    </row>
    <row r="25" spans="2:18" s="1" customFormat="1" ht="6.95" customHeight="1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</row>
    <row r="26" spans="2:18" s="1" customFormat="1" ht="6.95" customHeight="1">
      <c r="B26" s="35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36"/>
      <c r="R26" s="37"/>
    </row>
    <row r="27" spans="2:18" s="1" customFormat="1" ht="14.45" customHeight="1">
      <c r="B27" s="35"/>
      <c r="C27" s="36"/>
      <c r="D27" s="119" t="s">
        <v>123</v>
      </c>
      <c r="E27" s="36"/>
      <c r="F27" s="36"/>
      <c r="G27" s="36"/>
      <c r="H27" s="36"/>
      <c r="I27" s="36"/>
      <c r="J27" s="36"/>
      <c r="K27" s="36"/>
      <c r="L27" s="36"/>
      <c r="M27" s="190">
        <f>N87</f>
        <v>0</v>
      </c>
      <c r="N27" s="190"/>
      <c r="O27" s="190"/>
      <c r="P27" s="190"/>
      <c r="Q27" s="36"/>
      <c r="R27" s="37"/>
    </row>
    <row r="28" spans="2:18" s="1" customFormat="1" ht="14.45" customHeight="1">
      <c r="B28" s="35"/>
      <c r="C28" s="36"/>
      <c r="D28" s="34" t="s">
        <v>109</v>
      </c>
      <c r="E28" s="36"/>
      <c r="F28" s="36"/>
      <c r="G28" s="36"/>
      <c r="H28" s="36"/>
      <c r="I28" s="36"/>
      <c r="J28" s="36"/>
      <c r="K28" s="36"/>
      <c r="L28" s="36"/>
      <c r="M28" s="190">
        <f>N103</f>
        <v>0</v>
      </c>
      <c r="N28" s="190"/>
      <c r="O28" s="190"/>
      <c r="P28" s="190"/>
      <c r="Q28" s="36"/>
      <c r="R28" s="37"/>
    </row>
    <row r="29" spans="2:18" s="1" customFormat="1" ht="6.95" customHeight="1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2:18" s="1" customFormat="1" ht="25.35" customHeight="1">
      <c r="B30" s="35"/>
      <c r="C30" s="36"/>
      <c r="D30" s="120" t="s">
        <v>52</v>
      </c>
      <c r="E30" s="36"/>
      <c r="F30" s="36"/>
      <c r="G30" s="36"/>
      <c r="H30" s="36"/>
      <c r="I30" s="36"/>
      <c r="J30" s="36"/>
      <c r="K30" s="36"/>
      <c r="L30" s="36"/>
      <c r="M30" s="230">
        <f>ROUND(M27+M28,2)</f>
        <v>0</v>
      </c>
      <c r="N30" s="225"/>
      <c r="O30" s="225"/>
      <c r="P30" s="225"/>
      <c r="Q30" s="36"/>
      <c r="R30" s="37"/>
    </row>
    <row r="31" spans="2:18" s="1" customFormat="1" ht="6.95" customHeight="1">
      <c r="B31" s="35"/>
      <c r="C31" s="3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36"/>
      <c r="R31" s="37"/>
    </row>
    <row r="32" spans="2:18" s="1" customFormat="1" ht="14.45" customHeight="1">
      <c r="B32" s="35"/>
      <c r="C32" s="36"/>
      <c r="D32" s="42" t="s">
        <v>53</v>
      </c>
      <c r="E32" s="42" t="s">
        <v>54</v>
      </c>
      <c r="F32" s="43">
        <v>0.2</v>
      </c>
      <c r="G32" s="121" t="s">
        <v>55</v>
      </c>
      <c r="H32" s="231">
        <f>(SUM(BE103:BE110)+SUM(BE128:BE221))</f>
        <v>0</v>
      </c>
      <c r="I32" s="225"/>
      <c r="J32" s="225"/>
      <c r="K32" s="36"/>
      <c r="L32" s="36"/>
      <c r="M32" s="231">
        <f>ROUND((SUM(BE103:BE110)+SUM(BE128:BE221)), 2)*F32</f>
        <v>0</v>
      </c>
      <c r="N32" s="225"/>
      <c r="O32" s="225"/>
      <c r="P32" s="225"/>
      <c r="Q32" s="36"/>
      <c r="R32" s="37"/>
    </row>
    <row r="33" spans="2:18" s="1" customFormat="1" ht="14.45" customHeight="1">
      <c r="B33" s="35"/>
      <c r="C33" s="36"/>
      <c r="D33" s="36"/>
      <c r="E33" s="42" t="s">
        <v>56</v>
      </c>
      <c r="F33" s="43">
        <v>0.2</v>
      </c>
      <c r="G33" s="121" t="s">
        <v>55</v>
      </c>
      <c r="H33" s="231">
        <f>(SUM(BF103:BF110)+SUM(BF128:BF221))</f>
        <v>0</v>
      </c>
      <c r="I33" s="225"/>
      <c r="J33" s="225"/>
      <c r="K33" s="36"/>
      <c r="L33" s="36"/>
      <c r="M33" s="231">
        <f>ROUND((SUM(BF103:BF110)+SUM(BF128:BF221)), 2)*F33</f>
        <v>0</v>
      </c>
      <c r="N33" s="225"/>
      <c r="O33" s="225"/>
      <c r="P33" s="225"/>
      <c r="Q33" s="36"/>
      <c r="R33" s="37"/>
    </row>
    <row r="34" spans="2:18" s="1" customFormat="1" ht="14.45" hidden="1" customHeight="1">
      <c r="B34" s="35"/>
      <c r="C34" s="36"/>
      <c r="D34" s="36"/>
      <c r="E34" s="42" t="s">
        <v>57</v>
      </c>
      <c r="F34" s="43">
        <v>0.2</v>
      </c>
      <c r="G34" s="121" t="s">
        <v>55</v>
      </c>
      <c r="H34" s="231">
        <f>(SUM(BG103:BG110)+SUM(BG128:BG221))</f>
        <v>0</v>
      </c>
      <c r="I34" s="225"/>
      <c r="J34" s="225"/>
      <c r="K34" s="36"/>
      <c r="L34" s="36"/>
      <c r="M34" s="231">
        <v>0</v>
      </c>
      <c r="N34" s="225"/>
      <c r="O34" s="225"/>
      <c r="P34" s="225"/>
      <c r="Q34" s="36"/>
      <c r="R34" s="37"/>
    </row>
    <row r="35" spans="2:18" s="1" customFormat="1" ht="14.45" hidden="1" customHeight="1">
      <c r="B35" s="35"/>
      <c r="C35" s="36"/>
      <c r="D35" s="36"/>
      <c r="E35" s="42" t="s">
        <v>58</v>
      </c>
      <c r="F35" s="43">
        <v>0.2</v>
      </c>
      <c r="G35" s="121" t="s">
        <v>55</v>
      </c>
      <c r="H35" s="231">
        <f>(SUM(BH103:BH110)+SUM(BH128:BH221))</f>
        <v>0</v>
      </c>
      <c r="I35" s="225"/>
      <c r="J35" s="225"/>
      <c r="K35" s="36"/>
      <c r="L35" s="36"/>
      <c r="M35" s="231">
        <v>0</v>
      </c>
      <c r="N35" s="225"/>
      <c r="O35" s="225"/>
      <c r="P35" s="225"/>
      <c r="Q35" s="36"/>
      <c r="R35" s="37"/>
    </row>
    <row r="36" spans="2:18" s="1" customFormat="1" ht="14.45" hidden="1" customHeight="1">
      <c r="B36" s="35"/>
      <c r="C36" s="36"/>
      <c r="D36" s="36"/>
      <c r="E36" s="42" t="s">
        <v>59</v>
      </c>
      <c r="F36" s="43">
        <v>0</v>
      </c>
      <c r="G36" s="121" t="s">
        <v>55</v>
      </c>
      <c r="H36" s="231">
        <f>(SUM(BI103:BI110)+SUM(BI128:BI221))</f>
        <v>0</v>
      </c>
      <c r="I36" s="225"/>
      <c r="J36" s="225"/>
      <c r="K36" s="36"/>
      <c r="L36" s="36"/>
      <c r="M36" s="231">
        <v>0</v>
      </c>
      <c r="N36" s="225"/>
      <c r="O36" s="225"/>
      <c r="P36" s="225"/>
      <c r="Q36" s="36"/>
      <c r="R36" s="37"/>
    </row>
    <row r="37" spans="2:18" s="1" customFormat="1" ht="6.95" customHeight="1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</row>
    <row r="38" spans="2:18" s="1" customFormat="1" ht="25.35" customHeight="1">
      <c r="B38" s="35"/>
      <c r="C38" s="117"/>
      <c r="D38" s="122" t="s">
        <v>60</v>
      </c>
      <c r="E38" s="79"/>
      <c r="F38" s="79"/>
      <c r="G38" s="123" t="s">
        <v>61</v>
      </c>
      <c r="H38" s="124" t="s">
        <v>62</v>
      </c>
      <c r="I38" s="79"/>
      <c r="J38" s="79"/>
      <c r="K38" s="79"/>
      <c r="L38" s="232">
        <f>SUM(M30:M36)</f>
        <v>0</v>
      </c>
      <c r="M38" s="232"/>
      <c r="N38" s="232"/>
      <c r="O38" s="232"/>
      <c r="P38" s="233"/>
      <c r="Q38" s="117"/>
      <c r="R38" s="37"/>
    </row>
    <row r="39" spans="2:18" s="1" customFormat="1" ht="14.45" customHeight="1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</row>
    <row r="40" spans="2:18" s="1" customFormat="1" ht="14.45" customHeight="1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</row>
    <row r="41" spans="2:18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s="1" customFormat="1" ht="15">
      <c r="B49" s="35"/>
      <c r="C49" s="36"/>
      <c r="D49" s="50" t="s">
        <v>63</v>
      </c>
      <c r="E49" s="51"/>
      <c r="F49" s="51"/>
      <c r="G49" s="51"/>
      <c r="H49" s="52"/>
      <c r="I49" s="36"/>
      <c r="J49" s="50" t="s">
        <v>64</v>
      </c>
      <c r="K49" s="51"/>
      <c r="L49" s="51"/>
      <c r="M49" s="51"/>
      <c r="N49" s="51"/>
      <c r="O49" s="51"/>
      <c r="P49" s="52"/>
      <c r="Q49" s="36"/>
      <c r="R49" s="37"/>
    </row>
    <row r="50" spans="2:18">
      <c r="B50" s="22"/>
      <c r="C50" s="25"/>
      <c r="D50" s="53"/>
      <c r="E50" s="25"/>
      <c r="F50" s="25"/>
      <c r="G50" s="25"/>
      <c r="H50" s="54"/>
      <c r="I50" s="25"/>
      <c r="J50" s="53"/>
      <c r="K50" s="25"/>
      <c r="L50" s="25"/>
      <c r="M50" s="25"/>
      <c r="N50" s="25"/>
      <c r="O50" s="25"/>
      <c r="P50" s="54"/>
      <c r="Q50" s="25"/>
      <c r="R50" s="23"/>
    </row>
    <row r="51" spans="2:18">
      <c r="B51" s="22"/>
      <c r="C51" s="25"/>
      <c r="D51" s="53"/>
      <c r="E51" s="25"/>
      <c r="F51" s="25"/>
      <c r="G51" s="25"/>
      <c r="H51" s="54"/>
      <c r="I51" s="25"/>
      <c r="J51" s="53"/>
      <c r="K51" s="25"/>
      <c r="L51" s="25"/>
      <c r="M51" s="25"/>
      <c r="N51" s="25"/>
      <c r="O51" s="25"/>
      <c r="P51" s="54"/>
      <c r="Q51" s="25"/>
      <c r="R51" s="23"/>
    </row>
    <row r="52" spans="2:18">
      <c r="B52" s="22"/>
      <c r="C52" s="25"/>
      <c r="D52" s="53"/>
      <c r="E52" s="25"/>
      <c r="F52" s="25"/>
      <c r="G52" s="25"/>
      <c r="H52" s="54"/>
      <c r="I52" s="25"/>
      <c r="J52" s="53"/>
      <c r="K52" s="25"/>
      <c r="L52" s="25"/>
      <c r="M52" s="25"/>
      <c r="N52" s="25"/>
      <c r="O52" s="25"/>
      <c r="P52" s="54"/>
      <c r="Q52" s="25"/>
      <c r="R52" s="23"/>
    </row>
    <row r="53" spans="2:18">
      <c r="B53" s="22"/>
      <c r="C53" s="25"/>
      <c r="D53" s="53"/>
      <c r="E53" s="25"/>
      <c r="F53" s="25"/>
      <c r="G53" s="25"/>
      <c r="H53" s="54"/>
      <c r="I53" s="25"/>
      <c r="J53" s="53"/>
      <c r="K53" s="25"/>
      <c r="L53" s="25"/>
      <c r="M53" s="25"/>
      <c r="N53" s="25"/>
      <c r="O53" s="25"/>
      <c r="P53" s="54"/>
      <c r="Q53" s="25"/>
      <c r="R53" s="23"/>
    </row>
    <row r="54" spans="2:18">
      <c r="B54" s="22"/>
      <c r="C54" s="25"/>
      <c r="D54" s="53"/>
      <c r="E54" s="25"/>
      <c r="F54" s="25"/>
      <c r="G54" s="25"/>
      <c r="H54" s="54"/>
      <c r="I54" s="25"/>
      <c r="J54" s="53"/>
      <c r="K54" s="25"/>
      <c r="L54" s="25"/>
      <c r="M54" s="25"/>
      <c r="N54" s="25"/>
      <c r="O54" s="25"/>
      <c r="P54" s="54"/>
      <c r="Q54" s="25"/>
      <c r="R54" s="23"/>
    </row>
    <row r="55" spans="2:18">
      <c r="B55" s="22"/>
      <c r="C55" s="25"/>
      <c r="D55" s="53"/>
      <c r="E55" s="25"/>
      <c r="F55" s="25"/>
      <c r="G55" s="25"/>
      <c r="H55" s="54"/>
      <c r="I55" s="25"/>
      <c r="J55" s="53"/>
      <c r="K55" s="25"/>
      <c r="L55" s="25"/>
      <c r="M55" s="25"/>
      <c r="N55" s="25"/>
      <c r="O55" s="25"/>
      <c r="P55" s="54"/>
      <c r="Q55" s="25"/>
      <c r="R55" s="23"/>
    </row>
    <row r="56" spans="2:18">
      <c r="B56" s="22"/>
      <c r="C56" s="25"/>
      <c r="D56" s="53"/>
      <c r="E56" s="25"/>
      <c r="F56" s="25"/>
      <c r="G56" s="25"/>
      <c r="H56" s="54"/>
      <c r="I56" s="25"/>
      <c r="J56" s="53"/>
      <c r="K56" s="25"/>
      <c r="L56" s="25"/>
      <c r="M56" s="25"/>
      <c r="N56" s="25"/>
      <c r="O56" s="25"/>
      <c r="P56" s="54"/>
      <c r="Q56" s="25"/>
      <c r="R56" s="23"/>
    </row>
    <row r="57" spans="2:18">
      <c r="B57" s="22"/>
      <c r="C57" s="25"/>
      <c r="D57" s="53"/>
      <c r="E57" s="25"/>
      <c r="F57" s="25"/>
      <c r="G57" s="25"/>
      <c r="H57" s="54"/>
      <c r="I57" s="25"/>
      <c r="J57" s="53"/>
      <c r="K57" s="25"/>
      <c r="L57" s="25"/>
      <c r="M57" s="25"/>
      <c r="N57" s="25"/>
      <c r="O57" s="25"/>
      <c r="P57" s="54"/>
      <c r="Q57" s="25"/>
      <c r="R57" s="23"/>
    </row>
    <row r="58" spans="2:18" s="1" customFormat="1" ht="15">
      <c r="B58" s="35"/>
      <c r="C58" s="36"/>
      <c r="D58" s="55" t="s">
        <v>65</v>
      </c>
      <c r="E58" s="56"/>
      <c r="F58" s="56"/>
      <c r="G58" s="57" t="s">
        <v>66</v>
      </c>
      <c r="H58" s="58"/>
      <c r="I58" s="36"/>
      <c r="J58" s="55" t="s">
        <v>65</v>
      </c>
      <c r="K58" s="56"/>
      <c r="L58" s="56"/>
      <c r="M58" s="56"/>
      <c r="N58" s="57" t="s">
        <v>66</v>
      </c>
      <c r="O58" s="56"/>
      <c r="P58" s="58"/>
      <c r="Q58" s="36"/>
      <c r="R58" s="37"/>
    </row>
    <row r="59" spans="2:18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3"/>
    </row>
    <row r="60" spans="2:18" s="1" customFormat="1" ht="15">
      <c r="B60" s="35"/>
      <c r="C60" s="36"/>
      <c r="D60" s="50" t="s">
        <v>67</v>
      </c>
      <c r="E60" s="51"/>
      <c r="F60" s="51"/>
      <c r="G60" s="51"/>
      <c r="H60" s="52"/>
      <c r="I60" s="36"/>
      <c r="J60" s="50" t="s">
        <v>68</v>
      </c>
      <c r="K60" s="51"/>
      <c r="L60" s="51"/>
      <c r="M60" s="51"/>
      <c r="N60" s="51"/>
      <c r="O60" s="51"/>
      <c r="P60" s="52"/>
      <c r="Q60" s="36"/>
      <c r="R60" s="37"/>
    </row>
    <row r="61" spans="2:18">
      <c r="B61" s="22"/>
      <c r="C61" s="25"/>
      <c r="D61" s="53"/>
      <c r="E61" s="25"/>
      <c r="F61" s="25"/>
      <c r="G61" s="25"/>
      <c r="H61" s="54"/>
      <c r="I61" s="25"/>
      <c r="J61" s="53"/>
      <c r="K61" s="25"/>
      <c r="L61" s="25"/>
      <c r="M61" s="25"/>
      <c r="N61" s="25"/>
      <c r="O61" s="25"/>
      <c r="P61" s="54"/>
      <c r="Q61" s="25"/>
      <c r="R61" s="23"/>
    </row>
    <row r="62" spans="2:18">
      <c r="B62" s="22"/>
      <c r="C62" s="25"/>
      <c r="D62" s="53"/>
      <c r="E62" s="25"/>
      <c r="F62" s="25"/>
      <c r="G62" s="25"/>
      <c r="H62" s="54"/>
      <c r="I62" s="25"/>
      <c r="J62" s="53"/>
      <c r="K62" s="25"/>
      <c r="L62" s="25"/>
      <c r="M62" s="25"/>
      <c r="N62" s="25"/>
      <c r="O62" s="25"/>
      <c r="P62" s="54"/>
      <c r="Q62" s="25"/>
      <c r="R62" s="23"/>
    </row>
    <row r="63" spans="2:18">
      <c r="B63" s="22"/>
      <c r="C63" s="25"/>
      <c r="D63" s="53"/>
      <c r="E63" s="25"/>
      <c r="F63" s="25"/>
      <c r="G63" s="25"/>
      <c r="H63" s="54"/>
      <c r="I63" s="25"/>
      <c r="J63" s="53"/>
      <c r="K63" s="25"/>
      <c r="L63" s="25"/>
      <c r="M63" s="25"/>
      <c r="N63" s="25"/>
      <c r="O63" s="25"/>
      <c r="P63" s="54"/>
      <c r="Q63" s="25"/>
      <c r="R63" s="23"/>
    </row>
    <row r="64" spans="2:18">
      <c r="B64" s="22"/>
      <c r="C64" s="25"/>
      <c r="D64" s="53"/>
      <c r="E64" s="25"/>
      <c r="F64" s="25"/>
      <c r="G64" s="25"/>
      <c r="H64" s="54"/>
      <c r="I64" s="25"/>
      <c r="J64" s="53"/>
      <c r="K64" s="25"/>
      <c r="L64" s="25"/>
      <c r="M64" s="25"/>
      <c r="N64" s="25"/>
      <c r="O64" s="25"/>
      <c r="P64" s="54"/>
      <c r="Q64" s="25"/>
      <c r="R64" s="23"/>
    </row>
    <row r="65" spans="2:21">
      <c r="B65" s="22"/>
      <c r="C65" s="25"/>
      <c r="D65" s="53"/>
      <c r="E65" s="25"/>
      <c r="F65" s="25"/>
      <c r="G65" s="25"/>
      <c r="H65" s="54"/>
      <c r="I65" s="25"/>
      <c r="J65" s="53"/>
      <c r="K65" s="25"/>
      <c r="L65" s="25"/>
      <c r="M65" s="25"/>
      <c r="N65" s="25"/>
      <c r="O65" s="25"/>
      <c r="P65" s="54"/>
      <c r="Q65" s="25"/>
      <c r="R65" s="23"/>
    </row>
    <row r="66" spans="2:21">
      <c r="B66" s="22"/>
      <c r="C66" s="25"/>
      <c r="D66" s="53"/>
      <c r="E66" s="25"/>
      <c r="F66" s="25"/>
      <c r="G66" s="25"/>
      <c r="H66" s="54"/>
      <c r="I66" s="25"/>
      <c r="J66" s="53"/>
      <c r="K66" s="25"/>
      <c r="L66" s="25"/>
      <c r="M66" s="25"/>
      <c r="N66" s="25"/>
      <c r="O66" s="25"/>
      <c r="P66" s="54"/>
      <c r="Q66" s="25"/>
      <c r="R66" s="23"/>
    </row>
    <row r="67" spans="2:21">
      <c r="B67" s="22"/>
      <c r="C67" s="25"/>
      <c r="D67" s="53"/>
      <c r="E67" s="25"/>
      <c r="F67" s="25"/>
      <c r="G67" s="25"/>
      <c r="H67" s="54"/>
      <c r="I67" s="25"/>
      <c r="J67" s="53"/>
      <c r="K67" s="25"/>
      <c r="L67" s="25"/>
      <c r="M67" s="25"/>
      <c r="N67" s="25"/>
      <c r="O67" s="25"/>
      <c r="P67" s="54"/>
      <c r="Q67" s="25"/>
      <c r="R67" s="23"/>
    </row>
    <row r="68" spans="2:21">
      <c r="B68" s="22"/>
      <c r="C68" s="25"/>
      <c r="D68" s="53"/>
      <c r="E68" s="25"/>
      <c r="F68" s="25"/>
      <c r="G68" s="25"/>
      <c r="H68" s="54"/>
      <c r="I68" s="25"/>
      <c r="J68" s="53"/>
      <c r="K68" s="25"/>
      <c r="L68" s="25"/>
      <c r="M68" s="25"/>
      <c r="N68" s="25"/>
      <c r="O68" s="25"/>
      <c r="P68" s="54"/>
      <c r="Q68" s="25"/>
      <c r="R68" s="23"/>
    </row>
    <row r="69" spans="2:21" s="1" customFormat="1" ht="15">
      <c r="B69" s="35"/>
      <c r="C69" s="36"/>
      <c r="D69" s="55" t="s">
        <v>65</v>
      </c>
      <c r="E69" s="56"/>
      <c r="F69" s="56"/>
      <c r="G69" s="57" t="s">
        <v>66</v>
      </c>
      <c r="H69" s="58"/>
      <c r="I69" s="36"/>
      <c r="J69" s="55" t="s">
        <v>65</v>
      </c>
      <c r="K69" s="56"/>
      <c r="L69" s="56"/>
      <c r="M69" s="56"/>
      <c r="N69" s="57" t="s">
        <v>66</v>
      </c>
      <c r="O69" s="56"/>
      <c r="P69" s="58"/>
      <c r="Q69" s="36"/>
      <c r="R69" s="37"/>
    </row>
    <row r="70" spans="2:21" s="1" customFormat="1" ht="14.45" customHeight="1"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1"/>
    </row>
    <row r="74" spans="2:21" s="1" customFormat="1" ht="6.95" customHeight="1">
      <c r="B74" s="125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7"/>
    </row>
    <row r="75" spans="2:21" s="1" customFormat="1" ht="36.950000000000003" customHeight="1">
      <c r="B75" s="35"/>
      <c r="C75" s="180" t="s">
        <v>124</v>
      </c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37"/>
      <c r="T75" s="128"/>
      <c r="U75" s="128"/>
    </row>
    <row r="76" spans="2:21" s="1" customFormat="1" ht="6.95" customHeight="1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7"/>
      <c r="T76" s="128"/>
      <c r="U76" s="128"/>
    </row>
    <row r="77" spans="2:21" s="1" customFormat="1" ht="30" customHeight="1">
      <c r="B77" s="35"/>
      <c r="C77" s="29" t="s">
        <v>18</v>
      </c>
      <c r="D77" s="36"/>
      <c r="E77" s="36"/>
      <c r="F77" s="245" t="str">
        <f>F6</f>
        <v>Oprava budovy Gymnázia B.S. Timravy v Lučenci - havarijný stav, dodatočná hydroizolácia suterénnych priestorov</v>
      </c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36"/>
      <c r="R77" s="37"/>
      <c r="T77" s="128"/>
      <c r="U77" s="128"/>
    </row>
    <row r="78" spans="2:21" s="1" customFormat="1" ht="36.950000000000003" customHeight="1">
      <c r="B78" s="35"/>
      <c r="C78" s="69" t="s">
        <v>155</v>
      </c>
      <c r="D78" s="36"/>
      <c r="E78" s="36"/>
      <c r="F78" s="200" t="str">
        <f>F7</f>
        <v>2018007a - Hlavná budova - dodatočná hydroizolácia časti obvodových stien suterénnych priestorov</v>
      </c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36"/>
      <c r="R78" s="37"/>
      <c r="T78" s="128"/>
      <c r="U78" s="128"/>
    </row>
    <row r="79" spans="2:21" s="1" customFormat="1" ht="6.95" customHeight="1"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7"/>
      <c r="T79" s="128"/>
      <c r="U79" s="128"/>
    </row>
    <row r="80" spans="2:21" s="1" customFormat="1" ht="18" customHeight="1">
      <c r="B80" s="35"/>
      <c r="C80" s="29" t="s">
        <v>24</v>
      </c>
      <c r="D80" s="36"/>
      <c r="E80" s="36"/>
      <c r="F80" s="27" t="str">
        <f>F9</f>
        <v>Lučenec</v>
      </c>
      <c r="G80" s="36"/>
      <c r="H80" s="36"/>
      <c r="I80" s="36"/>
      <c r="J80" s="36"/>
      <c r="K80" s="29" t="s">
        <v>26</v>
      </c>
      <c r="L80" s="36"/>
      <c r="M80" s="227" t="str">
        <f>IF(O9="","",O9)</f>
        <v>31. 5. 2018</v>
      </c>
      <c r="N80" s="227"/>
      <c r="O80" s="227"/>
      <c r="P80" s="227"/>
      <c r="Q80" s="36"/>
      <c r="R80" s="37"/>
      <c r="T80" s="128"/>
      <c r="U80" s="128"/>
    </row>
    <row r="81" spans="2:47" s="1" customFormat="1" ht="6.95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  <c r="T81" s="128"/>
      <c r="U81" s="128"/>
    </row>
    <row r="82" spans="2:47" s="1" customFormat="1" ht="15">
      <c r="B82" s="35"/>
      <c r="C82" s="29" t="s">
        <v>32</v>
      </c>
      <c r="D82" s="36"/>
      <c r="E82" s="36"/>
      <c r="F82" s="27" t="str">
        <f>E12</f>
        <v>Banskobystrický samosprávny kraj</v>
      </c>
      <c r="G82" s="36"/>
      <c r="H82" s="36"/>
      <c r="I82" s="36"/>
      <c r="J82" s="36"/>
      <c r="K82" s="29" t="s">
        <v>40</v>
      </c>
      <c r="L82" s="36"/>
      <c r="M82" s="184" t="str">
        <f>E18</f>
        <v>PROMOST s.r.o.</v>
      </c>
      <c r="N82" s="184"/>
      <c r="O82" s="184"/>
      <c r="P82" s="184"/>
      <c r="Q82" s="184"/>
      <c r="R82" s="37"/>
      <c r="T82" s="128"/>
      <c r="U82" s="128"/>
    </row>
    <row r="83" spans="2:47" s="1" customFormat="1" ht="14.45" customHeight="1">
      <c r="B83" s="35"/>
      <c r="C83" s="29" t="s">
        <v>38</v>
      </c>
      <c r="D83" s="36"/>
      <c r="E83" s="36"/>
      <c r="F83" s="27" t="str">
        <f>IF(E15="","",E15)</f>
        <v xml:space="preserve"> </v>
      </c>
      <c r="G83" s="36"/>
      <c r="H83" s="36"/>
      <c r="I83" s="36"/>
      <c r="J83" s="36"/>
      <c r="K83" s="29" t="s">
        <v>45</v>
      </c>
      <c r="L83" s="36"/>
      <c r="M83" s="184" t="str">
        <f>E21</f>
        <v>Ing. Michal Slobodník</v>
      </c>
      <c r="N83" s="184"/>
      <c r="O83" s="184"/>
      <c r="P83" s="184"/>
      <c r="Q83" s="184"/>
      <c r="R83" s="37"/>
      <c r="T83" s="128"/>
      <c r="U83" s="128"/>
    </row>
    <row r="84" spans="2:47" s="1" customFormat="1" ht="10.35" customHeight="1"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7"/>
      <c r="T84" s="128"/>
      <c r="U84" s="128"/>
    </row>
    <row r="85" spans="2:47" s="1" customFormat="1" ht="29.25" customHeight="1">
      <c r="B85" s="35"/>
      <c r="C85" s="234" t="s">
        <v>125</v>
      </c>
      <c r="D85" s="235"/>
      <c r="E85" s="235"/>
      <c r="F85" s="235"/>
      <c r="G85" s="235"/>
      <c r="H85" s="117"/>
      <c r="I85" s="117"/>
      <c r="J85" s="117"/>
      <c r="K85" s="117"/>
      <c r="L85" s="117"/>
      <c r="M85" s="117"/>
      <c r="N85" s="234" t="s">
        <v>126</v>
      </c>
      <c r="O85" s="235"/>
      <c r="P85" s="235"/>
      <c r="Q85" s="235"/>
      <c r="R85" s="37"/>
      <c r="T85" s="128"/>
      <c r="U85" s="128"/>
    </row>
    <row r="86" spans="2:47" s="1" customFormat="1" ht="10.35" customHeight="1"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  <c r="T86" s="128"/>
      <c r="U86" s="128"/>
    </row>
    <row r="87" spans="2:47" s="1" customFormat="1" ht="29.25" customHeight="1">
      <c r="B87" s="35"/>
      <c r="C87" s="129" t="s">
        <v>127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24">
        <f>N128</f>
        <v>0</v>
      </c>
      <c r="O87" s="236"/>
      <c r="P87" s="236"/>
      <c r="Q87" s="236"/>
      <c r="R87" s="37"/>
      <c r="T87" s="128"/>
      <c r="U87" s="128"/>
      <c r="AU87" s="18" t="s">
        <v>128</v>
      </c>
    </row>
    <row r="88" spans="2:47" s="7" customFormat="1" ht="24.95" customHeight="1">
      <c r="B88" s="147"/>
      <c r="C88" s="148"/>
      <c r="D88" s="149" t="s">
        <v>157</v>
      </c>
      <c r="E88" s="148"/>
      <c r="F88" s="148"/>
      <c r="G88" s="148"/>
      <c r="H88" s="148"/>
      <c r="I88" s="148"/>
      <c r="J88" s="148"/>
      <c r="K88" s="148"/>
      <c r="L88" s="148"/>
      <c r="M88" s="148"/>
      <c r="N88" s="239">
        <f>N129</f>
        <v>0</v>
      </c>
      <c r="O88" s="247"/>
      <c r="P88" s="247"/>
      <c r="Q88" s="247"/>
      <c r="R88" s="150"/>
      <c r="T88" s="151"/>
      <c r="U88" s="151"/>
    </row>
    <row r="89" spans="2:47" s="8" customFormat="1" ht="19.899999999999999" customHeight="1">
      <c r="B89" s="152"/>
      <c r="C89" s="153"/>
      <c r="D89" s="105" t="s">
        <v>158</v>
      </c>
      <c r="E89" s="153"/>
      <c r="F89" s="153"/>
      <c r="G89" s="153"/>
      <c r="H89" s="153"/>
      <c r="I89" s="153"/>
      <c r="J89" s="153"/>
      <c r="K89" s="153"/>
      <c r="L89" s="153"/>
      <c r="M89" s="153"/>
      <c r="N89" s="217">
        <f>N130</f>
        <v>0</v>
      </c>
      <c r="O89" s="248"/>
      <c r="P89" s="248"/>
      <c r="Q89" s="248"/>
      <c r="R89" s="154"/>
      <c r="T89" s="155"/>
      <c r="U89" s="155"/>
    </row>
    <row r="90" spans="2:47" s="8" customFormat="1" ht="19.899999999999999" customHeight="1">
      <c r="B90" s="152"/>
      <c r="C90" s="153"/>
      <c r="D90" s="105" t="s">
        <v>159</v>
      </c>
      <c r="E90" s="153"/>
      <c r="F90" s="153"/>
      <c r="G90" s="153"/>
      <c r="H90" s="153"/>
      <c r="I90" s="153"/>
      <c r="J90" s="153"/>
      <c r="K90" s="153"/>
      <c r="L90" s="153"/>
      <c r="M90" s="153"/>
      <c r="N90" s="217">
        <f>N146</f>
        <v>0</v>
      </c>
      <c r="O90" s="248"/>
      <c r="P90" s="248"/>
      <c r="Q90" s="248"/>
      <c r="R90" s="154"/>
      <c r="T90" s="155"/>
      <c r="U90" s="155"/>
    </row>
    <row r="91" spans="2:47" s="8" customFormat="1" ht="19.899999999999999" customHeight="1">
      <c r="B91" s="152"/>
      <c r="C91" s="153"/>
      <c r="D91" s="105" t="s">
        <v>160</v>
      </c>
      <c r="E91" s="153"/>
      <c r="F91" s="153"/>
      <c r="G91" s="153"/>
      <c r="H91" s="153"/>
      <c r="I91" s="153"/>
      <c r="J91" s="153"/>
      <c r="K91" s="153"/>
      <c r="L91" s="153"/>
      <c r="M91" s="153"/>
      <c r="N91" s="217">
        <f>N157</f>
        <v>0</v>
      </c>
      <c r="O91" s="248"/>
      <c r="P91" s="248"/>
      <c r="Q91" s="248"/>
      <c r="R91" s="154"/>
      <c r="T91" s="155"/>
      <c r="U91" s="155"/>
    </row>
    <row r="92" spans="2:47" s="8" customFormat="1" ht="19.899999999999999" customHeight="1">
      <c r="B92" s="152"/>
      <c r="C92" s="153"/>
      <c r="D92" s="105" t="s">
        <v>161</v>
      </c>
      <c r="E92" s="153"/>
      <c r="F92" s="153"/>
      <c r="G92" s="153"/>
      <c r="H92" s="153"/>
      <c r="I92" s="153"/>
      <c r="J92" s="153"/>
      <c r="K92" s="153"/>
      <c r="L92" s="153"/>
      <c r="M92" s="153"/>
      <c r="N92" s="217">
        <f>N159</f>
        <v>0</v>
      </c>
      <c r="O92" s="248"/>
      <c r="P92" s="248"/>
      <c r="Q92" s="248"/>
      <c r="R92" s="154"/>
      <c r="T92" s="155"/>
      <c r="U92" s="155"/>
    </row>
    <row r="93" spans="2:47" s="8" customFormat="1" ht="19.899999999999999" customHeight="1">
      <c r="B93" s="152"/>
      <c r="C93" s="153"/>
      <c r="D93" s="105" t="s">
        <v>162</v>
      </c>
      <c r="E93" s="153"/>
      <c r="F93" s="153"/>
      <c r="G93" s="153"/>
      <c r="H93" s="153"/>
      <c r="I93" s="153"/>
      <c r="J93" s="153"/>
      <c r="K93" s="153"/>
      <c r="L93" s="153"/>
      <c r="M93" s="153"/>
      <c r="N93" s="217">
        <f>N163</f>
        <v>0</v>
      </c>
      <c r="O93" s="248"/>
      <c r="P93" s="248"/>
      <c r="Q93" s="248"/>
      <c r="R93" s="154"/>
      <c r="T93" s="155"/>
      <c r="U93" s="155"/>
    </row>
    <row r="94" spans="2:47" s="8" customFormat="1" ht="19.899999999999999" customHeight="1">
      <c r="B94" s="152"/>
      <c r="C94" s="153"/>
      <c r="D94" s="105" t="s">
        <v>163</v>
      </c>
      <c r="E94" s="153"/>
      <c r="F94" s="153"/>
      <c r="G94" s="153"/>
      <c r="H94" s="153"/>
      <c r="I94" s="153"/>
      <c r="J94" s="153"/>
      <c r="K94" s="153"/>
      <c r="L94" s="153"/>
      <c r="M94" s="153"/>
      <c r="N94" s="217">
        <f>N173</f>
        <v>0</v>
      </c>
      <c r="O94" s="248"/>
      <c r="P94" s="248"/>
      <c r="Q94" s="248"/>
      <c r="R94" s="154"/>
      <c r="T94" s="155"/>
      <c r="U94" s="155"/>
    </row>
    <row r="95" spans="2:47" s="8" customFormat="1" ht="19.899999999999999" customHeight="1">
      <c r="B95" s="152"/>
      <c r="C95" s="153"/>
      <c r="D95" s="105" t="s">
        <v>164</v>
      </c>
      <c r="E95" s="153"/>
      <c r="F95" s="153"/>
      <c r="G95" s="153"/>
      <c r="H95" s="153"/>
      <c r="I95" s="153"/>
      <c r="J95" s="153"/>
      <c r="K95" s="153"/>
      <c r="L95" s="153"/>
      <c r="M95" s="153"/>
      <c r="N95" s="217">
        <f>N183</f>
        <v>0</v>
      </c>
      <c r="O95" s="248"/>
      <c r="P95" s="248"/>
      <c r="Q95" s="248"/>
      <c r="R95" s="154"/>
      <c r="T95" s="155"/>
      <c r="U95" s="155"/>
    </row>
    <row r="96" spans="2:47" s="8" customFormat="1" ht="19.899999999999999" customHeight="1">
      <c r="B96" s="152"/>
      <c r="C96" s="153"/>
      <c r="D96" s="105" t="s">
        <v>165</v>
      </c>
      <c r="E96" s="153"/>
      <c r="F96" s="153"/>
      <c r="G96" s="153"/>
      <c r="H96" s="153"/>
      <c r="I96" s="153"/>
      <c r="J96" s="153"/>
      <c r="K96" s="153"/>
      <c r="L96" s="153"/>
      <c r="M96" s="153"/>
      <c r="N96" s="217">
        <f>N200</f>
        <v>0</v>
      </c>
      <c r="O96" s="248"/>
      <c r="P96" s="248"/>
      <c r="Q96" s="248"/>
      <c r="R96" s="154"/>
      <c r="T96" s="155"/>
      <c r="U96" s="155"/>
    </row>
    <row r="97" spans="2:65" s="7" customFormat="1" ht="24.95" customHeight="1">
      <c r="B97" s="147"/>
      <c r="C97" s="148"/>
      <c r="D97" s="149" t="s">
        <v>166</v>
      </c>
      <c r="E97" s="148"/>
      <c r="F97" s="148"/>
      <c r="G97" s="148"/>
      <c r="H97" s="148"/>
      <c r="I97" s="148"/>
      <c r="J97" s="148"/>
      <c r="K97" s="148"/>
      <c r="L97" s="148"/>
      <c r="M97" s="148"/>
      <c r="N97" s="239">
        <f>N202</f>
        <v>0</v>
      </c>
      <c r="O97" s="247"/>
      <c r="P97" s="247"/>
      <c r="Q97" s="247"/>
      <c r="R97" s="150"/>
      <c r="T97" s="151"/>
      <c r="U97" s="151"/>
    </row>
    <row r="98" spans="2:65" s="8" customFormat="1" ht="19.899999999999999" customHeight="1">
      <c r="B98" s="152"/>
      <c r="C98" s="153"/>
      <c r="D98" s="105" t="s">
        <v>167</v>
      </c>
      <c r="E98" s="153"/>
      <c r="F98" s="153"/>
      <c r="G98" s="153"/>
      <c r="H98" s="153"/>
      <c r="I98" s="153"/>
      <c r="J98" s="153"/>
      <c r="K98" s="153"/>
      <c r="L98" s="153"/>
      <c r="M98" s="153"/>
      <c r="N98" s="217">
        <f>N203</f>
        <v>0</v>
      </c>
      <c r="O98" s="248"/>
      <c r="P98" s="248"/>
      <c r="Q98" s="248"/>
      <c r="R98" s="154"/>
      <c r="T98" s="155"/>
      <c r="U98" s="155"/>
    </row>
    <row r="99" spans="2:65" s="8" customFormat="1" ht="19.899999999999999" customHeight="1">
      <c r="B99" s="152"/>
      <c r="C99" s="153"/>
      <c r="D99" s="105" t="s">
        <v>168</v>
      </c>
      <c r="E99" s="153"/>
      <c r="F99" s="153"/>
      <c r="G99" s="153"/>
      <c r="H99" s="153"/>
      <c r="I99" s="153"/>
      <c r="J99" s="153"/>
      <c r="K99" s="153"/>
      <c r="L99" s="153"/>
      <c r="M99" s="153"/>
      <c r="N99" s="217">
        <f>N211</f>
        <v>0</v>
      </c>
      <c r="O99" s="248"/>
      <c r="P99" s="248"/>
      <c r="Q99" s="248"/>
      <c r="R99" s="154"/>
      <c r="T99" s="155"/>
      <c r="U99" s="155"/>
    </row>
    <row r="100" spans="2:65" s="8" customFormat="1" ht="19.899999999999999" customHeight="1">
      <c r="B100" s="152"/>
      <c r="C100" s="153"/>
      <c r="D100" s="105" t="s">
        <v>169</v>
      </c>
      <c r="E100" s="153"/>
      <c r="F100" s="153"/>
      <c r="G100" s="153"/>
      <c r="H100" s="153"/>
      <c r="I100" s="153"/>
      <c r="J100" s="153"/>
      <c r="K100" s="153"/>
      <c r="L100" s="153"/>
      <c r="M100" s="153"/>
      <c r="N100" s="217">
        <f>N214</f>
        <v>0</v>
      </c>
      <c r="O100" s="248"/>
      <c r="P100" s="248"/>
      <c r="Q100" s="248"/>
      <c r="R100" s="154"/>
      <c r="T100" s="155"/>
      <c r="U100" s="155"/>
    </row>
    <row r="101" spans="2:65" s="7" customFormat="1" ht="24.95" customHeight="1">
      <c r="B101" s="147"/>
      <c r="C101" s="148"/>
      <c r="D101" s="149" t="s">
        <v>170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239">
        <f>N220</f>
        <v>0</v>
      </c>
      <c r="O101" s="247"/>
      <c r="P101" s="247"/>
      <c r="Q101" s="247"/>
      <c r="R101" s="150"/>
      <c r="T101" s="151"/>
      <c r="U101" s="151"/>
    </row>
    <row r="102" spans="2:65" s="1" customFormat="1" ht="21.75" customHeight="1"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  <c r="T102" s="128"/>
      <c r="U102" s="128"/>
    </row>
    <row r="103" spans="2:65" s="1" customFormat="1" ht="29.25" customHeight="1">
      <c r="B103" s="35"/>
      <c r="C103" s="129" t="s">
        <v>129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6">
        <f>ROUND(N104+N105+N106+N107+N108+N109,2)</f>
        <v>0</v>
      </c>
      <c r="O103" s="237"/>
      <c r="P103" s="237"/>
      <c r="Q103" s="237"/>
      <c r="R103" s="37"/>
      <c r="T103" s="130"/>
      <c r="U103" s="131" t="s">
        <v>53</v>
      </c>
    </row>
    <row r="104" spans="2:65" s="1" customFormat="1" ht="18" customHeight="1">
      <c r="B104" s="35"/>
      <c r="C104" s="36"/>
      <c r="D104" s="221" t="s">
        <v>130</v>
      </c>
      <c r="E104" s="222"/>
      <c r="F104" s="222"/>
      <c r="G104" s="222"/>
      <c r="H104" s="222"/>
      <c r="I104" s="36"/>
      <c r="J104" s="36"/>
      <c r="K104" s="36"/>
      <c r="L104" s="36"/>
      <c r="M104" s="36"/>
      <c r="N104" s="216">
        <f>ROUND(N87*T104,2)</f>
        <v>0</v>
      </c>
      <c r="O104" s="217"/>
      <c r="P104" s="217"/>
      <c r="Q104" s="217"/>
      <c r="R104" s="37"/>
      <c r="S104" s="132"/>
      <c r="T104" s="133"/>
      <c r="U104" s="134" t="s">
        <v>56</v>
      </c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5" t="s">
        <v>131</v>
      </c>
      <c r="AZ104" s="132"/>
      <c r="BA104" s="132"/>
      <c r="BB104" s="132"/>
      <c r="BC104" s="132"/>
      <c r="BD104" s="132"/>
      <c r="BE104" s="136">
        <f t="shared" ref="BE104:BE109" si="0">IF(U104="základná",N104,0)</f>
        <v>0</v>
      </c>
      <c r="BF104" s="136">
        <f t="shared" ref="BF104:BF109" si="1">IF(U104="znížená",N104,0)</f>
        <v>0</v>
      </c>
      <c r="BG104" s="136">
        <f t="shared" ref="BG104:BG109" si="2">IF(U104="zákl. prenesená",N104,0)</f>
        <v>0</v>
      </c>
      <c r="BH104" s="136">
        <f t="shared" ref="BH104:BH109" si="3">IF(U104="zníž. prenesená",N104,0)</f>
        <v>0</v>
      </c>
      <c r="BI104" s="136">
        <f t="shared" ref="BI104:BI109" si="4">IF(U104="nulová",N104,0)</f>
        <v>0</v>
      </c>
      <c r="BJ104" s="135" t="s">
        <v>132</v>
      </c>
      <c r="BK104" s="132"/>
      <c r="BL104" s="132"/>
      <c r="BM104" s="132"/>
    </row>
    <row r="105" spans="2:65" s="1" customFormat="1" ht="18" customHeight="1">
      <c r="B105" s="35"/>
      <c r="C105" s="36"/>
      <c r="D105" s="221" t="s">
        <v>133</v>
      </c>
      <c r="E105" s="222"/>
      <c r="F105" s="222"/>
      <c r="G105" s="222"/>
      <c r="H105" s="222"/>
      <c r="I105" s="36"/>
      <c r="J105" s="36"/>
      <c r="K105" s="36"/>
      <c r="L105" s="36"/>
      <c r="M105" s="36"/>
      <c r="N105" s="216">
        <f>ROUND(N87*T105,2)</f>
        <v>0</v>
      </c>
      <c r="O105" s="217"/>
      <c r="P105" s="217"/>
      <c r="Q105" s="217"/>
      <c r="R105" s="37"/>
      <c r="S105" s="132"/>
      <c r="T105" s="133"/>
      <c r="U105" s="134" t="s">
        <v>56</v>
      </c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5" t="s">
        <v>131</v>
      </c>
      <c r="AZ105" s="132"/>
      <c r="BA105" s="132"/>
      <c r="BB105" s="132"/>
      <c r="BC105" s="132"/>
      <c r="BD105" s="132"/>
      <c r="BE105" s="136">
        <f t="shared" si="0"/>
        <v>0</v>
      </c>
      <c r="BF105" s="136">
        <f t="shared" si="1"/>
        <v>0</v>
      </c>
      <c r="BG105" s="136">
        <f t="shared" si="2"/>
        <v>0</v>
      </c>
      <c r="BH105" s="136">
        <f t="shared" si="3"/>
        <v>0</v>
      </c>
      <c r="BI105" s="136">
        <f t="shared" si="4"/>
        <v>0</v>
      </c>
      <c r="BJ105" s="135" t="s">
        <v>132</v>
      </c>
      <c r="BK105" s="132"/>
      <c r="BL105" s="132"/>
      <c r="BM105" s="132"/>
    </row>
    <row r="106" spans="2:65" s="1" customFormat="1" ht="18" customHeight="1">
      <c r="B106" s="35"/>
      <c r="C106" s="36"/>
      <c r="D106" s="221" t="s">
        <v>134</v>
      </c>
      <c r="E106" s="222"/>
      <c r="F106" s="222"/>
      <c r="G106" s="222"/>
      <c r="H106" s="222"/>
      <c r="I106" s="36"/>
      <c r="J106" s="36"/>
      <c r="K106" s="36"/>
      <c r="L106" s="36"/>
      <c r="M106" s="36"/>
      <c r="N106" s="216">
        <f>ROUND(N87*T106,2)</f>
        <v>0</v>
      </c>
      <c r="O106" s="217"/>
      <c r="P106" s="217"/>
      <c r="Q106" s="217"/>
      <c r="R106" s="37"/>
      <c r="S106" s="132"/>
      <c r="T106" s="133"/>
      <c r="U106" s="134" t="s">
        <v>56</v>
      </c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5" t="s">
        <v>131</v>
      </c>
      <c r="AZ106" s="132"/>
      <c r="BA106" s="132"/>
      <c r="BB106" s="132"/>
      <c r="BC106" s="132"/>
      <c r="BD106" s="132"/>
      <c r="BE106" s="136">
        <f t="shared" si="0"/>
        <v>0</v>
      </c>
      <c r="BF106" s="136">
        <f t="shared" si="1"/>
        <v>0</v>
      </c>
      <c r="BG106" s="136">
        <f t="shared" si="2"/>
        <v>0</v>
      </c>
      <c r="BH106" s="136">
        <f t="shared" si="3"/>
        <v>0</v>
      </c>
      <c r="BI106" s="136">
        <f t="shared" si="4"/>
        <v>0</v>
      </c>
      <c r="BJ106" s="135" t="s">
        <v>132</v>
      </c>
      <c r="BK106" s="132"/>
      <c r="BL106" s="132"/>
      <c r="BM106" s="132"/>
    </row>
    <row r="107" spans="2:65" s="1" customFormat="1" ht="18" customHeight="1">
      <c r="B107" s="35"/>
      <c r="C107" s="36"/>
      <c r="D107" s="221" t="s">
        <v>135</v>
      </c>
      <c r="E107" s="222"/>
      <c r="F107" s="222"/>
      <c r="G107" s="222"/>
      <c r="H107" s="222"/>
      <c r="I107" s="36"/>
      <c r="J107" s="36"/>
      <c r="K107" s="36"/>
      <c r="L107" s="36"/>
      <c r="M107" s="36"/>
      <c r="N107" s="216">
        <f>ROUND(N87*T107,2)</f>
        <v>0</v>
      </c>
      <c r="O107" s="217"/>
      <c r="P107" s="217"/>
      <c r="Q107" s="217"/>
      <c r="R107" s="37"/>
      <c r="S107" s="132"/>
      <c r="T107" s="133"/>
      <c r="U107" s="134" t="s">
        <v>56</v>
      </c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5" t="s">
        <v>131</v>
      </c>
      <c r="AZ107" s="132"/>
      <c r="BA107" s="132"/>
      <c r="BB107" s="132"/>
      <c r="BC107" s="132"/>
      <c r="BD107" s="132"/>
      <c r="BE107" s="136">
        <f t="shared" si="0"/>
        <v>0</v>
      </c>
      <c r="BF107" s="136">
        <f t="shared" si="1"/>
        <v>0</v>
      </c>
      <c r="BG107" s="136">
        <f t="shared" si="2"/>
        <v>0</v>
      </c>
      <c r="BH107" s="136">
        <f t="shared" si="3"/>
        <v>0</v>
      </c>
      <c r="BI107" s="136">
        <f t="shared" si="4"/>
        <v>0</v>
      </c>
      <c r="BJ107" s="135" t="s">
        <v>132</v>
      </c>
      <c r="BK107" s="132"/>
      <c r="BL107" s="132"/>
      <c r="BM107" s="132"/>
    </row>
    <row r="108" spans="2:65" s="1" customFormat="1" ht="18" customHeight="1">
      <c r="B108" s="35"/>
      <c r="C108" s="36"/>
      <c r="D108" s="221" t="s">
        <v>136</v>
      </c>
      <c r="E108" s="222"/>
      <c r="F108" s="222"/>
      <c r="G108" s="222"/>
      <c r="H108" s="222"/>
      <c r="I108" s="36"/>
      <c r="J108" s="36"/>
      <c r="K108" s="36"/>
      <c r="L108" s="36"/>
      <c r="M108" s="36"/>
      <c r="N108" s="216">
        <f>ROUND(N87*T108,2)</f>
        <v>0</v>
      </c>
      <c r="O108" s="217"/>
      <c r="P108" s="217"/>
      <c r="Q108" s="217"/>
      <c r="R108" s="37"/>
      <c r="S108" s="132"/>
      <c r="T108" s="133"/>
      <c r="U108" s="134" t="s">
        <v>56</v>
      </c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5" t="s">
        <v>131</v>
      </c>
      <c r="AZ108" s="132"/>
      <c r="BA108" s="132"/>
      <c r="BB108" s="132"/>
      <c r="BC108" s="132"/>
      <c r="BD108" s="132"/>
      <c r="BE108" s="136">
        <f t="shared" si="0"/>
        <v>0</v>
      </c>
      <c r="BF108" s="136">
        <f t="shared" si="1"/>
        <v>0</v>
      </c>
      <c r="BG108" s="136">
        <f t="shared" si="2"/>
        <v>0</v>
      </c>
      <c r="BH108" s="136">
        <f t="shared" si="3"/>
        <v>0</v>
      </c>
      <c r="BI108" s="136">
        <f t="shared" si="4"/>
        <v>0</v>
      </c>
      <c r="BJ108" s="135" t="s">
        <v>132</v>
      </c>
      <c r="BK108" s="132"/>
      <c r="BL108" s="132"/>
      <c r="BM108" s="132"/>
    </row>
    <row r="109" spans="2:65" s="1" customFormat="1" ht="18" customHeight="1">
      <c r="B109" s="35"/>
      <c r="C109" s="36"/>
      <c r="D109" s="105" t="s">
        <v>137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216">
        <f>ROUND(N87*T109,2)</f>
        <v>0</v>
      </c>
      <c r="O109" s="217"/>
      <c r="P109" s="217"/>
      <c r="Q109" s="217"/>
      <c r="R109" s="37"/>
      <c r="S109" s="132"/>
      <c r="T109" s="137"/>
      <c r="U109" s="138" t="s">
        <v>56</v>
      </c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5" t="s">
        <v>138</v>
      </c>
      <c r="AZ109" s="132"/>
      <c r="BA109" s="132"/>
      <c r="BB109" s="132"/>
      <c r="BC109" s="132"/>
      <c r="BD109" s="132"/>
      <c r="BE109" s="136">
        <f t="shared" si="0"/>
        <v>0</v>
      </c>
      <c r="BF109" s="136">
        <f t="shared" si="1"/>
        <v>0</v>
      </c>
      <c r="BG109" s="136">
        <f t="shared" si="2"/>
        <v>0</v>
      </c>
      <c r="BH109" s="136">
        <f t="shared" si="3"/>
        <v>0</v>
      </c>
      <c r="BI109" s="136">
        <f t="shared" si="4"/>
        <v>0</v>
      </c>
      <c r="BJ109" s="135" t="s">
        <v>132</v>
      </c>
      <c r="BK109" s="132"/>
      <c r="BL109" s="132"/>
      <c r="BM109" s="132"/>
    </row>
    <row r="110" spans="2:65" s="1" customFormat="1"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7"/>
      <c r="T110" s="128"/>
      <c r="U110" s="128"/>
    </row>
    <row r="111" spans="2:65" s="1" customFormat="1" ht="29.25" customHeight="1">
      <c r="B111" s="35"/>
      <c r="C111" s="116" t="s">
        <v>116</v>
      </c>
      <c r="D111" s="117"/>
      <c r="E111" s="117"/>
      <c r="F111" s="117"/>
      <c r="G111" s="117"/>
      <c r="H111" s="117"/>
      <c r="I111" s="117"/>
      <c r="J111" s="117"/>
      <c r="K111" s="117"/>
      <c r="L111" s="218">
        <f>ROUND(SUM(N87+N103),2)</f>
        <v>0</v>
      </c>
      <c r="M111" s="218"/>
      <c r="N111" s="218"/>
      <c r="O111" s="218"/>
      <c r="P111" s="218"/>
      <c r="Q111" s="218"/>
      <c r="R111" s="37"/>
      <c r="T111" s="128"/>
      <c r="U111" s="128"/>
    </row>
    <row r="112" spans="2:65" s="1" customFormat="1" ht="6.95" customHeight="1"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1"/>
      <c r="T112" s="128"/>
      <c r="U112" s="128"/>
    </row>
    <row r="116" spans="2:63" s="1" customFormat="1" ht="6.95" customHeight="1"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4"/>
    </row>
    <row r="117" spans="2:63" s="1" customFormat="1" ht="36.950000000000003" customHeight="1">
      <c r="B117" s="35"/>
      <c r="C117" s="180" t="s">
        <v>139</v>
      </c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37"/>
    </row>
    <row r="118" spans="2:63" s="1" customFormat="1" ht="6.95" customHeight="1"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</row>
    <row r="119" spans="2:63" s="1" customFormat="1" ht="30" customHeight="1">
      <c r="B119" s="35"/>
      <c r="C119" s="29" t="s">
        <v>18</v>
      </c>
      <c r="D119" s="36"/>
      <c r="E119" s="36"/>
      <c r="F119" s="245" t="str">
        <f>F6</f>
        <v>Oprava budovy Gymnázia B.S. Timravy v Lučenci - havarijný stav, dodatočná hydroizolácia suterénnych priestorov</v>
      </c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36"/>
      <c r="R119" s="37"/>
    </row>
    <row r="120" spans="2:63" s="1" customFormat="1" ht="36.950000000000003" customHeight="1">
      <c r="B120" s="35"/>
      <c r="C120" s="69" t="s">
        <v>155</v>
      </c>
      <c r="D120" s="36"/>
      <c r="E120" s="36"/>
      <c r="F120" s="200" t="str">
        <f>F7</f>
        <v>2018007a - Hlavná budova - dodatočná hydroizolácia časti obvodových stien suterénnych priestorov</v>
      </c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36"/>
      <c r="R120" s="37"/>
    </row>
    <row r="121" spans="2:63" s="1" customFormat="1" ht="6.95" customHeight="1"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</row>
    <row r="122" spans="2:63" s="1" customFormat="1" ht="18" customHeight="1">
      <c r="B122" s="35"/>
      <c r="C122" s="29" t="s">
        <v>24</v>
      </c>
      <c r="D122" s="36"/>
      <c r="E122" s="36"/>
      <c r="F122" s="27" t="str">
        <f>F9</f>
        <v>Lučenec</v>
      </c>
      <c r="G122" s="36"/>
      <c r="H122" s="36"/>
      <c r="I122" s="36"/>
      <c r="J122" s="36"/>
      <c r="K122" s="29" t="s">
        <v>26</v>
      </c>
      <c r="L122" s="36"/>
      <c r="M122" s="227" t="str">
        <f>IF(O9="","",O9)</f>
        <v>31. 5. 2018</v>
      </c>
      <c r="N122" s="227"/>
      <c r="O122" s="227"/>
      <c r="P122" s="227"/>
      <c r="Q122" s="36"/>
      <c r="R122" s="37"/>
    </row>
    <row r="123" spans="2:63" s="1" customFormat="1" ht="6.95" customHeight="1"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7"/>
    </row>
    <row r="124" spans="2:63" s="1" customFormat="1" ht="15">
      <c r="B124" s="35"/>
      <c r="C124" s="29" t="s">
        <v>32</v>
      </c>
      <c r="D124" s="36"/>
      <c r="E124" s="36"/>
      <c r="F124" s="27" t="str">
        <f>E12</f>
        <v>Banskobystrický samosprávny kraj</v>
      </c>
      <c r="G124" s="36"/>
      <c r="H124" s="36"/>
      <c r="I124" s="36"/>
      <c r="J124" s="36"/>
      <c r="K124" s="29" t="s">
        <v>40</v>
      </c>
      <c r="L124" s="36"/>
      <c r="M124" s="184" t="str">
        <f>E18</f>
        <v>PROMOST s.r.o.</v>
      </c>
      <c r="N124" s="184"/>
      <c r="O124" s="184"/>
      <c r="P124" s="184"/>
      <c r="Q124" s="184"/>
      <c r="R124" s="37"/>
    </row>
    <row r="125" spans="2:63" s="1" customFormat="1" ht="14.45" customHeight="1">
      <c r="B125" s="35"/>
      <c r="C125" s="29" t="s">
        <v>38</v>
      </c>
      <c r="D125" s="36"/>
      <c r="E125" s="36"/>
      <c r="F125" s="27" t="str">
        <f>IF(E15="","",E15)</f>
        <v xml:space="preserve"> </v>
      </c>
      <c r="G125" s="36"/>
      <c r="H125" s="36"/>
      <c r="I125" s="36"/>
      <c r="J125" s="36"/>
      <c r="K125" s="29" t="s">
        <v>45</v>
      </c>
      <c r="L125" s="36"/>
      <c r="M125" s="184" t="str">
        <f>E21</f>
        <v>Ing. Michal Slobodník</v>
      </c>
      <c r="N125" s="184"/>
      <c r="O125" s="184"/>
      <c r="P125" s="184"/>
      <c r="Q125" s="184"/>
      <c r="R125" s="37"/>
    </row>
    <row r="126" spans="2:63" s="1" customFormat="1" ht="10.35" customHeight="1"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</row>
    <row r="127" spans="2:63" s="6" customFormat="1" ht="29.25" customHeight="1">
      <c r="B127" s="139"/>
      <c r="C127" s="140" t="s">
        <v>140</v>
      </c>
      <c r="D127" s="141" t="s">
        <v>141</v>
      </c>
      <c r="E127" s="141" t="s">
        <v>71</v>
      </c>
      <c r="F127" s="241" t="s">
        <v>142</v>
      </c>
      <c r="G127" s="241"/>
      <c r="H127" s="241"/>
      <c r="I127" s="241"/>
      <c r="J127" s="141" t="s">
        <v>143</v>
      </c>
      <c r="K127" s="141" t="s">
        <v>144</v>
      </c>
      <c r="L127" s="241" t="s">
        <v>145</v>
      </c>
      <c r="M127" s="241"/>
      <c r="N127" s="241" t="s">
        <v>126</v>
      </c>
      <c r="O127" s="241"/>
      <c r="P127" s="241"/>
      <c r="Q127" s="242"/>
      <c r="R127" s="142"/>
      <c r="T127" s="80" t="s">
        <v>146</v>
      </c>
      <c r="U127" s="81" t="s">
        <v>53</v>
      </c>
      <c r="V127" s="81" t="s">
        <v>147</v>
      </c>
      <c r="W127" s="81" t="s">
        <v>148</v>
      </c>
      <c r="X127" s="81" t="s">
        <v>149</v>
      </c>
      <c r="Y127" s="81" t="s">
        <v>150</v>
      </c>
      <c r="Z127" s="81" t="s">
        <v>151</v>
      </c>
      <c r="AA127" s="82" t="s">
        <v>152</v>
      </c>
    </row>
    <row r="128" spans="2:63" s="1" customFormat="1" ht="29.25" customHeight="1">
      <c r="B128" s="35"/>
      <c r="C128" s="84" t="s">
        <v>123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243">
        <f>BK128</f>
        <v>0</v>
      </c>
      <c r="O128" s="244"/>
      <c r="P128" s="244"/>
      <c r="Q128" s="244"/>
      <c r="R128" s="37"/>
      <c r="T128" s="83"/>
      <c r="U128" s="51"/>
      <c r="V128" s="51"/>
      <c r="W128" s="143">
        <f>W129+W202+W220+W222</f>
        <v>0</v>
      </c>
      <c r="X128" s="51"/>
      <c r="Y128" s="143">
        <f>Y129+Y202+Y220+Y222</f>
        <v>229.20849343699999</v>
      </c>
      <c r="Z128" s="51"/>
      <c r="AA128" s="144">
        <f>AA129+AA202+AA220+AA222</f>
        <v>140.89760799999999</v>
      </c>
      <c r="AT128" s="18" t="s">
        <v>88</v>
      </c>
      <c r="AU128" s="18" t="s">
        <v>128</v>
      </c>
      <c r="BK128" s="145">
        <f>BK129+BK202+BK220+BK222</f>
        <v>0</v>
      </c>
    </row>
    <row r="129" spans="2:65" s="9" customFormat="1" ht="37.35" customHeight="1">
      <c r="B129" s="156"/>
      <c r="C129" s="157"/>
      <c r="D129" s="146" t="s">
        <v>157</v>
      </c>
      <c r="E129" s="146"/>
      <c r="F129" s="146"/>
      <c r="G129" s="146"/>
      <c r="H129" s="146"/>
      <c r="I129" s="146"/>
      <c r="J129" s="146"/>
      <c r="K129" s="146"/>
      <c r="L129" s="146"/>
      <c r="M129" s="146"/>
      <c r="N129" s="238">
        <f>BK129</f>
        <v>0</v>
      </c>
      <c r="O129" s="239"/>
      <c r="P129" s="239"/>
      <c r="Q129" s="239"/>
      <c r="R129" s="158"/>
      <c r="T129" s="159"/>
      <c r="U129" s="157"/>
      <c r="V129" s="157"/>
      <c r="W129" s="160">
        <f>W130+W146+W157+W159+W163+W173+W183+W200</f>
        <v>0</v>
      </c>
      <c r="X129" s="157"/>
      <c r="Y129" s="160">
        <f>Y130+Y146+Y157+Y159+Y163+Y173+Y183+Y200</f>
        <v>226.60119490199997</v>
      </c>
      <c r="Z129" s="157"/>
      <c r="AA129" s="161">
        <f>AA130+AA146+AA157+AA159+AA163+AA173+AA183+AA200</f>
        <v>140.89760799999999</v>
      </c>
      <c r="AR129" s="162" t="s">
        <v>94</v>
      </c>
      <c r="AT129" s="163" t="s">
        <v>88</v>
      </c>
      <c r="AU129" s="163" t="s">
        <v>89</v>
      </c>
      <c r="AY129" s="162" t="s">
        <v>171</v>
      </c>
      <c r="BK129" s="164">
        <f>BK130+BK146+BK157+BK159+BK163+BK173+BK183+BK200</f>
        <v>0</v>
      </c>
    </row>
    <row r="130" spans="2:65" s="9" customFormat="1" ht="19.899999999999999" customHeight="1">
      <c r="B130" s="156"/>
      <c r="C130" s="157"/>
      <c r="D130" s="165" t="s">
        <v>158</v>
      </c>
      <c r="E130" s="165"/>
      <c r="F130" s="165"/>
      <c r="G130" s="165"/>
      <c r="H130" s="165"/>
      <c r="I130" s="165"/>
      <c r="J130" s="165"/>
      <c r="K130" s="165"/>
      <c r="L130" s="165"/>
      <c r="M130" s="165"/>
      <c r="N130" s="253">
        <f>BK130</f>
        <v>0</v>
      </c>
      <c r="O130" s="254"/>
      <c r="P130" s="254"/>
      <c r="Q130" s="254"/>
      <c r="R130" s="158"/>
      <c r="T130" s="159"/>
      <c r="U130" s="157"/>
      <c r="V130" s="157"/>
      <c r="W130" s="160">
        <f>SUM(W131:W145)</f>
        <v>0</v>
      </c>
      <c r="X130" s="157"/>
      <c r="Y130" s="160">
        <f>SUM(Y131:Y145)</f>
        <v>104.98911982</v>
      </c>
      <c r="Z130" s="157"/>
      <c r="AA130" s="161">
        <f>SUM(AA131:AA145)</f>
        <v>42.718499999999999</v>
      </c>
      <c r="AR130" s="162" t="s">
        <v>94</v>
      </c>
      <c r="AT130" s="163" t="s">
        <v>88</v>
      </c>
      <c r="AU130" s="163" t="s">
        <v>94</v>
      </c>
      <c r="AY130" s="162" t="s">
        <v>171</v>
      </c>
      <c r="BK130" s="164">
        <f>SUM(BK131:BK145)</f>
        <v>0</v>
      </c>
    </row>
    <row r="131" spans="2:65" s="1" customFormat="1" ht="38.25" customHeight="1">
      <c r="B131" s="35"/>
      <c r="C131" s="166" t="s">
        <v>94</v>
      </c>
      <c r="D131" s="166" t="s">
        <v>172</v>
      </c>
      <c r="E131" s="167" t="s">
        <v>173</v>
      </c>
      <c r="F131" s="249" t="s">
        <v>174</v>
      </c>
      <c r="G131" s="249"/>
      <c r="H131" s="249"/>
      <c r="I131" s="249"/>
      <c r="J131" s="168" t="s">
        <v>175</v>
      </c>
      <c r="K131" s="169">
        <v>85.436999999999998</v>
      </c>
      <c r="L131" s="250">
        <v>0</v>
      </c>
      <c r="M131" s="251"/>
      <c r="N131" s="252">
        <f t="shared" ref="N131:N145" si="5">ROUND(L131*K131,2)</f>
        <v>0</v>
      </c>
      <c r="O131" s="252"/>
      <c r="P131" s="252"/>
      <c r="Q131" s="252"/>
      <c r="R131" s="37"/>
      <c r="T131" s="170" t="s">
        <v>49</v>
      </c>
      <c r="U131" s="44" t="s">
        <v>56</v>
      </c>
      <c r="V131" s="36"/>
      <c r="W131" s="171">
        <f t="shared" ref="W131:W145" si="6">V131*K131</f>
        <v>0</v>
      </c>
      <c r="X131" s="171">
        <v>0</v>
      </c>
      <c r="Y131" s="171">
        <f t="shared" ref="Y131:Y145" si="7">X131*K131</f>
        <v>0</v>
      </c>
      <c r="Z131" s="171">
        <v>0.5</v>
      </c>
      <c r="AA131" s="172">
        <f t="shared" ref="AA131:AA145" si="8">Z131*K131</f>
        <v>42.718499999999999</v>
      </c>
      <c r="AR131" s="18" t="s">
        <v>176</v>
      </c>
      <c r="AT131" s="18" t="s">
        <v>172</v>
      </c>
      <c r="AU131" s="18" t="s">
        <v>132</v>
      </c>
      <c r="AY131" s="18" t="s">
        <v>171</v>
      </c>
      <c r="BE131" s="109">
        <f t="shared" ref="BE131:BE145" si="9">IF(U131="základná",N131,0)</f>
        <v>0</v>
      </c>
      <c r="BF131" s="109">
        <f t="shared" ref="BF131:BF145" si="10">IF(U131="znížená",N131,0)</f>
        <v>0</v>
      </c>
      <c r="BG131" s="109">
        <f t="shared" ref="BG131:BG145" si="11">IF(U131="zákl. prenesená",N131,0)</f>
        <v>0</v>
      </c>
      <c r="BH131" s="109">
        <f t="shared" ref="BH131:BH145" si="12">IF(U131="zníž. prenesená",N131,0)</f>
        <v>0</v>
      </c>
      <c r="BI131" s="109">
        <f t="shared" ref="BI131:BI145" si="13">IF(U131="nulová",N131,0)</f>
        <v>0</v>
      </c>
      <c r="BJ131" s="18" t="s">
        <v>132</v>
      </c>
      <c r="BK131" s="109">
        <f t="shared" ref="BK131:BK145" si="14">ROUND(L131*K131,2)</f>
        <v>0</v>
      </c>
      <c r="BL131" s="18" t="s">
        <v>176</v>
      </c>
      <c r="BM131" s="18" t="s">
        <v>177</v>
      </c>
    </row>
    <row r="132" spans="2:65" s="1" customFormat="1" ht="38.25" customHeight="1">
      <c r="B132" s="35"/>
      <c r="C132" s="166" t="s">
        <v>132</v>
      </c>
      <c r="D132" s="166" t="s">
        <v>172</v>
      </c>
      <c r="E132" s="167" t="s">
        <v>178</v>
      </c>
      <c r="F132" s="249" t="s">
        <v>179</v>
      </c>
      <c r="G132" s="249"/>
      <c r="H132" s="249"/>
      <c r="I132" s="249"/>
      <c r="J132" s="168" t="s">
        <v>180</v>
      </c>
      <c r="K132" s="169">
        <v>7.5259999999999998</v>
      </c>
      <c r="L132" s="250">
        <v>0</v>
      </c>
      <c r="M132" s="251"/>
      <c r="N132" s="252">
        <f t="shared" si="5"/>
        <v>0</v>
      </c>
      <c r="O132" s="252"/>
      <c r="P132" s="252"/>
      <c r="Q132" s="252"/>
      <c r="R132" s="37"/>
      <c r="T132" s="170" t="s">
        <v>49</v>
      </c>
      <c r="U132" s="44" t="s">
        <v>56</v>
      </c>
      <c r="V132" s="36"/>
      <c r="W132" s="171">
        <f t="shared" si="6"/>
        <v>0</v>
      </c>
      <c r="X132" s="171">
        <v>0</v>
      </c>
      <c r="Y132" s="171">
        <f t="shared" si="7"/>
        <v>0</v>
      </c>
      <c r="Z132" s="171">
        <v>0</v>
      </c>
      <c r="AA132" s="172">
        <f t="shared" si="8"/>
        <v>0</v>
      </c>
      <c r="AR132" s="18" t="s">
        <v>176</v>
      </c>
      <c r="AT132" s="18" t="s">
        <v>172</v>
      </c>
      <c r="AU132" s="18" t="s">
        <v>132</v>
      </c>
      <c r="AY132" s="18" t="s">
        <v>171</v>
      </c>
      <c r="BE132" s="109">
        <f t="shared" si="9"/>
        <v>0</v>
      </c>
      <c r="BF132" s="109">
        <f t="shared" si="10"/>
        <v>0</v>
      </c>
      <c r="BG132" s="109">
        <f t="shared" si="11"/>
        <v>0</v>
      </c>
      <c r="BH132" s="109">
        <f t="shared" si="12"/>
        <v>0</v>
      </c>
      <c r="BI132" s="109">
        <f t="shared" si="13"/>
        <v>0</v>
      </c>
      <c r="BJ132" s="18" t="s">
        <v>132</v>
      </c>
      <c r="BK132" s="109">
        <f t="shared" si="14"/>
        <v>0</v>
      </c>
      <c r="BL132" s="18" t="s">
        <v>176</v>
      </c>
      <c r="BM132" s="18" t="s">
        <v>181</v>
      </c>
    </row>
    <row r="133" spans="2:65" s="1" customFormat="1" ht="25.5" customHeight="1">
      <c r="B133" s="35"/>
      <c r="C133" s="166" t="s">
        <v>182</v>
      </c>
      <c r="D133" s="166" t="s">
        <v>172</v>
      </c>
      <c r="E133" s="167" t="s">
        <v>183</v>
      </c>
      <c r="F133" s="249" t="s">
        <v>184</v>
      </c>
      <c r="G133" s="249"/>
      <c r="H133" s="249"/>
      <c r="I133" s="249"/>
      <c r="J133" s="168" t="s">
        <v>180</v>
      </c>
      <c r="K133" s="169">
        <v>30.103000000000002</v>
      </c>
      <c r="L133" s="250">
        <v>0</v>
      </c>
      <c r="M133" s="251"/>
      <c r="N133" s="252">
        <f t="shared" si="5"/>
        <v>0</v>
      </c>
      <c r="O133" s="252"/>
      <c r="P133" s="252"/>
      <c r="Q133" s="252"/>
      <c r="R133" s="37"/>
      <c r="T133" s="170" t="s">
        <v>49</v>
      </c>
      <c r="U133" s="44" t="s">
        <v>56</v>
      </c>
      <c r="V133" s="36"/>
      <c r="W133" s="171">
        <f t="shared" si="6"/>
        <v>0</v>
      </c>
      <c r="X133" s="171">
        <v>0</v>
      </c>
      <c r="Y133" s="171">
        <f t="shared" si="7"/>
        <v>0</v>
      </c>
      <c r="Z133" s="171">
        <v>0</v>
      </c>
      <c r="AA133" s="172">
        <f t="shared" si="8"/>
        <v>0</v>
      </c>
      <c r="AR133" s="18" t="s">
        <v>176</v>
      </c>
      <c r="AT133" s="18" t="s">
        <v>172</v>
      </c>
      <c r="AU133" s="18" t="s">
        <v>132</v>
      </c>
      <c r="AY133" s="18" t="s">
        <v>171</v>
      </c>
      <c r="BE133" s="109">
        <f t="shared" si="9"/>
        <v>0</v>
      </c>
      <c r="BF133" s="109">
        <f t="shared" si="10"/>
        <v>0</v>
      </c>
      <c r="BG133" s="109">
        <f t="shared" si="11"/>
        <v>0</v>
      </c>
      <c r="BH133" s="109">
        <f t="shared" si="12"/>
        <v>0</v>
      </c>
      <c r="BI133" s="109">
        <f t="shared" si="13"/>
        <v>0</v>
      </c>
      <c r="BJ133" s="18" t="s">
        <v>132</v>
      </c>
      <c r="BK133" s="109">
        <f t="shared" si="14"/>
        <v>0</v>
      </c>
      <c r="BL133" s="18" t="s">
        <v>176</v>
      </c>
      <c r="BM133" s="18" t="s">
        <v>185</v>
      </c>
    </row>
    <row r="134" spans="2:65" s="1" customFormat="1" ht="25.5" customHeight="1">
      <c r="B134" s="35"/>
      <c r="C134" s="166" t="s">
        <v>176</v>
      </c>
      <c r="D134" s="166" t="s">
        <v>172</v>
      </c>
      <c r="E134" s="167" t="s">
        <v>186</v>
      </c>
      <c r="F134" s="249" t="s">
        <v>187</v>
      </c>
      <c r="G134" s="249"/>
      <c r="H134" s="249"/>
      <c r="I134" s="249"/>
      <c r="J134" s="168" t="s">
        <v>180</v>
      </c>
      <c r="K134" s="169">
        <v>3.7629999999999999</v>
      </c>
      <c r="L134" s="250">
        <v>0</v>
      </c>
      <c r="M134" s="251"/>
      <c r="N134" s="252">
        <f t="shared" si="5"/>
        <v>0</v>
      </c>
      <c r="O134" s="252"/>
      <c r="P134" s="252"/>
      <c r="Q134" s="252"/>
      <c r="R134" s="37"/>
      <c r="T134" s="170" t="s">
        <v>49</v>
      </c>
      <c r="U134" s="44" t="s">
        <v>56</v>
      </c>
      <c r="V134" s="36"/>
      <c r="W134" s="171">
        <f t="shared" si="6"/>
        <v>0</v>
      </c>
      <c r="X134" s="171">
        <v>0</v>
      </c>
      <c r="Y134" s="171">
        <f t="shared" si="7"/>
        <v>0</v>
      </c>
      <c r="Z134" s="171">
        <v>0</v>
      </c>
      <c r="AA134" s="172">
        <f t="shared" si="8"/>
        <v>0</v>
      </c>
      <c r="AR134" s="18" t="s">
        <v>176</v>
      </c>
      <c r="AT134" s="18" t="s">
        <v>172</v>
      </c>
      <c r="AU134" s="18" t="s">
        <v>132</v>
      </c>
      <c r="AY134" s="18" t="s">
        <v>171</v>
      </c>
      <c r="BE134" s="109">
        <f t="shared" si="9"/>
        <v>0</v>
      </c>
      <c r="BF134" s="109">
        <f t="shared" si="10"/>
        <v>0</v>
      </c>
      <c r="BG134" s="109">
        <f t="shared" si="11"/>
        <v>0</v>
      </c>
      <c r="BH134" s="109">
        <f t="shared" si="12"/>
        <v>0</v>
      </c>
      <c r="BI134" s="109">
        <f t="shared" si="13"/>
        <v>0</v>
      </c>
      <c r="BJ134" s="18" t="s">
        <v>132</v>
      </c>
      <c r="BK134" s="109">
        <f t="shared" si="14"/>
        <v>0</v>
      </c>
      <c r="BL134" s="18" t="s">
        <v>176</v>
      </c>
      <c r="BM134" s="18" t="s">
        <v>188</v>
      </c>
    </row>
    <row r="135" spans="2:65" s="1" customFormat="1" ht="25.5" customHeight="1">
      <c r="B135" s="35"/>
      <c r="C135" s="166" t="s">
        <v>189</v>
      </c>
      <c r="D135" s="166" t="s">
        <v>172</v>
      </c>
      <c r="E135" s="167" t="s">
        <v>190</v>
      </c>
      <c r="F135" s="249" t="s">
        <v>191</v>
      </c>
      <c r="G135" s="249"/>
      <c r="H135" s="249"/>
      <c r="I135" s="249"/>
      <c r="J135" s="168" t="s">
        <v>180</v>
      </c>
      <c r="K135" s="169">
        <v>2.258</v>
      </c>
      <c r="L135" s="250">
        <v>0</v>
      </c>
      <c r="M135" s="251"/>
      <c r="N135" s="252">
        <f t="shared" si="5"/>
        <v>0</v>
      </c>
      <c r="O135" s="252"/>
      <c r="P135" s="252"/>
      <c r="Q135" s="252"/>
      <c r="R135" s="37"/>
      <c r="T135" s="170" t="s">
        <v>49</v>
      </c>
      <c r="U135" s="44" t="s">
        <v>56</v>
      </c>
      <c r="V135" s="36"/>
      <c r="W135" s="171">
        <f t="shared" si="6"/>
        <v>0</v>
      </c>
      <c r="X135" s="171">
        <v>0</v>
      </c>
      <c r="Y135" s="171">
        <f t="shared" si="7"/>
        <v>0</v>
      </c>
      <c r="Z135" s="171">
        <v>0</v>
      </c>
      <c r="AA135" s="172">
        <f t="shared" si="8"/>
        <v>0</v>
      </c>
      <c r="AR135" s="18" t="s">
        <v>176</v>
      </c>
      <c r="AT135" s="18" t="s">
        <v>172</v>
      </c>
      <c r="AU135" s="18" t="s">
        <v>132</v>
      </c>
      <c r="AY135" s="18" t="s">
        <v>171</v>
      </c>
      <c r="BE135" s="109">
        <f t="shared" si="9"/>
        <v>0</v>
      </c>
      <c r="BF135" s="109">
        <f t="shared" si="10"/>
        <v>0</v>
      </c>
      <c r="BG135" s="109">
        <f t="shared" si="11"/>
        <v>0</v>
      </c>
      <c r="BH135" s="109">
        <f t="shared" si="12"/>
        <v>0</v>
      </c>
      <c r="BI135" s="109">
        <f t="shared" si="13"/>
        <v>0</v>
      </c>
      <c r="BJ135" s="18" t="s">
        <v>132</v>
      </c>
      <c r="BK135" s="109">
        <f t="shared" si="14"/>
        <v>0</v>
      </c>
      <c r="BL135" s="18" t="s">
        <v>176</v>
      </c>
      <c r="BM135" s="18" t="s">
        <v>192</v>
      </c>
    </row>
    <row r="136" spans="2:65" s="1" customFormat="1" ht="25.5" customHeight="1">
      <c r="B136" s="35"/>
      <c r="C136" s="166" t="s">
        <v>193</v>
      </c>
      <c r="D136" s="166" t="s">
        <v>172</v>
      </c>
      <c r="E136" s="167" t="s">
        <v>194</v>
      </c>
      <c r="F136" s="249" t="s">
        <v>195</v>
      </c>
      <c r="G136" s="249"/>
      <c r="H136" s="249"/>
      <c r="I136" s="249"/>
      <c r="J136" s="168" t="s">
        <v>180</v>
      </c>
      <c r="K136" s="169">
        <v>131.39400000000001</v>
      </c>
      <c r="L136" s="250">
        <v>0</v>
      </c>
      <c r="M136" s="251"/>
      <c r="N136" s="252">
        <f t="shared" si="5"/>
        <v>0</v>
      </c>
      <c r="O136" s="252"/>
      <c r="P136" s="252"/>
      <c r="Q136" s="252"/>
      <c r="R136" s="37"/>
      <c r="T136" s="170" t="s">
        <v>49</v>
      </c>
      <c r="U136" s="44" t="s">
        <v>56</v>
      </c>
      <c r="V136" s="36"/>
      <c r="W136" s="171">
        <f t="shared" si="6"/>
        <v>0</v>
      </c>
      <c r="X136" s="171">
        <v>0</v>
      </c>
      <c r="Y136" s="171">
        <f t="shared" si="7"/>
        <v>0</v>
      </c>
      <c r="Z136" s="171">
        <v>0</v>
      </c>
      <c r="AA136" s="172">
        <f t="shared" si="8"/>
        <v>0</v>
      </c>
      <c r="AR136" s="18" t="s">
        <v>176</v>
      </c>
      <c r="AT136" s="18" t="s">
        <v>172</v>
      </c>
      <c r="AU136" s="18" t="s">
        <v>132</v>
      </c>
      <c r="AY136" s="18" t="s">
        <v>171</v>
      </c>
      <c r="BE136" s="109">
        <f t="shared" si="9"/>
        <v>0</v>
      </c>
      <c r="BF136" s="109">
        <f t="shared" si="10"/>
        <v>0</v>
      </c>
      <c r="BG136" s="109">
        <f t="shared" si="11"/>
        <v>0</v>
      </c>
      <c r="BH136" s="109">
        <f t="shared" si="12"/>
        <v>0</v>
      </c>
      <c r="BI136" s="109">
        <f t="shared" si="13"/>
        <v>0</v>
      </c>
      <c r="BJ136" s="18" t="s">
        <v>132</v>
      </c>
      <c r="BK136" s="109">
        <f t="shared" si="14"/>
        <v>0</v>
      </c>
      <c r="BL136" s="18" t="s">
        <v>176</v>
      </c>
      <c r="BM136" s="18" t="s">
        <v>196</v>
      </c>
    </row>
    <row r="137" spans="2:65" s="1" customFormat="1" ht="51" customHeight="1">
      <c r="B137" s="35"/>
      <c r="C137" s="166" t="s">
        <v>197</v>
      </c>
      <c r="D137" s="166" t="s">
        <v>172</v>
      </c>
      <c r="E137" s="167" t="s">
        <v>198</v>
      </c>
      <c r="F137" s="249" t="s">
        <v>199</v>
      </c>
      <c r="G137" s="249"/>
      <c r="H137" s="249"/>
      <c r="I137" s="249"/>
      <c r="J137" s="168" t="s">
        <v>180</v>
      </c>
      <c r="K137" s="169">
        <v>131.39400000000001</v>
      </c>
      <c r="L137" s="250">
        <v>0</v>
      </c>
      <c r="M137" s="251"/>
      <c r="N137" s="252">
        <f t="shared" si="5"/>
        <v>0</v>
      </c>
      <c r="O137" s="252"/>
      <c r="P137" s="252"/>
      <c r="Q137" s="252"/>
      <c r="R137" s="37"/>
      <c r="T137" s="170" t="s">
        <v>49</v>
      </c>
      <c r="U137" s="44" t="s">
        <v>56</v>
      </c>
      <c r="V137" s="36"/>
      <c r="W137" s="171">
        <f t="shared" si="6"/>
        <v>0</v>
      </c>
      <c r="X137" s="171">
        <v>0</v>
      </c>
      <c r="Y137" s="171">
        <f t="shared" si="7"/>
        <v>0</v>
      </c>
      <c r="Z137" s="171">
        <v>0</v>
      </c>
      <c r="AA137" s="172">
        <f t="shared" si="8"/>
        <v>0</v>
      </c>
      <c r="AR137" s="18" t="s">
        <v>176</v>
      </c>
      <c r="AT137" s="18" t="s">
        <v>172</v>
      </c>
      <c r="AU137" s="18" t="s">
        <v>132</v>
      </c>
      <c r="AY137" s="18" t="s">
        <v>171</v>
      </c>
      <c r="BE137" s="109">
        <f t="shared" si="9"/>
        <v>0</v>
      </c>
      <c r="BF137" s="109">
        <f t="shared" si="10"/>
        <v>0</v>
      </c>
      <c r="BG137" s="109">
        <f t="shared" si="11"/>
        <v>0</v>
      </c>
      <c r="BH137" s="109">
        <f t="shared" si="12"/>
        <v>0</v>
      </c>
      <c r="BI137" s="109">
        <f t="shared" si="13"/>
        <v>0</v>
      </c>
      <c r="BJ137" s="18" t="s">
        <v>132</v>
      </c>
      <c r="BK137" s="109">
        <f t="shared" si="14"/>
        <v>0</v>
      </c>
      <c r="BL137" s="18" t="s">
        <v>176</v>
      </c>
      <c r="BM137" s="18" t="s">
        <v>200</v>
      </c>
    </row>
    <row r="138" spans="2:65" s="1" customFormat="1" ht="25.5" customHeight="1">
      <c r="B138" s="35"/>
      <c r="C138" s="166" t="s">
        <v>201</v>
      </c>
      <c r="D138" s="166" t="s">
        <v>172</v>
      </c>
      <c r="E138" s="167" t="s">
        <v>202</v>
      </c>
      <c r="F138" s="249" t="s">
        <v>203</v>
      </c>
      <c r="G138" s="249"/>
      <c r="H138" s="249"/>
      <c r="I138" s="249"/>
      <c r="J138" s="168" t="s">
        <v>175</v>
      </c>
      <c r="K138" s="169">
        <v>142.61600000000001</v>
      </c>
      <c r="L138" s="250">
        <v>0</v>
      </c>
      <c r="M138" s="251"/>
      <c r="N138" s="252">
        <f t="shared" si="5"/>
        <v>0</v>
      </c>
      <c r="O138" s="252"/>
      <c r="P138" s="252"/>
      <c r="Q138" s="252"/>
      <c r="R138" s="37"/>
      <c r="T138" s="170" t="s">
        <v>49</v>
      </c>
      <c r="U138" s="44" t="s">
        <v>56</v>
      </c>
      <c r="V138" s="36"/>
      <c r="W138" s="171">
        <f t="shared" si="6"/>
        <v>0</v>
      </c>
      <c r="X138" s="171">
        <v>6.9999999999999999E-4</v>
      </c>
      <c r="Y138" s="171">
        <f t="shared" si="7"/>
        <v>9.9831200000000009E-2</v>
      </c>
      <c r="Z138" s="171">
        <v>0</v>
      </c>
      <c r="AA138" s="172">
        <f t="shared" si="8"/>
        <v>0</v>
      </c>
      <c r="AR138" s="18" t="s">
        <v>176</v>
      </c>
      <c r="AT138" s="18" t="s">
        <v>172</v>
      </c>
      <c r="AU138" s="18" t="s">
        <v>132</v>
      </c>
      <c r="AY138" s="18" t="s">
        <v>171</v>
      </c>
      <c r="BE138" s="109">
        <f t="shared" si="9"/>
        <v>0</v>
      </c>
      <c r="BF138" s="109">
        <f t="shared" si="10"/>
        <v>0</v>
      </c>
      <c r="BG138" s="109">
        <f t="shared" si="11"/>
        <v>0</v>
      </c>
      <c r="BH138" s="109">
        <f t="shared" si="12"/>
        <v>0</v>
      </c>
      <c r="BI138" s="109">
        <f t="shared" si="13"/>
        <v>0</v>
      </c>
      <c r="BJ138" s="18" t="s">
        <v>132</v>
      </c>
      <c r="BK138" s="109">
        <f t="shared" si="14"/>
        <v>0</v>
      </c>
      <c r="BL138" s="18" t="s">
        <v>176</v>
      </c>
      <c r="BM138" s="18" t="s">
        <v>204</v>
      </c>
    </row>
    <row r="139" spans="2:65" s="1" customFormat="1" ht="25.5" customHeight="1">
      <c r="B139" s="35"/>
      <c r="C139" s="166" t="s">
        <v>205</v>
      </c>
      <c r="D139" s="166" t="s">
        <v>172</v>
      </c>
      <c r="E139" s="167" t="s">
        <v>206</v>
      </c>
      <c r="F139" s="249" t="s">
        <v>207</v>
      </c>
      <c r="G139" s="249"/>
      <c r="H139" s="249"/>
      <c r="I139" s="249"/>
      <c r="J139" s="168" t="s">
        <v>175</v>
      </c>
      <c r="K139" s="169">
        <v>142.61600000000001</v>
      </c>
      <c r="L139" s="250">
        <v>0</v>
      </c>
      <c r="M139" s="251"/>
      <c r="N139" s="252">
        <f t="shared" si="5"/>
        <v>0</v>
      </c>
      <c r="O139" s="252"/>
      <c r="P139" s="252"/>
      <c r="Q139" s="252"/>
      <c r="R139" s="37"/>
      <c r="T139" s="170" t="s">
        <v>49</v>
      </c>
      <c r="U139" s="44" t="s">
        <v>56</v>
      </c>
      <c r="V139" s="36"/>
      <c r="W139" s="171">
        <f t="shared" si="6"/>
        <v>0</v>
      </c>
      <c r="X139" s="171">
        <v>0</v>
      </c>
      <c r="Y139" s="171">
        <f t="shared" si="7"/>
        <v>0</v>
      </c>
      <c r="Z139" s="171">
        <v>0</v>
      </c>
      <c r="AA139" s="172">
        <f t="shared" si="8"/>
        <v>0</v>
      </c>
      <c r="AR139" s="18" t="s">
        <v>176</v>
      </c>
      <c r="AT139" s="18" t="s">
        <v>172</v>
      </c>
      <c r="AU139" s="18" t="s">
        <v>132</v>
      </c>
      <c r="AY139" s="18" t="s">
        <v>171</v>
      </c>
      <c r="BE139" s="109">
        <f t="shared" si="9"/>
        <v>0</v>
      </c>
      <c r="BF139" s="109">
        <f t="shared" si="10"/>
        <v>0</v>
      </c>
      <c r="BG139" s="109">
        <f t="shared" si="11"/>
        <v>0</v>
      </c>
      <c r="BH139" s="109">
        <f t="shared" si="12"/>
        <v>0</v>
      </c>
      <c r="BI139" s="109">
        <f t="shared" si="13"/>
        <v>0</v>
      </c>
      <c r="BJ139" s="18" t="s">
        <v>132</v>
      </c>
      <c r="BK139" s="109">
        <f t="shared" si="14"/>
        <v>0</v>
      </c>
      <c r="BL139" s="18" t="s">
        <v>176</v>
      </c>
      <c r="BM139" s="18" t="s">
        <v>208</v>
      </c>
    </row>
    <row r="140" spans="2:65" s="1" customFormat="1" ht="25.5" customHeight="1">
      <c r="B140" s="35"/>
      <c r="C140" s="166" t="s">
        <v>209</v>
      </c>
      <c r="D140" s="166" t="s">
        <v>172</v>
      </c>
      <c r="E140" s="167" t="s">
        <v>210</v>
      </c>
      <c r="F140" s="249" t="s">
        <v>211</v>
      </c>
      <c r="G140" s="249"/>
      <c r="H140" s="249"/>
      <c r="I140" s="249"/>
      <c r="J140" s="168" t="s">
        <v>180</v>
      </c>
      <c r="K140" s="169">
        <v>161.49700000000001</v>
      </c>
      <c r="L140" s="250">
        <v>0</v>
      </c>
      <c r="M140" s="251"/>
      <c r="N140" s="252">
        <f t="shared" si="5"/>
        <v>0</v>
      </c>
      <c r="O140" s="252"/>
      <c r="P140" s="252"/>
      <c r="Q140" s="252"/>
      <c r="R140" s="37"/>
      <c r="T140" s="170" t="s">
        <v>49</v>
      </c>
      <c r="U140" s="44" t="s">
        <v>56</v>
      </c>
      <c r="V140" s="36"/>
      <c r="W140" s="171">
        <f t="shared" si="6"/>
        <v>0</v>
      </c>
      <c r="X140" s="171">
        <v>4.6000000000000001E-4</v>
      </c>
      <c r="Y140" s="171">
        <f t="shared" si="7"/>
        <v>7.4288620000000014E-2</v>
      </c>
      <c r="Z140" s="171">
        <v>0</v>
      </c>
      <c r="AA140" s="172">
        <f t="shared" si="8"/>
        <v>0</v>
      </c>
      <c r="AR140" s="18" t="s">
        <v>176</v>
      </c>
      <c r="AT140" s="18" t="s">
        <v>172</v>
      </c>
      <c r="AU140" s="18" t="s">
        <v>132</v>
      </c>
      <c r="AY140" s="18" t="s">
        <v>171</v>
      </c>
      <c r="BE140" s="109">
        <f t="shared" si="9"/>
        <v>0</v>
      </c>
      <c r="BF140" s="109">
        <f t="shared" si="10"/>
        <v>0</v>
      </c>
      <c r="BG140" s="109">
        <f t="shared" si="11"/>
        <v>0</v>
      </c>
      <c r="BH140" s="109">
        <f t="shared" si="12"/>
        <v>0</v>
      </c>
      <c r="BI140" s="109">
        <f t="shared" si="13"/>
        <v>0</v>
      </c>
      <c r="BJ140" s="18" t="s">
        <v>132</v>
      </c>
      <c r="BK140" s="109">
        <f t="shared" si="14"/>
        <v>0</v>
      </c>
      <c r="BL140" s="18" t="s">
        <v>176</v>
      </c>
      <c r="BM140" s="18" t="s">
        <v>212</v>
      </c>
    </row>
    <row r="141" spans="2:65" s="1" customFormat="1" ht="25.5" customHeight="1">
      <c r="B141" s="35"/>
      <c r="C141" s="166" t="s">
        <v>213</v>
      </c>
      <c r="D141" s="166" t="s">
        <v>172</v>
      </c>
      <c r="E141" s="167" t="s">
        <v>214</v>
      </c>
      <c r="F141" s="249" t="s">
        <v>215</v>
      </c>
      <c r="G141" s="249"/>
      <c r="H141" s="249"/>
      <c r="I141" s="249"/>
      <c r="J141" s="168" t="s">
        <v>180</v>
      </c>
      <c r="K141" s="169">
        <v>161.49700000000001</v>
      </c>
      <c r="L141" s="250">
        <v>0</v>
      </c>
      <c r="M141" s="251"/>
      <c r="N141" s="252">
        <f t="shared" si="5"/>
        <v>0</v>
      </c>
      <c r="O141" s="252"/>
      <c r="P141" s="252"/>
      <c r="Q141" s="252"/>
      <c r="R141" s="37"/>
      <c r="T141" s="170" t="s">
        <v>49</v>
      </c>
      <c r="U141" s="44" t="s">
        <v>56</v>
      </c>
      <c r="V141" s="36"/>
      <c r="W141" s="171">
        <f t="shared" si="6"/>
        <v>0</v>
      </c>
      <c r="X141" s="171">
        <v>0</v>
      </c>
      <c r="Y141" s="171">
        <f t="shared" si="7"/>
        <v>0</v>
      </c>
      <c r="Z141" s="171">
        <v>0</v>
      </c>
      <c r="AA141" s="172">
        <f t="shared" si="8"/>
        <v>0</v>
      </c>
      <c r="AR141" s="18" t="s">
        <v>176</v>
      </c>
      <c r="AT141" s="18" t="s">
        <v>172</v>
      </c>
      <c r="AU141" s="18" t="s">
        <v>132</v>
      </c>
      <c r="AY141" s="18" t="s">
        <v>171</v>
      </c>
      <c r="BE141" s="109">
        <f t="shared" si="9"/>
        <v>0</v>
      </c>
      <c r="BF141" s="109">
        <f t="shared" si="10"/>
        <v>0</v>
      </c>
      <c r="BG141" s="109">
        <f t="shared" si="11"/>
        <v>0</v>
      </c>
      <c r="BH141" s="109">
        <f t="shared" si="12"/>
        <v>0</v>
      </c>
      <c r="BI141" s="109">
        <f t="shared" si="13"/>
        <v>0</v>
      </c>
      <c r="BJ141" s="18" t="s">
        <v>132</v>
      </c>
      <c r="BK141" s="109">
        <f t="shared" si="14"/>
        <v>0</v>
      </c>
      <c r="BL141" s="18" t="s">
        <v>176</v>
      </c>
      <c r="BM141" s="18" t="s">
        <v>216</v>
      </c>
    </row>
    <row r="142" spans="2:65" s="1" customFormat="1" ht="38.25" customHeight="1">
      <c r="B142" s="35"/>
      <c r="C142" s="166" t="s">
        <v>217</v>
      </c>
      <c r="D142" s="166" t="s">
        <v>172</v>
      </c>
      <c r="E142" s="167" t="s">
        <v>218</v>
      </c>
      <c r="F142" s="249" t="s">
        <v>219</v>
      </c>
      <c r="G142" s="249"/>
      <c r="H142" s="249"/>
      <c r="I142" s="249"/>
      <c r="J142" s="168" t="s">
        <v>180</v>
      </c>
      <c r="K142" s="169">
        <v>98.545000000000002</v>
      </c>
      <c r="L142" s="250">
        <v>0</v>
      </c>
      <c r="M142" s="251"/>
      <c r="N142" s="252">
        <f t="shared" si="5"/>
        <v>0</v>
      </c>
      <c r="O142" s="252"/>
      <c r="P142" s="252"/>
      <c r="Q142" s="252"/>
      <c r="R142" s="37"/>
      <c r="T142" s="170" t="s">
        <v>49</v>
      </c>
      <c r="U142" s="44" t="s">
        <v>56</v>
      </c>
      <c r="V142" s="36"/>
      <c r="W142" s="171">
        <f t="shared" si="6"/>
        <v>0</v>
      </c>
      <c r="X142" s="171">
        <v>0</v>
      </c>
      <c r="Y142" s="171">
        <f t="shared" si="7"/>
        <v>0</v>
      </c>
      <c r="Z142" s="171">
        <v>0</v>
      </c>
      <c r="AA142" s="172">
        <f t="shared" si="8"/>
        <v>0</v>
      </c>
      <c r="AR142" s="18" t="s">
        <v>176</v>
      </c>
      <c r="AT142" s="18" t="s">
        <v>172</v>
      </c>
      <c r="AU142" s="18" t="s">
        <v>132</v>
      </c>
      <c r="AY142" s="18" t="s">
        <v>171</v>
      </c>
      <c r="BE142" s="109">
        <f t="shared" si="9"/>
        <v>0</v>
      </c>
      <c r="BF142" s="109">
        <f t="shared" si="10"/>
        <v>0</v>
      </c>
      <c r="BG142" s="109">
        <f t="shared" si="11"/>
        <v>0</v>
      </c>
      <c r="BH142" s="109">
        <f t="shared" si="12"/>
        <v>0</v>
      </c>
      <c r="BI142" s="109">
        <f t="shared" si="13"/>
        <v>0</v>
      </c>
      <c r="BJ142" s="18" t="s">
        <v>132</v>
      </c>
      <c r="BK142" s="109">
        <f t="shared" si="14"/>
        <v>0</v>
      </c>
      <c r="BL142" s="18" t="s">
        <v>176</v>
      </c>
      <c r="BM142" s="18" t="s">
        <v>220</v>
      </c>
    </row>
    <row r="143" spans="2:65" s="1" customFormat="1" ht="25.5" customHeight="1">
      <c r="B143" s="35"/>
      <c r="C143" s="166" t="s">
        <v>221</v>
      </c>
      <c r="D143" s="166" t="s">
        <v>172</v>
      </c>
      <c r="E143" s="167" t="s">
        <v>222</v>
      </c>
      <c r="F143" s="249" t="s">
        <v>223</v>
      </c>
      <c r="G143" s="249"/>
      <c r="H143" s="249"/>
      <c r="I143" s="249"/>
      <c r="J143" s="168" t="s">
        <v>180</v>
      </c>
      <c r="K143" s="169">
        <v>62.951999999999998</v>
      </c>
      <c r="L143" s="250">
        <v>0</v>
      </c>
      <c r="M143" s="251"/>
      <c r="N143" s="252">
        <f t="shared" si="5"/>
        <v>0</v>
      </c>
      <c r="O143" s="252"/>
      <c r="P143" s="252"/>
      <c r="Q143" s="252"/>
      <c r="R143" s="37"/>
      <c r="T143" s="170" t="s">
        <v>49</v>
      </c>
      <c r="U143" s="44" t="s">
        <v>56</v>
      </c>
      <c r="V143" s="36"/>
      <c r="W143" s="171">
        <f t="shared" si="6"/>
        <v>0</v>
      </c>
      <c r="X143" s="171">
        <v>0</v>
      </c>
      <c r="Y143" s="171">
        <f t="shared" si="7"/>
        <v>0</v>
      </c>
      <c r="Z143" s="171">
        <v>0</v>
      </c>
      <c r="AA143" s="172">
        <f t="shared" si="8"/>
        <v>0</v>
      </c>
      <c r="AR143" s="18" t="s">
        <v>176</v>
      </c>
      <c r="AT143" s="18" t="s">
        <v>172</v>
      </c>
      <c r="AU143" s="18" t="s">
        <v>132</v>
      </c>
      <c r="AY143" s="18" t="s">
        <v>171</v>
      </c>
      <c r="BE143" s="109">
        <f t="shared" si="9"/>
        <v>0</v>
      </c>
      <c r="BF143" s="109">
        <f t="shared" si="10"/>
        <v>0</v>
      </c>
      <c r="BG143" s="109">
        <f t="shared" si="11"/>
        <v>0</v>
      </c>
      <c r="BH143" s="109">
        <f t="shared" si="12"/>
        <v>0</v>
      </c>
      <c r="BI143" s="109">
        <f t="shared" si="13"/>
        <v>0</v>
      </c>
      <c r="BJ143" s="18" t="s">
        <v>132</v>
      </c>
      <c r="BK143" s="109">
        <f t="shared" si="14"/>
        <v>0</v>
      </c>
      <c r="BL143" s="18" t="s">
        <v>176</v>
      </c>
      <c r="BM143" s="18" t="s">
        <v>224</v>
      </c>
    </row>
    <row r="144" spans="2:65" s="1" customFormat="1" ht="25.5" customHeight="1">
      <c r="B144" s="35"/>
      <c r="C144" s="173" t="s">
        <v>225</v>
      </c>
      <c r="D144" s="173" t="s">
        <v>226</v>
      </c>
      <c r="E144" s="174" t="s">
        <v>227</v>
      </c>
      <c r="F144" s="255" t="s">
        <v>228</v>
      </c>
      <c r="G144" s="255"/>
      <c r="H144" s="255"/>
      <c r="I144" s="255"/>
      <c r="J144" s="175" t="s">
        <v>229</v>
      </c>
      <c r="K144" s="176">
        <v>104.815</v>
      </c>
      <c r="L144" s="256">
        <v>0</v>
      </c>
      <c r="M144" s="257"/>
      <c r="N144" s="258">
        <f t="shared" si="5"/>
        <v>0</v>
      </c>
      <c r="O144" s="252"/>
      <c r="P144" s="252"/>
      <c r="Q144" s="252"/>
      <c r="R144" s="37"/>
      <c r="T144" s="170" t="s">
        <v>49</v>
      </c>
      <c r="U144" s="44" t="s">
        <v>56</v>
      </c>
      <c r="V144" s="36"/>
      <c r="W144" s="171">
        <f t="shared" si="6"/>
        <v>0</v>
      </c>
      <c r="X144" s="171">
        <v>1</v>
      </c>
      <c r="Y144" s="171">
        <f t="shared" si="7"/>
        <v>104.815</v>
      </c>
      <c r="Z144" s="171">
        <v>0</v>
      </c>
      <c r="AA144" s="172">
        <f t="shared" si="8"/>
        <v>0</v>
      </c>
      <c r="AR144" s="18" t="s">
        <v>201</v>
      </c>
      <c r="AT144" s="18" t="s">
        <v>226</v>
      </c>
      <c r="AU144" s="18" t="s">
        <v>132</v>
      </c>
      <c r="AY144" s="18" t="s">
        <v>171</v>
      </c>
      <c r="BE144" s="109">
        <f t="shared" si="9"/>
        <v>0</v>
      </c>
      <c r="BF144" s="109">
        <f t="shared" si="10"/>
        <v>0</v>
      </c>
      <c r="BG144" s="109">
        <f t="shared" si="11"/>
        <v>0</v>
      </c>
      <c r="BH144" s="109">
        <f t="shared" si="12"/>
        <v>0</v>
      </c>
      <c r="BI144" s="109">
        <f t="shared" si="13"/>
        <v>0</v>
      </c>
      <c r="BJ144" s="18" t="s">
        <v>132</v>
      </c>
      <c r="BK144" s="109">
        <f t="shared" si="14"/>
        <v>0</v>
      </c>
      <c r="BL144" s="18" t="s">
        <v>176</v>
      </c>
      <c r="BM144" s="18" t="s">
        <v>230</v>
      </c>
    </row>
    <row r="145" spans="2:65" s="1" customFormat="1" ht="25.5" customHeight="1">
      <c r="B145" s="35"/>
      <c r="C145" s="166" t="s">
        <v>231</v>
      </c>
      <c r="D145" s="166" t="s">
        <v>172</v>
      </c>
      <c r="E145" s="167" t="s">
        <v>232</v>
      </c>
      <c r="F145" s="249" t="s">
        <v>233</v>
      </c>
      <c r="G145" s="249"/>
      <c r="H145" s="249"/>
      <c r="I145" s="249"/>
      <c r="J145" s="168" t="s">
        <v>175</v>
      </c>
      <c r="K145" s="169">
        <v>209.84</v>
      </c>
      <c r="L145" s="250">
        <v>0</v>
      </c>
      <c r="M145" s="251"/>
      <c r="N145" s="252">
        <f t="shared" si="5"/>
        <v>0</v>
      </c>
      <c r="O145" s="252"/>
      <c r="P145" s="252"/>
      <c r="Q145" s="252"/>
      <c r="R145" s="37"/>
      <c r="T145" s="170" t="s">
        <v>49</v>
      </c>
      <c r="U145" s="44" t="s">
        <v>56</v>
      </c>
      <c r="V145" s="36"/>
      <c r="W145" s="171">
        <f t="shared" si="6"/>
        <v>0</v>
      </c>
      <c r="X145" s="171">
        <v>0</v>
      </c>
      <c r="Y145" s="171">
        <f t="shared" si="7"/>
        <v>0</v>
      </c>
      <c r="Z145" s="171">
        <v>0</v>
      </c>
      <c r="AA145" s="172">
        <f t="shared" si="8"/>
        <v>0</v>
      </c>
      <c r="AR145" s="18" t="s">
        <v>176</v>
      </c>
      <c r="AT145" s="18" t="s">
        <v>172</v>
      </c>
      <c r="AU145" s="18" t="s">
        <v>132</v>
      </c>
      <c r="AY145" s="18" t="s">
        <v>171</v>
      </c>
      <c r="BE145" s="109">
        <f t="shared" si="9"/>
        <v>0</v>
      </c>
      <c r="BF145" s="109">
        <f t="shared" si="10"/>
        <v>0</v>
      </c>
      <c r="BG145" s="109">
        <f t="shared" si="11"/>
        <v>0</v>
      </c>
      <c r="BH145" s="109">
        <f t="shared" si="12"/>
        <v>0</v>
      </c>
      <c r="BI145" s="109">
        <f t="shared" si="13"/>
        <v>0</v>
      </c>
      <c r="BJ145" s="18" t="s">
        <v>132</v>
      </c>
      <c r="BK145" s="109">
        <f t="shared" si="14"/>
        <v>0</v>
      </c>
      <c r="BL145" s="18" t="s">
        <v>176</v>
      </c>
      <c r="BM145" s="18" t="s">
        <v>234</v>
      </c>
    </row>
    <row r="146" spans="2:65" s="9" customFormat="1" ht="29.85" customHeight="1">
      <c r="B146" s="156"/>
      <c r="C146" s="157"/>
      <c r="D146" s="165" t="s">
        <v>159</v>
      </c>
      <c r="E146" s="165"/>
      <c r="F146" s="165"/>
      <c r="G146" s="165"/>
      <c r="H146" s="165"/>
      <c r="I146" s="165"/>
      <c r="J146" s="165"/>
      <c r="K146" s="165"/>
      <c r="L146" s="165"/>
      <c r="M146" s="165"/>
      <c r="N146" s="259">
        <f>BK146</f>
        <v>0</v>
      </c>
      <c r="O146" s="260"/>
      <c r="P146" s="260"/>
      <c r="Q146" s="260"/>
      <c r="R146" s="158"/>
      <c r="T146" s="159"/>
      <c r="U146" s="157"/>
      <c r="V146" s="157"/>
      <c r="W146" s="160">
        <f>SUM(W147:W156)</f>
        <v>0</v>
      </c>
      <c r="X146" s="157"/>
      <c r="Y146" s="160">
        <f>SUM(Y147:Y156)</f>
        <v>46.370914689999999</v>
      </c>
      <c r="Z146" s="157"/>
      <c r="AA146" s="161">
        <f>SUM(AA147:AA156)</f>
        <v>0</v>
      </c>
      <c r="AR146" s="162" t="s">
        <v>94</v>
      </c>
      <c r="AT146" s="163" t="s">
        <v>88</v>
      </c>
      <c r="AU146" s="163" t="s">
        <v>94</v>
      </c>
      <c r="AY146" s="162" t="s">
        <v>171</v>
      </c>
      <c r="BK146" s="164">
        <f>SUM(BK147:BK156)</f>
        <v>0</v>
      </c>
    </row>
    <row r="147" spans="2:65" s="1" customFormat="1" ht="25.5" customHeight="1">
      <c r="B147" s="35"/>
      <c r="C147" s="166" t="s">
        <v>235</v>
      </c>
      <c r="D147" s="166" t="s">
        <v>172</v>
      </c>
      <c r="E147" s="167" t="s">
        <v>236</v>
      </c>
      <c r="F147" s="249" t="s">
        <v>237</v>
      </c>
      <c r="G147" s="249"/>
      <c r="H147" s="249"/>
      <c r="I147" s="249"/>
      <c r="J147" s="168" t="s">
        <v>238</v>
      </c>
      <c r="K147" s="169">
        <v>4</v>
      </c>
      <c r="L147" s="250">
        <v>0</v>
      </c>
      <c r="M147" s="251"/>
      <c r="N147" s="252">
        <f t="shared" ref="N147:N156" si="15">ROUND(L147*K147,2)</f>
        <v>0</v>
      </c>
      <c r="O147" s="252"/>
      <c r="P147" s="252"/>
      <c r="Q147" s="252"/>
      <c r="R147" s="37"/>
      <c r="T147" s="170" t="s">
        <v>49</v>
      </c>
      <c r="U147" s="44" t="s">
        <v>56</v>
      </c>
      <c r="V147" s="36"/>
      <c r="W147" s="171">
        <f t="shared" ref="W147:W156" si="16">V147*K147</f>
        <v>0</v>
      </c>
      <c r="X147" s="171">
        <v>0.372</v>
      </c>
      <c r="Y147" s="171">
        <f t="shared" ref="Y147:Y156" si="17">X147*K147</f>
        <v>1.488</v>
      </c>
      <c r="Z147" s="171">
        <v>0</v>
      </c>
      <c r="AA147" s="172">
        <f t="shared" ref="AA147:AA156" si="18">Z147*K147</f>
        <v>0</v>
      </c>
      <c r="AR147" s="18" t="s">
        <v>176</v>
      </c>
      <c r="AT147" s="18" t="s">
        <v>172</v>
      </c>
      <c r="AU147" s="18" t="s">
        <v>132</v>
      </c>
      <c r="AY147" s="18" t="s">
        <v>171</v>
      </c>
      <c r="BE147" s="109">
        <f t="shared" ref="BE147:BE156" si="19">IF(U147="základná",N147,0)</f>
        <v>0</v>
      </c>
      <c r="BF147" s="109">
        <f t="shared" ref="BF147:BF156" si="20">IF(U147="znížená",N147,0)</f>
        <v>0</v>
      </c>
      <c r="BG147" s="109">
        <f t="shared" ref="BG147:BG156" si="21">IF(U147="zákl. prenesená",N147,0)</f>
        <v>0</v>
      </c>
      <c r="BH147" s="109">
        <f t="shared" ref="BH147:BH156" si="22">IF(U147="zníž. prenesená",N147,0)</f>
        <v>0</v>
      </c>
      <c r="BI147" s="109">
        <f t="shared" ref="BI147:BI156" si="23">IF(U147="nulová",N147,0)</f>
        <v>0</v>
      </c>
      <c r="BJ147" s="18" t="s">
        <v>132</v>
      </c>
      <c r="BK147" s="109">
        <f t="shared" ref="BK147:BK156" si="24">ROUND(L147*K147,2)</f>
        <v>0</v>
      </c>
      <c r="BL147" s="18" t="s">
        <v>176</v>
      </c>
      <c r="BM147" s="18" t="s">
        <v>239</v>
      </c>
    </row>
    <row r="148" spans="2:65" s="1" customFormat="1" ht="38.25" customHeight="1">
      <c r="B148" s="35"/>
      <c r="C148" s="173" t="s">
        <v>240</v>
      </c>
      <c r="D148" s="173" t="s">
        <v>226</v>
      </c>
      <c r="E148" s="174" t="s">
        <v>241</v>
      </c>
      <c r="F148" s="255" t="s">
        <v>242</v>
      </c>
      <c r="G148" s="255"/>
      <c r="H148" s="255"/>
      <c r="I148" s="255"/>
      <c r="J148" s="175" t="s">
        <v>238</v>
      </c>
      <c r="K148" s="176">
        <v>4</v>
      </c>
      <c r="L148" s="256">
        <v>0</v>
      </c>
      <c r="M148" s="257"/>
      <c r="N148" s="258">
        <f t="shared" si="15"/>
        <v>0</v>
      </c>
      <c r="O148" s="252"/>
      <c r="P148" s="252"/>
      <c r="Q148" s="252"/>
      <c r="R148" s="37"/>
      <c r="T148" s="170" t="s">
        <v>49</v>
      </c>
      <c r="U148" s="44" t="s">
        <v>56</v>
      </c>
      <c r="V148" s="36"/>
      <c r="W148" s="171">
        <f t="shared" si="16"/>
        <v>0</v>
      </c>
      <c r="X148" s="171">
        <v>3.5999999999999999E-3</v>
      </c>
      <c r="Y148" s="171">
        <f t="shared" si="17"/>
        <v>1.44E-2</v>
      </c>
      <c r="Z148" s="171">
        <v>0</v>
      </c>
      <c r="AA148" s="172">
        <f t="shared" si="18"/>
        <v>0</v>
      </c>
      <c r="AR148" s="18" t="s">
        <v>201</v>
      </c>
      <c r="AT148" s="18" t="s">
        <v>226</v>
      </c>
      <c r="AU148" s="18" t="s">
        <v>132</v>
      </c>
      <c r="AY148" s="18" t="s">
        <v>171</v>
      </c>
      <c r="BE148" s="109">
        <f t="shared" si="19"/>
        <v>0</v>
      </c>
      <c r="BF148" s="109">
        <f t="shared" si="20"/>
        <v>0</v>
      </c>
      <c r="BG148" s="109">
        <f t="shared" si="21"/>
        <v>0</v>
      </c>
      <c r="BH148" s="109">
        <f t="shared" si="22"/>
        <v>0</v>
      </c>
      <c r="BI148" s="109">
        <f t="shared" si="23"/>
        <v>0</v>
      </c>
      <c r="BJ148" s="18" t="s">
        <v>132</v>
      </c>
      <c r="BK148" s="109">
        <f t="shared" si="24"/>
        <v>0</v>
      </c>
      <c r="BL148" s="18" t="s">
        <v>176</v>
      </c>
      <c r="BM148" s="18" t="s">
        <v>243</v>
      </c>
    </row>
    <row r="149" spans="2:65" s="1" customFormat="1" ht="25.5" customHeight="1">
      <c r="B149" s="35"/>
      <c r="C149" s="173" t="s">
        <v>244</v>
      </c>
      <c r="D149" s="173" t="s">
        <v>226</v>
      </c>
      <c r="E149" s="174" t="s">
        <v>245</v>
      </c>
      <c r="F149" s="255" t="s">
        <v>246</v>
      </c>
      <c r="G149" s="255"/>
      <c r="H149" s="255"/>
      <c r="I149" s="255"/>
      <c r="J149" s="175" t="s">
        <v>238</v>
      </c>
      <c r="K149" s="176">
        <v>4</v>
      </c>
      <c r="L149" s="256">
        <v>0</v>
      </c>
      <c r="M149" s="257"/>
      <c r="N149" s="258">
        <f t="shared" si="15"/>
        <v>0</v>
      </c>
      <c r="O149" s="252"/>
      <c r="P149" s="252"/>
      <c r="Q149" s="252"/>
      <c r="R149" s="37"/>
      <c r="T149" s="170" t="s">
        <v>49</v>
      </c>
      <c r="U149" s="44" t="s">
        <v>56</v>
      </c>
      <c r="V149" s="36"/>
      <c r="W149" s="171">
        <f t="shared" si="16"/>
        <v>0</v>
      </c>
      <c r="X149" s="171">
        <v>2.7E-4</v>
      </c>
      <c r="Y149" s="171">
        <f t="shared" si="17"/>
        <v>1.08E-3</v>
      </c>
      <c r="Z149" s="171">
        <v>0</v>
      </c>
      <c r="AA149" s="172">
        <f t="shared" si="18"/>
        <v>0</v>
      </c>
      <c r="AR149" s="18" t="s">
        <v>201</v>
      </c>
      <c r="AT149" s="18" t="s">
        <v>226</v>
      </c>
      <c r="AU149" s="18" t="s">
        <v>132</v>
      </c>
      <c r="AY149" s="18" t="s">
        <v>171</v>
      </c>
      <c r="BE149" s="109">
        <f t="shared" si="19"/>
        <v>0</v>
      </c>
      <c r="BF149" s="109">
        <f t="shared" si="20"/>
        <v>0</v>
      </c>
      <c r="BG149" s="109">
        <f t="shared" si="21"/>
        <v>0</v>
      </c>
      <c r="BH149" s="109">
        <f t="shared" si="22"/>
        <v>0</v>
      </c>
      <c r="BI149" s="109">
        <f t="shared" si="23"/>
        <v>0</v>
      </c>
      <c r="BJ149" s="18" t="s">
        <v>132</v>
      </c>
      <c r="BK149" s="109">
        <f t="shared" si="24"/>
        <v>0</v>
      </c>
      <c r="BL149" s="18" t="s">
        <v>176</v>
      </c>
      <c r="BM149" s="18" t="s">
        <v>247</v>
      </c>
    </row>
    <row r="150" spans="2:65" s="1" customFormat="1" ht="38.25" customHeight="1">
      <c r="B150" s="35"/>
      <c r="C150" s="173" t="s">
        <v>248</v>
      </c>
      <c r="D150" s="173" t="s">
        <v>226</v>
      </c>
      <c r="E150" s="174" t="s">
        <v>249</v>
      </c>
      <c r="F150" s="255" t="s">
        <v>250</v>
      </c>
      <c r="G150" s="255"/>
      <c r="H150" s="255"/>
      <c r="I150" s="255"/>
      <c r="J150" s="175" t="s">
        <v>238</v>
      </c>
      <c r="K150" s="176">
        <v>4</v>
      </c>
      <c r="L150" s="256">
        <v>0</v>
      </c>
      <c r="M150" s="257"/>
      <c r="N150" s="258">
        <f t="shared" si="15"/>
        <v>0</v>
      </c>
      <c r="O150" s="252"/>
      <c r="P150" s="252"/>
      <c r="Q150" s="252"/>
      <c r="R150" s="37"/>
      <c r="T150" s="170" t="s">
        <v>49</v>
      </c>
      <c r="U150" s="44" t="s">
        <v>56</v>
      </c>
      <c r="V150" s="36"/>
      <c r="W150" s="171">
        <f t="shared" si="16"/>
        <v>0</v>
      </c>
      <c r="X150" s="171">
        <v>2.1199999999999999E-3</v>
      </c>
      <c r="Y150" s="171">
        <f t="shared" si="17"/>
        <v>8.4799999999999997E-3</v>
      </c>
      <c r="Z150" s="171">
        <v>0</v>
      </c>
      <c r="AA150" s="172">
        <f t="shared" si="18"/>
        <v>0</v>
      </c>
      <c r="AR150" s="18" t="s">
        <v>201</v>
      </c>
      <c r="AT150" s="18" t="s">
        <v>226</v>
      </c>
      <c r="AU150" s="18" t="s">
        <v>132</v>
      </c>
      <c r="AY150" s="18" t="s">
        <v>171</v>
      </c>
      <c r="BE150" s="109">
        <f t="shared" si="19"/>
        <v>0</v>
      </c>
      <c r="BF150" s="109">
        <f t="shared" si="20"/>
        <v>0</v>
      </c>
      <c r="BG150" s="109">
        <f t="shared" si="21"/>
        <v>0</v>
      </c>
      <c r="BH150" s="109">
        <f t="shared" si="22"/>
        <v>0</v>
      </c>
      <c r="BI150" s="109">
        <f t="shared" si="23"/>
        <v>0</v>
      </c>
      <c r="BJ150" s="18" t="s">
        <v>132</v>
      </c>
      <c r="BK150" s="109">
        <f t="shared" si="24"/>
        <v>0</v>
      </c>
      <c r="BL150" s="18" t="s">
        <v>176</v>
      </c>
      <c r="BM150" s="18" t="s">
        <v>251</v>
      </c>
    </row>
    <row r="151" spans="2:65" s="1" customFormat="1" ht="38.25" customHeight="1">
      <c r="B151" s="35"/>
      <c r="C151" s="166" t="s">
        <v>10</v>
      </c>
      <c r="D151" s="166" t="s">
        <v>172</v>
      </c>
      <c r="E151" s="167" t="s">
        <v>252</v>
      </c>
      <c r="F151" s="249" t="s">
        <v>253</v>
      </c>
      <c r="G151" s="249"/>
      <c r="H151" s="249"/>
      <c r="I151" s="249"/>
      <c r="J151" s="168" t="s">
        <v>254</v>
      </c>
      <c r="K151" s="169">
        <v>82.861000000000004</v>
      </c>
      <c r="L151" s="250">
        <v>0</v>
      </c>
      <c r="M151" s="251"/>
      <c r="N151" s="252">
        <f t="shared" si="15"/>
        <v>0</v>
      </c>
      <c r="O151" s="252"/>
      <c r="P151" s="252"/>
      <c r="Q151" s="252"/>
      <c r="R151" s="37"/>
      <c r="T151" s="170" t="s">
        <v>49</v>
      </c>
      <c r="U151" s="44" t="s">
        <v>56</v>
      </c>
      <c r="V151" s="36"/>
      <c r="W151" s="171">
        <f t="shared" si="16"/>
        <v>0</v>
      </c>
      <c r="X151" s="171">
        <v>0</v>
      </c>
      <c r="Y151" s="171">
        <f t="shared" si="17"/>
        <v>0</v>
      </c>
      <c r="Z151" s="171">
        <v>0</v>
      </c>
      <c r="AA151" s="172">
        <f t="shared" si="18"/>
        <v>0</v>
      </c>
      <c r="AR151" s="18" t="s">
        <v>176</v>
      </c>
      <c r="AT151" s="18" t="s">
        <v>172</v>
      </c>
      <c r="AU151" s="18" t="s">
        <v>132</v>
      </c>
      <c r="AY151" s="18" t="s">
        <v>171</v>
      </c>
      <c r="BE151" s="109">
        <f t="shared" si="19"/>
        <v>0</v>
      </c>
      <c r="BF151" s="109">
        <f t="shared" si="20"/>
        <v>0</v>
      </c>
      <c r="BG151" s="109">
        <f t="shared" si="21"/>
        <v>0</v>
      </c>
      <c r="BH151" s="109">
        <f t="shared" si="22"/>
        <v>0</v>
      </c>
      <c r="BI151" s="109">
        <f t="shared" si="23"/>
        <v>0</v>
      </c>
      <c r="BJ151" s="18" t="s">
        <v>132</v>
      </c>
      <c r="BK151" s="109">
        <f t="shared" si="24"/>
        <v>0</v>
      </c>
      <c r="BL151" s="18" t="s">
        <v>176</v>
      </c>
      <c r="BM151" s="18" t="s">
        <v>255</v>
      </c>
    </row>
    <row r="152" spans="2:65" s="1" customFormat="1" ht="25.5" customHeight="1">
      <c r="B152" s="35"/>
      <c r="C152" s="173" t="s">
        <v>256</v>
      </c>
      <c r="D152" s="173" t="s">
        <v>226</v>
      </c>
      <c r="E152" s="174" t="s">
        <v>227</v>
      </c>
      <c r="F152" s="255" t="s">
        <v>228</v>
      </c>
      <c r="G152" s="255"/>
      <c r="H152" s="255"/>
      <c r="I152" s="255"/>
      <c r="J152" s="175" t="s">
        <v>229</v>
      </c>
      <c r="K152" s="176">
        <v>10.532</v>
      </c>
      <c r="L152" s="256">
        <v>0</v>
      </c>
      <c r="M152" s="257"/>
      <c r="N152" s="258">
        <f t="shared" si="15"/>
        <v>0</v>
      </c>
      <c r="O152" s="252"/>
      <c r="P152" s="252"/>
      <c r="Q152" s="252"/>
      <c r="R152" s="37"/>
      <c r="T152" s="170" t="s">
        <v>49</v>
      </c>
      <c r="U152" s="44" t="s">
        <v>56</v>
      </c>
      <c r="V152" s="36"/>
      <c r="W152" s="171">
        <f t="shared" si="16"/>
        <v>0</v>
      </c>
      <c r="X152" s="171">
        <v>1</v>
      </c>
      <c r="Y152" s="171">
        <f t="shared" si="17"/>
        <v>10.532</v>
      </c>
      <c r="Z152" s="171">
        <v>0</v>
      </c>
      <c r="AA152" s="172">
        <f t="shared" si="18"/>
        <v>0</v>
      </c>
      <c r="AR152" s="18" t="s">
        <v>201</v>
      </c>
      <c r="AT152" s="18" t="s">
        <v>226</v>
      </c>
      <c r="AU152" s="18" t="s">
        <v>132</v>
      </c>
      <c r="AY152" s="18" t="s">
        <v>171</v>
      </c>
      <c r="BE152" s="109">
        <f t="shared" si="19"/>
        <v>0</v>
      </c>
      <c r="BF152" s="109">
        <f t="shared" si="20"/>
        <v>0</v>
      </c>
      <c r="BG152" s="109">
        <f t="shared" si="21"/>
        <v>0</v>
      </c>
      <c r="BH152" s="109">
        <f t="shared" si="22"/>
        <v>0</v>
      </c>
      <c r="BI152" s="109">
        <f t="shared" si="23"/>
        <v>0</v>
      </c>
      <c r="BJ152" s="18" t="s">
        <v>132</v>
      </c>
      <c r="BK152" s="109">
        <f t="shared" si="24"/>
        <v>0</v>
      </c>
      <c r="BL152" s="18" t="s">
        <v>176</v>
      </c>
      <c r="BM152" s="18" t="s">
        <v>257</v>
      </c>
    </row>
    <row r="153" spans="2:65" s="1" customFormat="1" ht="38.25" customHeight="1">
      <c r="B153" s="35"/>
      <c r="C153" s="166" t="s">
        <v>258</v>
      </c>
      <c r="D153" s="166" t="s">
        <v>172</v>
      </c>
      <c r="E153" s="167" t="s">
        <v>259</v>
      </c>
      <c r="F153" s="249" t="s">
        <v>260</v>
      </c>
      <c r="G153" s="249"/>
      <c r="H153" s="249"/>
      <c r="I153" s="249"/>
      <c r="J153" s="168" t="s">
        <v>175</v>
      </c>
      <c r="K153" s="169">
        <v>85.436999999999998</v>
      </c>
      <c r="L153" s="250">
        <v>0</v>
      </c>
      <c r="M153" s="251"/>
      <c r="N153" s="252">
        <f t="shared" si="15"/>
        <v>0</v>
      </c>
      <c r="O153" s="252"/>
      <c r="P153" s="252"/>
      <c r="Q153" s="252"/>
      <c r="R153" s="37"/>
      <c r="T153" s="170" t="s">
        <v>49</v>
      </c>
      <c r="U153" s="44" t="s">
        <v>56</v>
      </c>
      <c r="V153" s="36"/>
      <c r="W153" s="171">
        <f t="shared" si="16"/>
        <v>0</v>
      </c>
      <c r="X153" s="171">
        <v>3.5200000000000001E-3</v>
      </c>
      <c r="Y153" s="171">
        <f t="shared" si="17"/>
        <v>0.30073823999999999</v>
      </c>
      <c r="Z153" s="171">
        <v>0</v>
      </c>
      <c r="AA153" s="172">
        <f t="shared" si="18"/>
        <v>0</v>
      </c>
      <c r="AR153" s="18" t="s">
        <v>176</v>
      </c>
      <c r="AT153" s="18" t="s">
        <v>172</v>
      </c>
      <c r="AU153" s="18" t="s">
        <v>132</v>
      </c>
      <c r="AY153" s="18" t="s">
        <v>171</v>
      </c>
      <c r="BE153" s="109">
        <f t="shared" si="19"/>
        <v>0</v>
      </c>
      <c r="BF153" s="109">
        <f t="shared" si="20"/>
        <v>0</v>
      </c>
      <c r="BG153" s="109">
        <f t="shared" si="21"/>
        <v>0</v>
      </c>
      <c r="BH153" s="109">
        <f t="shared" si="22"/>
        <v>0</v>
      </c>
      <c r="BI153" s="109">
        <f t="shared" si="23"/>
        <v>0</v>
      </c>
      <c r="BJ153" s="18" t="s">
        <v>132</v>
      </c>
      <c r="BK153" s="109">
        <f t="shared" si="24"/>
        <v>0</v>
      </c>
      <c r="BL153" s="18" t="s">
        <v>176</v>
      </c>
      <c r="BM153" s="18" t="s">
        <v>261</v>
      </c>
    </row>
    <row r="154" spans="2:65" s="1" customFormat="1" ht="38.25" customHeight="1">
      <c r="B154" s="35"/>
      <c r="C154" s="166" t="s">
        <v>262</v>
      </c>
      <c r="D154" s="166" t="s">
        <v>172</v>
      </c>
      <c r="E154" s="167" t="s">
        <v>263</v>
      </c>
      <c r="F154" s="249" t="s">
        <v>264</v>
      </c>
      <c r="G154" s="249"/>
      <c r="H154" s="249"/>
      <c r="I154" s="249"/>
      <c r="J154" s="168" t="s">
        <v>180</v>
      </c>
      <c r="K154" s="169">
        <v>15.504</v>
      </c>
      <c r="L154" s="250">
        <v>0</v>
      </c>
      <c r="M154" s="251"/>
      <c r="N154" s="252">
        <f t="shared" si="15"/>
        <v>0</v>
      </c>
      <c r="O154" s="252"/>
      <c r="P154" s="252"/>
      <c r="Q154" s="252"/>
      <c r="R154" s="37"/>
      <c r="T154" s="170" t="s">
        <v>49</v>
      </c>
      <c r="U154" s="44" t="s">
        <v>56</v>
      </c>
      <c r="V154" s="36"/>
      <c r="W154" s="171">
        <f t="shared" si="16"/>
        <v>0</v>
      </c>
      <c r="X154" s="171">
        <v>2.19407</v>
      </c>
      <c r="Y154" s="171">
        <f t="shared" si="17"/>
        <v>34.016861280000001</v>
      </c>
      <c r="Z154" s="171">
        <v>0</v>
      </c>
      <c r="AA154" s="172">
        <f t="shared" si="18"/>
        <v>0</v>
      </c>
      <c r="AR154" s="18" t="s">
        <v>176</v>
      </c>
      <c r="AT154" s="18" t="s">
        <v>172</v>
      </c>
      <c r="AU154" s="18" t="s">
        <v>132</v>
      </c>
      <c r="AY154" s="18" t="s">
        <v>171</v>
      </c>
      <c r="BE154" s="109">
        <f t="shared" si="19"/>
        <v>0</v>
      </c>
      <c r="BF154" s="109">
        <f t="shared" si="20"/>
        <v>0</v>
      </c>
      <c r="BG154" s="109">
        <f t="shared" si="21"/>
        <v>0</v>
      </c>
      <c r="BH154" s="109">
        <f t="shared" si="22"/>
        <v>0</v>
      </c>
      <c r="BI154" s="109">
        <f t="shared" si="23"/>
        <v>0</v>
      </c>
      <c r="BJ154" s="18" t="s">
        <v>132</v>
      </c>
      <c r="BK154" s="109">
        <f t="shared" si="24"/>
        <v>0</v>
      </c>
      <c r="BL154" s="18" t="s">
        <v>176</v>
      </c>
      <c r="BM154" s="18" t="s">
        <v>265</v>
      </c>
    </row>
    <row r="155" spans="2:65" s="1" customFormat="1" ht="38.25" customHeight="1">
      <c r="B155" s="35"/>
      <c r="C155" s="166" t="s">
        <v>266</v>
      </c>
      <c r="D155" s="166" t="s">
        <v>172</v>
      </c>
      <c r="E155" s="167" t="s">
        <v>267</v>
      </c>
      <c r="F155" s="249" t="s">
        <v>268</v>
      </c>
      <c r="G155" s="249"/>
      <c r="H155" s="249"/>
      <c r="I155" s="249"/>
      <c r="J155" s="168" t="s">
        <v>175</v>
      </c>
      <c r="K155" s="169">
        <v>21.359000000000002</v>
      </c>
      <c r="L155" s="250">
        <v>0</v>
      </c>
      <c r="M155" s="251"/>
      <c r="N155" s="252">
        <f t="shared" si="15"/>
        <v>0</v>
      </c>
      <c r="O155" s="252"/>
      <c r="P155" s="252"/>
      <c r="Q155" s="252"/>
      <c r="R155" s="37"/>
      <c r="T155" s="170" t="s">
        <v>49</v>
      </c>
      <c r="U155" s="44" t="s">
        <v>56</v>
      </c>
      <c r="V155" s="36"/>
      <c r="W155" s="171">
        <f t="shared" si="16"/>
        <v>0</v>
      </c>
      <c r="X155" s="171">
        <v>3.0000000000000001E-5</v>
      </c>
      <c r="Y155" s="171">
        <f t="shared" si="17"/>
        <v>6.4077000000000003E-4</v>
      </c>
      <c r="Z155" s="171">
        <v>0</v>
      </c>
      <c r="AA155" s="172">
        <f t="shared" si="18"/>
        <v>0</v>
      </c>
      <c r="AR155" s="18" t="s">
        <v>176</v>
      </c>
      <c r="AT155" s="18" t="s">
        <v>172</v>
      </c>
      <c r="AU155" s="18" t="s">
        <v>132</v>
      </c>
      <c r="AY155" s="18" t="s">
        <v>171</v>
      </c>
      <c r="BE155" s="109">
        <f t="shared" si="19"/>
        <v>0</v>
      </c>
      <c r="BF155" s="109">
        <f t="shared" si="20"/>
        <v>0</v>
      </c>
      <c r="BG155" s="109">
        <f t="shared" si="21"/>
        <v>0</v>
      </c>
      <c r="BH155" s="109">
        <f t="shared" si="22"/>
        <v>0</v>
      </c>
      <c r="BI155" s="109">
        <f t="shared" si="23"/>
        <v>0</v>
      </c>
      <c r="BJ155" s="18" t="s">
        <v>132</v>
      </c>
      <c r="BK155" s="109">
        <f t="shared" si="24"/>
        <v>0</v>
      </c>
      <c r="BL155" s="18" t="s">
        <v>176</v>
      </c>
      <c r="BM155" s="18" t="s">
        <v>269</v>
      </c>
    </row>
    <row r="156" spans="2:65" s="1" customFormat="1" ht="38.25" customHeight="1">
      <c r="B156" s="35"/>
      <c r="C156" s="173" t="s">
        <v>270</v>
      </c>
      <c r="D156" s="173" t="s">
        <v>226</v>
      </c>
      <c r="E156" s="174" t="s">
        <v>271</v>
      </c>
      <c r="F156" s="255" t="s">
        <v>272</v>
      </c>
      <c r="G156" s="255"/>
      <c r="H156" s="255"/>
      <c r="I156" s="255"/>
      <c r="J156" s="175" t="s">
        <v>175</v>
      </c>
      <c r="K156" s="176">
        <v>21.786000000000001</v>
      </c>
      <c r="L156" s="256">
        <v>0</v>
      </c>
      <c r="M156" s="257"/>
      <c r="N156" s="258">
        <f t="shared" si="15"/>
        <v>0</v>
      </c>
      <c r="O156" s="252"/>
      <c r="P156" s="252"/>
      <c r="Q156" s="252"/>
      <c r="R156" s="37"/>
      <c r="T156" s="170" t="s">
        <v>49</v>
      </c>
      <c r="U156" s="44" t="s">
        <v>56</v>
      </c>
      <c r="V156" s="36"/>
      <c r="W156" s="171">
        <f t="shared" si="16"/>
        <v>0</v>
      </c>
      <c r="X156" s="171">
        <v>4.0000000000000002E-4</v>
      </c>
      <c r="Y156" s="171">
        <f t="shared" si="17"/>
        <v>8.7144000000000006E-3</v>
      </c>
      <c r="Z156" s="171">
        <v>0</v>
      </c>
      <c r="AA156" s="172">
        <f t="shared" si="18"/>
        <v>0</v>
      </c>
      <c r="AR156" s="18" t="s">
        <v>201</v>
      </c>
      <c r="AT156" s="18" t="s">
        <v>226</v>
      </c>
      <c r="AU156" s="18" t="s">
        <v>132</v>
      </c>
      <c r="AY156" s="18" t="s">
        <v>171</v>
      </c>
      <c r="BE156" s="109">
        <f t="shared" si="19"/>
        <v>0</v>
      </c>
      <c r="BF156" s="109">
        <f t="shared" si="20"/>
        <v>0</v>
      </c>
      <c r="BG156" s="109">
        <f t="shared" si="21"/>
        <v>0</v>
      </c>
      <c r="BH156" s="109">
        <f t="shared" si="22"/>
        <v>0</v>
      </c>
      <c r="BI156" s="109">
        <f t="shared" si="23"/>
        <v>0</v>
      </c>
      <c r="BJ156" s="18" t="s">
        <v>132</v>
      </c>
      <c r="BK156" s="109">
        <f t="shared" si="24"/>
        <v>0</v>
      </c>
      <c r="BL156" s="18" t="s">
        <v>176</v>
      </c>
      <c r="BM156" s="18" t="s">
        <v>273</v>
      </c>
    </row>
    <row r="157" spans="2:65" s="9" customFormat="1" ht="29.85" customHeight="1">
      <c r="B157" s="156"/>
      <c r="C157" s="157"/>
      <c r="D157" s="165" t="s">
        <v>160</v>
      </c>
      <c r="E157" s="165"/>
      <c r="F157" s="165"/>
      <c r="G157" s="165"/>
      <c r="H157" s="165"/>
      <c r="I157" s="165"/>
      <c r="J157" s="165"/>
      <c r="K157" s="165"/>
      <c r="L157" s="165"/>
      <c r="M157" s="165"/>
      <c r="N157" s="259">
        <f>BK157</f>
        <v>0</v>
      </c>
      <c r="O157" s="260"/>
      <c r="P157" s="260"/>
      <c r="Q157" s="260"/>
      <c r="R157" s="158"/>
      <c r="T157" s="159"/>
      <c r="U157" s="157"/>
      <c r="V157" s="157"/>
      <c r="W157" s="160">
        <f>W158</f>
        <v>0</v>
      </c>
      <c r="X157" s="157"/>
      <c r="Y157" s="160">
        <f>Y158</f>
        <v>0</v>
      </c>
      <c r="Z157" s="157"/>
      <c r="AA157" s="161">
        <f>AA158</f>
        <v>0</v>
      </c>
      <c r="AR157" s="162" t="s">
        <v>94</v>
      </c>
      <c r="AT157" s="163" t="s">
        <v>88</v>
      </c>
      <c r="AU157" s="163" t="s">
        <v>94</v>
      </c>
      <c r="AY157" s="162" t="s">
        <v>171</v>
      </c>
      <c r="BK157" s="164">
        <f>BK158</f>
        <v>0</v>
      </c>
    </row>
    <row r="158" spans="2:65" s="1" customFormat="1" ht="16.5" customHeight="1">
      <c r="B158" s="35"/>
      <c r="C158" s="166" t="s">
        <v>274</v>
      </c>
      <c r="D158" s="166" t="s">
        <v>172</v>
      </c>
      <c r="E158" s="167" t="s">
        <v>275</v>
      </c>
      <c r="F158" s="249" t="s">
        <v>276</v>
      </c>
      <c r="G158" s="249"/>
      <c r="H158" s="249"/>
      <c r="I158" s="249"/>
      <c r="J158" s="168" t="s">
        <v>175</v>
      </c>
      <c r="K158" s="169">
        <v>190.154</v>
      </c>
      <c r="L158" s="250">
        <v>0</v>
      </c>
      <c r="M158" s="251"/>
      <c r="N158" s="252">
        <f>ROUND(L158*K158,2)</f>
        <v>0</v>
      </c>
      <c r="O158" s="252"/>
      <c r="P158" s="252"/>
      <c r="Q158" s="252"/>
      <c r="R158" s="37"/>
      <c r="T158" s="170" t="s">
        <v>49</v>
      </c>
      <c r="U158" s="44" t="s">
        <v>56</v>
      </c>
      <c r="V158" s="36"/>
      <c r="W158" s="171">
        <f>V158*K158</f>
        <v>0</v>
      </c>
      <c r="X158" s="171">
        <v>0</v>
      </c>
      <c r="Y158" s="171">
        <f>X158*K158</f>
        <v>0</v>
      </c>
      <c r="Z158" s="171">
        <v>0</v>
      </c>
      <c r="AA158" s="172">
        <f>Z158*K158</f>
        <v>0</v>
      </c>
      <c r="AR158" s="18" t="s">
        <v>176</v>
      </c>
      <c r="AT158" s="18" t="s">
        <v>172</v>
      </c>
      <c r="AU158" s="18" t="s">
        <v>132</v>
      </c>
      <c r="AY158" s="18" t="s">
        <v>171</v>
      </c>
      <c r="BE158" s="109">
        <f>IF(U158="základná",N158,0)</f>
        <v>0</v>
      </c>
      <c r="BF158" s="109">
        <f>IF(U158="znížená",N158,0)</f>
        <v>0</v>
      </c>
      <c r="BG158" s="109">
        <f>IF(U158="zákl. prenesená",N158,0)</f>
        <v>0</v>
      </c>
      <c r="BH158" s="109">
        <f>IF(U158="zníž. prenesená",N158,0)</f>
        <v>0</v>
      </c>
      <c r="BI158" s="109">
        <f>IF(U158="nulová",N158,0)</f>
        <v>0</v>
      </c>
      <c r="BJ158" s="18" t="s">
        <v>132</v>
      </c>
      <c r="BK158" s="109">
        <f>ROUND(L158*K158,2)</f>
        <v>0</v>
      </c>
      <c r="BL158" s="18" t="s">
        <v>176</v>
      </c>
      <c r="BM158" s="18" t="s">
        <v>277</v>
      </c>
    </row>
    <row r="159" spans="2:65" s="9" customFormat="1" ht="29.85" customHeight="1">
      <c r="B159" s="156"/>
      <c r="C159" s="157"/>
      <c r="D159" s="165" t="s">
        <v>161</v>
      </c>
      <c r="E159" s="165"/>
      <c r="F159" s="165"/>
      <c r="G159" s="165"/>
      <c r="H159" s="165"/>
      <c r="I159" s="165"/>
      <c r="J159" s="165"/>
      <c r="K159" s="165"/>
      <c r="L159" s="165"/>
      <c r="M159" s="165"/>
      <c r="N159" s="259">
        <f>BK159</f>
        <v>0</v>
      </c>
      <c r="O159" s="260"/>
      <c r="P159" s="260"/>
      <c r="Q159" s="260"/>
      <c r="R159" s="158"/>
      <c r="T159" s="159"/>
      <c r="U159" s="157"/>
      <c r="V159" s="157"/>
      <c r="W159" s="160">
        <f>SUM(W160:W162)</f>
        <v>0</v>
      </c>
      <c r="X159" s="157"/>
      <c r="Y159" s="160">
        <f>SUM(Y160:Y162)</f>
        <v>55.690976687000003</v>
      </c>
      <c r="Z159" s="157"/>
      <c r="AA159" s="161">
        <f>SUM(AA160:AA162)</f>
        <v>0</v>
      </c>
      <c r="AR159" s="162" t="s">
        <v>94</v>
      </c>
      <c r="AT159" s="163" t="s">
        <v>88</v>
      </c>
      <c r="AU159" s="163" t="s">
        <v>94</v>
      </c>
      <c r="AY159" s="162" t="s">
        <v>171</v>
      </c>
      <c r="BK159" s="164">
        <f>SUM(BK160:BK162)</f>
        <v>0</v>
      </c>
    </row>
    <row r="160" spans="2:65" s="1" customFormat="1" ht="38.25" customHeight="1">
      <c r="B160" s="35"/>
      <c r="C160" s="166" t="s">
        <v>278</v>
      </c>
      <c r="D160" s="166" t="s">
        <v>172</v>
      </c>
      <c r="E160" s="167" t="s">
        <v>279</v>
      </c>
      <c r="F160" s="249" t="s">
        <v>280</v>
      </c>
      <c r="G160" s="249"/>
      <c r="H160" s="249"/>
      <c r="I160" s="249"/>
      <c r="J160" s="168" t="s">
        <v>175</v>
      </c>
      <c r="K160" s="169">
        <v>21.359000000000002</v>
      </c>
      <c r="L160" s="250">
        <v>0</v>
      </c>
      <c r="M160" s="251"/>
      <c r="N160" s="252">
        <f>ROUND(L160*K160,2)</f>
        <v>0</v>
      </c>
      <c r="O160" s="252"/>
      <c r="P160" s="252"/>
      <c r="Q160" s="252"/>
      <c r="R160" s="37"/>
      <c r="T160" s="170" t="s">
        <v>49</v>
      </c>
      <c r="U160" s="44" t="s">
        <v>56</v>
      </c>
      <c r="V160" s="36"/>
      <c r="W160" s="171">
        <f>V160*K160</f>
        <v>0</v>
      </c>
      <c r="X160" s="171">
        <v>0.39469300000000002</v>
      </c>
      <c r="Y160" s="171">
        <f>X160*K160</f>
        <v>8.4302477870000008</v>
      </c>
      <c r="Z160" s="171">
        <v>0</v>
      </c>
      <c r="AA160" s="172">
        <f>Z160*K160</f>
        <v>0</v>
      </c>
      <c r="AR160" s="18" t="s">
        <v>176</v>
      </c>
      <c r="AT160" s="18" t="s">
        <v>172</v>
      </c>
      <c r="AU160" s="18" t="s">
        <v>132</v>
      </c>
      <c r="AY160" s="18" t="s">
        <v>171</v>
      </c>
      <c r="BE160" s="109">
        <f>IF(U160="základná",N160,0)</f>
        <v>0</v>
      </c>
      <c r="BF160" s="109">
        <f>IF(U160="znížená",N160,0)</f>
        <v>0</v>
      </c>
      <c r="BG160" s="109">
        <f>IF(U160="zákl. prenesená",N160,0)</f>
        <v>0</v>
      </c>
      <c r="BH160" s="109">
        <f>IF(U160="zníž. prenesená",N160,0)</f>
        <v>0</v>
      </c>
      <c r="BI160" s="109">
        <f>IF(U160="nulová",N160,0)</f>
        <v>0</v>
      </c>
      <c r="BJ160" s="18" t="s">
        <v>132</v>
      </c>
      <c r="BK160" s="109">
        <f>ROUND(L160*K160,2)</f>
        <v>0</v>
      </c>
      <c r="BL160" s="18" t="s">
        <v>176</v>
      </c>
      <c r="BM160" s="18" t="s">
        <v>281</v>
      </c>
    </row>
    <row r="161" spans="2:65" s="1" customFormat="1" ht="25.5" customHeight="1">
      <c r="B161" s="35"/>
      <c r="C161" s="166" t="s">
        <v>282</v>
      </c>
      <c r="D161" s="166" t="s">
        <v>172</v>
      </c>
      <c r="E161" s="167" t="s">
        <v>283</v>
      </c>
      <c r="F161" s="249" t="s">
        <v>284</v>
      </c>
      <c r="G161" s="249"/>
      <c r="H161" s="249"/>
      <c r="I161" s="249"/>
      <c r="J161" s="168" t="s">
        <v>175</v>
      </c>
      <c r="K161" s="169">
        <v>64.078000000000003</v>
      </c>
      <c r="L161" s="250">
        <v>0</v>
      </c>
      <c r="M161" s="251"/>
      <c r="N161" s="252">
        <f>ROUND(L161*K161,2)</f>
        <v>0</v>
      </c>
      <c r="O161" s="252"/>
      <c r="P161" s="252"/>
      <c r="Q161" s="252"/>
      <c r="R161" s="37"/>
      <c r="T161" s="170" t="s">
        <v>49</v>
      </c>
      <c r="U161" s="44" t="s">
        <v>56</v>
      </c>
      <c r="V161" s="36"/>
      <c r="W161" s="171">
        <f>V161*K161</f>
        <v>0</v>
      </c>
      <c r="X161" s="171">
        <v>0.51166</v>
      </c>
      <c r="Y161" s="171">
        <f>X161*K161</f>
        <v>32.786149479999999</v>
      </c>
      <c r="Z161" s="171">
        <v>0</v>
      </c>
      <c r="AA161" s="172">
        <f>Z161*K161</f>
        <v>0</v>
      </c>
      <c r="AR161" s="18" t="s">
        <v>176</v>
      </c>
      <c r="AT161" s="18" t="s">
        <v>172</v>
      </c>
      <c r="AU161" s="18" t="s">
        <v>132</v>
      </c>
      <c r="AY161" s="18" t="s">
        <v>171</v>
      </c>
      <c r="BE161" s="109">
        <f>IF(U161="základná",N161,0)</f>
        <v>0</v>
      </c>
      <c r="BF161" s="109">
        <f>IF(U161="znížená",N161,0)</f>
        <v>0</v>
      </c>
      <c r="BG161" s="109">
        <f>IF(U161="zákl. prenesená",N161,0)</f>
        <v>0</v>
      </c>
      <c r="BH161" s="109">
        <f>IF(U161="zníž. prenesená",N161,0)</f>
        <v>0</v>
      </c>
      <c r="BI161" s="109">
        <f>IF(U161="nulová",N161,0)</f>
        <v>0</v>
      </c>
      <c r="BJ161" s="18" t="s">
        <v>132</v>
      </c>
      <c r="BK161" s="109">
        <f>ROUND(L161*K161,2)</f>
        <v>0</v>
      </c>
      <c r="BL161" s="18" t="s">
        <v>176</v>
      </c>
      <c r="BM161" s="18" t="s">
        <v>285</v>
      </c>
    </row>
    <row r="162" spans="2:65" s="1" customFormat="1" ht="25.5" customHeight="1">
      <c r="B162" s="35"/>
      <c r="C162" s="166" t="s">
        <v>286</v>
      </c>
      <c r="D162" s="166" t="s">
        <v>172</v>
      </c>
      <c r="E162" s="167" t="s">
        <v>287</v>
      </c>
      <c r="F162" s="249" t="s">
        <v>288</v>
      </c>
      <c r="G162" s="249"/>
      <c r="H162" s="249"/>
      <c r="I162" s="249"/>
      <c r="J162" s="168" t="s">
        <v>175</v>
      </c>
      <c r="K162" s="169">
        <v>64.078000000000003</v>
      </c>
      <c r="L162" s="250">
        <v>0</v>
      </c>
      <c r="M162" s="251"/>
      <c r="N162" s="252">
        <f>ROUND(L162*K162,2)</f>
        <v>0</v>
      </c>
      <c r="O162" s="252"/>
      <c r="P162" s="252"/>
      <c r="Q162" s="252"/>
      <c r="R162" s="37"/>
      <c r="T162" s="170" t="s">
        <v>49</v>
      </c>
      <c r="U162" s="44" t="s">
        <v>56</v>
      </c>
      <c r="V162" s="36"/>
      <c r="W162" s="171">
        <f>V162*K162</f>
        <v>0</v>
      </c>
      <c r="X162" s="171">
        <v>0.22589000000000001</v>
      </c>
      <c r="Y162" s="171">
        <f>X162*K162</f>
        <v>14.474579420000001</v>
      </c>
      <c r="Z162" s="171">
        <v>0</v>
      </c>
      <c r="AA162" s="172">
        <f>Z162*K162</f>
        <v>0</v>
      </c>
      <c r="AR162" s="18" t="s">
        <v>176</v>
      </c>
      <c r="AT162" s="18" t="s">
        <v>172</v>
      </c>
      <c r="AU162" s="18" t="s">
        <v>132</v>
      </c>
      <c r="AY162" s="18" t="s">
        <v>171</v>
      </c>
      <c r="BE162" s="109">
        <f>IF(U162="základná",N162,0)</f>
        <v>0</v>
      </c>
      <c r="BF162" s="109">
        <f>IF(U162="znížená",N162,0)</f>
        <v>0</v>
      </c>
      <c r="BG162" s="109">
        <f>IF(U162="zákl. prenesená",N162,0)</f>
        <v>0</v>
      </c>
      <c r="BH162" s="109">
        <f>IF(U162="zníž. prenesená",N162,0)</f>
        <v>0</v>
      </c>
      <c r="BI162" s="109">
        <f>IF(U162="nulová",N162,0)</f>
        <v>0</v>
      </c>
      <c r="BJ162" s="18" t="s">
        <v>132</v>
      </c>
      <c r="BK162" s="109">
        <f>ROUND(L162*K162,2)</f>
        <v>0</v>
      </c>
      <c r="BL162" s="18" t="s">
        <v>176</v>
      </c>
      <c r="BM162" s="18" t="s">
        <v>289</v>
      </c>
    </row>
    <row r="163" spans="2:65" s="9" customFormat="1" ht="29.85" customHeight="1">
      <c r="B163" s="156"/>
      <c r="C163" s="157"/>
      <c r="D163" s="165" t="s">
        <v>162</v>
      </c>
      <c r="E163" s="165"/>
      <c r="F163" s="165"/>
      <c r="G163" s="165"/>
      <c r="H163" s="165"/>
      <c r="I163" s="165"/>
      <c r="J163" s="165"/>
      <c r="K163" s="165"/>
      <c r="L163" s="165"/>
      <c r="M163" s="165"/>
      <c r="N163" s="259">
        <f>BK163</f>
        <v>0</v>
      </c>
      <c r="O163" s="260"/>
      <c r="P163" s="260"/>
      <c r="Q163" s="260"/>
      <c r="R163" s="158"/>
      <c r="T163" s="159"/>
      <c r="U163" s="157"/>
      <c r="V163" s="157"/>
      <c r="W163" s="160">
        <f>SUM(W164:W172)</f>
        <v>0</v>
      </c>
      <c r="X163" s="157"/>
      <c r="Y163" s="160">
        <f>SUM(Y164:Y172)</f>
        <v>12.736182305</v>
      </c>
      <c r="Z163" s="157"/>
      <c r="AA163" s="161">
        <f>SUM(AA164:AA172)</f>
        <v>0</v>
      </c>
      <c r="AR163" s="162" t="s">
        <v>94</v>
      </c>
      <c r="AT163" s="163" t="s">
        <v>88</v>
      </c>
      <c r="AU163" s="163" t="s">
        <v>94</v>
      </c>
      <c r="AY163" s="162" t="s">
        <v>171</v>
      </c>
      <c r="BK163" s="164">
        <f>SUM(BK164:BK172)</f>
        <v>0</v>
      </c>
    </row>
    <row r="164" spans="2:65" s="1" customFormat="1" ht="25.5" customHeight="1">
      <c r="B164" s="35"/>
      <c r="C164" s="166" t="s">
        <v>290</v>
      </c>
      <c r="D164" s="166" t="s">
        <v>172</v>
      </c>
      <c r="E164" s="167" t="s">
        <v>291</v>
      </c>
      <c r="F164" s="249" t="s">
        <v>292</v>
      </c>
      <c r="G164" s="249"/>
      <c r="H164" s="249"/>
      <c r="I164" s="249"/>
      <c r="J164" s="168" t="s">
        <v>175</v>
      </c>
      <c r="K164" s="169">
        <v>62.597000000000001</v>
      </c>
      <c r="L164" s="250">
        <v>0</v>
      </c>
      <c r="M164" s="251"/>
      <c r="N164" s="252">
        <f t="shared" ref="N164:N172" si="25">ROUND(L164*K164,2)</f>
        <v>0</v>
      </c>
      <c r="O164" s="252"/>
      <c r="P164" s="252"/>
      <c r="Q164" s="252"/>
      <c r="R164" s="37"/>
      <c r="T164" s="170" t="s">
        <v>49</v>
      </c>
      <c r="U164" s="44" t="s">
        <v>56</v>
      </c>
      <c r="V164" s="36"/>
      <c r="W164" s="171">
        <f t="shared" ref="W164:W172" si="26">V164*K164</f>
        <v>0</v>
      </c>
      <c r="X164" s="171">
        <v>8.0000000000000007E-5</v>
      </c>
      <c r="Y164" s="171">
        <f t="shared" ref="Y164:Y172" si="27">X164*K164</f>
        <v>5.0077600000000009E-3</v>
      </c>
      <c r="Z164" s="171">
        <v>0</v>
      </c>
      <c r="AA164" s="172">
        <f t="shared" ref="AA164:AA172" si="28">Z164*K164</f>
        <v>0</v>
      </c>
      <c r="AR164" s="18" t="s">
        <v>176</v>
      </c>
      <c r="AT164" s="18" t="s">
        <v>172</v>
      </c>
      <c r="AU164" s="18" t="s">
        <v>132</v>
      </c>
      <c r="AY164" s="18" t="s">
        <v>171</v>
      </c>
      <c r="BE164" s="109">
        <f t="shared" ref="BE164:BE172" si="29">IF(U164="základná",N164,0)</f>
        <v>0</v>
      </c>
      <c r="BF164" s="109">
        <f t="shared" ref="BF164:BF172" si="30">IF(U164="znížená",N164,0)</f>
        <v>0</v>
      </c>
      <c r="BG164" s="109">
        <f t="shared" ref="BG164:BG172" si="31">IF(U164="zákl. prenesená",N164,0)</f>
        <v>0</v>
      </c>
      <c r="BH164" s="109">
        <f t="shared" ref="BH164:BH172" si="32">IF(U164="zníž. prenesená",N164,0)</f>
        <v>0</v>
      </c>
      <c r="BI164" s="109">
        <f t="shared" ref="BI164:BI172" si="33">IF(U164="nulová",N164,0)</f>
        <v>0</v>
      </c>
      <c r="BJ164" s="18" t="s">
        <v>132</v>
      </c>
      <c r="BK164" s="109">
        <f t="shared" ref="BK164:BK172" si="34">ROUND(L164*K164,2)</f>
        <v>0</v>
      </c>
      <c r="BL164" s="18" t="s">
        <v>176</v>
      </c>
      <c r="BM164" s="18" t="s">
        <v>293</v>
      </c>
    </row>
    <row r="165" spans="2:65" s="1" customFormat="1" ht="25.5" customHeight="1">
      <c r="B165" s="35"/>
      <c r="C165" s="166" t="s">
        <v>294</v>
      </c>
      <c r="D165" s="166" t="s">
        <v>172</v>
      </c>
      <c r="E165" s="167" t="s">
        <v>295</v>
      </c>
      <c r="F165" s="249" t="s">
        <v>296</v>
      </c>
      <c r="G165" s="249"/>
      <c r="H165" s="249"/>
      <c r="I165" s="249"/>
      <c r="J165" s="168" t="s">
        <v>254</v>
      </c>
      <c r="K165" s="169">
        <v>289.48500000000001</v>
      </c>
      <c r="L165" s="250">
        <v>0</v>
      </c>
      <c r="M165" s="251"/>
      <c r="N165" s="252">
        <f t="shared" si="25"/>
        <v>0</v>
      </c>
      <c r="O165" s="252"/>
      <c r="P165" s="252"/>
      <c r="Q165" s="252"/>
      <c r="R165" s="37"/>
      <c r="T165" s="170" t="s">
        <v>49</v>
      </c>
      <c r="U165" s="44" t="s">
        <v>56</v>
      </c>
      <c r="V165" s="36"/>
      <c r="W165" s="171">
        <f t="shared" si="26"/>
        <v>0</v>
      </c>
      <c r="X165" s="171">
        <v>2.8E-3</v>
      </c>
      <c r="Y165" s="171">
        <f t="shared" si="27"/>
        <v>0.810558</v>
      </c>
      <c r="Z165" s="171">
        <v>0</v>
      </c>
      <c r="AA165" s="172">
        <f t="shared" si="28"/>
        <v>0</v>
      </c>
      <c r="AR165" s="18" t="s">
        <v>176</v>
      </c>
      <c r="AT165" s="18" t="s">
        <v>172</v>
      </c>
      <c r="AU165" s="18" t="s">
        <v>132</v>
      </c>
      <c r="AY165" s="18" t="s">
        <v>171</v>
      </c>
      <c r="BE165" s="109">
        <f t="shared" si="29"/>
        <v>0</v>
      </c>
      <c r="BF165" s="109">
        <f t="shared" si="30"/>
        <v>0</v>
      </c>
      <c r="BG165" s="109">
        <f t="shared" si="31"/>
        <v>0</v>
      </c>
      <c r="BH165" s="109">
        <f t="shared" si="32"/>
        <v>0</v>
      </c>
      <c r="BI165" s="109">
        <f t="shared" si="33"/>
        <v>0</v>
      </c>
      <c r="BJ165" s="18" t="s">
        <v>132</v>
      </c>
      <c r="BK165" s="109">
        <f t="shared" si="34"/>
        <v>0</v>
      </c>
      <c r="BL165" s="18" t="s">
        <v>176</v>
      </c>
      <c r="BM165" s="18" t="s">
        <v>297</v>
      </c>
    </row>
    <row r="166" spans="2:65" s="1" customFormat="1" ht="38.25" customHeight="1">
      <c r="B166" s="35"/>
      <c r="C166" s="166" t="s">
        <v>298</v>
      </c>
      <c r="D166" s="166" t="s">
        <v>172</v>
      </c>
      <c r="E166" s="167" t="s">
        <v>299</v>
      </c>
      <c r="F166" s="249" t="s">
        <v>300</v>
      </c>
      <c r="G166" s="249"/>
      <c r="H166" s="249"/>
      <c r="I166" s="249"/>
      <c r="J166" s="168" t="s">
        <v>175</v>
      </c>
      <c r="K166" s="169">
        <v>203.82499999999999</v>
      </c>
      <c r="L166" s="250">
        <v>0</v>
      </c>
      <c r="M166" s="251"/>
      <c r="N166" s="252">
        <f t="shared" si="25"/>
        <v>0</v>
      </c>
      <c r="O166" s="252"/>
      <c r="P166" s="252"/>
      <c r="Q166" s="252"/>
      <c r="R166" s="37"/>
      <c r="T166" s="170" t="s">
        <v>49</v>
      </c>
      <c r="U166" s="44" t="s">
        <v>56</v>
      </c>
      <c r="V166" s="36"/>
      <c r="W166" s="171">
        <f t="shared" si="26"/>
        <v>0</v>
      </c>
      <c r="X166" s="171">
        <v>3.5000000000000001E-3</v>
      </c>
      <c r="Y166" s="171">
        <f t="shared" si="27"/>
        <v>0.71338749999999995</v>
      </c>
      <c r="Z166" s="171">
        <v>0</v>
      </c>
      <c r="AA166" s="172">
        <f t="shared" si="28"/>
        <v>0</v>
      </c>
      <c r="AR166" s="18" t="s">
        <v>176</v>
      </c>
      <c r="AT166" s="18" t="s">
        <v>172</v>
      </c>
      <c r="AU166" s="18" t="s">
        <v>132</v>
      </c>
      <c r="AY166" s="18" t="s">
        <v>171</v>
      </c>
      <c r="BE166" s="109">
        <f t="shared" si="29"/>
        <v>0</v>
      </c>
      <c r="BF166" s="109">
        <f t="shared" si="30"/>
        <v>0</v>
      </c>
      <c r="BG166" s="109">
        <f t="shared" si="31"/>
        <v>0</v>
      </c>
      <c r="BH166" s="109">
        <f t="shared" si="32"/>
        <v>0</v>
      </c>
      <c r="BI166" s="109">
        <f t="shared" si="33"/>
        <v>0</v>
      </c>
      <c r="BJ166" s="18" t="s">
        <v>132</v>
      </c>
      <c r="BK166" s="109">
        <f t="shared" si="34"/>
        <v>0</v>
      </c>
      <c r="BL166" s="18" t="s">
        <v>176</v>
      </c>
      <c r="BM166" s="18" t="s">
        <v>301</v>
      </c>
    </row>
    <row r="167" spans="2:65" s="1" customFormat="1" ht="51" customHeight="1">
      <c r="B167" s="35"/>
      <c r="C167" s="166" t="s">
        <v>302</v>
      </c>
      <c r="D167" s="166" t="s">
        <v>172</v>
      </c>
      <c r="E167" s="167" t="s">
        <v>303</v>
      </c>
      <c r="F167" s="249" t="s">
        <v>304</v>
      </c>
      <c r="G167" s="249"/>
      <c r="H167" s="249"/>
      <c r="I167" s="249"/>
      <c r="J167" s="168" t="s">
        <v>175</v>
      </c>
      <c r="K167" s="169">
        <v>203.82499999999999</v>
      </c>
      <c r="L167" s="250">
        <v>0</v>
      </c>
      <c r="M167" s="251"/>
      <c r="N167" s="252">
        <f t="shared" si="25"/>
        <v>0</v>
      </c>
      <c r="O167" s="252"/>
      <c r="P167" s="252"/>
      <c r="Q167" s="252"/>
      <c r="R167" s="37"/>
      <c r="T167" s="170" t="s">
        <v>49</v>
      </c>
      <c r="U167" s="44" t="s">
        <v>56</v>
      </c>
      <c r="V167" s="36"/>
      <c r="W167" s="171">
        <f t="shared" si="26"/>
        <v>0</v>
      </c>
      <c r="X167" s="171">
        <v>1.9E-2</v>
      </c>
      <c r="Y167" s="171">
        <f t="shared" si="27"/>
        <v>3.8726749999999996</v>
      </c>
      <c r="Z167" s="171">
        <v>0</v>
      </c>
      <c r="AA167" s="172">
        <f t="shared" si="28"/>
        <v>0</v>
      </c>
      <c r="AR167" s="18" t="s">
        <v>176</v>
      </c>
      <c r="AT167" s="18" t="s">
        <v>172</v>
      </c>
      <c r="AU167" s="18" t="s">
        <v>132</v>
      </c>
      <c r="AY167" s="18" t="s">
        <v>171</v>
      </c>
      <c r="BE167" s="109">
        <f t="shared" si="29"/>
        <v>0</v>
      </c>
      <c r="BF167" s="109">
        <f t="shared" si="30"/>
        <v>0</v>
      </c>
      <c r="BG167" s="109">
        <f t="shared" si="31"/>
        <v>0</v>
      </c>
      <c r="BH167" s="109">
        <f t="shared" si="32"/>
        <v>0</v>
      </c>
      <c r="BI167" s="109">
        <f t="shared" si="33"/>
        <v>0</v>
      </c>
      <c r="BJ167" s="18" t="s">
        <v>132</v>
      </c>
      <c r="BK167" s="109">
        <f t="shared" si="34"/>
        <v>0</v>
      </c>
      <c r="BL167" s="18" t="s">
        <v>176</v>
      </c>
      <c r="BM167" s="18" t="s">
        <v>305</v>
      </c>
    </row>
    <row r="168" spans="2:65" s="1" customFormat="1" ht="51" customHeight="1">
      <c r="B168" s="35"/>
      <c r="C168" s="166" t="s">
        <v>306</v>
      </c>
      <c r="D168" s="166" t="s">
        <v>172</v>
      </c>
      <c r="E168" s="167" t="s">
        <v>307</v>
      </c>
      <c r="F168" s="249" t="s">
        <v>308</v>
      </c>
      <c r="G168" s="249"/>
      <c r="H168" s="249"/>
      <c r="I168" s="249"/>
      <c r="J168" s="168" t="s">
        <v>175</v>
      </c>
      <c r="K168" s="169">
        <v>203.82499999999999</v>
      </c>
      <c r="L168" s="250">
        <v>0</v>
      </c>
      <c r="M168" s="251"/>
      <c r="N168" s="252">
        <f t="shared" si="25"/>
        <v>0</v>
      </c>
      <c r="O168" s="252"/>
      <c r="P168" s="252"/>
      <c r="Q168" s="252"/>
      <c r="R168" s="37"/>
      <c r="T168" s="170" t="s">
        <v>49</v>
      </c>
      <c r="U168" s="44" t="s">
        <v>56</v>
      </c>
      <c r="V168" s="36"/>
      <c r="W168" s="171">
        <f t="shared" si="26"/>
        <v>0</v>
      </c>
      <c r="X168" s="171">
        <v>8.0000000000000002E-3</v>
      </c>
      <c r="Y168" s="171">
        <f t="shared" si="27"/>
        <v>1.6306</v>
      </c>
      <c r="Z168" s="171">
        <v>0</v>
      </c>
      <c r="AA168" s="172">
        <f t="shared" si="28"/>
        <v>0</v>
      </c>
      <c r="AR168" s="18" t="s">
        <v>176</v>
      </c>
      <c r="AT168" s="18" t="s">
        <v>172</v>
      </c>
      <c r="AU168" s="18" t="s">
        <v>132</v>
      </c>
      <c r="AY168" s="18" t="s">
        <v>171</v>
      </c>
      <c r="BE168" s="109">
        <f t="shared" si="29"/>
        <v>0</v>
      </c>
      <c r="BF168" s="109">
        <f t="shared" si="30"/>
        <v>0</v>
      </c>
      <c r="BG168" s="109">
        <f t="shared" si="31"/>
        <v>0</v>
      </c>
      <c r="BH168" s="109">
        <f t="shared" si="32"/>
        <v>0</v>
      </c>
      <c r="BI168" s="109">
        <f t="shared" si="33"/>
        <v>0</v>
      </c>
      <c r="BJ168" s="18" t="s">
        <v>132</v>
      </c>
      <c r="BK168" s="109">
        <f t="shared" si="34"/>
        <v>0</v>
      </c>
      <c r="BL168" s="18" t="s">
        <v>176</v>
      </c>
      <c r="BM168" s="18" t="s">
        <v>309</v>
      </c>
    </row>
    <row r="169" spans="2:65" s="1" customFormat="1" ht="51" customHeight="1">
      <c r="B169" s="35"/>
      <c r="C169" s="166" t="s">
        <v>310</v>
      </c>
      <c r="D169" s="166" t="s">
        <v>172</v>
      </c>
      <c r="E169" s="167" t="s">
        <v>311</v>
      </c>
      <c r="F169" s="249" t="s">
        <v>312</v>
      </c>
      <c r="G169" s="249"/>
      <c r="H169" s="249"/>
      <c r="I169" s="249"/>
      <c r="J169" s="168" t="s">
        <v>175</v>
      </c>
      <c r="K169" s="169">
        <v>190.154</v>
      </c>
      <c r="L169" s="250">
        <v>0</v>
      </c>
      <c r="M169" s="251"/>
      <c r="N169" s="252">
        <f t="shared" si="25"/>
        <v>0</v>
      </c>
      <c r="O169" s="252"/>
      <c r="P169" s="252"/>
      <c r="Q169" s="252"/>
      <c r="R169" s="37"/>
      <c r="T169" s="170" t="s">
        <v>49</v>
      </c>
      <c r="U169" s="44" t="s">
        <v>56</v>
      </c>
      <c r="V169" s="36"/>
      <c r="W169" s="171">
        <f t="shared" si="26"/>
        <v>0</v>
      </c>
      <c r="X169" s="171">
        <v>1.4999999999999999E-2</v>
      </c>
      <c r="Y169" s="171">
        <f t="shared" si="27"/>
        <v>2.8523099999999997</v>
      </c>
      <c r="Z169" s="171">
        <v>0</v>
      </c>
      <c r="AA169" s="172">
        <f t="shared" si="28"/>
        <v>0</v>
      </c>
      <c r="AR169" s="18" t="s">
        <v>176</v>
      </c>
      <c r="AT169" s="18" t="s">
        <v>172</v>
      </c>
      <c r="AU169" s="18" t="s">
        <v>132</v>
      </c>
      <c r="AY169" s="18" t="s">
        <v>171</v>
      </c>
      <c r="BE169" s="109">
        <f t="shared" si="29"/>
        <v>0</v>
      </c>
      <c r="BF169" s="109">
        <f t="shared" si="30"/>
        <v>0</v>
      </c>
      <c r="BG169" s="109">
        <f t="shared" si="31"/>
        <v>0</v>
      </c>
      <c r="BH169" s="109">
        <f t="shared" si="32"/>
        <v>0</v>
      </c>
      <c r="BI169" s="109">
        <f t="shared" si="33"/>
        <v>0</v>
      </c>
      <c r="BJ169" s="18" t="s">
        <v>132</v>
      </c>
      <c r="BK169" s="109">
        <f t="shared" si="34"/>
        <v>0</v>
      </c>
      <c r="BL169" s="18" t="s">
        <v>176</v>
      </c>
      <c r="BM169" s="18" t="s">
        <v>313</v>
      </c>
    </row>
    <row r="170" spans="2:65" s="1" customFormat="1" ht="25.5" customHeight="1">
      <c r="B170" s="35"/>
      <c r="C170" s="166" t="s">
        <v>314</v>
      </c>
      <c r="D170" s="166" t="s">
        <v>172</v>
      </c>
      <c r="E170" s="167" t="s">
        <v>315</v>
      </c>
      <c r="F170" s="249" t="s">
        <v>316</v>
      </c>
      <c r="G170" s="249"/>
      <c r="H170" s="249"/>
      <c r="I170" s="249"/>
      <c r="J170" s="168" t="s">
        <v>175</v>
      </c>
      <c r="K170" s="169">
        <v>28.523</v>
      </c>
      <c r="L170" s="250">
        <v>0</v>
      </c>
      <c r="M170" s="251"/>
      <c r="N170" s="252">
        <f t="shared" si="25"/>
        <v>0</v>
      </c>
      <c r="O170" s="252"/>
      <c r="P170" s="252"/>
      <c r="Q170" s="252"/>
      <c r="R170" s="37"/>
      <c r="T170" s="170" t="s">
        <v>49</v>
      </c>
      <c r="U170" s="44" t="s">
        <v>56</v>
      </c>
      <c r="V170" s="36"/>
      <c r="W170" s="171">
        <f t="shared" si="26"/>
        <v>0</v>
      </c>
      <c r="X170" s="171">
        <v>4.1599999999999996E-3</v>
      </c>
      <c r="Y170" s="171">
        <f t="shared" si="27"/>
        <v>0.11865567999999999</v>
      </c>
      <c r="Z170" s="171">
        <v>0</v>
      </c>
      <c r="AA170" s="172">
        <f t="shared" si="28"/>
        <v>0</v>
      </c>
      <c r="AR170" s="18" t="s">
        <v>176</v>
      </c>
      <c r="AT170" s="18" t="s">
        <v>172</v>
      </c>
      <c r="AU170" s="18" t="s">
        <v>132</v>
      </c>
      <c r="AY170" s="18" t="s">
        <v>171</v>
      </c>
      <c r="BE170" s="109">
        <f t="shared" si="29"/>
        <v>0</v>
      </c>
      <c r="BF170" s="109">
        <f t="shared" si="30"/>
        <v>0</v>
      </c>
      <c r="BG170" s="109">
        <f t="shared" si="31"/>
        <v>0</v>
      </c>
      <c r="BH170" s="109">
        <f t="shared" si="32"/>
        <v>0</v>
      </c>
      <c r="BI170" s="109">
        <f t="shared" si="33"/>
        <v>0</v>
      </c>
      <c r="BJ170" s="18" t="s">
        <v>132</v>
      </c>
      <c r="BK170" s="109">
        <f t="shared" si="34"/>
        <v>0</v>
      </c>
      <c r="BL170" s="18" t="s">
        <v>176</v>
      </c>
      <c r="BM170" s="18" t="s">
        <v>317</v>
      </c>
    </row>
    <row r="171" spans="2:65" s="1" customFormat="1" ht="38.25" customHeight="1">
      <c r="B171" s="35"/>
      <c r="C171" s="166" t="s">
        <v>318</v>
      </c>
      <c r="D171" s="166" t="s">
        <v>172</v>
      </c>
      <c r="E171" s="167" t="s">
        <v>319</v>
      </c>
      <c r="F171" s="249" t="s">
        <v>320</v>
      </c>
      <c r="G171" s="249"/>
      <c r="H171" s="249"/>
      <c r="I171" s="249"/>
      <c r="J171" s="168" t="s">
        <v>175</v>
      </c>
      <c r="K171" s="169">
        <v>203.82499999999999</v>
      </c>
      <c r="L171" s="250">
        <v>0</v>
      </c>
      <c r="M171" s="251"/>
      <c r="N171" s="252">
        <f t="shared" si="25"/>
        <v>0</v>
      </c>
      <c r="O171" s="252"/>
      <c r="P171" s="252"/>
      <c r="Q171" s="252"/>
      <c r="R171" s="37"/>
      <c r="T171" s="170" t="s">
        <v>49</v>
      </c>
      <c r="U171" s="44" t="s">
        <v>56</v>
      </c>
      <c r="V171" s="36"/>
      <c r="W171" s="171">
        <f t="shared" si="26"/>
        <v>0</v>
      </c>
      <c r="X171" s="171">
        <v>0</v>
      </c>
      <c r="Y171" s="171">
        <f t="shared" si="27"/>
        <v>0</v>
      </c>
      <c r="Z171" s="171">
        <v>0</v>
      </c>
      <c r="AA171" s="172">
        <f t="shared" si="28"/>
        <v>0</v>
      </c>
      <c r="AR171" s="18" t="s">
        <v>176</v>
      </c>
      <c r="AT171" s="18" t="s">
        <v>172</v>
      </c>
      <c r="AU171" s="18" t="s">
        <v>132</v>
      </c>
      <c r="AY171" s="18" t="s">
        <v>171</v>
      </c>
      <c r="BE171" s="109">
        <f t="shared" si="29"/>
        <v>0</v>
      </c>
      <c r="BF171" s="109">
        <f t="shared" si="30"/>
        <v>0</v>
      </c>
      <c r="BG171" s="109">
        <f t="shared" si="31"/>
        <v>0</v>
      </c>
      <c r="BH171" s="109">
        <f t="shared" si="32"/>
        <v>0</v>
      </c>
      <c r="BI171" s="109">
        <f t="shared" si="33"/>
        <v>0</v>
      </c>
      <c r="BJ171" s="18" t="s">
        <v>132</v>
      </c>
      <c r="BK171" s="109">
        <f t="shared" si="34"/>
        <v>0</v>
      </c>
      <c r="BL171" s="18" t="s">
        <v>176</v>
      </c>
      <c r="BM171" s="18" t="s">
        <v>321</v>
      </c>
    </row>
    <row r="172" spans="2:65" s="1" customFormat="1" ht="51" customHeight="1">
      <c r="B172" s="35"/>
      <c r="C172" s="166" t="s">
        <v>322</v>
      </c>
      <c r="D172" s="166" t="s">
        <v>172</v>
      </c>
      <c r="E172" s="167" t="s">
        <v>323</v>
      </c>
      <c r="F172" s="249" t="s">
        <v>324</v>
      </c>
      <c r="G172" s="249"/>
      <c r="H172" s="249"/>
      <c r="I172" s="249"/>
      <c r="J172" s="168" t="s">
        <v>175</v>
      </c>
      <c r="K172" s="169">
        <v>190.154</v>
      </c>
      <c r="L172" s="250">
        <v>0</v>
      </c>
      <c r="M172" s="251"/>
      <c r="N172" s="252">
        <f t="shared" si="25"/>
        <v>0</v>
      </c>
      <c r="O172" s="252"/>
      <c r="P172" s="252"/>
      <c r="Q172" s="252"/>
      <c r="R172" s="37"/>
      <c r="T172" s="170" t="s">
        <v>49</v>
      </c>
      <c r="U172" s="44" t="s">
        <v>56</v>
      </c>
      <c r="V172" s="36"/>
      <c r="W172" s="171">
        <f t="shared" si="26"/>
        <v>0</v>
      </c>
      <c r="X172" s="171">
        <v>1.43725E-2</v>
      </c>
      <c r="Y172" s="171">
        <f t="shared" si="27"/>
        <v>2.7329883649999998</v>
      </c>
      <c r="Z172" s="171">
        <v>0</v>
      </c>
      <c r="AA172" s="172">
        <f t="shared" si="28"/>
        <v>0</v>
      </c>
      <c r="AR172" s="18" t="s">
        <v>176</v>
      </c>
      <c r="AT172" s="18" t="s">
        <v>172</v>
      </c>
      <c r="AU172" s="18" t="s">
        <v>132</v>
      </c>
      <c r="AY172" s="18" t="s">
        <v>171</v>
      </c>
      <c r="BE172" s="109">
        <f t="shared" si="29"/>
        <v>0</v>
      </c>
      <c r="BF172" s="109">
        <f t="shared" si="30"/>
        <v>0</v>
      </c>
      <c r="BG172" s="109">
        <f t="shared" si="31"/>
        <v>0</v>
      </c>
      <c r="BH172" s="109">
        <f t="shared" si="32"/>
        <v>0</v>
      </c>
      <c r="BI172" s="109">
        <f t="shared" si="33"/>
        <v>0</v>
      </c>
      <c r="BJ172" s="18" t="s">
        <v>132</v>
      </c>
      <c r="BK172" s="109">
        <f t="shared" si="34"/>
        <v>0</v>
      </c>
      <c r="BL172" s="18" t="s">
        <v>176</v>
      </c>
      <c r="BM172" s="18" t="s">
        <v>325</v>
      </c>
    </row>
    <row r="173" spans="2:65" s="9" customFormat="1" ht="29.85" customHeight="1">
      <c r="B173" s="156"/>
      <c r="C173" s="157"/>
      <c r="D173" s="165" t="s">
        <v>163</v>
      </c>
      <c r="E173" s="165"/>
      <c r="F173" s="165"/>
      <c r="G173" s="165"/>
      <c r="H173" s="165"/>
      <c r="I173" s="165"/>
      <c r="J173" s="165"/>
      <c r="K173" s="165"/>
      <c r="L173" s="165"/>
      <c r="M173" s="165"/>
      <c r="N173" s="259">
        <f>BK173</f>
        <v>0</v>
      </c>
      <c r="O173" s="260"/>
      <c r="P173" s="260"/>
      <c r="Q173" s="260"/>
      <c r="R173" s="158"/>
      <c r="T173" s="159"/>
      <c r="U173" s="157"/>
      <c r="V173" s="157"/>
      <c r="W173" s="160">
        <f>SUM(W174:W182)</f>
        <v>0</v>
      </c>
      <c r="X173" s="157"/>
      <c r="Y173" s="160">
        <f>SUM(Y174:Y182)</f>
        <v>3.1148019999999998E-2</v>
      </c>
      <c r="Z173" s="157"/>
      <c r="AA173" s="161">
        <f>SUM(AA174:AA182)</f>
        <v>0</v>
      </c>
      <c r="AR173" s="162" t="s">
        <v>94</v>
      </c>
      <c r="AT173" s="163" t="s">
        <v>88</v>
      </c>
      <c r="AU173" s="163" t="s">
        <v>94</v>
      </c>
      <c r="AY173" s="162" t="s">
        <v>171</v>
      </c>
      <c r="BK173" s="164">
        <f>SUM(BK174:BK182)</f>
        <v>0</v>
      </c>
    </row>
    <row r="174" spans="2:65" s="1" customFormat="1" ht="38.25" customHeight="1">
      <c r="B174" s="35"/>
      <c r="C174" s="166" t="s">
        <v>326</v>
      </c>
      <c r="D174" s="166" t="s">
        <v>172</v>
      </c>
      <c r="E174" s="167" t="s">
        <v>327</v>
      </c>
      <c r="F174" s="249" t="s">
        <v>328</v>
      </c>
      <c r="G174" s="249"/>
      <c r="H174" s="249"/>
      <c r="I174" s="249"/>
      <c r="J174" s="168" t="s">
        <v>254</v>
      </c>
      <c r="K174" s="169">
        <v>82.861000000000004</v>
      </c>
      <c r="L174" s="250">
        <v>0</v>
      </c>
      <c r="M174" s="251"/>
      <c r="N174" s="252">
        <f t="shared" ref="N174:N182" si="35">ROUND(L174*K174,2)</f>
        <v>0</v>
      </c>
      <c r="O174" s="252"/>
      <c r="P174" s="252"/>
      <c r="Q174" s="252"/>
      <c r="R174" s="37"/>
      <c r="T174" s="170" t="s">
        <v>49</v>
      </c>
      <c r="U174" s="44" t="s">
        <v>56</v>
      </c>
      <c r="V174" s="36"/>
      <c r="W174" s="171">
        <f t="shared" ref="W174:W182" si="36">V174*K174</f>
        <v>0</v>
      </c>
      <c r="X174" s="171">
        <v>0</v>
      </c>
      <c r="Y174" s="171">
        <f t="shared" ref="Y174:Y182" si="37">X174*K174</f>
        <v>0</v>
      </c>
      <c r="Z174" s="171">
        <v>0</v>
      </c>
      <c r="AA174" s="172">
        <f t="shared" ref="AA174:AA182" si="38">Z174*K174</f>
        <v>0</v>
      </c>
      <c r="AR174" s="18" t="s">
        <v>176</v>
      </c>
      <c r="AT174" s="18" t="s">
        <v>172</v>
      </c>
      <c r="AU174" s="18" t="s">
        <v>132</v>
      </c>
      <c r="AY174" s="18" t="s">
        <v>171</v>
      </c>
      <c r="BE174" s="109">
        <f t="shared" ref="BE174:BE182" si="39">IF(U174="základná",N174,0)</f>
        <v>0</v>
      </c>
      <c r="BF174" s="109">
        <f t="shared" ref="BF174:BF182" si="40">IF(U174="znížená",N174,0)</f>
        <v>0</v>
      </c>
      <c r="BG174" s="109">
        <f t="shared" ref="BG174:BG182" si="41">IF(U174="zákl. prenesená",N174,0)</f>
        <v>0</v>
      </c>
      <c r="BH174" s="109">
        <f t="shared" ref="BH174:BH182" si="42">IF(U174="zníž. prenesená",N174,0)</f>
        <v>0</v>
      </c>
      <c r="BI174" s="109">
        <f t="shared" ref="BI174:BI182" si="43">IF(U174="nulová",N174,0)</f>
        <v>0</v>
      </c>
      <c r="BJ174" s="18" t="s">
        <v>132</v>
      </c>
      <c r="BK174" s="109">
        <f t="shared" ref="BK174:BK182" si="44">ROUND(L174*K174,2)</f>
        <v>0</v>
      </c>
      <c r="BL174" s="18" t="s">
        <v>176</v>
      </c>
      <c r="BM174" s="18" t="s">
        <v>329</v>
      </c>
    </row>
    <row r="175" spans="2:65" s="1" customFormat="1" ht="38.25" customHeight="1">
      <c r="B175" s="35"/>
      <c r="C175" s="173" t="s">
        <v>330</v>
      </c>
      <c r="D175" s="173" t="s">
        <v>226</v>
      </c>
      <c r="E175" s="174" t="s">
        <v>331</v>
      </c>
      <c r="F175" s="255" t="s">
        <v>332</v>
      </c>
      <c r="G175" s="255"/>
      <c r="H175" s="255"/>
      <c r="I175" s="255"/>
      <c r="J175" s="175" t="s">
        <v>254</v>
      </c>
      <c r="K175" s="176">
        <v>83.69</v>
      </c>
      <c r="L175" s="256">
        <v>0</v>
      </c>
      <c r="M175" s="257"/>
      <c r="N175" s="258">
        <f t="shared" si="35"/>
        <v>0</v>
      </c>
      <c r="O175" s="252"/>
      <c r="P175" s="252"/>
      <c r="Q175" s="252"/>
      <c r="R175" s="37"/>
      <c r="T175" s="170" t="s">
        <v>49</v>
      </c>
      <c r="U175" s="44" t="s">
        <v>56</v>
      </c>
      <c r="V175" s="36"/>
      <c r="W175" s="171">
        <f t="shared" si="36"/>
        <v>0</v>
      </c>
      <c r="X175" s="171">
        <v>2.0000000000000001E-4</v>
      </c>
      <c r="Y175" s="171">
        <f t="shared" si="37"/>
        <v>1.6737999999999999E-2</v>
      </c>
      <c r="Z175" s="171">
        <v>0</v>
      </c>
      <c r="AA175" s="172">
        <f t="shared" si="38"/>
        <v>0</v>
      </c>
      <c r="AR175" s="18" t="s">
        <v>201</v>
      </c>
      <c r="AT175" s="18" t="s">
        <v>226</v>
      </c>
      <c r="AU175" s="18" t="s">
        <v>132</v>
      </c>
      <c r="AY175" s="18" t="s">
        <v>171</v>
      </c>
      <c r="BE175" s="109">
        <f t="shared" si="39"/>
        <v>0</v>
      </c>
      <c r="BF175" s="109">
        <f t="shared" si="40"/>
        <v>0</v>
      </c>
      <c r="BG175" s="109">
        <f t="shared" si="41"/>
        <v>0</v>
      </c>
      <c r="BH175" s="109">
        <f t="shared" si="42"/>
        <v>0</v>
      </c>
      <c r="BI175" s="109">
        <f t="shared" si="43"/>
        <v>0</v>
      </c>
      <c r="BJ175" s="18" t="s">
        <v>132</v>
      </c>
      <c r="BK175" s="109">
        <f t="shared" si="44"/>
        <v>0</v>
      </c>
      <c r="BL175" s="18" t="s">
        <v>176</v>
      </c>
      <c r="BM175" s="18" t="s">
        <v>333</v>
      </c>
    </row>
    <row r="176" spans="2:65" s="1" customFormat="1" ht="25.5" customHeight="1">
      <c r="B176" s="35"/>
      <c r="C176" s="173" t="s">
        <v>334</v>
      </c>
      <c r="D176" s="173" t="s">
        <v>226</v>
      </c>
      <c r="E176" s="174" t="s">
        <v>335</v>
      </c>
      <c r="F176" s="255" t="s">
        <v>336</v>
      </c>
      <c r="G176" s="255"/>
      <c r="H176" s="255"/>
      <c r="I176" s="255"/>
      <c r="J176" s="175" t="s">
        <v>238</v>
      </c>
      <c r="K176" s="176">
        <v>5</v>
      </c>
      <c r="L176" s="256">
        <v>0</v>
      </c>
      <c r="M176" s="257"/>
      <c r="N176" s="258">
        <f t="shared" si="35"/>
        <v>0</v>
      </c>
      <c r="O176" s="252"/>
      <c r="P176" s="252"/>
      <c r="Q176" s="252"/>
      <c r="R176" s="37"/>
      <c r="T176" s="170" t="s">
        <v>49</v>
      </c>
      <c r="U176" s="44" t="s">
        <v>56</v>
      </c>
      <c r="V176" s="36"/>
      <c r="W176" s="171">
        <f t="shared" si="36"/>
        <v>0</v>
      </c>
      <c r="X176" s="171">
        <v>1.4999999999999999E-4</v>
      </c>
      <c r="Y176" s="171">
        <f t="shared" si="37"/>
        <v>7.4999999999999991E-4</v>
      </c>
      <c r="Z176" s="171">
        <v>0</v>
      </c>
      <c r="AA176" s="172">
        <f t="shared" si="38"/>
        <v>0</v>
      </c>
      <c r="AR176" s="18" t="s">
        <v>201</v>
      </c>
      <c r="AT176" s="18" t="s">
        <v>226</v>
      </c>
      <c r="AU176" s="18" t="s">
        <v>132</v>
      </c>
      <c r="AY176" s="18" t="s">
        <v>171</v>
      </c>
      <c r="BE176" s="109">
        <f t="shared" si="39"/>
        <v>0</v>
      </c>
      <c r="BF176" s="109">
        <f t="shared" si="40"/>
        <v>0</v>
      </c>
      <c r="BG176" s="109">
        <f t="shared" si="41"/>
        <v>0</v>
      </c>
      <c r="BH176" s="109">
        <f t="shared" si="42"/>
        <v>0</v>
      </c>
      <c r="BI176" s="109">
        <f t="shared" si="43"/>
        <v>0</v>
      </c>
      <c r="BJ176" s="18" t="s">
        <v>132</v>
      </c>
      <c r="BK176" s="109">
        <f t="shared" si="44"/>
        <v>0</v>
      </c>
      <c r="BL176" s="18" t="s">
        <v>176</v>
      </c>
      <c r="BM176" s="18" t="s">
        <v>337</v>
      </c>
    </row>
    <row r="177" spans="2:65" s="1" customFormat="1" ht="25.5" customHeight="1">
      <c r="B177" s="35"/>
      <c r="C177" s="173" t="s">
        <v>338</v>
      </c>
      <c r="D177" s="173" t="s">
        <v>226</v>
      </c>
      <c r="E177" s="174" t="s">
        <v>339</v>
      </c>
      <c r="F177" s="255" t="s">
        <v>340</v>
      </c>
      <c r="G177" s="255"/>
      <c r="H177" s="255"/>
      <c r="I177" s="255"/>
      <c r="J177" s="175" t="s">
        <v>238</v>
      </c>
      <c r="K177" s="176">
        <v>8</v>
      </c>
      <c r="L177" s="256">
        <v>0</v>
      </c>
      <c r="M177" s="257"/>
      <c r="N177" s="258">
        <f t="shared" si="35"/>
        <v>0</v>
      </c>
      <c r="O177" s="252"/>
      <c r="P177" s="252"/>
      <c r="Q177" s="252"/>
      <c r="R177" s="37"/>
      <c r="T177" s="170" t="s">
        <v>49</v>
      </c>
      <c r="U177" s="44" t="s">
        <v>56</v>
      </c>
      <c r="V177" s="36"/>
      <c r="W177" s="171">
        <f t="shared" si="36"/>
        <v>0</v>
      </c>
      <c r="X177" s="171">
        <v>6.9999999999999994E-5</v>
      </c>
      <c r="Y177" s="171">
        <f t="shared" si="37"/>
        <v>5.5999999999999995E-4</v>
      </c>
      <c r="Z177" s="171">
        <v>0</v>
      </c>
      <c r="AA177" s="172">
        <f t="shared" si="38"/>
        <v>0</v>
      </c>
      <c r="AR177" s="18" t="s">
        <v>201</v>
      </c>
      <c r="AT177" s="18" t="s">
        <v>226</v>
      </c>
      <c r="AU177" s="18" t="s">
        <v>132</v>
      </c>
      <c r="AY177" s="18" t="s">
        <v>171</v>
      </c>
      <c r="BE177" s="109">
        <f t="shared" si="39"/>
        <v>0</v>
      </c>
      <c r="BF177" s="109">
        <f t="shared" si="40"/>
        <v>0</v>
      </c>
      <c r="BG177" s="109">
        <f t="shared" si="41"/>
        <v>0</v>
      </c>
      <c r="BH177" s="109">
        <f t="shared" si="42"/>
        <v>0</v>
      </c>
      <c r="BI177" s="109">
        <f t="shared" si="43"/>
        <v>0</v>
      </c>
      <c r="BJ177" s="18" t="s">
        <v>132</v>
      </c>
      <c r="BK177" s="109">
        <f t="shared" si="44"/>
        <v>0</v>
      </c>
      <c r="BL177" s="18" t="s">
        <v>176</v>
      </c>
      <c r="BM177" s="18" t="s">
        <v>341</v>
      </c>
    </row>
    <row r="178" spans="2:65" s="1" customFormat="1" ht="25.5" customHeight="1">
      <c r="B178" s="35"/>
      <c r="C178" s="173" t="s">
        <v>342</v>
      </c>
      <c r="D178" s="173" t="s">
        <v>226</v>
      </c>
      <c r="E178" s="174" t="s">
        <v>343</v>
      </c>
      <c r="F178" s="255" t="s">
        <v>344</v>
      </c>
      <c r="G178" s="255"/>
      <c r="H178" s="255"/>
      <c r="I178" s="255"/>
      <c r="J178" s="175" t="s">
        <v>238</v>
      </c>
      <c r="K178" s="176">
        <v>8</v>
      </c>
      <c r="L178" s="256">
        <v>0</v>
      </c>
      <c r="M178" s="257"/>
      <c r="N178" s="258">
        <f t="shared" si="35"/>
        <v>0</v>
      </c>
      <c r="O178" s="252"/>
      <c r="P178" s="252"/>
      <c r="Q178" s="252"/>
      <c r="R178" s="37"/>
      <c r="T178" s="170" t="s">
        <v>49</v>
      </c>
      <c r="U178" s="44" t="s">
        <v>56</v>
      </c>
      <c r="V178" s="36"/>
      <c r="W178" s="171">
        <f t="shared" si="36"/>
        <v>0</v>
      </c>
      <c r="X178" s="171">
        <v>9.0000000000000006E-5</v>
      </c>
      <c r="Y178" s="171">
        <f t="shared" si="37"/>
        <v>7.2000000000000005E-4</v>
      </c>
      <c r="Z178" s="171">
        <v>0</v>
      </c>
      <c r="AA178" s="172">
        <f t="shared" si="38"/>
        <v>0</v>
      </c>
      <c r="AR178" s="18" t="s">
        <v>201</v>
      </c>
      <c r="AT178" s="18" t="s">
        <v>226</v>
      </c>
      <c r="AU178" s="18" t="s">
        <v>132</v>
      </c>
      <c r="AY178" s="18" t="s">
        <v>171</v>
      </c>
      <c r="BE178" s="109">
        <f t="shared" si="39"/>
        <v>0</v>
      </c>
      <c r="BF178" s="109">
        <f t="shared" si="40"/>
        <v>0</v>
      </c>
      <c r="BG178" s="109">
        <f t="shared" si="41"/>
        <v>0</v>
      </c>
      <c r="BH178" s="109">
        <f t="shared" si="42"/>
        <v>0</v>
      </c>
      <c r="BI178" s="109">
        <f t="shared" si="43"/>
        <v>0</v>
      </c>
      <c r="BJ178" s="18" t="s">
        <v>132</v>
      </c>
      <c r="BK178" s="109">
        <f t="shared" si="44"/>
        <v>0</v>
      </c>
      <c r="BL178" s="18" t="s">
        <v>176</v>
      </c>
      <c r="BM178" s="18" t="s">
        <v>345</v>
      </c>
    </row>
    <row r="179" spans="2:65" s="1" customFormat="1" ht="25.5" customHeight="1">
      <c r="B179" s="35"/>
      <c r="C179" s="173" t="s">
        <v>346</v>
      </c>
      <c r="D179" s="173" t="s">
        <v>226</v>
      </c>
      <c r="E179" s="174" t="s">
        <v>347</v>
      </c>
      <c r="F179" s="255" t="s">
        <v>348</v>
      </c>
      <c r="G179" s="255"/>
      <c r="H179" s="255"/>
      <c r="I179" s="255"/>
      <c r="J179" s="175" t="s">
        <v>238</v>
      </c>
      <c r="K179" s="176">
        <v>3</v>
      </c>
      <c r="L179" s="256">
        <v>0</v>
      </c>
      <c r="M179" s="257"/>
      <c r="N179" s="258">
        <f t="shared" si="35"/>
        <v>0</v>
      </c>
      <c r="O179" s="252"/>
      <c r="P179" s="252"/>
      <c r="Q179" s="252"/>
      <c r="R179" s="37"/>
      <c r="T179" s="170" t="s">
        <v>49</v>
      </c>
      <c r="U179" s="44" t="s">
        <v>56</v>
      </c>
      <c r="V179" s="36"/>
      <c r="W179" s="171">
        <f t="shared" si="36"/>
        <v>0</v>
      </c>
      <c r="X179" s="171">
        <v>6.9999999999999994E-5</v>
      </c>
      <c r="Y179" s="171">
        <f t="shared" si="37"/>
        <v>2.0999999999999998E-4</v>
      </c>
      <c r="Z179" s="171">
        <v>0</v>
      </c>
      <c r="AA179" s="172">
        <f t="shared" si="38"/>
        <v>0</v>
      </c>
      <c r="AR179" s="18" t="s">
        <v>201</v>
      </c>
      <c r="AT179" s="18" t="s">
        <v>226</v>
      </c>
      <c r="AU179" s="18" t="s">
        <v>132</v>
      </c>
      <c r="AY179" s="18" t="s">
        <v>171</v>
      </c>
      <c r="BE179" s="109">
        <f t="shared" si="39"/>
        <v>0</v>
      </c>
      <c r="BF179" s="109">
        <f t="shared" si="40"/>
        <v>0</v>
      </c>
      <c r="BG179" s="109">
        <f t="shared" si="41"/>
        <v>0</v>
      </c>
      <c r="BH179" s="109">
        <f t="shared" si="42"/>
        <v>0</v>
      </c>
      <c r="BI179" s="109">
        <f t="shared" si="43"/>
        <v>0</v>
      </c>
      <c r="BJ179" s="18" t="s">
        <v>132</v>
      </c>
      <c r="BK179" s="109">
        <f t="shared" si="44"/>
        <v>0</v>
      </c>
      <c r="BL179" s="18" t="s">
        <v>176</v>
      </c>
      <c r="BM179" s="18" t="s">
        <v>349</v>
      </c>
    </row>
    <row r="180" spans="2:65" s="1" customFormat="1" ht="25.5" customHeight="1">
      <c r="B180" s="35"/>
      <c r="C180" s="173" t="s">
        <v>350</v>
      </c>
      <c r="D180" s="173" t="s">
        <v>226</v>
      </c>
      <c r="E180" s="174" t="s">
        <v>351</v>
      </c>
      <c r="F180" s="255" t="s">
        <v>352</v>
      </c>
      <c r="G180" s="255"/>
      <c r="H180" s="255"/>
      <c r="I180" s="255"/>
      <c r="J180" s="175" t="s">
        <v>238</v>
      </c>
      <c r="K180" s="176">
        <v>2</v>
      </c>
      <c r="L180" s="256">
        <v>0</v>
      </c>
      <c r="M180" s="257"/>
      <c r="N180" s="258">
        <f t="shared" si="35"/>
        <v>0</v>
      </c>
      <c r="O180" s="252"/>
      <c r="P180" s="252"/>
      <c r="Q180" s="252"/>
      <c r="R180" s="37"/>
      <c r="T180" s="170" t="s">
        <v>49</v>
      </c>
      <c r="U180" s="44" t="s">
        <v>56</v>
      </c>
      <c r="V180" s="36"/>
      <c r="W180" s="171">
        <f t="shared" si="36"/>
        <v>0</v>
      </c>
      <c r="X180" s="171">
        <v>5.0000000000000002E-5</v>
      </c>
      <c r="Y180" s="171">
        <f t="shared" si="37"/>
        <v>1E-4</v>
      </c>
      <c r="Z180" s="171">
        <v>0</v>
      </c>
      <c r="AA180" s="172">
        <f t="shared" si="38"/>
        <v>0</v>
      </c>
      <c r="AR180" s="18" t="s">
        <v>201</v>
      </c>
      <c r="AT180" s="18" t="s">
        <v>226</v>
      </c>
      <c r="AU180" s="18" t="s">
        <v>132</v>
      </c>
      <c r="AY180" s="18" t="s">
        <v>171</v>
      </c>
      <c r="BE180" s="109">
        <f t="shared" si="39"/>
        <v>0</v>
      </c>
      <c r="BF180" s="109">
        <f t="shared" si="40"/>
        <v>0</v>
      </c>
      <c r="BG180" s="109">
        <f t="shared" si="41"/>
        <v>0</v>
      </c>
      <c r="BH180" s="109">
        <f t="shared" si="42"/>
        <v>0</v>
      </c>
      <c r="BI180" s="109">
        <f t="shared" si="43"/>
        <v>0</v>
      </c>
      <c r="BJ180" s="18" t="s">
        <v>132</v>
      </c>
      <c r="BK180" s="109">
        <f t="shared" si="44"/>
        <v>0</v>
      </c>
      <c r="BL180" s="18" t="s">
        <v>176</v>
      </c>
      <c r="BM180" s="18" t="s">
        <v>353</v>
      </c>
    </row>
    <row r="181" spans="2:65" s="1" customFormat="1" ht="38.25" customHeight="1">
      <c r="B181" s="35"/>
      <c r="C181" s="166" t="s">
        <v>354</v>
      </c>
      <c r="D181" s="166" t="s">
        <v>172</v>
      </c>
      <c r="E181" s="167" t="s">
        <v>355</v>
      </c>
      <c r="F181" s="249" t="s">
        <v>356</v>
      </c>
      <c r="G181" s="249"/>
      <c r="H181" s="249"/>
      <c r="I181" s="249"/>
      <c r="J181" s="168" t="s">
        <v>254</v>
      </c>
      <c r="K181" s="169">
        <v>82.861000000000004</v>
      </c>
      <c r="L181" s="250">
        <v>0</v>
      </c>
      <c r="M181" s="251"/>
      <c r="N181" s="252">
        <f t="shared" si="35"/>
        <v>0</v>
      </c>
      <c r="O181" s="252"/>
      <c r="P181" s="252"/>
      <c r="Q181" s="252"/>
      <c r="R181" s="37"/>
      <c r="T181" s="170" t="s">
        <v>49</v>
      </c>
      <c r="U181" s="44" t="s">
        <v>56</v>
      </c>
      <c r="V181" s="36"/>
      <c r="W181" s="171">
        <f t="shared" si="36"/>
        <v>0</v>
      </c>
      <c r="X181" s="171">
        <v>2.0000000000000002E-5</v>
      </c>
      <c r="Y181" s="171">
        <f t="shared" si="37"/>
        <v>1.6572200000000003E-3</v>
      </c>
      <c r="Z181" s="171">
        <v>0</v>
      </c>
      <c r="AA181" s="172">
        <f t="shared" si="38"/>
        <v>0</v>
      </c>
      <c r="AR181" s="18" t="s">
        <v>176</v>
      </c>
      <c r="AT181" s="18" t="s">
        <v>172</v>
      </c>
      <c r="AU181" s="18" t="s">
        <v>132</v>
      </c>
      <c r="AY181" s="18" t="s">
        <v>171</v>
      </c>
      <c r="BE181" s="109">
        <f t="shared" si="39"/>
        <v>0</v>
      </c>
      <c r="BF181" s="109">
        <f t="shared" si="40"/>
        <v>0</v>
      </c>
      <c r="BG181" s="109">
        <f t="shared" si="41"/>
        <v>0</v>
      </c>
      <c r="BH181" s="109">
        <f t="shared" si="42"/>
        <v>0</v>
      </c>
      <c r="BI181" s="109">
        <f t="shared" si="43"/>
        <v>0</v>
      </c>
      <c r="BJ181" s="18" t="s">
        <v>132</v>
      </c>
      <c r="BK181" s="109">
        <f t="shared" si="44"/>
        <v>0</v>
      </c>
      <c r="BL181" s="18" t="s">
        <v>176</v>
      </c>
      <c r="BM181" s="18" t="s">
        <v>357</v>
      </c>
    </row>
    <row r="182" spans="2:65" s="1" customFormat="1" ht="38.25" customHeight="1">
      <c r="B182" s="35"/>
      <c r="C182" s="173" t="s">
        <v>358</v>
      </c>
      <c r="D182" s="173" t="s">
        <v>226</v>
      </c>
      <c r="E182" s="174" t="s">
        <v>271</v>
      </c>
      <c r="F182" s="255" t="s">
        <v>272</v>
      </c>
      <c r="G182" s="255"/>
      <c r="H182" s="255"/>
      <c r="I182" s="255"/>
      <c r="J182" s="175" t="s">
        <v>175</v>
      </c>
      <c r="K182" s="176">
        <v>26.032</v>
      </c>
      <c r="L182" s="256">
        <v>0</v>
      </c>
      <c r="M182" s="257"/>
      <c r="N182" s="258">
        <f t="shared" si="35"/>
        <v>0</v>
      </c>
      <c r="O182" s="252"/>
      <c r="P182" s="252"/>
      <c r="Q182" s="252"/>
      <c r="R182" s="37"/>
      <c r="T182" s="170" t="s">
        <v>49</v>
      </c>
      <c r="U182" s="44" t="s">
        <v>56</v>
      </c>
      <c r="V182" s="36"/>
      <c r="W182" s="171">
        <f t="shared" si="36"/>
        <v>0</v>
      </c>
      <c r="X182" s="171">
        <v>4.0000000000000002E-4</v>
      </c>
      <c r="Y182" s="171">
        <f t="shared" si="37"/>
        <v>1.04128E-2</v>
      </c>
      <c r="Z182" s="171">
        <v>0</v>
      </c>
      <c r="AA182" s="172">
        <f t="shared" si="38"/>
        <v>0</v>
      </c>
      <c r="AR182" s="18" t="s">
        <v>201</v>
      </c>
      <c r="AT182" s="18" t="s">
        <v>226</v>
      </c>
      <c r="AU182" s="18" t="s">
        <v>132</v>
      </c>
      <c r="AY182" s="18" t="s">
        <v>171</v>
      </c>
      <c r="BE182" s="109">
        <f t="shared" si="39"/>
        <v>0</v>
      </c>
      <c r="BF182" s="109">
        <f t="shared" si="40"/>
        <v>0</v>
      </c>
      <c r="BG182" s="109">
        <f t="shared" si="41"/>
        <v>0</v>
      </c>
      <c r="BH182" s="109">
        <f t="shared" si="42"/>
        <v>0</v>
      </c>
      <c r="BI182" s="109">
        <f t="shared" si="43"/>
        <v>0</v>
      </c>
      <c r="BJ182" s="18" t="s">
        <v>132</v>
      </c>
      <c r="BK182" s="109">
        <f t="shared" si="44"/>
        <v>0</v>
      </c>
      <c r="BL182" s="18" t="s">
        <v>176</v>
      </c>
      <c r="BM182" s="18" t="s">
        <v>359</v>
      </c>
    </row>
    <row r="183" spans="2:65" s="9" customFormat="1" ht="29.85" customHeight="1">
      <c r="B183" s="156"/>
      <c r="C183" s="157"/>
      <c r="D183" s="165" t="s">
        <v>164</v>
      </c>
      <c r="E183" s="165"/>
      <c r="F183" s="165"/>
      <c r="G183" s="165"/>
      <c r="H183" s="165"/>
      <c r="I183" s="165"/>
      <c r="J183" s="165"/>
      <c r="K183" s="165"/>
      <c r="L183" s="165"/>
      <c r="M183" s="165"/>
      <c r="N183" s="259">
        <f>BK183</f>
        <v>0</v>
      </c>
      <c r="O183" s="260"/>
      <c r="P183" s="260"/>
      <c r="Q183" s="260"/>
      <c r="R183" s="158"/>
      <c r="T183" s="159"/>
      <c r="U183" s="157"/>
      <c r="V183" s="157"/>
      <c r="W183" s="160">
        <f>SUM(W184:W199)</f>
        <v>0</v>
      </c>
      <c r="X183" s="157"/>
      <c r="Y183" s="160">
        <f>SUM(Y184:Y199)</f>
        <v>6.7828533800000006</v>
      </c>
      <c r="Z183" s="157"/>
      <c r="AA183" s="161">
        <f>SUM(AA184:AA199)</f>
        <v>98.179107999999999</v>
      </c>
      <c r="AR183" s="162" t="s">
        <v>94</v>
      </c>
      <c r="AT183" s="163" t="s">
        <v>88</v>
      </c>
      <c r="AU183" s="163" t="s">
        <v>94</v>
      </c>
      <c r="AY183" s="162" t="s">
        <v>171</v>
      </c>
      <c r="BK183" s="164">
        <f>SUM(BK184:BK199)</f>
        <v>0</v>
      </c>
    </row>
    <row r="184" spans="2:65" s="1" customFormat="1" ht="38.25" customHeight="1">
      <c r="B184" s="35"/>
      <c r="C184" s="166" t="s">
        <v>360</v>
      </c>
      <c r="D184" s="166" t="s">
        <v>172</v>
      </c>
      <c r="E184" s="167" t="s">
        <v>361</v>
      </c>
      <c r="F184" s="249" t="s">
        <v>362</v>
      </c>
      <c r="G184" s="249"/>
      <c r="H184" s="249"/>
      <c r="I184" s="249"/>
      <c r="J184" s="168" t="s">
        <v>254</v>
      </c>
      <c r="K184" s="169">
        <v>147.41900000000001</v>
      </c>
      <c r="L184" s="250">
        <v>0</v>
      </c>
      <c r="M184" s="251"/>
      <c r="N184" s="252">
        <f t="shared" ref="N184:N199" si="45">ROUND(L184*K184,2)</f>
        <v>0</v>
      </c>
      <c r="O184" s="252"/>
      <c r="P184" s="252"/>
      <c r="Q184" s="252"/>
      <c r="R184" s="37"/>
      <c r="T184" s="170" t="s">
        <v>49</v>
      </c>
      <c r="U184" s="44" t="s">
        <v>56</v>
      </c>
      <c r="V184" s="36"/>
      <c r="W184" s="171">
        <f t="shared" ref="W184:W199" si="46">V184*K184</f>
        <v>0</v>
      </c>
      <c r="X184" s="171">
        <v>4.3E-3</v>
      </c>
      <c r="Y184" s="171">
        <f t="shared" ref="Y184:Y199" si="47">X184*K184</f>
        <v>0.63390170000000001</v>
      </c>
      <c r="Z184" s="171">
        <v>0</v>
      </c>
      <c r="AA184" s="172">
        <f t="shared" ref="AA184:AA199" si="48">Z184*K184</f>
        <v>0</v>
      </c>
      <c r="AR184" s="18" t="s">
        <v>176</v>
      </c>
      <c r="AT184" s="18" t="s">
        <v>172</v>
      </c>
      <c r="AU184" s="18" t="s">
        <v>132</v>
      </c>
      <c r="AY184" s="18" t="s">
        <v>171</v>
      </c>
      <c r="BE184" s="109">
        <f t="shared" ref="BE184:BE199" si="49">IF(U184="základná",N184,0)</f>
        <v>0</v>
      </c>
      <c r="BF184" s="109">
        <f t="shared" ref="BF184:BF199" si="50">IF(U184="znížená",N184,0)</f>
        <v>0</v>
      </c>
      <c r="BG184" s="109">
        <f t="shared" ref="BG184:BG199" si="51">IF(U184="zákl. prenesená",N184,0)</f>
        <v>0</v>
      </c>
      <c r="BH184" s="109">
        <f t="shared" ref="BH184:BH199" si="52">IF(U184="zníž. prenesená",N184,0)</f>
        <v>0</v>
      </c>
      <c r="BI184" s="109">
        <f t="shared" ref="BI184:BI199" si="53">IF(U184="nulová",N184,0)</f>
        <v>0</v>
      </c>
      <c r="BJ184" s="18" t="s">
        <v>132</v>
      </c>
      <c r="BK184" s="109">
        <f t="shared" ref="BK184:BK199" si="54">ROUND(L184*K184,2)</f>
        <v>0</v>
      </c>
      <c r="BL184" s="18" t="s">
        <v>176</v>
      </c>
      <c r="BM184" s="18" t="s">
        <v>363</v>
      </c>
    </row>
    <row r="185" spans="2:65" s="1" customFormat="1" ht="25.5" customHeight="1">
      <c r="B185" s="35"/>
      <c r="C185" s="166" t="s">
        <v>364</v>
      </c>
      <c r="D185" s="166" t="s">
        <v>172</v>
      </c>
      <c r="E185" s="167" t="s">
        <v>365</v>
      </c>
      <c r="F185" s="249" t="s">
        <v>366</v>
      </c>
      <c r="G185" s="249"/>
      <c r="H185" s="249"/>
      <c r="I185" s="249"/>
      <c r="J185" s="168" t="s">
        <v>254</v>
      </c>
      <c r="K185" s="169">
        <v>117.935</v>
      </c>
      <c r="L185" s="250">
        <v>0</v>
      </c>
      <c r="M185" s="251"/>
      <c r="N185" s="252">
        <f t="shared" si="45"/>
        <v>0</v>
      </c>
      <c r="O185" s="252"/>
      <c r="P185" s="252"/>
      <c r="Q185" s="252"/>
      <c r="R185" s="37"/>
      <c r="T185" s="170" t="s">
        <v>49</v>
      </c>
      <c r="U185" s="44" t="s">
        <v>56</v>
      </c>
      <c r="V185" s="36"/>
      <c r="W185" s="171">
        <f t="shared" si="46"/>
        <v>0</v>
      </c>
      <c r="X185" s="171">
        <v>4.2560000000000001E-2</v>
      </c>
      <c r="Y185" s="171">
        <f t="shared" si="47"/>
        <v>5.0193136000000003</v>
      </c>
      <c r="Z185" s="171">
        <v>0</v>
      </c>
      <c r="AA185" s="172">
        <f t="shared" si="48"/>
        <v>0</v>
      </c>
      <c r="AR185" s="18" t="s">
        <v>176</v>
      </c>
      <c r="AT185" s="18" t="s">
        <v>172</v>
      </c>
      <c r="AU185" s="18" t="s">
        <v>132</v>
      </c>
      <c r="AY185" s="18" t="s">
        <v>171</v>
      </c>
      <c r="BE185" s="109">
        <f t="shared" si="49"/>
        <v>0</v>
      </c>
      <c r="BF185" s="109">
        <f t="shared" si="50"/>
        <v>0</v>
      </c>
      <c r="BG185" s="109">
        <f t="shared" si="51"/>
        <v>0</v>
      </c>
      <c r="BH185" s="109">
        <f t="shared" si="52"/>
        <v>0</v>
      </c>
      <c r="BI185" s="109">
        <f t="shared" si="53"/>
        <v>0</v>
      </c>
      <c r="BJ185" s="18" t="s">
        <v>132</v>
      </c>
      <c r="BK185" s="109">
        <f t="shared" si="54"/>
        <v>0</v>
      </c>
      <c r="BL185" s="18" t="s">
        <v>176</v>
      </c>
      <c r="BM185" s="18" t="s">
        <v>367</v>
      </c>
    </row>
    <row r="186" spans="2:65" s="1" customFormat="1" ht="25.5" customHeight="1">
      <c r="B186" s="35"/>
      <c r="C186" s="166" t="s">
        <v>368</v>
      </c>
      <c r="D186" s="166" t="s">
        <v>172</v>
      </c>
      <c r="E186" s="167" t="s">
        <v>369</v>
      </c>
      <c r="F186" s="249" t="s">
        <v>370</v>
      </c>
      <c r="G186" s="249"/>
      <c r="H186" s="249"/>
      <c r="I186" s="249"/>
      <c r="J186" s="168" t="s">
        <v>175</v>
      </c>
      <c r="K186" s="169">
        <v>234.399</v>
      </c>
      <c r="L186" s="250">
        <v>0</v>
      </c>
      <c r="M186" s="251"/>
      <c r="N186" s="252">
        <f t="shared" si="45"/>
        <v>0</v>
      </c>
      <c r="O186" s="252"/>
      <c r="P186" s="252"/>
      <c r="Q186" s="252"/>
      <c r="R186" s="37"/>
      <c r="T186" s="170" t="s">
        <v>49</v>
      </c>
      <c r="U186" s="44" t="s">
        <v>56</v>
      </c>
      <c r="V186" s="36"/>
      <c r="W186" s="171">
        <f t="shared" si="46"/>
        <v>0</v>
      </c>
      <c r="X186" s="171">
        <v>1.92E-3</v>
      </c>
      <c r="Y186" s="171">
        <f t="shared" si="47"/>
        <v>0.45004608000000001</v>
      </c>
      <c r="Z186" s="171">
        <v>0</v>
      </c>
      <c r="AA186" s="172">
        <f t="shared" si="48"/>
        <v>0</v>
      </c>
      <c r="AR186" s="18" t="s">
        <v>176</v>
      </c>
      <c r="AT186" s="18" t="s">
        <v>172</v>
      </c>
      <c r="AU186" s="18" t="s">
        <v>132</v>
      </c>
      <c r="AY186" s="18" t="s">
        <v>171</v>
      </c>
      <c r="BE186" s="109">
        <f t="shared" si="49"/>
        <v>0</v>
      </c>
      <c r="BF186" s="109">
        <f t="shared" si="50"/>
        <v>0</v>
      </c>
      <c r="BG186" s="109">
        <f t="shared" si="51"/>
        <v>0</v>
      </c>
      <c r="BH186" s="109">
        <f t="shared" si="52"/>
        <v>0</v>
      </c>
      <c r="BI186" s="109">
        <f t="shared" si="53"/>
        <v>0</v>
      </c>
      <c r="BJ186" s="18" t="s">
        <v>132</v>
      </c>
      <c r="BK186" s="109">
        <f t="shared" si="54"/>
        <v>0</v>
      </c>
      <c r="BL186" s="18" t="s">
        <v>176</v>
      </c>
      <c r="BM186" s="18" t="s">
        <v>371</v>
      </c>
    </row>
    <row r="187" spans="2:65" s="1" customFormat="1" ht="25.5" customHeight="1">
      <c r="B187" s="35"/>
      <c r="C187" s="166" t="s">
        <v>372</v>
      </c>
      <c r="D187" s="166" t="s">
        <v>172</v>
      </c>
      <c r="E187" s="167" t="s">
        <v>373</v>
      </c>
      <c r="F187" s="249" t="s">
        <v>374</v>
      </c>
      <c r="G187" s="249"/>
      <c r="H187" s="249"/>
      <c r="I187" s="249"/>
      <c r="J187" s="168" t="s">
        <v>175</v>
      </c>
      <c r="K187" s="169">
        <v>434.03300000000002</v>
      </c>
      <c r="L187" s="250">
        <v>0</v>
      </c>
      <c r="M187" s="251"/>
      <c r="N187" s="252">
        <f t="shared" si="45"/>
        <v>0</v>
      </c>
      <c r="O187" s="252"/>
      <c r="P187" s="252"/>
      <c r="Q187" s="252"/>
      <c r="R187" s="37"/>
      <c r="T187" s="170" t="s">
        <v>49</v>
      </c>
      <c r="U187" s="44" t="s">
        <v>56</v>
      </c>
      <c r="V187" s="36"/>
      <c r="W187" s="171">
        <f t="shared" si="46"/>
        <v>0</v>
      </c>
      <c r="X187" s="171">
        <v>0</v>
      </c>
      <c r="Y187" s="171">
        <f t="shared" si="47"/>
        <v>0</v>
      </c>
      <c r="Z187" s="171">
        <v>0</v>
      </c>
      <c r="AA187" s="172">
        <f t="shared" si="48"/>
        <v>0</v>
      </c>
      <c r="AR187" s="18" t="s">
        <v>176</v>
      </c>
      <c r="AT187" s="18" t="s">
        <v>172</v>
      </c>
      <c r="AU187" s="18" t="s">
        <v>132</v>
      </c>
      <c r="AY187" s="18" t="s">
        <v>171</v>
      </c>
      <c r="BE187" s="109">
        <f t="shared" si="49"/>
        <v>0</v>
      </c>
      <c r="BF187" s="109">
        <f t="shared" si="50"/>
        <v>0</v>
      </c>
      <c r="BG187" s="109">
        <f t="shared" si="51"/>
        <v>0</v>
      </c>
      <c r="BH187" s="109">
        <f t="shared" si="52"/>
        <v>0</v>
      </c>
      <c r="BI187" s="109">
        <f t="shared" si="53"/>
        <v>0</v>
      </c>
      <c r="BJ187" s="18" t="s">
        <v>132</v>
      </c>
      <c r="BK187" s="109">
        <f t="shared" si="54"/>
        <v>0</v>
      </c>
      <c r="BL187" s="18" t="s">
        <v>176</v>
      </c>
      <c r="BM187" s="18" t="s">
        <v>375</v>
      </c>
    </row>
    <row r="188" spans="2:65" s="1" customFormat="1" ht="25.5" customHeight="1">
      <c r="B188" s="35"/>
      <c r="C188" s="166" t="s">
        <v>376</v>
      </c>
      <c r="D188" s="166" t="s">
        <v>172</v>
      </c>
      <c r="E188" s="167" t="s">
        <v>377</v>
      </c>
      <c r="F188" s="249" t="s">
        <v>378</v>
      </c>
      <c r="G188" s="249"/>
      <c r="H188" s="249"/>
      <c r="I188" s="249"/>
      <c r="J188" s="168" t="s">
        <v>175</v>
      </c>
      <c r="K188" s="169">
        <v>190.154</v>
      </c>
      <c r="L188" s="250">
        <v>0</v>
      </c>
      <c r="M188" s="251"/>
      <c r="N188" s="252">
        <f t="shared" si="45"/>
        <v>0</v>
      </c>
      <c r="O188" s="252"/>
      <c r="P188" s="252"/>
      <c r="Q188" s="252"/>
      <c r="R188" s="37"/>
      <c r="T188" s="170" t="s">
        <v>49</v>
      </c>
      <c r="U188" s="44" t="s">
        <v>56</v>
      </c>
      <c r="V188" s="36"/>
      <c r="W188" s="171">
        <f t="shared" si="46"/>
        <v>0</v>
      </c>
      <c r="X188" s="171">
        <v>0</v>
      </c>
      <c r="Y188" s="171">
        <f t="shared" si="47"/>
        <v>0</v>
      </c>
      <c r="Z188" s="171">
        <v>0.19600000000000001</v>
      </c>
      <c r="AA188" s="172">
        <f t="shared" si="48"/>
        <v>37.270184</v>
      </c>
      <c r="AR188" s="18" t="s">
        <v>176</v>
      </c>
      <c r="AT188" s="18" t="s">
        <v>172</v>
      </c>
      <c r="AU188" s="18" t="s">
        <v>132</v>
      </c>
      <c r="AY188" s="18" t="s">
        <v>171</v>
      </c>
      <c r="BE188" s="109">
        <f t="shared" si="49"/>
        <v>0</v>
      </c>
      <c r="BF188" s="109">
        <f t="shared" si="50"/>
        <v>0</v>
      </c>
      <c r="BG188" s="109">
        <f t="shared" si="51"/>
        <v>0</v>
      </c>
      <c r="BH188" s="109">
        <f t="shared" si="52"/>
        <v>0</v>
      </c>
      <c r="BI188" s="109">
        <f t="shared" si="53"/>
        <v>0</v>
      </c>
      <c r="BJ188" s="18" t="s">
        <v>132</v>
      </c>
      <c r="BK188" s="109">
        <f t="shared" si="54"/>
        <v>0</v>
      </c>
      <c r="BL188" s="18" t="s">
        <v>176</v>
      </c>
      <c r="BM188" s="18" t="s">
        <v>379</v>
      </c>
    </row>
    <row r="189" spans="2:65" s="1" customFormat="1" ht="38.25" customHeight="1">
      <c r="B189" s="35"/>
      <c r="C189" s="166" t="s">
        <v>380</v>
      </c>
      <c r="D189" s="166" t="s">
        <v>172</v>
      </c>
      <c r="E189" s="167" t="s">
        <v>381</v>
      </c>
      <c r="F189" s="249" t="s">
        <v>382</v>
      </c>
      <c r="G189" s="249"/>
      <c r="H189" s="249"/>
      <c r="I189" s="249"/>
      <c r="J189" s="168" t="s">
        <v>175</v>
      </c>
      <c r="K189" s="169">
        <v>190.154</v>
      </c>
      <c r="L189" s="250">
        <v>0</v>
      </c>
      <c r="M189" s="251"/>
      <c r="N189" s="252">
        <f t="shared" si="45"/>
        <v>0</v>
      </c>
      <c r="O189" s="252"/>
      <c r="P189" s="252"/>
      <c r="Q189" s="252"/>
      <c r="R189" s="37"/>
      <c r="T189" s="170" t="s">
        <v>49</v>
      </c>
      <c r="U189" s="44" t="s">
        <v>56</v>
      </c>
      <c r="V189" s="36"/>
      <c r="W189" s="171">
        <f t="shared" si="46"/>
        <v>0</v>
      </c>
      <c r="X189" s="171">
        <v>0</v>
      </c>
      <c r="Y189" s="171">
        <f t="shared" si="47"/>
        <v>0</v>
      </c>
      <c r="Z189" s="171">
        <v>0.183</v>
      </c>
      <c r="AA189" s="172">
        <f t="shared" si="48"/>
        <v>34.798181999999997</v>
      </c>
      <c r="AR189" s="18" t="s">
        <v>176</v>
      </c>
      <c r="AT189" s="18" t="s">
        <v>172</v>
      </c>
      <c r="AU189" s="18" t="s">
        <v>132</v>
      </c>
      <c r="AY189" s="18" t="s">
        <v>171</v>
      </c>
      <c r="BE189" s="109">
        <f t="shared" si="49"/>
        <v>0</v>
      </c>
      <c r="BF189" s="109">
        <f t="shared" si="50"/>
        <v>0</v>
      </c>
      <c r="BG189" s="109">
        <f t="shared" si="51"/>
        <v>0</v>
      </c>
      <c r="BH189" s="109">
        <f t="shared" si="52"/>
        <v>0</v>
      </c>
      <c r="BI189" s="109">
        <f t="shared" si="53"/>
        <v>0</v>
      </c>
      <c r="BJ189" s="18" t="s">
        <v>132</v>
      </c>
      <c r="BK189" s="109">
        <f t="shared" si="54"/>
        <v>0</v>
      </c>
      <c r="BL189" s="18" t="s">
        <v>176</v>
      </c>
      <c r="BM189" s="18" t="s">
        <v>383</v>
      </c>
    </row>
    <row r="190" spans="2:65" s="1" customFormat="1" ht="38.25" customHeight="1">
      <c r="B190" s="35"/>
      <c r="C190" s="166" t="s">
        <v>384</v>
      </c>
      <c r="D190" s="166" t="s">
        <v>172</v>
      </c>
      <c r="E190" s="167" t="s">
        <v>385</v>
      </c>
      <c r="F190" s="249" t="s">
        <v>386</v>
      </c>
      <c r="G190" s="249"/>
      <c r="H190" s="249"/>
      <c r="I190" s="249"/>
      <c r="J190" s="168" t="s">
        <v>254</v>
      </c>
      <c r="K190" s="169">
        <v>12.92</v>
      </c>
      <c r="L190" s="250">
        <v>0</v>
      </c>
      <c r="M190" s="251"/>
      <c r="N190" s="252">
        <f t="shared" si="45"/>
        <v>0</v>
      </c>
      <c r="O190" s="252"/>
      <c r="P190" s="252"/>
      <c r="Q190" s="252"/>
      <c r="R190" s="37"/>
      <c r="T190" s="170" t="s">
        <v>49</v>
      </c>
      <c r="U190" s="44" t="s">
        <v>56</v>
      </c>
      <c r="V190" s="36"/>
      <c r="W190" s="171">
        <f t="shared" si="46"/>
        <v>0</v>
      </c>
      <c r="X190" s="171">
        <v>5.2600000000000001E-2</v>
      </c>
      <c r="Y190" s="171">
        <f t="shared" si="47"/>
        <v>0.67959199999999997</v>
      </c>
      <c r="Z190" s="171">
        <v>0</v>
      </c>
      <c r="AA190" s="172">
        <f t="shared" si="48"/>
        <v>0</v>
      </c>
      <c r="AR190" s="18" t="s">
        <v>176</v>
      </c>
      <c r="AT190" s="18" t="s">
        <v>172</v>
      </c>
      <c r="AU190" s="18" t="s">
        <v>132</v>
      </c>
      <c r="AY190" s="18" t="s">
        <v>171</v>
      </c>
      <c r="BE190" s="109">
        <f t="shared" si="49"/>
        <v>0</v>
      </c>
      <c r="BF190" s="109">
        <f t="shared" si="50"/>
        <v>0</v>
      </c>
      <c r="BG190" s="109">
        <f t="shared" si="51"/>
        <v>0</v>
      </c>
      <c r="BH190" s="109">
        <f t="shared" si="52"/>
        <v>0</v>
      </c>
      <c r="BI190" s="109">
        <f t="shared" si="53"/>
        <v>0</v>
      </c>
      <c r="BJ190" s="18" t="s">
        <v>132</v>
      </c>
      <c r="BK190" s="109">
        <f t="shared" si="54"/>
        <v>0</v>
      </c>
      <c r="BL190" s="18" t="s">
        <v>176</v>
      </c>
      <c r="BM190" s="18" t="s">
        <v>387</v>
      </c>
    </row>
    <row r="191" spans="2:65" s="1" customFormat="1" ht="38.25" customHeight="1">
      <c r="B191" s="35"/>
      <c r="C191" s="166" t="s">
        <v>388</v>
      </c>
      <c r="D191" s="166" t="s">
        <v>172</v>
      </c>
      <c r="E191" s="167" t="s">
        <v>389</v>
      </c>
      <c r="F191" s="249" t="s">
        <v>390</v>
      </c>
      <c r="G191" s="249"/>
      <c r="H191" s="249"/>
      <c r="I191" s="249"/>
      <c r="J191" s="168" t="s">
        <v>175</v>
      </c>
      <c r="K191" s="169">
        <v>203.82499999999999</v>
      </c>
      <c r="L191" s="250">
        <v>0</v>
      </c>
      <c r="M191" s="251"/>
      <c r="N191" s="252">
        <f t="shared" si="45"/>
        <v>0</v>
      </c>
      <c r="O191" s="252"/>
      <c r="P191" s="252"/>
      <c r="Q191" s="252"/>
      <c r="R191" s="37"/>
      <c r="T191" s="170" t="s">
        <v>49</v>
      </c>
      <c r="U191" s="44" t="s">
        <v>56</v>
      </c>
      <c r="V191" s="36"/>
      <c r="W191" s="171">
        <f t="shared" si="46"/>
        <v>0</v>
      </c>
      <c r="X191" s="171">
        <v>0</v>
      </c>
      <c r="Y191" s="171">
        <f t="shared" si="47"/>
        <v>0</v>
      </c>
      <c r="Z191" s="171">
        <v>4.5999999999999999E-2</v>
      </c>
      <c r="AA191" s="172">
        <f t="shared" si="48"/>
        <v>9.3759499999999996</v>
      </c>
      <c r="AR191" s="18" t="s">
        <v>176</v>
      </c>
      <c r="AT191" s="18" t="s">
        <v>172</v>
      </c>
      <c r="AU191" s="18" t="s">
        <v>132</v>
      </c>
      <c r="AY191" s="18" t="s">
        <v>171</v>
      </c>
      <c r="BE191" s="109">
        <f t="shared" si="49"/>
        <v>0</v>
      </c>
      <c r="BF191" s="109">
        <f t="shared" si="50"/>
        <v>0</v>
      </c>
      <c r="BG191" s="109">
        <f t="shared" si="51"/>
        <v>0</v>
      </c>
      <c r="BH191" s="109">
        <f t="shared" si="52"/>
        <v>0</v>
      </c>
      <c r="BI191" s="109">
        <f t="shared" si="53"/>
        <v>0</v>
      </c>
      <c r="BJ191" s="18" t="s">
        <v>132</v>
      </c>
      <c r="BK191" s="109">
        <f t="shared" si="54"/>
        <v>0</v>
      </c>
      <c r="BL191" s="18" t="s">
        <v>176</v>
      </c>
      <c r="BM191" s="18" t="s">
        <v>391</v>
      </c>
    </row>
    <row r="192" spans="2:65" s="1" customFormat="1" ht="38.25" customHeight="1">
      <c r="B192" s="35"/>
      <c r="C192" s="166" t="s">
        <v>392</v>
      </c>
      <c r="D192" s="166" t="s">
        <v>172</v>
      </c>
      <c r="E192" s="167" t="s">
        <v>393</v>
      </c>
      <c r="F192" s="249" t="s">
        <v>394</v>
      </c>
      <c r="G192" s="249"/>
      <c r="H192" s="249"/>
      <c r="I192" s="249"/>
      <c r="J192" s="168" t="s">
        <v>175</v>
      </c>
      <c r="K192" s="169">
        <v>203.82499999999999</v>
      </c>
      <c r="L192" s="250">
        <v>0</v>
      </c>
      <c r="M192" s="251"/>
      <c r="N192" s="252">
        <f t="shared" si="45"/>
        <v>0</v>
      </c>
      <c r="O192" s="252"/>
      <c r="P192" s="252"/>
      <c r="Q192" s="252"/>
      <c r="R192" s="37"/>
      <c r="T192" s="170" t="s">
        <v>49</v>
      </c>
      <c r="U192" s="44" t="s">
        <v>56</v>
      </c>
      <c r="V192" s="36"/>
      <c r="W192" s="171">
        <f t="shared" si="46"/>
        <v>0</v>
      </c>
      <c r="X192" s="171">
        <v>0</v>
      </c>
      <c r="Y192" s="171">
        <f t="shared" si="47"/>
        <v>0</v>
      </c>
      <c r="Z192" s="171">
        <v>1.4E-2</v>
      </c>
      <c r="AA192" s="172">
        <f t="shared" si="48"/>
        <v>2.8535499999999998</v>
      </c>
      <c r="AR192" s="18" t="s">
        <v>176</v>
      </c>
      <c r="AT192" s="18" t="s">
        <v>172</v>
      </c>
      <c r="AU192" s="18" t="s">
        <v>132</v>
      </c>
      <c r="AY192" s="18" t="s">
        <v>171</v>
      </c>
      <c r="BE192" s="109">
        <f t="shared" si="49"/>
        <v>0</v>
      </c>
      <c r="BF192" s="109">
        <f t="shared" si="50"/>
        <v>0</v>
      </c>
      <c r="BG192" s="109">
        <f t="shared" si="51"/>
        <v>0</v>
      </c>
      <c r="BH192" s="109">
        <f t="shared" si="52"/>
        <v>0</v>
      </c>
      <c r="BI192" s="109">
        <f t="shared" si="53"/>
        <v>0</v>
      </c>
      <c r="BJ192" s="18" t="s">
        <v>132</v>
      </c>
      <c r="BK192" s="109">
        <f t="shared" si="54"/>
        <v>0</v>
      </c>
      <c r="BL192" s="18" t="s">
        <v>176</v>
      </c>
      <c r="BM192" s="18" t="s">
        <v>395</v>
      </c>
    </row>
    <row r="193" spans="2:65" s="1" customFormat="1" ht="25.5" customHeight="1">
      <c r="B193" s="35"/>
      <c r="C193" s="166" t="s">
        <v>396</v>
      </c>
      <c r="D193" s="166" t="s">
        <v>172</v>
      </c>
      <c r="E193" s="167" t="s">
        <v>397</v>
      </c>
      <c r="F193" s="249" t="s">
        <v>398</v>
      </c>
      <c r="G193" s="249"/>
      <c r="H193" s="249"/>
      <c r="I193" s="249"/>
      <c r="J193" s="168" t="s">
        <v>175</v>
      </c>
      <c r="K193" s="169">
        <v>190.154</v>
      </c>
      <c r="L193" s="250">
        <v>0</v>
      </c>
      <c r="M193" s="251"/>
      <c r="N193" s="252">
        <f t="shared" si="45"/>
        <v>0</v>
      </c>
      <c r="O193" s="252"/>
      <c r="P193" s="252"/>
      <c r="Q193" s="252"/>
      <c r="R193" s="37"/>
      <c r="T193" s="170" t="s">
        <v>49</v>
      </c>
      <c r="U193" s="44" t="s">
        <v>56</v>
      </c>
      <c r="V193" s="36"/>
      <c r="W193" s="171">
        <f t="shared" si="46"/>
        <v>0</v>
      </c>
      <c r="X193" s="171">
        <v>0</v>
      </c>
      <c r="Y193" s="171">
        <f t="shared" si="47"/>
        <v>0</v>
      </c>
      <c r="Z193" s="171">
        <v>7.2999999999999995E-2</v>
      </c>
      <c r="AA193" s="172">
        <f t="shared" si="48"/>
        <v>13.881241999999999</v>
      </c>
      <c r="AR193" s="18" t="s">
        <v>176</v>
      </c>
      <c r="AT193" s="18" t="s">
        <v>172</v>
      </c>
      <c r="AU193" s="18" t="s">
        <v>132</v>
      </c>
      <c r="AY193" s="18" t="s">
        <v>171</v>
      </c>
      <c r="BE193" s="109">
        <f t="shared" si="49"/>
        <v>0</v>
      </c>
      <c r="BF193" s="109">
        <f t="shared" si="50"/>
        <v>0</v>
      </c>
      <c r="BG193" s="109">
        <f t="shared" si="51"/>
        <v>0</v>
      </c>
      <c r="BH193" s="109">
        <f t="shared" si="52"/>
        <v>0</v>
      </c>
      <c r="BI193" s="109">
        <f t="shared" si="53"/>
        <v>0</v>
      </c>
      <c r="BJ193" s="18" t="s">
        <v>132</v>
      </c>
      <c r="BK193" s="109">
        <f t="shared" si="54"/>
        <v>0</v>
      </c>
      <c r="BL193" s="18" t="s">
        <v>176</v>
      </c>
      <c r="BM193" s="18" t="s">
        <v>399</v>
      </c>
    </row>
    <row r="194" spans="2:65" s="1" customFormat="1" ht="25.5" customHeight="1">
      <c r="B194" s="35"/>
      <c r="C194" s="166" t="s">
        <v>400</v>
      </c>
      <c r="D194" s="166" t="s">
        <v>172</v>
      </c>
      <c r="E194" s="167" t="s">
        <v>401</v>
      </c>
      <c r="F194" s="249" t="s">
        <v>402</v>
      </c>
      <c r="G194" s="249"/>
      <c r="H194" s="249"/>
      <c r="I194" s="249"/>
      <c r="J194" s="168" t="s">
        <v>229</v>
      </c>
      <c r="K194" s="169">
        <v>140.898</v>
      </c>
      <c r="L194" s="250">
        <v>0</v>
      </c>
      <c r="M194" s="251"/>
      <c r="N194" s="252">
        <f t="shared" si="45"/>
        <v>0</v>
      </c>
      <c r="O194" s="252"/>
      <c r="P194" s="252"/>
      <c r="Q194" s="252"/>
      <c r="R194" s="37"/>
      <c r="T194" s="170" t="s">
        <v>49</v>
      </c>
      <c r="U194" s="44" t="s">
        <v>56</v>
      </c>
      <c r="V194" s="36"/>
      <c r="W194" s="171">
        <f t="shared" si="46"/>
        <v>0</v>
      </c>
      <c r="X194" s="171">
        <v>0</v>
      </c>
      <c r="Y194" s="171">
        <f t="shared" si="47"/>
        <v>0</v>
      </c>
      <c r="Z194" s="171">
        <v>0</v>
      </c>
      <c r="AA194" s="172">
        <f t="shared" si="48"/>
        <v>0</v>
      </c>
      <c r="AR194" s="18" t="s">
        <v>176</v>
      </c>
      <c r="AT194" s="18" t="s">
        <v>172</v>
      </c>
      <c r="AU194" s="18" t="s">
        <v>132</v>
      </c>
      <c r="AY194" s="18" t="s">
        <v>171</v>
      </c>
      <c r="BE194" s="109">
        <f t="shared" si="49"/>
        <v>0</v>
      </c>
      <c r="BF194" s="109">
        <f t="shared" si="50"/>
        <v>0</v>
      </c>
      <c r="BG194" s="109">
        <f t="shared" si="51"/>
        <v>0</v>
      </c>
      <c r="BH194" s="109">
        <f t="shared" si="52"/>
        <v>0</v>
      </c>
      <c r="BI194" s="109">
        <f t="shared" si="53"/>
        <v>0</v>
      </c>
      <c r="BJ194" s="18" t="s">
        <v>132</v>
      </c>
      <c r="BK194" s="109">
        <f t="shared" si="54"/>
        <v>0</v>
      </c>
      <c r="BL194" s="18" t="s">
        <v>176</v>
      </c>
      <c r="BM194" s="18" t="s">
        <v>403</v>
      </c>
    </row>
    <row r="195" spans="2:65" s="1" customFormat="1" ht="25.5" customHeight="1">
      <c r="B195" s="35"/>
      <c r="C195" s="166" t="s">
        <v>404</v>
      </c>
      <c r="D195" s="166" t="s">
        <v>172</v>
      </c>
      <c r="E195" s="167" t="s">
        <v>405</v>
      </c>
      <c r="F195" s="249" t="s">
        <v>406</v>
      </c>
      <c r="G195" s="249"/>
      <c r="H195" s="249"/>
      <c r="I195" s="249"/>
      <c r="J195" s="168" t="s">
        <v>229</v>
      </c>
      <c r="K195" s="169">
        <v>140.898</v>
      </c>
      <c r="L195" s="250">
        <v>0</v>
      </c>
      <c r="M195" s="251"/>
      <c r="N195" s="252">
        <f t="shared" si="45"/>
        <v>0</v>
      </c>
      <c r="O195" s="252"/>
      <c r="P195" s="252"/>
      <c r="Q195" s="252"/>
      <c r="R195" s="37"/>
      <c r="T195" s="170" t="s">
        <v>49</v>
      </c>
      <c r="U195" s="44" t="s">
        <v>56</v>
      </c>
      <c r="V195" s="36"/>
      <c r="W195" s="171">
        <f t="shared" si="46"/>
        <v>0</v>
      </c>
      <c r="X195" s="171">
        <v>0</v>
      </c>
      <c r="Y195" s="171">
        <f t="shared" si="47"/>
        <v>0</v>
      </c>
      <c r="Z195" s="171">
        <v>0</v>
      </c>
      <c r="AA195" s="172">
        <f t="shared" si="48"/>
        <v>0</v>
      </c>
      <c r="AR195" s="18" t="s">
        <v>176</v>
      </c>
      <c r="AT195" s="18" t="s">
        <v>172</v>
      </c>
      <c r="AU195" s="18" t="s">
        <v>132</v>
      </c>
      <c r="AY195" s="18" t="s">
        <v>171</v>
      </c>
      <c r="BE195" s="109">
        <f t="shared" si="49"/>
        <v>0</v>
      </c>
      <c r="BF195" s="109">
        <f t="shared" si="50"/>
        <v>0</v>
      </c>
      <c r="BG195" s="109">
        <f t="shared" si="51"/>
        <v>0</v>
      </c>
      <c r="BH195" s="109">
        <f t="shared" si="52"/>
        <v>0</v>
      </c>
      <c r="BI195" s="109">
        <f t="shared" si="53"/>
        <v>0</v>
      </c>
      <c r="BJ195" s="18" t="s">
        <v>132</v>
      </c>
      <c r="BK195" s="109">
        <f t="shared" si="54"/>
        <v>0</v>
      </c>
      <c r="BL195" s="18" t="s">
        <v>176</v>
      </c>
      <c r="BM195" s="18" t="s">
        <v>407</v>
      </c>
    </row>
    <row r="196" spans="2:65" s="1" customFormat="1" ht="25.5" customHeight="1">
      <c r="B196" s="35"/>
      <c r="C196" s="166" t="s">
        <v>408</v>
      </c>
      <c r="D196" s="166" t="s">
        <v>172</v>
      </c>
      <c r="E196" s="167" t="s">
        <v>409</v>
      </c>
      <c r="F196" s="249" t="s">
        <v>410</v>
      </c>
      <c r="G196" s="249"/>
      <c r="H196" s="249"/>
      <c r="I196" s="249"/>
      <c r="J196" s="168" t="s">
        <v>229</v>
      </c>
      <c r="K196" s="169">
        <v>2113.4699999999998</v>
      </c>
      <c r="L196" s="250">
        <v>0</v>
      </c>
      <c r="M196" s="251"/>
      <c r="N196" s="252">
        <f t="shared" si="45"/>
        <v>0</v>
      </c>
      <c r="O196" s="252"/>
      <c r="P196" s="252"/>
      <c r="Q196" s="252"/>
      <c r="R196" s="37"/>
      <c r="T196" s="170" t="s">
        <v>49</v>
      </c>
      <c r="U196" s="44" t="s">
        <v>56</v>
      </c>
      <c r="V196" s="36"/>
      <c r="W196" s="171">
        <f t="shared" si="46"/>
        <v>0</v>
      </c>
      <c r="X196" s="171">
        <v>0</v>
      </c>
      <c r="Y196" s="171">
        <f t="shared" si="47"/>
        <v>0</v>
      </c>
      <c r="Z196" s="171">
        <v>0</v>
      </c>
      <c r="AA196" s="172">
        <f t="shared" si="48"/>
        <v>0</v>
      </c>
      <c r="AR196" s="18" t="s">
        <v>176</v>
      </c>
      <c r="AT196" s="18" t="s">
        <v>172</v>
      </c>
      <c r="AU196" s="18" t="s">
        <v>132</v>
      </c>
      <c r="AY196" s="18" t="s">
        <v>171</v>
      </c>
      <c r="BE196" s="109">
        <f t="shared" si="49"/>
        <v>0</v>
      </c>
      <c r="BF196" s="109">
        <f t="shared" si="50"/>
        <v>0</v>
      </c>
      <c r="BG196" s="109">
        <f t="shared" si="51"/>
        <v>0</v>
      </c>
      <c r="BH196" s="109">
        <f t="shared" si="52"/>
        <v>0</v>
      </c>
      <c r="BI196" s="109">
        <f t="shared" si="53"/>
        <v>0</v>
      </c>
      <c r="BJ196" s="18" t="s">
        <v>132</v>
      </c>
      <c r="BK196" s="109">
        <f t="shared" si="54"/>
        <v>0</v>
      </c>
      <c r="BL196" s="18" t="s">
        <v>176</v>
      </c>
      <c r="BM196" s="18" t="s">
        <v>411</v>
      </c>
    </row>
    <row r="197" spans="2:65" s="1" customFormat="1" ht="25.5" customHeight="1">
      <c r="B197" s="35"/>
      <c r="C197" s="166" t="s">
        <v>412</v>
      </c>
      <c r="D197" s="166" t="s">
        <v>172</v>
      </c>
      <c r="E197" s="167" t="s">
        <v>413</v>
      </c>
      <c r="F197" s="249" t="s">
        <v>414</v>
      </c>
      <c r="G197" s="249"/>
      <c r="H197" s="249"/>
      <c r="I197" s="249"/>
      <c r="J197" s="168" t="s">
        <v>229</v>
      </c>
      <c r="K197" s="169">
        <v>140.898</v>
      </c>
      <c r="L197" s="250">
        <v>0</v>
      </c>
      <c r="M197" s="251"/>
      <c r="N197" s="252">
        <f t="shared" si="45"/>
        <v>0</v>
      </c>
      <c r="O197" s="252"/>
      <c r="P197" s="252"/>
      <c r="Q197" s="252"/>
      <c r="R197" s="37"/>
      <c r="T197" s="170" t="s">
        <v>49</v>
      </c>
      <c r="U197" s="44" t="s">
        <v>56</v>
      </c>
      <c r="V197" s="36"/>
      <c r="W197" s="171">
        <f t="shared" si="46"/>
        <v>0</v>
      </c>
      <c r="X197" s="171">
        <v>0</v>
      </c>
      <c r="Y197" s="171">
        <f t="shared" si="47"/>
        <v>0</v>
      </c>
      <c r="Z197" s="171">
        <v>0</v>
      </c>
      <c r="AA197" s="172">
        <f t="shared" si="48"/>
        <v>0</v>
      </c>
      <c r="AR197" s="18" t="s">
        <v>176</v>
      </c>
      <c r="AT197" s="18" t="s">
        <v>172</v>
      </c>
      <c r="AU197" s="18" t="s">
        <v>132</v>
      </c>
      <c r="AY197" s="18" t="s">
        <v>171</v>
      </c>
      <c r="BE197" s="109">
        <f t="shared" si="49"/>
        <v>0</v>
      </c>
      <c r="BF197" s="109">
        <f t="shared" si="50"/>
        <v>0</v>
      </c>
      <c r="BG197" s="109">
        <f t="shared" si="51"/>
        <v>0</v>
      </c>
      <c r="BH197" s="109">
        <f t="shared" si="52"/>
        <v>0</v>
      </c>
      <c r="BI197" s="109">
        <f t="shared" si="53"/>
        <v>0</v>
      </c>
      <c r="BJ197" s="18" t="s">
        <v>132</v>
      </c>
      <c r="BK197" s="109">
        <f t="shared" si="54"/>
        <v>0</v>
      </c>
      <c r="BL197" s="18" t="s">
        <v>176</v>
      </c>
      <c r="BM197" s="18" t="s">
        <v>415</v>
      </c>
    </row>
    <row r="198" spans="2:65" s="1" customFormat="1" ht="25.5" customHeight="1">
      <c r="B198" s="35"/>
      <c r="C198" s="166" t="s">
        <v>416</v>
      </c>
      <c r="D198" s="166" t="s">
        <v>172</v>
      </c>
      <c r="E198" s="167" t="s">
        <v>417</v>
      </c>
      <c r="F198" s="249" t="s">
        <v>418</v>
      </c>
      <c r="G198" s="249"/>
      <c r="H198" s="249"/>
      <c r="I198" s="249"/>
      <c r="J198" s="168" t="s">
        <v>229</v>
      </c>
      <c r="K198" s="169">
        <v>1127.184</v>
      </c>
      <c r="L198" s="250">
        <v>0</v>
      </c>
      <c r="M198" s="251"/>
      <c r="N198" s="252">
        <f t="shared" si="45"/>
        <v>0</v>
      </c>
      <c r="O198" s="252"/>
      <c r="P198" s="252"/>
      <c r="Q198" s="252"/>
      <c r="R198" s="37"/>
      <c r="T198" s="170" t="s">
        <v>49</v>
      </c>
      <c r="U198" s="44" t="s">
        <v>56</v>
      </c>
      <c r="V198" s="36"/>
      <c r="W198" s="171">
        <f t="shared" si="46"/>
        <v>0</v>
      </c>
      <c r="X198" s="171">
        <v>0</v>
      </c>
      <c r="Y198" s="171">
        <f t="shared" si="47"/>
        <v>0</v>
      </c>
      <c r="Z198" s="171">
        <v>0</v>
      </c>
      <c r="AA198" s="172">
        <f t="shared" si="48"/>
        <v>0</v>
      </c>
      <c r="AR198" s="18" t="s">
        <v>176</v>
      </c>
      <c r="AT198" s="18" t="s">
        <v>172</v>
      </c>
      <c r="AU198" s="18" t="s">
        <v>132</v>
      </c>
      <c r="AY198" s="18" t="s">
        <v>171</v>
      </c>
      <c r="BE198" s="109">
        <f t="shared" si="49"/>
        <v>0</v>
      </c>
      <c r="BF198" s="109">
        <f t="shared" si="50"/>
        <v>0</v>
      </c>
      <c r="BG198" s="109">
        <f t="shared" si="51"/>
        <v>0</v>
      </c>
      <c r="BH198" s="109">
        <f t="shared" si="52"/>
        <v>0</v>
      </c>
      <c r="BI198" s="109">
        <f t="shared" si="53"/>
        <v>0</v>
      </c>
      <c r="BJ198" s="18" t="s">
        <v>132</v>
      </c>
      <c r="BK198" s="109">
        <f t="shared" si="54"/>
        <v>0</v>
      </c>
      <c r="BL198" s="18" t="s">
        <v>176</v>
      </c>
      <c r="BM198" s="18" t="s">
        <v>419</v>
      </c>
    </row>
    <row r="199" spans="2:65" s="1" customFormat="1" ht="25.5" customHeight="1">
      <c r="B199" s="35"/>
      <c r="C199" s="166" t="s">
        <v>420</v>
      </c>
      <c r="D199" s="166" t="s">
        <v>172</v>
      </c>
      <c r="E199" s="167" t="s">
        <v>421</v>
      </c>
      <c r="F199" s="249" t="s">
        <v>422</v>
      </c>
      <c r="G199" s="249"/>
      <c r="H199" s="249"/>
      <c r="I199" s="249"/>
      <c r="J199" s="168" t="s">
        <v>229</v>
      </c>
      <c r="K199" s="169">
        <v>140.898</v>
      </c>
      <c r="L199" s="250">
        <v>0</v>
      </c>
      <c r="M199" s="251"/>
      <c r="N199" s="252">
        <f t="shared" si="45"/>
        <v>0</v>
      </c>
      <c r="O199" s="252"/>
      <c r="P199" s="252"/>
      <c r="Q199" s="252"/>
      <c r="R199" s="37"/>
      <c r="T199" s="170" t="s">
        <v>49</v>
      </c>
      <c r="U199" s="44" t="s">
        <v>56</v>
      </c>
      <c r="V199" s="36"/>
      <c r="W199" s="171">
        <f t="shared" si="46"/>
        <v>0</v>
      </c>
      <c r="X199" s="171">
        <v>0</v>
      </c>
      <c r="Y199" s="171">
        <f t="shared" si="47"/>
        <v>0</v>
      </c>
      <c r="Z199" s="171">
        <v>0</v>
      </c>
      <c r="AA199" s="172">
        <f t="shared" si="48"/>
        <v>0</v>
      </c>
      <c r="AR199" s="18" t="s">
        <v>176</v>
      </c>
      <c r="AT199" s="18" t="s">
        <v>172</v>
      </c>
      <c r="AU199" s="18" t="s">
        <v>132</v>
      </c>
      <c r="AY199" s="18" t="s">
        <v>171</v>
      </c>
      <c r="BE199" s="109">
        <f t="shared" si="49"/>
        <v>0</v>
      </c>
      <c r="BF199" s="109">
        <f t="shared" si="50"/>
        <v>0</v>
      </c>
      <c r="BG199" s="109">
        <f t="shared" si="51"/>
        <v>0</v>
      </c>
      <c r="BH199" s="109">
        <f t="shared" si="52"/>
        <v>0</v>
      </c>
      <c r="BI199" s="109">
        <f t="shared" si="53"/>
        <v>0</v>
      </c>
      <c r="BJ199" s="18" t="s">
        <v>132</v>
      </c>
      <c r="BK199" s="109">
        <f t="shared" si="54"/>
        <v>0</v>
      </c>
      <c r="BL199" s="18" t="s">
        <v>176</v>
      </c>
      <c r="BM199" s="18" t="s">
        <v>423</v>
      </c>
    </row>
    <row r="200" spans="2:65" s="9" customFormat="1" ht="29.85" customHeight="1">
      <c r="B200" s="156"/>
      <c r="C200" s="157"/>
      <c r="D200" s="165" t="s">
        <v>165</v>
      </c>
      <c r="E200" s="165"/>
      <c r="F200" s="165"/>
      <c r="G200" s="165"/>
      <c r="H200" s="165"/>
      <c r="I200" s="165"/>
      <c r="J200" s="165"/>
      <c r="K200" s="165"/>
      <c r="L200" s="165"/>
      <c r="M200" s="165"/>
      <c r="N200" s="259">
        <f>BK200</f>
        <v>0</v>
      </c>
      <c r="O200" s="260"/>
      <c r="P200" s="260"/>
      <c r="Q200" s="260"/>
      <c r="R200" s="158"/>
      <c r="T200" s="159"/>
      <c r="U200" s="157"/>
      <c r="V200" s="157"/>
      <c r="W200" s="160">
        <f>W201</f>
        <v>0</v>
      </c>
      <c r="X200" s="157"/>
      <c r="Y200" s="160">
        <f>Y201</f>
        <v>0</v>
      </c>
      <c r="Z200" s="157"/>
      <c r="AA200" s="161">
        <f>AA201</f>
        <v>0</v>
      </c>
      <c r="AR200" s="162" t="s">
        <v>94</v>
      </c>
      <c r="AT200" s="163" t="s">
        <v>88</v>
      </c>
      <c r="AU200" s="163" t="s">
        <v>94</v>
      </c>
      <c r="AY200" s="162" t="s">
        <v>171</v>
      </c>
      <c r="BK200" s="164">
        <f>BK201</f>
        <v>0</v>
      </c>
    </row>
    <row r="201" spans="2:65" s="1" customFormat="1" ht="38.25" customHeight="1">
      <c r="B201" s="35"/>
      <c r="C201" s="166" t="s">
        <v>424</v>
      </c>
      <c r="D201" s="166" t="s">
        <v>172</v>
      </c>
      <c r="E201" s="167" t="s">
        <v>425</v>
      </c>
      <c r="F201" s="249" t="s">
        <v>426</v>
      </c>
      <c r="G201" s="249"/>
      <c r="H201" s="249"/>
      <c r="I201" s="249"/>
      <c r="J201" s="168" t="s">
        <v>229</v>
      </c>
      <c r="K201" s="169">
        <v>226.601</v>
      </c>
      <c r="L201" s="250">
        <v>0</v>
      </c>
      <c r="M201" s="251"/>
      <c r="N201" s="252">
        <f>ROUND(L201*K201,2)</f>
        <v>0</v>
      </c>
      <c r="O201" s="252"/>
      <c r="P201" s="252"/>
      <c r="Q201" s="252"/>
      <c r="R201" s="37"/>
      <c r="T201" s="170" t="s">
        <v>49</v>
      </c>
      <c r="U201" s="44" t="s">
        <v>56</v>
      </c>
      <c r="V201" s="36"/>
      <c r="W201" s="171">
        <f>V201*K201</f>
        <v>0</v>
      </c>
      <c r="X201" s="171">
        <v>0</v>
      </c>
      <c r="Y201" s="171">
        <f>X201*K201</f>
        <v>0</v>
      </c>
      <c r="Z201" s="171">
        <v>0</v>
      </c>
      <c r="AA201" s="172">
        <f>Z201*K201</f>
        <v>0</v>
      </c>
      <c r="AR201" s="18" t="s">
        <v>176</v>
      </c>
      <c r="AT201" s="18" t="s">
        <v>172</v>
      </c>
      <c r="AU201" s="18" t="s">
        <v>132</v>
      </c>
      <c r="AY201" s="18" t="s">
        <v>171</v>
      </c>
      <c r="BE201" s="109">
        <f>IF(U201="základná",N201,0)</f>
        <v>0</v>
      </c>
      <c r="BF201" s="109">
        <f>IF(U201="znížená",N201,0)</f>
        <v>0</v>
      </c>
      <c r="BG201" s="109">
        <f>IF(U201="zákl. prenesená",N201,0)</f>
        <v>0</v>
      </c>
      <c r="BH201" s="109">
        <f>IF(U201="zníž. prenesená",N201,0)</f>
        <v>0</v>
      </c>
      <c r="BI201" s="109">
        <f>IF(U201="nulová",N201,0)</f>
        <v>0</v>
      </c>
      <c r="BJ201" s="18" t="s">
        <v>132</v>
      </c>
      <c r="BK201" s="109">
        <f>ROUND(L201*K201,2)</f>
        <v>0</v>
      </c>
      <c r="BL201" s="18" t="s">
        <v>176</v>
      </c>
      <c r="BM201" s="18" t="s">
        <v>427</v>
      </c>
    </row>
    <row r="202" spans="2:65" s="9" customFormat="1" ht="37.35" customHeight="1">
      <c r="B202" s="156"/>
      <c r="C202" s="157"/>
      <c r="D202" s="146" t="s">
        <v>166</v>
      </c>
      <c r="E202" s="146"/>
      <c r="F202" s="146"/>
      <c r="G202" s="146"/>
      <c r="H202" s="146"/>
      <c r="I202" s="146"/>
      <c r="J202" s="146"/>
      <c r="K202" s="146"/>
      <c r="L202" s="146"/>
      <c r="M202" s="146"/>
      <c r="N202" s="263">
        <f>BK202</f>
        <v>0</v>
      </c>
      <c r="O202" s="264"/>
      <c r="P202" s="264"/>
      <c r="Q202" s="264"/>
      <c r="R202" s="158"/>
      <c r="T202" s="159"/>
      <c r="U202" s="157"/>
      <c r="V202" s="157"/>
      <c r="W202" s="160">
        <f>W203+W211+W214</f>
        <v>0</v>
      </c>
      <c r="X202" s="157"/>
      <c r="Y202" s="160">
        <f>Y203+Y211+Y214</f>
        <v>2.607298535</v>
      </c>
      <c r="Z202" s="157"/>
      <c r="AA202" s="161">
        <f>AA203+AA211+AA214</f>
        <v>0</v>
      </c>
      <c r="AR202" s="162" t="s">
        <v>132</v>
      </c>
      <c r="AT202" s="163" t="s">
        <v>88</v>
      </c>
      <c r="AU202" s="163" t="s">
        <v>89</v>
      </c>
      <c r="AY202" s="162" t="s">
        <v>171</v>
      </c>
      <c r="BK202" s="164">
        <f>BK203+BK211+BK214</f>
        <v>0</v>
      </c>
    </row>
    <row r="203" spans="2:65" s="9" customFormat="1" ht="19.899999999999999" customHeight="1">
      <c r="B203" s="156"/>
      <c r="C203" s="157"/>
      <c r="D203" s="165" t="s">
        <v>167</v>
      </c>
      <c r="E203" s="165"/>
      <c r="F203" s="165"/>
      <c r="G203" s="165"/>
      <c r="H203" s="165"/>
      <c r="I203" s="165"/>
      <c r="J203" s="165"/>
      <c r="K203" s="165"/>
      <c r="L203" s="165"/>
      <c r="M203" s="165"/>
      <c r="N203" s="253">
        <f>BK203</f>
        <v>0</v>
      </c>
      <c r="O203" s="254"/>
      <c r="P203" s="254"/>
      <c r="Q203" s="254"/>
      <c r="R203" s="158"/>
      <c r="T203" s="159"/>
      <c r="U203" s="157"/>
      <c r="V203" s="157"/>
      <c r="W203" s="160">
        <f>SUM(W204:W210)</f>
        <v>0</v>
      </c>
      <c r="X203" s="157"/>
      <c r="Y203" s="160">
        <f>SUM(Y204:Y210)</f>
        <v>2.4037819649999999</v>
      </c>
      <c r="Z203" s="157"/>
      <c r="AA203" s="161">
        <f>SUM(AA204:AA210)</f>
        <v>0</v>
      </c>
      <c r="AR203" s="162" t="s">
        <v>132</v>
      </c>
      <c r="AT203" s="163" t="s">
        <v>88</v>
      </c>
      <c r="AU203" s="163" t="s">
        <v>94</v>
      </c>
      <c r="AY203" s="162" t="s">
        <v>171</v>
      </c>
      <c r="BK203" s="164">
        <f>SUM(BK204:BK210)</f>
        <v>0</v>
      </c>
    </row>
    <row r="204" spans="2:65" s="1" customFormat="1" ht="25.5" customHeight="1">
      <c r="B204" s="35"/>
      <c r="C204" s="166" t="s">
        <v>428</v>
      </c>
      <c r="D204" s="166" t="s">
        <v>172</v>
      </c>
      <c r="E204" s="167" t="s">
        <v>429</v>
      </c>
      <c r="F204" s="249" t="s">
        <v>430</v>
      </c>
      <c r="G204" s="249"/>
      <c r="H204" s="249"/>
      <c r="I204" s="249"/>
      <c r="J204" s="168" t="s">
        <v>175</v>
      </c>
      <c r="K204" s="169">
        <v>199.66200000000001</v>
      </c>
      <c r="L204" s="250">
        <v>0</v>
      </c>
      <c r="M204" s="251"/>
      <c r="N204" s="252">
        <f t="shared" ref="N204:N210" si="55">ROUND(L204*K204,2)</f>
        <v>0</v>
      </c>
      <c r="O204" s="252"/>
      <c r="P204" s="252"/>
      <c r="Q204" s="252"/>
      <c r="R204" s="37"/>
      <c r="T204" s="170" t="s">
        <v>49</v>
      </c>
      <c r="U204" s="44" t="s">
        <v>56</v>
      </c>
      <c r="V204" s="36"/>
      <c r="W204" s="171">
        <f t="shared" ref="W204:W210" si="56">V204*K204</f>
        <v>0</v>
      </c>
      <c r="X204" s="171">
        <v>0</v>
      </c>
      <c r="Y204" s="171">
        <f t="shared" ref="Y204:Y210" si="57">X204*K204</f>
        <v>0</v>
      </c>
      <c r="Z204" s="171">
        <v>0</v>
      </c>
      <c r="AA204" s="172">
        <f t="shared" ref="AA204:AA210" si="58">Z204*K204</f>
        <v>0</v>
      </c>
      <c r="AR204" s="18" t="s">
        <v>235</v>
      </c>
      <c r="AT204" s="18" t="s">
        <v>172</v>
      </c>
      <c r="AU204" s="18" t="s">
        <v>132</v>
      </c>
      <c r="AY204" s="18" t="s">
        <v>171</v>
      </c>
      <c r="BE204" s="109">
        <f t="shared" ref="BE204:BE210" si="59">IF(U204="základná",N204,0)</f>
        <v>0</v>
      </c>
      <c r="BF204" s="109">
        <f t="shared" ref="BF204:BF210" si="60">IF(U204="znížená",N204,0)</f>
        <v>0</v>
      </c>
      <c r="BG204" s="109">
        <f t="shared" ref="BG204:BG210" si="61">IF(U204="zákl. prenesená",N204,0)</f>
        <v>0</v>
      </c>
      <c r="BH204" s="109">
        <f t="shared" ref="BH204:BH210" si="62">IF(U204="zníž. prenesená",N204,0)</f>
        <v>0</v>
      </c>
      <c r="BI204" s="109">
        <f t="shared" ref="BI204:BI210" si="63">IF(U204="nulová",N204,0)</f>
        <v>0</v>
      </c>
      <c r="BJ204" s="18" t="s">
        <v>132</v>
      </c>
      <c r="BK204" s="109">
        <f t="shared" ref="BK204:BK210" si="64">ROUND(L204*K204,2)</f>
        <v>0</v>
      </c>
      <c r="BL204" s="18" t="s">
        <v>235</v>
      </c>
      <c r="BM204" s="18" t="s">
        <v>431</v>
      </c>
    </row>
    <row r="205" spans="2:65" s="1" customFormat="1" ht="38.25" customHeight="1">
      <c r="B205" s="35"/>
      <c r="C205" s="173" t="s">
        <v>432</v>
      </c>
      <c r="D205" s="173" t="s">
        <v>226</v>
      </c>
      <c r="E205" s="174" t="s">
        <v>271</v>
      </c>
      <c r="F205" s="255" t="s">
        <v>272</v>
      </c>
      <c r="G205" s="255"/>
      <c r="H205" s="255"/>
      <c r="I205" s="255"/>
      <c r="J205" s="175" t="s">
        <v>175</v>
      </c>
      <c r="K205" s="176">
        <v>218.67699999999999</v>
      </c>
      <c r="L205" s="256">
        <v>0</v>
      </c>
      <c r="M205" s="257"/>
      <c r="N205" s="258">
        <f t="shared" si="55"/>
        <v>0</v>
      </c>
      <c r="O205" s="252"/>
      <c r="P205" s="252"/>
      <c r="Q205" s="252"/>
      <c r="R205" s="37"/>
      <c r="T205" s="170" t="s">
        <v>49</v>
      </c>
      <c r="U205" s="44" t="s">
        <v>56</v>
      </c>
      <c r="V205" s="36"/>
      <c r="W205" s="171">
        <f t="shared" si="56"/>
        <v>0</v>
      </c>
      <c r="X205" s="171">
        <v>4.0000000000000002E-4</v>
      </c>
      <c r="Y205" s="171">
        <f t="shared" si="57"/>
        <v>8.7470800000000001E-2</v>
      </c>
      <c r="Z205" s="171">
        <v>0</v>
      </c>
      <c r="AA205" s="172">
        <f t="shared" si="58"/>
        <v>0</v>
      </c>
      <c r="AR205" s="18" t="s">
        <v>298</v>
      </c>
      <c r="AT205" s="18" t="s">
        <v>226</v>
      </c>
      <c r="AU205" s="18" t="s">
        <v>132</v>
      </c>
      <c r="AY205" s="18" t="s">
        <v>171</v>
      </c>
      <c r="BE205" s="109">
        <f t="shared" si="59"/>
        <v>0</v>
      </c>
      <c r="BF205" s="109">
        <f t="shared" si="60"/>
        <v>0</v>
      </c>
      <c r="BG205" s="109">
        <f t="shared" si="61"/>
        <v>0</v>
      </c>
      <c r="BH205" s="109">
        <f t="shared" si="62"/>
        <v>0</v>
      </c>
      <c r="BI205" s="109">
        <f t="shared" si="63"/>
        <v>0</v>
      </c>
      <c r="BJ205" s="18" t="s">
        <v>132</v>
      </c>
      <c r="BK205" s="109">
        <f t="shared" si="64"/>
        <v>0</v>
      </c>
      <c r="BL205" s="18" t="s">
        <v>235</v>
      </c>
      <c r="BM205" s="18" t="s">
        <v>433</v>
      </c>
    </row>
    <row r="206" spans="2:65" s="1" customFormat="1" ht="38.25" customHeight="1">
      <c r="B206" s="35"/>
      <c r="C206" s="166" t="s">
        <v>434</v>
      </c>
      <c r="D206" s="166" t="s">
        <v>172</v>
      </c>
      <c r="E206" s="167" t="s">
        <v>435</v>
      </c>
      <c r="F206" s="249" t="s">
        <v>436</v>
      </c>
      <c r="G206" s="249"/>
      <c r="H206" s="249"/>
      <c r="I206" s="249"/>
      <c r="J206" s="168" t="s">
        <v>175</v>
      </c>
      <c r="K206" s="169">
        <v>190.154</v>
      </c>
      <c r="L206" s="250">
        <v>0</v>
      </c>
      <c r="M206" s="251"/>
      <c r="N206" s="252">
        <f t="shared" si="55"/>
        <v>0</v>
      </c>
      <c r="O206" s="252"/>
      <c r="P206" s="252"/>
      <c r="Q206" s="252"/>
      <c r="R206" s="37"/>
      <c r="T206" s="170" t="s">
        <v>49</v>
      </c>
      <c r="U206" s="44" t="s">
        <v>56</v>
      </c>
      <c r="V206" s="36"/>
      <c r="W206" s="171">
        <f t="shared" si="56"/>
        <v>0</v>
      </c>
      <c r="X206" s="171">
        <v>1.1E-4</v>
      </c>
      <c r="Y206" s="171">
        <f t="shared" si="57"/>
        <v>2.0916940000000002E-2</v>
      </c>
      <c r="Z206" s="171">
        <v>0</v>
      </c>
      <c r="AA206" s="172">
        <f t="shared" si="58"/>
        <v>0</v>
      </c>
      <c r="AR206" s="18" t="s">
        <v>235</v>
      </c>
      <c r="AT206" s="18" t="s">
        <v>172</v>
      </c>
      <c r="AU206" s="18" t="s">
        <v>132</v>
      </c>
      <c r="AY206" s="18" t="s">
        <v>171</v>
      </c>
      <c r="BE206" s="109">
        <f t="shared" si="59"/>
        <v>0</v>
      </c>
      <c r="BF206" s="109">
        <f t="shared" si="60"/>
        <v>0</v>
      </c>
      <c r="BG206" s="109">
        <f t="shared" si="61"/>
        <v>0</v>
      </c>
      <c r="BH206" s="109">
        <f t="shared" si="62"/>
        <v>0</v>
      </c>
      <c r="BI206" s="109">
        <f t="shared" si="63"/>
        <v>0</v>
      </c>
      <c r="BJ206" s="18" t="s">
        <v>132</v>
      </c>
      <c r="BK206" s="109">
        <f t="shared" si="64"/>
        <v>0</v>
      </c>
      <c r="BL206" s="18" t="s">
        <v>235</v>
      </c>
      <c r="BM206" s="18" t="s">
        <v>437</v>
      </c>
    </row>
    <row r="207" spans="2:65" s="1" customFormat="1" ht="38.25" customHeight="1">
      <c r="B207" s="35"/>
      <c r="C207" s="166" t="s">
        <v>438</v>
      </c>
      <c r="D207" s="166" t="s">
        <v>172</v>
      </c>
      <c r="E207" s="167" t="s">
        <v>439</v>
      </c>
      <c r="F207" s="249" t="s">
        <v>440</v>
      </c>
      <c r="G207" s="249"/>
      <c r="H207" s="249"/>
      <c r="I207" s="249"/>
      <c r="J207" s="168" t="s">
        <v>175</v>
      </c>
      <c r="K207" s="169">
        <v>190.154</v>
      </c>
      <c r="L207" s="250">
        <v>0</v>
      </c>
      <c r="M207" s="251"/>
      <c r="N207" s="252">
        <f t="shared" si="55"/>
        <v>0</v>
      </c>
      <c r="O207" s="252"/>
      <c r="P207" s="252"/>
      <c r="Q207" s="252"/>
      <c r="R207" s="37"/>
      <c r="T207" s="170" t="s">
        <v>49</v>
      </c>
      <c r="U207" s="44" t="s">
        <v>56</v>
      </c>
      <c r="V207" s="36"/>
      <c r="W207" s="171">
        <f t="shared" si="56"/>
        <v>0</v>
      </c>
      <c r="X207" s="171">
        <v>8.3999999999999995E-3</v>
      </c>
      <c r="Y207" s="171">
        <f t="shared" si="57"/>
        <v>1.5972936</v>
      </c>
      <c r="Z207" s="171">
        <v>0</v>
      </c>
      <c r="AA207" s="172">
        <f t="shared" si="58"/>
        <v>0</v>
      </c>
      <c r="AR207" s="18" t="s">
        <v>235</v>
      </c>
      <c r="AT207" s="18" t="s">
        <v>172</v>
      </c>
      <c r="AU207" s="18" t="s">
        <v>132</v>
      </c>
      <c r="AY207" s="18" t="s">
        <v>171</v>
      </c>
      <c r="BE207" s="109">
        <f t="shared" si="59"/>
        <v>0</v>
      </c>
      <c r="BF207" s="109">
        <f t="shared" si="60"/>
        <v>0</v>
      </c>
      <c r="BG207" s="109">
        <f t="shared" si="61"/>
        <v>0</v>
      </c>
      <c r="BH207" s="109">
        <f t="shared" si="62"/>
        <v>0</v>
      </c>
      <c r="BI207" s="109">
        <f t="shared" si="63"/>
        <v>0</v>
      </c>
      <c r="BJ207" s="18" t="s">
        <v>132</v>
      </c>
      <c r="BK207" s="109">
        <f t="shared" si="64"/>
        <v>0</v>
      </c>
      <c r="BL207" s="18" t="s">
        <v>235</v>
      </c>
      <c r="BM207" s="18" t="s">
        <v>441</v>
      </c>
    </row>
    <row r="208" spans="2:65" s="1" customFormat="1" ht="38.25" customHeight="1">
      <c r="B208" s="35"/>
      <c r="C208" s="166" t="s">
        <v>442</v>
      </c>
      <c r="D208" s="166" t="s">
        <v>172</v>
      </c>
      <c r="E208" s="167" t="s">
        <v>443</v>
      </c>
      <c r="F208" s="249" t="s">
        <v>444</v>
      </c>
      <c r="G208" s="249"/>
      <c r="H208" s="249"/>
      <c r="I208" s="249"/>
      <c r="J208" s="168" t="s">
        <v>175</v>
      </c>
      <c r="K208" s="169">
        <v>203.82499999999999</v>
      </c>
      <c r="L208" s="250">
        <v>0</v>
      </c>
      <c r="M208" s="251"/>
      <c r="N208" s="252">
        <f t="shared" si="55"/>
        <v>0</v>
      </c>
      <c r="O208" s="252"/>
      <c r="P208" s="252"/>
      <c r="Q208" s="252"/>
      <c r="R208" s="37"/>
      <c r="T208" s="170" t="s">
        <v>49</v>
      </c>
      <c r="U208" s="44" t="s">
        <v>56</v>
      </c>
      <c r="V208" s="36"/>
      <c r="W208" s="171">
        <f t="shared" si="56"/>
        <v>0</v>
      </c>
      <c r="X208" s="171">
        <v>3.0249999999999999E-3</v>
      </c>
      <c r="Y208" s="171">
        <f t="shared" si="57"/>
        <v>0.61657062499999993</v>
      </c>
      <c r="Z208" s="171">
        <v>0</v>
      </c>
      <c r="AA208" s="172">
        <f t="shared" si="58"/>
        <v>0</v>
      </c>
      <c r="AR208" s="18" t="s">
        <v>235</v>
      </c>
      <c r="AT208" s="18" t="s">
        <v>172</v>
      </c>
      <c r="AU208" s="18" t="s">
        <v>132</v>
      </c>
      <c r="AY208" s="18" t="s">
        <v>171</v>
      </c>
      <c r="BE208" s="109">
        <f t="shared" si="59"/>
        <v>0</v>
      </c>
      <c r="BF208" s="109">
        <f t="shared" si="60"/>
        <v>0</v>
      </c>
      <c r="BG208" s="109">
        <f t="shared" si="61"/>
        <v>0</v>
      </c>
      <c r="BH208" s="109">
        <f t="shared" si="62"/>
        <v>0</v>
      </c>
      <c r="BI208" s="109">
        <f t="shared" si="63"/>
        <v>0</v>
      </c>
      <c r="BJ208" s="18" t="s">
        <v>132</v>
      </c>
      <c r="BK208" s="109">
        <f t="shared" si="64"/>
        <v>0</v>
      </c>
      <c r="BL208" s="18" t="s">
        <v>235</v>
      </c>
      <c r="BM208" s="18" t="s">
        <v>445</v>
      </c>
    </row>
    <row r="209" spans="2:65" s="1" customFormat="1" ht="38.25" customHeight="1">
      <c r="B209" s="35"/>
      <c r="C209" s="166" t="s">
        <v>446</v>
      </c>
      <c r="D209" s="166" t="s">
        <v>172</v>
      </c>
      <c r="E209" s="167" t="s">
        <v>447</v>
      </c>
      <c r="F209" s="249" t="s">
        <v>448</v>
      </c>
      <c r="G209" s="249"/>
      <c r="H209" s="249"/>
      <c r="I209" s="249"/>
      <c r="J209" s="168" t="s">
        <v>175</v>
      </c>
      <c r="K209" s="169">
        <v>203.82499999999999</v>
      </c>
      <c r="L209" s="250">
        <v>0</v>
      </c>
      <c r="M209" s="251"/>
      <c r="N209" s="252">
        <f t="shared" si="55"/>
        <v>0</v>
      </c>
      <c r="O209" s="252"/>
      <c r="P209" s="252"/>
      <c r="Q209" s="252"/>
      <c r="R209" s="37"/>
      <c r="T209" s="170" t="s">
        <v>49</v>
      </c>
      <c r="U209" s="44" t="s">
        <v>56</v>
      </c>
      <c r="V209" s="36"/>
      <c r="W209" s="171">
        <f t="shared" si="56"/>
        <v>0</v>
      </c>
      <c r="X209" s="171">
        <v>4.0000000000000002E-4</v>
      </c>
      <c r="Y209" s="171">
        <f t="shared" si="57"/>
        <v>8.1530000000000005E-2</v>
      </c>
      <c r="Z209" s="171">
        <v>0</v>
      </c>
      <c r="AA209" s="172">
        <f t="shared" si="58"/>
        <v>0</v>
      </c>
      <c r="AR209" s="18" t="s">
        <v>235</v>
      </c>
      <c r="AT209" s="18" t="s">
        <v>172</v>
      </c>
      <c r="AU209" s="18" t="s">
        <v>132</v>
      </c>
      <c r="AY209" s="18" t="s">
        <v>171</v>
      </c>
      <c r="BE209" s="109">
        <f t="shared" si="59"/>
        <v>0</v>
      </c>
      <c r="BF209" s="109">
        <f t="shared" si="60"/>
        <v>0</v>
      </c>
      <c r="BG209" s="109">
        <f t="shared" si="61"/>
        <v>0</v>
      </c>
      <c r="BH209" s="109">
        <f t="shared" si="62"/>
        <v>0</v>
      </c>
      <c r="BI209" s="109">
        <f t="shared" si="63"/>
        <v>0</v>
      </c>
      <c r="BJ209" s="18" t="s">
        <v>132</v>
      </c>
      <c r="BK209" s="109">
        <f t="shared" si="64"/>
        <v>0</v>
      </c>
      <c r="BL209" s="18" t="s">
        <v>235</v>
      </c>
      <c r="BM209" s="18" t="s">
        <v>449</v>
      </c>
    </row>
    <row r="210" spans="2:65" s="1" customFormat="1" ht="25.5" customHeight="1">
      <c r="B210" s="35"/>
      <c r="C210" s="166" t="s">
        <v>450</v>
      </c>
      <c r="D210" s="166" t="s">
        <v>172</v>
      </c>
      <c r="E210" s="167" t="s">
        <v>451</v>
      </c>
      <c r="F210" s="249" t="s">
        <v>452</v>
      </c>
      <c r="G210" s="249"/>
      <c r="H210" s="249"/>
      <c r="I210" s="249"/>
      <c r="J210" s="168" t="s">
        <v>453</v>
      </c>
      <c r="K210" s="177">
        <v>0</v>
      </c>
      <c r="L210" s="250">
        <v>0</v>
      </c>
      <c r="M210" s="251"/>
      <c r="N210" s="252">
        <f t="shared" si="55"/>
        <v>0</v>
      </c>
      <c r="O210" s="252"/>
      <c r="P210" s="252"/>
      <c r="Q210" s="252"/>
      <c r="R210" s="37"/>
      <c r="T210" s="170" t="s">
        <v>49</v>
      </c>
      <c r="U210" s="44" t="s">
        <v>56</v>
      </c>
      <c r="V210" s="36"/>
      <c r="W210" s="171">
        <f t="shared" si="56"/>
        <v>0</v>
      </c>
      <c r="X210" s="171">
        <v>0</v>
      </c>
      <c r="Y210" s="171">
        <f t="shared" si="57"/>
        <v>0</v>
      </c>
      <c r="Z210" s="171">
        <v>0</v>
      </c>
      <c r="AA210" s="172">
        <f t="shared" si="58"/>
        <v>0</v>
      </c>
      <c r="AR210" s="18" t="s">
        <v>235</v>
      </c>
      <c r="AT210" s="18" t="s">
        <v>172</v>
      </c>
      <c r="AU210" s="18" t="s">
        <v>132</v>
      </c>
      <c r="AY210" s="18" t="s">
        <v>171</v>
      </c>
      <c r="BE210" s="109">
        <f t="shared" si="59"/>
        <v>0</v>
      </c>
      <c r="BF210" s="109">
        <f t="shared" si="60"/>
        <v>0</v>
      </c>
      <c r="BG210" s="109">
        <f t="shared" si="61"/>
        <v>0</v>
      </c>
      <c r="BH210" s="109">
        <f t="shared" si="62"/>
        <v>0</v>
      </c>
      <c r="BI210" s="109">
        <f t="shared" si="63"/>
        <v>0</v>
      </c>
      <c r="BJ210" s="18" t="s">
        <v>132</v>
      </c>
      <c r="BK210" s="109">
        <f t="shared" si="64"/>
        <v>0</v>
      </c>
      <c r="BL210" s="18" t="s">
        <v>235</v>
      </c>
      <c r="BM210" s="18" t="s">
        <v>454</v>
      </c>
    </row>
    <row r="211" spans="2:65" s="9" customFormat="1" ht="29.85" customHeight="1">
      <c r="B211" s="156"/>
      <c r="C211" s="157"/>
      <c r="D211" s="165" t="s">
        <v>168</v>
      </c>
      <c r="E211" s="165"/>
      <c r="F211" s="165"/>
      <c r="G211" s="165"/>
      <c r="H211" s="165"/>
      <c r="I211" s="165"/>
      <c r="J211" s="165"/>
      <c r="K211" s="165"/>
      <c r="L211" s="165"/>
      <c r="M211" s="165"/>
      <c r="N211" s="259">
        <f>BK211</f>
        <v>0</v>
      </c>
      <c r="O211" s="260"/>
      <c r="P211" s="260"/>
      <c r="Q211" s="260"/>
      <c r="R211" s="158"/>
      <c r="T211" s="159"/>
      <c r="U211" s="157"/>
      <c r="V211" s="157"/>
      <c r="W211" s="160">
        <f>SUM(W212:W213)</f>
        <v>0</v>
      </c>
      <c r="X211" s="157"/>
      <c r="Y211" s="160">
        <f>SUM(Y212:Y213)</f>
        <v>0.101913</v>
      </c>
      <c r="Z211" s="157"/>
      <c r="AA211" s="161">
        <f>SUM(AA212:AA213)</f>
        <v>0</v>
      </c>
      <c r="AR211" s="162" t="s">
        <v>132</v>
      </c>
      <c r="AT211" s="163" t="s">
        <v>88</v>
      </c>
      <c r="AU211" s="163" t="s">
        <v>94</v>
      </c>
      <c r="AY211" s="162" t="s">
        <v>171</v>
      </c>
      <c r="BK211" s="164">
        <f>SUM(BK212:BK213)</f>
        <v>0</v>
      </c>
    </row>
    <row r="212" spans="2:65" s="1" customFormat="1" ht="25.5" customHeight="1">
      <c r="B212" s="35"/>
      <c r="C212" s="166" t="s">
        <v>455</v>
      </c>
      <c r="D212" s="166" t="s">
        <v>172</v>
      </c>
      <c r="E212" s="167" t="s">
        <v>456</v>
      </c>
      <c r="F212" s="249" t="s">
        <v>457</v>
      </c>
      <c r="G212" s="249"/>
      <c r="H212" s="249"/>
      <c r="I212" s="249"/>
      <c r="J212" s="168" t="s">
        <v>175</v>
      </c>
      <c r="K212" s="169">
        <v>203.82499999999999</v>
      </c>
      <c r="L212" s="250">
        <v>0</v>
      </c>
      <c r="M212" s="251"/>
      <c r="N212" s="252">
        <f>ROUND(L212*K212,2)</f>
        <v>0</v>
      </c>
      <c r="O212" s="252"/>
      <c r="P212" s="252"/>
      <c r="Q212" s="252"/>
      <c r="R212" s="37"/>
      <c r="T212" s="170" t="s">
        <v>49</v>
      </c>
      <c r="U212" s="44" t="s">
        <v>56</v>
      </c>
      <c r="V212" s="36"/>
      <c r="W212" s="171">
        <f>V212*K212</f>
        <v>0</v>
      </c>
      <c r="X212" s="171">
        <v>0</v>
      </c>
      <c r="Y212" s="171">
        <f>X212*K212</f>
        <v>0</v>
      </c>
      <c r="Z212" s="171">
        <v>0</v>
      </c>
      <c r="AA212" s="172">
        <f>Z212*K212</f>
        <v>0</v>
      </c>
      <c r="AR212" s="18" t="s">
        <v>235</v>
      </c>
      <c r="AT212" s="18" t="s">
        <v>172</v>
      </c>
      <c r="AU212" s="18" t="s">
        <v>132</v>
      </c>
      <c r="AY212" s="18" t="s">
        <v>171</v>
      </c>
      <c r="BE212" s="109">
        <f>IF(U212="základná",N212,0)</f>
        <v>0</v>
      </c>
      <c r="BF212" s="109">
        <f>IF(U212="znížená",N212,0)</f>
        <v>0</v>
      </c>
      <c r="BG212" s="109">
        <f>IF(U212="zákl. prenesená",N212,0)</f>
        <v>0</v>
      </c>
      <c r="BH212" s="109">
        <f>IF(U212="zníž. prenesená",N212,0)</f>
        <v>0</v>
      </c>
      <c r="BI212" s="109">
        <f>IF(U212="nulová",N212,0)</f>
        <v>0</v>
      </c>
      <c r="BJ212" s="18" t="s">
        <v>132</v>
      </c>
      <c r="BK212" s="109">
        <f>ROUND(L212*K212,2)</f>
        <v>0</v>
      </c>
      <c r="BL212" s="18" t="s">
        <v>235</v>
      </c>
      <c r="BM212" s="18" t="s">
        <v>458</v>
      </c>
    </row>
    <row r="213" spans="2:65" s="1" customFormat="1" ht="63.75" customHeight="1">
      <c r="B213" s="35"/>
      <c r="C213" s="173" t="s">
        <v>459</v>
      </c>
      <c r="D213" s="173" t="s">
        <v>226</v>
      </c>
      <c r="E213" s="174" t="s">
        <v>460</v>
      </c>
      <c r="F213" s="255" t="s">
        <v>461</v>
      </c>
      <c r="G213" s="255"/>
      <c r="H213" s="255"/>
      <c r="I213" s="255"/>
      <c r="J213" s="175" t="s">
        <v>462</v>
      </c>
      <c r="K213" s="176">
        <v>101.913</v>
      </c>
      <c r="L213" s="256">
        <v>0</v>
      </c>
      <c r="M213" s="257"/>
      <c r="N213" s="258">
        <f>ROUND(L213*K213,2)</f>
        <v>0</v>
      </c>
      <c r="O213" s="252"/>
      <c r="P213" s="252"/>
      <c r="Q213" s="252"/>
      <c r="R213" s="37"/>
      <c r="T213" s="170" t="s">
        <v>49</v>
      </c>
      <c r="U213" s="44" t="s">
        <v>56</v>
      </c>
      <c r="V213" s="36"/>
      <c r="W213" s="171">
        <f>V213*K213</f>
        <v>0</v>
      </c>
      <c r="X213" s="171">
        <v>1E-3</v>
      </c>
      <c r="Y213" s="171">
        <f>X213*K213</f>
        <v>0.101913</v>
      </c>
      <c r="Z213" s="171">
        <v>0</v>
      </c>
      <c r="AA213" s="172">
        <f>Z213*K213</f>
        <v>0</v>
      </c>
      <c r="AR213" s="18" t="s">
        <v>298</v>
      </c>
      <c r="AT213" s="18" t="s">
        <v>226</v>
      </c>
      <c r="AU213" s="18" t="s">
        <v>132</v>
      </c>
      <c r="AY213" s="18" t="s">
        <v>171</v>
      </c>
      <c r="BE213" s="109">
        <f>IF(U213="základná",N213,0)</f>
        <v>0</v>
      </c>
      <c r="BF213" s="109">
        <f>IF(U213="znížená",N213,0)</f>
        <v>0</v>
      </c>
      <c r="BG213" s="109">
        <f>IF(U213="zákl. prenesená",N213,0)</f>
        <v>0</v>
      </c>
      <c r="BH213" s="109">
        <f>IF(U213="zníž. prenesená",N213,0)</f>
        <v>0</v>
      </c>
      <c r="BI213" s="109">
        <f>IF(U213="nulová",N213,0)</f>
        <v>0</v>
      </c>
      <c r="BJ213" s="18" t="s">
        <v>132</v>
      </c>
      <c r="BK213" s="109">
        <f>ROUND(L213*K213,2)</f>
        <v>0</v>
      </c>
      <c r="BL213" s="18" t="s">
        <v>235</v>
      </c>
      <c r="BM213" s="18" t="s">
        <v>463</v>
      </c>
    </row>
    <row r="214" spans="2:65" s="9" customFormat="1" ht="29.85" customHeight="1">
      <c r="B214" s="156"/>
      <c r="C214" s="157"/>
      <c r="D214" s="165" t="s">
        <v>169</v>
      </c>
      <c r="E214" s="165"/>
      <c r="F214" s="165"/>
      <c r="G214" s="165"/>
      <c r="H214" s="165"/>
      <c r="I214" s="165"/>
      <c r="J214" s="165"/>
      <c r="K214" s="165"/>
      <c r="L214" s="165"/>
      <c r="M214" s="165"/>
      <c r="N214" s="259">
        <f>BK214</f>
        <v>0</v>
      </c>
      <c r="O214" s="260"/>
      <c r="P214" s="260"/>
      <c r="Q214" s="260"/>
      <c r="R214" s="158"/>
      <c r="T214" s="159"/>
      <c r="U214" s="157"/>
      <c r="V214" s="157"/>
      <c r="W214" s="160">
        <f>SUM(W215:W219)</f>
        <v>0</v>
      </c>
      <c r="X214" s="157"/>
      <c r="Y214" s="160">
        <f>SUM(Y215:Y219)</f>
        <v>0.10160357</v>
      </c>
      <c r="Z214" s="157"/>
      <c r="AA214" s="161">
        <f>SUM(AA215:AA219)</f>
        <v>0</v>
      </c>
      <c r="AR214" s="162" t="s">
        <v>132</v>
      </c>
      <c r="AT214" s="163" t="s">
        <v>88</v>
      </c>
      <c r="AU214" s="163" t="s">
        <v>94</v>
      </c>
      <c r="AY214" s="162" t="s">
        <v>171</v>
      </c>
      <c r="BK214" s="164">
        <f>SUM(BK215:BK219)</f>
        <v>0</v>
      </c>
    </row>
    <row r="215" spans="2:65" s="1" customFormat="1" ht="25.5" customHeight="1">
      <c r="B215" s="35"/>
      <c r="C215" s="166" t="s">
        <v>464</v>
      </c>
      <c r="D215" s="166" t="s">
        <v>172</v>
      </c>
      <c r="E215" s="167" t="s">
        <v>465</v>
      </c>
      <c r="F215" s="249" t="s">
        <v>466</v>
      </c>
      <c r="G215" s="249"/>
      <c r="H215" s="249"/>
      <c r="I215" s="249"/>
      <c r="J215" s="168" t="s">
        <v>254</v>
      </c>
      <c r="K215" s="169">
        <v>118.373</v>
      </c>
      <c r="L215" s="250">
        <v>0</v>
      </c>
      <c r="M215" s="251"/>
      <c r="N215" s="252">
        <f>ROUND(L215*K215,2)</f>
        <v>0</v>
      </c>
      <c r="O215" s="252"/>
      <c r="P215" s="252"/>
      <c r="Q215" s="252"/>
      <c r="R215" s="37"/>
      <c r="T215" s="170" t="s">
        <v>49</v>
      </c>
      <c r="U215" s="44" t="s">
        <v>56</v>
      </c>
      <c r="V215" s="36"/>
      <c r="W215" s="171">
        <f>V215*K215</f>
        <v>0</v>
      </c>
      <c r="X215" s="171">
        <v>0</v>
      </c>
      <c r="Y215" s="171">
        <f>X215*K215</f>
        <v>0</v>
      </c>
      <c r="Z215" s="171">
        <v>0</v>
      </c>
      <c r="AA215" s="172">
        <f>Z215*K215</f>
        <v>0</v>
      </c>
      <c r="AR215" s="18" t="s">
        <v>235</v>
      </c>
      <c r="AT215" s="18" t="s">
        <v>172</v>
      </c>
      <c r="AU215" s="18" t="s">
        <v>132</v>
      </c>
      <c r="AY215" s="18" t="s">
        <v>171</v>
      </c>
      <c r="BE215" s="109">
        <f>IF(U215="základná",N215,0)</f>
        <v>0</v>
      </c>
      <c r="BF215" s="109">
        <f>IF(U215="znížená",N215,0)</f>
        <v>0</v>
      </c>
      <c r="BG215" s="109">
        <f>IF(U215="zákl. prenesená",N215,0)</f>
        <v>0</v>
      </c>
      <c r="BH215" s="109">
        <f>IF(U215="zníž. prenesená",N215,0)</f>
        <v>0</v>
      </c>
      <c r="BI215" s="109">
        <f>IF(U215="nulová",N215,0)</f>
        <v>0</v>
      </c>
      <c r="BJ215" s="18" t="s">
        <v>132</v>
      </c>
      <c r="BK215" s="109">
        <f>ROUND(L215*K215,2)</f>
        <v>0</v>
      </c>
      <c r="BL215" s="18" t="s">
        <v>235</v>
      </c>
      <c r="BM215" s="18" t="s">
        <v>467</v>
      </c>
    </row>
    <row r="216" spans="2:65" s="1" customFormat="1" ht="25.5" customHeight="1">
      <c r="B216" s="35"/>
      <c r="C216" s="173" t="s">
        <v>468</v>
      </c>
      <c r="D216" s="173" t="s">
        <v>226</v>
      </c>
      <c r="E216" s="174" t="s">
        <v>469</v>
      </c>
      <c r="F216" s="255" t="s">
        <v>470</v>
      </c>
      <c r="G216" s="255"/>
      <c r="H216" s="255"/>
      <c r="I216" s="255"/>
      <c r="J216" s="175" t="s">
        <v>238</v>
      </c>
      <c r="K216" s="176">
        <v>5</v>
      </c>
      <c r="L216" s="256">
        <v>0</v>
      </c>
      <c r="M216" s="257"/>
      <c r="N216" s="258">
        <f>ROUND(L216*K216,2)</f>
        <v>0</v>
      </c>
      <c r="O216" s="252"/>
      <c r="P216" s="252"/>
      <c r="Q216" s="252"/>
      <c r="R216" s="37"/>
      <c r="T216" s="170" t="s">
        <v>49</v>
      </c>
      <c r="U216" s="44" t="s">
        <v>56</v>
      </c>
      <c r="V216" s="36"/>
      <c r="W216" s="171">
        <f>V216*K216</f>
        <v>0</v>
      </c>
      <c r="X216" s="171">
        <v>2.9999999999999997E-4</v>
      </c>
      <c r="Y216" s="171">
        <f>X216*K216</f>
        <v>1.4999999999999998E-3</v>
      </c>
      <c r="Z216" s="171">
        <v>0</v>
      </c>
      <c r="AA216" s="172">
        <f>Z216*K216</f>
        <v>0</v>
      </c>
      <c r="AR216" s="18" t="s">
        <v>298</v>
      </c>
      <c r="AT216" s="18" t="s">
        <v>226</v>
      </c>
      <c r="AU216" s="18" t="s">
        <v>132</v>
      </c>
      <c r="AY216" s="18" t="s">
        <v>171</v>
      </c>
      <c r="BE216" s="109">
        <f>IF(U216="základná",N216,0)</f>
        <v>0</v>
      </c>
      <c r="BF216" s="109">
        <f>IF(U216="znížená",N216,0)</f>
        <v>0</v>
      </c>
      <c r="BG216" s="109">
        <f>IF(U216="zákl. prenesená",N216,0)</f>
        <v>0</v>
      </c>
      <c r="BH216" s="109">
        <f>IF(U216="zníž. prenesená",N216,0)</f>
        <v>0</v>
      </c>
      <c r="BI216" s="109">
        <f>IF(U216="nulová",N216,0)</f>
        <v>0</v>
      </c>
      <c r="BJ216" s="18" t="s">
        <v>132</v>
      </c>
      <c r="BK216" s="109">
        <f>ROUND(L216*K216,2)</f>
        <v>0</v>
      </c>
      <c r="BL216" s="18" t="s">
        <v>235</v>
      </c>
      <c r="BM216" s="18" t="s">
        <v>471</v>
      </c>
    </row>
    <row r="217" spans="2:65" s="1" customFormat="1" ht="25.5" customHeight="1">
      <c r="B217" s="35"/>
      <c r="C217" s="166" t="s">
        <v>472</v>
      </c>
      <c r="D217" s="166" t="s">
        <v>172</v>
      </c>
      <c r="E217" s="167" t="s">
        <v>473</v>
      </c>
      <c r="F217" s="249" t="s">
        <v>474</v>
      </c>
      <c r="G217" s="249"/>
      <c r="H217" s="249"/>
      <c r="I217" s="249"/>
      <c r="J217" s="168" t="s">
        <v>175</v>
      </c>
      <c r="K217" s="169">
        <v>232.79900000000001</v>
      </c>
      <c r="L217" s="250">
        <v>0</v>
      </c>
      <c r="M217" s="251"/>
      <c r="N217" s="252">
        <f>ROUND(L217*K217,2)</f>
        <v>0</v>
      </c>
      <c r="O217" s="252"/>
      <c r="P217" s="252"/>
      <c r="Q217" s="252"/>
      <c r="R217" s="37"/>
      <c r="T217" s="170" t="s">
        <v>49</v>
      </c>
      <c r="U217" s="44" t="s">
        <v>56</v>
      </c>
      <c r="V217" s="36"/>
      <c r="W217" s="171">
        <f>V217*K217</f>
        <v>0</v>
      </c>
      <c r="X217" s="171">
        <v>1E-4</v>
      </c>
      <c r="Y217" s="171">
        <f>X217*K217</f>
        <v>2.3279900000000003E-2</v>
      </c>
      <c r="Z217" s="171">
        <v>0</v>
      </c>
      <c r="AA217" s="172">
        <f>Z217*K217</f>
        <v>0</v>
      </c>
      <c r="AR217" s="18" t="s">
        <v>235</v>
      </c>
      <c r="AT217" s="18" t="s">
        <v>172</v>
      </c>
      <c r="AU217" s="18" t="s">
        <v>132</v>
      </c>
      <c r="AY217" s="18" t="s">
        <v>171</v>
      </c>
      <c r="BE217" s="109">
        <f>IF(U217="základná",N217,0)</f>
        <v>0</v>
      </c>
      <c r="BF217" s="109">
        <f>IF(U217="znížená",N217,0)</f>
        <v>0</v>
      </c>
      <c r="BG217" s="109">
        <f>IF(U217="zákl. prenesená",N217,0)</f>
        <v>0</v>
      </c>
      <c r="BH217" s="109">
        <f>IF(U217="zníž. prenesená",N217,0)</f>
        <v>0</v>
      </c>
      <c r="BI217" s="109">
        <f>IF(U217="nulová",N217,0)</f>
        <v>0</v>
      </c>
      <c r="BJ217" s="18" t="s">
        <v>132</v>
      </c>
      <c r="BK217" s="109">
        <f>ROUND(L217*K217,2)</f>
        <v>0</v>
      </c>
      <c r="BL217" s="18" t="s">
        <v>235</v>
      </c>
      <c r="BM217" s="18" t="s">
        <v>475</v>
      </c>
    </row>
    <row r="218" spans="2:65" s="1" customFormat="1" ht="25.5" customHeight="1">
      <c r="B218" s="35"/>
      <c r="C218" s="166" t="s">
        <v>476</v>
      </c>
      <c r="D218" s="166" t="s">
        <v>172</v>
      </c>
      <c r="E218" s="167" t="s">
        <v>477</v>
      </c>
      <c r="F218" s="249" t="s">
        <v>478</v>
      </c>
      <c r="G218" s="249"/>
      <c r="H218" s="249"/>
      <c r="I218" s="249"/>
      <c r="J218" s="168" t="s">
        <v>175</v>
      </c>
      <c r="K218" s="169">
        <v>276.20299999999997</v>
      </c>
      <c r="L218" s="250">
        <v>0</v>
      </c>
      <c r="M218" s="251"/>
      <c r="N218" s="252">
        <f>ROUND(L218*K218,2)</f>
        <v>0</v>
      </c>
      <c r="O218" s="252"/>
      <c r="P218" s="252"/>
      <c r="Q218" s="252"/>
      <c r="R218" s="37"/>
      <c r="T218" s="170" t="s">
        <v>49</v>
      </c>
      <c r="U218" s="44" t="s">
        <v>56</v>
      </c>
      <c r="V218" s="36"/>
      <c r="W218" s="171">
        <f>V218*K218</f>
        <v>0</v>
      </c>
      <c r="X218" s="171">
        <v>0</v>
      </c>
      <c r="Y218" s="171">
        <f>X218*K218</f>
        <v>0</v>
      </c>
      <c r="Z218" s="171">
        <v>0</v>
      </c>
      <c r="AA218" s="172">
        <f>Z218*K218</f>
        <v>0</v>
      </c>
      <c r="AR218" s="18" t="s">
        <v>235</v>
      </c>
      <c r="AT218" s="18" t="s">
        <v>172</v>
      </c>
      <c r="AU218" s="18" t="s">
        <v>132</v>
      </c>
      <c r="AY218" s="18" t="s">
        <v>171</v>
      </c>
      <c r="BE218" s="109">
        <f>IF(U218="základná",N218,0)</f>
        <v>0</v>
      </c>
      <c r="BF218" s="109">
        <f>IF(U218="znížená",N218,0)</f>
        <v>0</v>
      </c>
      <c r="BG218" s="109">
        <f>IF(U218="zákl. prenesená",N218,0)</f>
        <v>0</v>
      </c>
      <c r="BH218" s="109">
        <f>IF(U218="zníž. prenesená",N218,0)</f>
        <v>0</v>
      </c>
      <c r="BI218" s="109">
        <f>IF(U218="nulová",N218,0)</f>
        <v>0</v>
      </c>
      <c r="BJ218" s="18" t="s">
        <v>132</v>
      </c>
      <c r="BK218" s="109">
        <f>ROUND(L218*K218,2)</f>
        <v>0</v>
      </c>
      <c r="BL218" s="18" t="s">
        <v>235</v>
      </c>
      <c r="BM218" s="18" t="s">
        <v>479</v>
      </c>
    </row>
    <row r="219" spans="2:65" s="1" customFormat="1" ht="51" customHeight="1">
      <c r="B219" s="35"/>
      <c r="C219" s="166" t="s">
        <v>480</v>
      </c>
      <c r="D219" s="166" t="s">
        <v>172</v>
      </c>
      <c r="E219" s="167" t="s">
        <v>481</v>
      </c>
      <c r="F219" s="249" t="s">
        <v>482</v>
      </c>
      <c r="G219" s="249"/>
      <c r="H219" s="249"/>
      <c r="I219" s="249"/>
      <c r="J219" s="168" t="s">
        <v>175</v>
      </c>
      <c r="K219" s="169">
        <v>232.79900000000001</v>
      </c>
      <c r="L219" s="250">
        <v>0</v>
      </c>
      <c r="M219" s="251"/>
      <c r="N219" s="252">
        <f>ROUND(L219*K219,2)</f>
        <v>0</v>
      </c>
      <c r="O219" s="252"/>
      <c r="P219" s="252"/>
      <c r="Q219" s="252"/>
      <c r="R219" s="37"/>
      <c r="T219" s="170" t="s">
        <v>49</v>
      </c>
      <c r="U219" s="44" t="s">
        <v>56</v>
      </c>
      <c r="V219" s="36"/>
      <c r="W219" s="171">
        <f>V219*K219</f>
        <v>0</v>
      </c>
      <c r="X219" s="171">
        <v>3.3E-4</v>
      </c>
      <c r="Y219" s="171">
        <f>X219*K219</f>
        <v>7.6823669999999997E-2</v>
      </c>
      <c r="Z219" s="171">
        <v>0</v>
      </c>
      <c r="AA219" s="172">
        <f>Z219*K219</f>
        <v>0</v>
      </c>
      <c r="AR219" s="18" t="s">
        <v>235</v>
      </c>
      <c r="AT219" s="18" t="s">
        <v>172</v>
      </c>
      <c r="AU219" s="18" t="s">
        <v>132</v>
      </c>
      <c r="AY219" s="18" t="s">
        <v>171</v>
      </c>
      <c r="BE219" s="109">
        <f>IF(U219="základná",N219,0)</f>
        <v>0</v>
      </c>
      <c r="BF219" s="109">
        <f>IF(U219="znížená",N219,0)</f>
        <v>0</v>
      </c>
      <c r="BG219" s="109">
        <f>IF(U219="zákl. prenesená",N219,0)</f>
        <v>0</v>
      </c>
      <c r="BH219" s="109">
        <f>IF(U219="zníž. prenesená",N219,0)</f>
        <v>0</v>
      </c>
      <c r="BI219" s="109">
        <f>IF(U219="nulová",N219,0)</f>
        <v>0</v>
      </c>
      <c r="BJ219" s="18" t="s">
        <v>132</v>
      </c>
      <c r="BK219" s="109">
        <f>ROUND(L219*K219,2)</f>
        <v>0</v>
      </c>
      <c r="BL219" s="18" t="s">
        <v>235</v>
      </c>
      <c r="BM219" s="18" t="s">
        <v>483</v>
      </c>
    </row>
    <row r="220" spans="2:65" s="9" customFormat="1" ht="37.35" customHeight="1">
      <c r="B220" s="156"/>
      <c r="C220" s="157"/>
      <c r="D220" s="146" t="s">
        <v>170</v>
      </c>
      <c r="E220" s="146"/>
      <c r="F220" s="146"/>
      <c r="G220" s="146"/>
      <c r="H220" s="146"/>
      <c r="I220" s="146"/>
      <c r="J220" s="146"/>
      <c r="K220" s="146"/>
      <c r="L220" s="146"/>
      <c r="M220" s="146"/>
      <c r="N220" s="261">
        <f>BK220</f>
        <v>0</v>
      </c>
      <c r="O220" s="262"/>
      <c r="P220" s="262"/>
      <c r="Q220" s="262"/>
      <c r="R220" s="158"/>
      <c r="T220" s="159"/>
      <c r="U220" s="157"/>
      <c r="V220" s="157"/>
      <c r="W220" s="160">
        <f>W221</f>
        <v>0</v>
      </c>
      <c r="X220" s="157"/>
      <c r="Y220" s="160">
        <f>Y221</f>
        <v>0</v>
      </c>
      <c r="Z220" s="157"/>
      <c r="AA220" s="161">
        <f>AA221</f>
        <v>0</v>
      </c>
      <c r="AR220" s="162" t="s">
        <v>176</v>
      </c>
      <c r="AT220" s="163" t="s">
        <v>88</v>
      </c>
      <c r="AU220" s="163" t="s">
        <v>89</v>
      </c>
      <c r="AY220" s="162" t="s">
        <v>171</v>
      </c>
      <c r="BK220" s="164">
        <f>BK221</f>
        <v>0</v>
      </c>
    </row>
    <row r="221" spans="2:65" s="1" customFormat="1" ht="51" customHeight="1">
      <c r="B221" s="35"/>
      <c r="C221" s="166" t="s">
        <v>484</v>
      </c>
      <c r="D221" s="166" t="s">
        <v>172</v>
      </c>
      <c r="E221" s="167" t="s">
        <v>485</v>
      </c>
      <c r="F221" s="249" t="s">
        <v>486</v>
      </c>
      <c r="G221" s="249"/>
      <c r="H221" s="249"/>
      <c r="I221" s="249"/>
      <c r="J221" s="168" t="s">
        <v>89</v>
      </c>
      <c r="K221" s="169">
        <v>0</v>
      </c>
      <c r="L221" s="250">
        <v>0</v>
      </c>
      <c r="M221" s="251"/>
      <c r="N221" s="252">
        <f>ROUND(L221*K221,2)</f>
        <v>0</v>
      </c>
      <c r="O221" s="252"/>
      <c r="P221" s="252"/>
      <c r="Q221" s="252"/>
      <c r="R221" s="37"/>
      <c r="T221" s="170" t="s">
        <v>49</v>
      </c>
      <c r="U221" s="44" t="s">
        <v>56</v>
      </c>
      <c r="V221" s="36"/>
      <c r="W221" s="171">
        <f>V221*K221</f>
        <v>0</v>
      </c>
      <c r="X221" s="171">
        <v>0</v>
      </c>
      <c r="Y221" s="171">
        <f>X221*K221</f>
        <v>0</v>
      </c>
      <c r="Z221" s="171">
        <v>0</v>
      </c>
      <c r="AA221" s="172">
        <f>Z221*K221</f>
        <v>0</v>
      </c>
      <c r="AR221" s="18" t="s">
        <v>487</v>
      </c>
      <c r="AT221" s="18" t="s">
        <v>172</v>
      </c>
      <c r="AU221" s="18" t="s">
        <v>94</v>
      </c>
      <c r="AY221" s="18" t="s">
        <v>171</v>
      </c>
      <c r="BE221" s="109">
        <f>IF(U221="základná",N221,0)</f>
        <v>0</v>
      </c>
      <c r="BF221" s="109">
        <f>IF(U221="znížená",N221,0)</f>
        <v>0</v>
      </c>
      <c r="BG221" s="109">
        <f>IF(U221="zákl. prenesená",N221,0)</f>
        <v>0</v>
      </c>
      <c r="BH221" s="109">
        <f>IF(U221="zníž. prenesená",N221,0)</f>
        <v>0</v>
      </c>
      <c r="BI221" s="109">
        <f>IF(U221="nulová",N221,0)</f>
        <v>0</v>
      </c>
      <c r="BJ221" s="18" t="s">
        <v>132</v>
      </c>
      <c r="BK221" s="109">
        <f>ROUND(L221*K221,2)</f>
        <v>0</v>
      </c>
      <c r="BL221" s="18" t="s">
        <v>487</v>
      </c>
      <c r="BM221" s="18" t="s">
        <v>488</v>
      </c>
    </row>
    <row r="222" spans="2:65" s="1" customFormat="1" ht="49.9" customHeight="1">
      <c r="B222" s="35"/>
      <c r="C222" s="36"/>
      <c r="D222" s="146" t="s">
        <v>153</v>
      </c>
      <c r="E222" s="36"/>
      <c r="F222" s="36"/>
      <c r="G222" s="36"/>
      <c r="H222" s="36"/>
      <c r="I222" s="36"/>
      <c r="J222" s="36"/>
      <c r="K222" s="36"/>
      <c r="L222" s="36"/>
      <c r="M222" s="36"/>
      <c r="N222" s="263">
        <f>BK222</f>
        <v>0</v>
      </c>
      <c r="O222" s="264"/>
      <c r="P222" s="264"/>
      <c r="Q222" s="264"/>
      <c r="R222" s="37"/>
      <c r="T222" s="137"/>
      <c r="U222" s="56"/>
      <c r="V222" s="56"/>
      <c r="W222" s="56"/>
      <c r="X222" s="56"/>
      <c r="Y222" s="56"/>
      <c r="Z222" s="56"/>
      <c r="AA222" s="58"/>
      <c r="AT222" s="18" t="s">
        <v>88</v>
      </c>
      <c r="AU222" s="18" t="s">
        <v>89</v>
      </c>
      <c r="AY222" s="18" t="s">
        <v>154</v>
      </c>
      <c r="BK222" s="109">
        <v>0</v>
      </c>
    </row>
    <row r="223" spans="2:65" s="1" customFormat="1" ht="6.95" customHeight="1">
      <c r="B223" s="59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1"/>
    </row>
  </sheetData>
  <sheetProtection algorithmName="SHA-512" hashValue="g73GmNARY1jnmYto/fVEjZgVlwUZCj1fHc2NoEUHNsCdCTjI4g1M/1BNLpAyAytYrErR2Xb0X/IdZtEJ8Yj96g==" saltValue="6AlNhRLCxNOMJVT34hWROgtwrMzrY93GwinBsTh+Z2v+Lt+lAYZRlXdSRc4G1iKGa0r94Itl+lHdqu8wstut5A==" spinCount="10" sheet="1" objects="1" scenarios="1" formatColumns="0" formatRows="0"/>
  <mergeCells count="329">
    <mergeCell ref="N220:Q220"/>
    <mergeCell ref="N222:Q222"/>
    <mergeCell ref="H1:K1"/>
    <mergeCell ref="S2:AC2"/>
    <mergeCell ref="N157:Q157"/>
    <mergeCell ref="N159:Q159"/>
    <mergeCell ref="N163:Q163"/>
    <mergeCell ref="N173:Q173"/>
    <mergeCell ref="N183:Q183"/>
    <mergeCell ref="N200:Q200"/>
    <mergeCell ref="N202:Q202"/>
    <mergeCell ref="N203:Q203"/>
    <mergeCell ref="N211:Q211"/>
    <mergeCell ref="F218:I218"/>
    <mergeCell ref="L218:M218"/>
    <mergeCell ref="N218:Q218"/>
    <mergeCell ref="F219:I219"/>
    <mergeCell ref="L219:M219"/>
    <mergeCell ref="N219:Q219"/>
    <mergeCell ref="F221:I221"/>
    <mergeCell ref="L221:M221"/>
    <mergeCell ref="N221:Q221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0:I210"/>
    <mergeCell ref="L210:M210"/>
    <mergeCell ref="N210:Q210"/>
    <mergeCell ref="F212:I212"/>
    <mergeCell ref="L212:M212"/>
    <mergeCell ref="N212:Q212"/>
    <mergeCell ref="F213:I213"/>
    <mergeCell ref="L213:M213"/>
    <mergeCell ref="N213:Q213"/>
    <mergeCell ref="N214:Q214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198:I198"/>
    <mergeCell ref="L198:M198"/>
    <mergeCell ref="N198:Q198"/>
    <mergeCell ref="F199:I199"/>
    <mergeCell ref="L199:M199"/>
    <mergeCell ref="N199:Q199"/>
    <mergeCell ref="F201:I201"/>
    <mergeCell ref="L201:M201"/>
    <mergeCell ref="N201:Q201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2:I182"/>
    <mergeCell ref="L182:M182"/>
    <mergeCell ref="N182:Q182"/>
    <mergeCell ref="F184:I184"/>
    <mergeCell ref="L184:M184"/>
    <mergeCell ref="N184:Q184"/>
    <mergeCell ref="F185:I185"/>
    <mergeCell ref="L185:M185"/>
    <mergeCell ref="N185:Q185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2:I172"/>
    <mergeCell ref="L172:M172"/>
    <mergeCell ref="N172:Q172"/>
    <mergeCell ref="F174:I174"/>
    <mergeCell ref="L174:M174"/>
    <mergeCell ref="N174:Q174"/>
    <mergeCell ref="F175:I175"/>
    <mergeCell ref="L175:M175"/>
    <mergeCell ref="N175:Q175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2:I162"/>
    <mergeCell ref="L162:M162"/>
    <mergeCell ref="N162:Q162"/>
    <mergeCell ref="F164:I164"/>
    <mergeCell ref="L164:M164"/>
    <mergeCell ref="N164:Q164"/>
    <mergeCell ref="F165:I165"/>
    <mergeCell ref="L165:M165"/>
    <mergeCell ref="N165:Q165"/>
    <mergeCell ref="F158:I158"/>
    <mergeCell ref="L158:M158"/>
    <mergeCell ref="N158:Q158"/>
    <mergeCell ref="F160:I160"/>
    <mergeCell ref="L160:M160"/>
    <mergeCell ref="N160:Q160"/>
    <mergeCell ref="F161:I161"/>
    <mergeCell ref="L161:M161"/>
    <mergeCell ref="N161:Q161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4:I144"/>
    <mergeCell ref="L144:M144"/>
    <mergeCell ref="N144:Q144"/>
    <mergeCell ref="F145:I145"/>
    <mergeCell ref="L145:M145"/>
    <mergeCell ref="N145:Q145"/>
    <mergeCell ref="F147:I147"/>
    <mergeCell ref="L147:M147"/>
    <mergeCell ref="N147:Q147"/>
    <mergeCell ref="N146:Q146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N128:Q128"/>
    <mergeCell ref="N129:Q129"/>
    <mergeCell ref="N130:Q130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C75:Q75"/>
    <mergeCell ref="F77:P77"/>
    <mergeCell ref="F78:P78"/>
    <mergeCell ref="M80:P80"/>
    <mergeCell ref="M82:Q82"/>
    <mergeCell ref="M83:Q83"/>
    <mergeCell ref="C85:G85"/>
    <mergeCell ref="N85:Q85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5" display="2) Rekapitulácia rozpočtu"/>
    <hyperlink ref="L1" location="C12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2018007 - Oprava budovy G...</vt:lpstr>
      <vt:lpstr>2018007a - Hlavná budova ...</vt:lpstr>
      <vt:lpstr>'2018007 - Oprava budovy G...'!Názvy_tlače</vt:lpstr>
      <vt:lpstr>'2018007a - Hlavná budova ...'!Názvy_tlače</vt:lpstr>
      <vt:lpstr>'Rekapitulácia stavby'!Názvy_tlače</vt:lpstr>
      <vt:lpstr>'2018007 - Oprava budovy G...'!Oblasť_tlače</vt:lpstr>
      <vt:lpstr>'2018007a - Hlavná budova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Slobodník</dc:creator>
  <cp:lastModifiedBy>Kapustová Ľubica</cp:lastModifiedBy>
  <dcterms:created xsi:type="dcterms:W3CDTF">2018-06-04T12:38:11Z</dcterms:created>
  <dcterms:modified xsi:type="dcterms:W3CDTF">2018-08-24T06:52:07Z</dcterms:modified>
</cp:coreProperties>
</file>