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VV Zelený kríčok upravené 5.11.2020\"/>
    </mc:Choice>
  </mc:AlternateContent>
  <xr:revisionPtr revIDLastSave="0" documentId="13_ncr:1_{01650F4D-E502-4C36-9A0E-EFFBCE68C1C5}" xr6:coauthVersionLast="43" xr6:coauthVersionMax="45" xr10:uidLastSave="{00000000-0000-0000-0000-000000000000}"/>
  <bookViews>
    <workbookView xWindow="1905" yWindow="210" windowWidth="17565" windowHeight="14355" activeTab="1" xr2:uid="{00000000-000D-0000-FFFF-FFFF00000000}"/>
  </bookViews>
  <sheets>
    <sheet name="Rekapitulácia stavby" sheetId="1" r:id="rId1"/>
    <sheet name="2 - FONTÁNA" sheetId="2" r:id="rId2"/>
  </sheets>
  <definedNames>
    <definedName name="_xlnm.Print_Titles" localSheetId="1">'2 - FONTÁNA'!$112:$112</definedName>
    <definedName name="_xlnm.Print_Titles" localSheetId="0">'Rekapitulácia stavby'!$85:$85</definedName>
    <definedName name="_xlnm.Print_Area" localSheetId="1">'2 - FONTÁNA'!$C$4:$Q$70,'2 - FONTÁNA'!$C$76:$Q$96,'2 - FONTÁNA'!$C$102:$Q$146</definedName>
    <definedName name="_xlnm.Print_Area" localSheetId="0">'Rekapitulácia stavby'!$C$4:$AP$70,'Rekapitulácia stavby'!$C$76:$AP$92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9" i="2" l="1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AY88" i="1" l="1"/>
  <c r="AX88" i="1"/>
  <c r="BI146" i="2"/>
  <c r="BH146" i="2"/>
  <c r="BG146" i="2"/>
  <c r="BE146" i="2"/>
  <c r="AA146" i="2"/>
  <c r="Y146" i="2"/>
  <c r="W146" i="2"/>
  <c r="BK146" i="2"/>
  <c r="N146" i="2"/>
  <c r="BF146" i="2" s="1"/>
  <c r="BI145" i="2"/>
  <c r="BH145" i="2"/>
  <c r="BG145" i="2"/>
  <c r="BE145" i="2"/>
  <c r="AA145" i="2"/>
  <c r="Y145" i="2"/>
  <c r="W145" i="2"/>
  <c r="BK145" i="2"/>
  <c r="N145" i="2"/>
  <c r="BF145" i="2" s="1"/>
  <c r="BI144" i="2"/>
  <c r="BH144" i="2"/>
  <c r="BG144" i="2"/>
  <c r="BE144" i="2"/>
  <c r="AA144" i="2"/>
  <c r="Y144" i="2"/>
  <c r="W144" i="2"/>
  <c r="BK144" i="2"/>
  <c r="N144" i="2"/>
  <c r="BF144" i="2" s="1"/>
  <c r="BI143" i="2"/>
  <c r="BH143" i="2"/>
  <c r="BG143" i="2"/>
  <c r="BE143" i="2"/>
  <c r="AA143" i="2"/>
  <c r="Y143" i="2"/>
  <c r="W143" i="2"/>
  <c r="BK143" i="2"/>
  <c r="N143" i="2"/>
  <c r="BF143" i="2" s="1"/>
  <c r="BI142" i="2"/>
  <c r="BH142" i="2"/>
  <c r="BG142" i="2"/>
  <c r="BE142" i="2"/>
  <c r="AA142" i="2"/>
  <c r="Y142" i="2"/>
  <c r="W142" i="2"/>
  <c r="BK142" i="2"/>
  <c r="N142" i="2"/>
  <c r="BF142" i="2" s="1"/>
  <c r="BI141" i="2"/>
  <c r="BH141" i="2"/>
  <c r="BG141" i="2"/>
  <c r="BE141" i="2"/>
  <c r="AA141" i="2"/>
  <c r="Y141" i="2"/>
  <c r="W141" i="2"/>
  <c r="BK141" i="2"/>
  <c r="N141" i="2"/>
  <c r="BF141" i="2" s="1"/>
  <c r="BI140" i="2"/>
  <c r="BH140" i="2"/>
  <c r="BG140" i="2"/>
  <c r="BE140" i="2"/>
  <c r="AA140" i="2"/>
  <c r="Y140" i="2"/>
  <c r="W140" i="2"/>
  <c r="BK140" i="2"/>
  <c r="N140" i="2"/>
  <c r="BF140" i="2"/>
  <c r="BI139" i="2"/>
  <c r="BH139" i="2"/>
  <c r="BG139" i="2"/>
  <c r="BE139" i="2"/>
  <c r="AA139" i="2"/>
  <c r="Y139" i="2"/>
  <c r="W139" i="2"/>
  <c r="BK139" i="2"/>
  <c r="N139" i="2"/>
  <c r="BF139" i="2" s="1"/>
  <c r="BI138" i="2"/>
  <c r="BH138" i="2"/>
  <c r="BG138" i="2"/>
  <c r="BE138" i="2"/>
  <c r="AA138" i="2"/>
  <c r="Y138" i="2"/>
  <c r="W138" i="2"/>
  <c r="BK138" i="2"/>
  <c r="N138" i="2"/>
  <c r="BF138" i="2" s="1"/>
  <c r="BI137" i="2"/>
  <c r="BH137" i="2"/>
  <c r="BG137" i="2"/>
  <c r="BE137" i="2"/>
  <c r="AA137" i="2"/>
  <c r="Y137" i="2"/>
  <c r="W137" i="2"/>
  <c r="BK137" i="2"/>
  <c r="N137" i="2"/>
  <c r="BF137" i="2" s="1"/>
  <c r="BI136" i="2"/>
  <c r="BH136" i="2"/>
  <c r="BG136" i="2"/>
  <c r="BE136" i="2"/>
  <c r="AA136" i="2"/>
  <c r="Y136" i="2"/>
  <c r="W136" i="2"/>
  <c r="BK136" i="2"/>
  <c r="N136" i="2"/>
  <c r="BF136" i="2" s="1"/>
  <c r="BI135" i="2"/>
  <c r="BH135" i="2"/>
  <c r="BG135" i="2"/>
  <c r="BE135" i="2"/>
  <c r="AA135" i="2"/>
  <c r="Y135" i="2"/>
  <c r="W135" i="2"/>
  <c r="BK135" i="2"/>
  <c r="N135" i="2"/>
  <c r="BF135" i="2" s="1"/>
  <c r="BI134" i="2"/>
  <c r="BH134" i="2"/>
  <c r="BG134" i="2"/>
  <c r="BE134" i="2"/>
  <c r="AA134" i="2"/>
  <c r="Y134" i="2"/>
  <c r="W134" i="2"/>
  <c r="BK134" i="2"/>
  <c r="N134" i="2"/>
  <c r="BF134" i="2"/>
  <c r="BI133" i="2"/>
  <c r="BH133" i="2"/>
  <c r="BG133" i="2"/>
  <c r="BE133" i="2"/>
  <c r="AA133" i="2"/>
  <c r="Y133" i="2"/>
  <c r="W133" i="2"/>
  <c r="BK133" i="2"/>
  <c r="N133" i="2"/>
  <c r="BF133" i="2" s="1"/>
  <c r="BI132" i="2"/>
  <c r="BH132" i="2"/>
  <c r="BG132" i="2"/>
  <c r="BE132" i="2"/>
  <c r="AA132" i="2"/>
  <c r="Y132" i="2"/>
  <c r="W132" i="2"/>
  <c r="BK132" i="2"/>
  <c r="N132" i="2"/>
  <c r="BF132" i="2"/>
  <c r="BI131" i="2"/>
  <c r="BH131" i="2"/>
  <c r="BG131" i="2"/>
  <c r="BE131" i="2"/>
  <c r="AA131" i="2"/>
  <c r="Y131" i="2"/>
  <c r="W131" i="2"/>
  <c r="BK131" i="2"/>
  <c r="N131" i="2"/>
  <c r="BF131" i="2" s="1"/>
  <c r="BI130" i="2"/>
  <c r="BH130" i="2"/>
  <c r="BG130" i="2"/>
  <c r="BE130" i="2"/>
  <c r="AA130" i="2"/>
  <c r="Y130" i="2"/>
  <c r="W130" i="2"/>
  <c r="BK130" i="2"/>
  <c r="N130" i="2"/>
  <c r="BF130" i="2"/>
  <c r="BI129" i="2"/>
  <c r="BH129" i="2"/>
  <c r="BG129" i="2"/>
  <c r="BE129" i="2"/>
  <c r="AA129" i="2"/>
  <c r="Y129" i="2"/>
  <c r="W129" i="2"/>
  <c r="BK129" i="2"/>
  <c r="N129" i="2"/>
  <c r="BF129" i="2"/>
  <c r="BI128" i="2"/>
  <c r="BH128" i="2"/>
  <c r="BG128" i="2"/>
  <c r="BE128" i="2"/>
  <c r="AA128" i="2"/>
  <c r="Y128" i="2"/>
  <c r="W128" i="2"/>
  <c r="BK128" i="2"/>
  <c r="N128" i="2"/>
  <c r="BF128" i="2"/>
  <c r="BI127" i="2"/>
  <c r="BH127" i="2"/>
  <c r="BG127" i="2"/>
  <c r="BE127" i="2"/>
  <c r="AA127" i="2"/>
  <c r="Y127" i="2"/>
  <c r="Y123" i="2" s="1"/>
  <c r="W127" i="2"/>
  <c r="BK127" i="2"/>
  <c r="N127" i="2"/>
  <c r="BF127" i="2" s="1"/>
  <c r="BI126" i="2"/>
  <c r="BH126" i="2"/>
  <c r="BG126" i="2"/>
  <c r="BE126" i="2"/>
  <c r="AA126" i="2"/>
  <c r="Y126" i="2"/>
  <c r="W126" i="2"/>
  <c r="BK126" i="2"/>
  <c r="N126" i="2"/>
  <c r="BF126" i="2" s="1"/>
  <c r="BI125" i="2"/>
  <c r="BH125" i="2"/>
  <c r="BG125" i="2"/>
  <c r="BE125" i="2"/>
  <c r="AA125" i="2"/>
  <c r="Y125" i="2"/>
  <c r="W125" i="2"/>
  <c r="BK125" i="2"/>
  <c r="N125" i="2"/>
  <c r="BF125" i="2"/>
  <c r="BI124" i="2"/>
  <c r="BH124" i="2"/>
  <c r="BG124" i="2"/>
  <c r="BE124" i="2"/>
  <c r="AA124" i="2"/>
  <c r="Y124" i="2"/>
  <c r="W124" i="2"/>
  <c r="BK124" i="2"/>
  <c r="N124" i="2"/>
  <c r="BF124" i="2" s="1"/>
  <c r="BI122" i="2"/>
  <c r="BH122" i="2"/>
  <c r="BG122" i="2"/>
  <c r="BE122" i="2"/>
  <c r="AA122" i="2"/>
  <c r="AA121" i="2"/>
  <c r="Y122" i="2"/>
  <c r="Y121" i="2" s="1"/>
  <c r="W122" i="2"/>
  <c r="W121" i="2"/>
  <c r="BK122" i="2"/>
  <c r="BK121" i="2" s="1"/>
  <c r="N121" i="2" s="1"/>
  <c r="N91" i="2" s="1"/>
  <c r="N122" i="2"/>
  <c r="BF122" i="2" s="1"/>
  <c r="BI120" i="2"/>
  <c r="BH120" i="2"/>
  <c r="BG120" i="2"/>
  <c r="BE120" i="2"/>
  <c r="AA120" i="2"/>
  <c r="Y120" i="2"/>
  <c r="W120" i="2"/>
  <c r="BK120" i="2"/>
  <c r="N120" i="2"/>
  <c r="BF120" i="2" s="1"/>
  <c r="BI119" i="2"/>
  <c r="BH119" i="2"/>
  <c r="BG119" i="2"/>
  <c r="BE119" i="2"/>
  <c r="AA119" i="2"/>
  <c r="Y119" i="2"/>
  <c r="W119" i="2"/>
  <c r="BK119" i="2"/>
  <c r="N119" i="2"/>
  <c r="BF119" i="2" s="1"/>
  <c r="BI118" i="2"/>
  <c r="BH118" i="2"/>
  <c r="BG118" i="2"/>
  <c r="BE118" i="2"/>
  <c r="AA118" i="2"/>
  <c r="Y118" i="2"/>
  <c r="W118" i="2"/>
  <c r="BK118" i="2"/>
  <c r="N118" i="2"/>
  <c r="BF118" i="2"/>
  <c r="BI117" i="2"/>
  <c r="BH117" i="2"/>
  <c r="BG117" i="2"/>
  <c r="BE117" i="2"/>
  <c r="AA117" i="2"/>
  <c r="AA115" i="2" s="1"/>
  <c r="Y117" i="2"/>
  <c r="W117" i="2"/>
  <c r="BK117" i="2"/>
  <c r="N117" i="2"/>
  <c r="BF117" i="2" s="1"/>
  <c r="BI116" i="2"/>
  <c r="BH116" i="2"/>
  <c r="BG116" i="2"/>
  <c r="BE116" i="2"/>
  <c r="AA116" i="2"/>
  <c r="Y116" i="2"/>
  <c r="W116" i="2"/>
  <c r="BK116" i="2"/>
  <c r="N116" i="2"/>
  <c r="BF116" i="2" s="1"/>
  <c r="M109" i="2"/>
  <c r="F107" i="2"/>
  <c r="F105" i="2"/>
  <c r="M28" i="2"/>
  <c r="AS88" i="1" s="1"/>
  <c r="AS87" i="1" s="1"/>
  <c r="M83" i="2"/>
  <c r="F81" i="2"/>
  <c r="F79" i="2"/>
  <c r="O21" i="2"/>
  <c r="E21" i="2"/>
  <c r="M84" i="2" s="1"/>
  <c r="O20" i="2"/>
  <c r="O15" i="2"/>
  <c r="E15" i="2"/>
  <c r="F84" i="2" s="1"/>
  <c r="O14" i="2"/>
  <c r="O12" i="2"/>
  <c r="E12" i="2"/>
  <c r="F109" i="2" s="1"/>
  <c r="O11" i="2"/>
  <c r="M107" i="2"/>
  <c r="F6" i="2"/>
  <c r="F78" i="2" s="1"/>
  <c r="AK27" i="1"/>
  <c r="AM83" i="1"/>
  <c r="L83" i="1"/>
  <c r="AM82" i="1"/>
  <c r="L82" i="1"/>
  <c r="L80" i="1"/>
  <c r="L78" i="1"/>
  <c r="L77" i="1"/>
  <c r="BK123" i="2" l="1"/>
  <c r="N123" i="2" s="1"/>
  <c r="N92" i="2" s="1"/>
  <c r="H32" i="2"/>
  <c r="AZ88" i="1" s="1"/>
  <c r="AZ87" i="1" s="1"/>
  <c r="AV87" i="1" s="1"/>
  <c r="AA123" i="2"/>
  <c r="AA114" i="2" s="1"/>
  <c r="AA113" i="2" s="1"/>
  <c r="H36" i="2"/>
  <c r="BD88" i="1" s="1"/>
  <c r="BD87" i="1" s="1"/>
  <c r="W35" i="1" s="1"/>
  <c r="H34" i="2"/>
  <c r="BB88" i="1" s="1"/>
  <c r="BB87" i="1" s="1"/>
  <c r="W33" i="1" s="1"/>
  <c r="W123" i="2"/>
  <c r="F110" i="2"/>
  <c r="Y115" i="2"/>
  <c r="Y114" i="2" s="1"/>
  <c r="Y113" i="2" s="1"/>
  <c r="F104" i="2"/>
  <c r="W115" i="2"/>
  <c r="W114" i="2" s="1"/>
  <c r="W113" i="2" s="1"/>
  <c r="AU88" i="1" s="1"/>
  <c r="AU87" i="1" s="1"/>
  <c r="BK115" i="2"/>
  <c r="N115" i="2" s="1"/>
  <c r="N90" i="2" s="1"/>
  <c r="H35" i="2"/>
  <c r="BC88" i="1" s="1"/>
  <c r="BC87" i="1" s="1"/>
  <c r="AY87" i="1" s="1"/>
  <c r="F83" i="2"/>
  <c r="M33" i="2"/>
  <c r="AW88" i="1" s="1"/>
  <c r="H33" i="2"/>
  <c r="BA88" i="1" s="1"/>
  <c r="BA87" i="1" s="1"/>
  <c r="M110" i="2"/>
  <c r="M32" i="2"/>
  <c r="AV88" i="1" s="1"/>
  <c r="W31" i="1" l="1"/>
  <c r="AT88" i="1"/>
  <c r="AX87" i="1"/>
  <c r="W34" i="1"/>
  <c r="BK114" i="2"/>
  <c r="BK113" i="2" s="1"/>
  <c r="N113" i="2" s="1"/>
  <c r="N88" i="2" s="1"/>
  <c r="W32" i="1"/>
  <c r="AW87" i="1"/>
  <c r="AK32" i="1" s="1"/>
  <c r="AK31" i="1"/>
  <c r="AT87" i="1" l="1"/>
  <c r="N114" i="2"/>
  <c r="N89" i="2" s="1"/>
  <c r="M27" i="2"/>
  <c r="M30" i="2" s="1"/>
  <c r="L96" i="2"/>
  <c r="L38" i="2" l="1"/>
  <c r="AG88" i="1"/>
  <c r="AN88" i="1" l="1"/>
  <c r="AG87" i="1"/>
  <c r="AG92" i="1" l="1"/>
  <c r="AK26" i="1"/>
  <c r="AK29" i="1" s="1"/>
  <c r="AK37" i="1" s="1"/>
  <c r="AN87" i="1"/>
  <c r="AN92" i="1" s="1"/>
</calcChain>
</file>

<file path=xl/sharedStrings.xml><?xml version="1.0" encoding="utf-8"?>
<sst xmlns="http://schemas.openxmlformats.org/spreadsheetml/2006/main" count="1686" uniqueCount="244">
  <si>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</si>
  <si>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</si>
  <si>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</si>
  <si>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</si>
  <si>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</si>
  <si>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</si>
  <si>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</si>
  <si>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</si>
  <si>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</si>
  <si>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</si>
  <si>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</si>
  <si>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</si>
  <si>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</si>
  <si>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Kód:</t>
  </si>
  <si>
    <t>2018-123</t>
  </si>
  <si>
    <t>Stavba:</t>
  </si>
  <si>
    <t>REKONŠTRUKCIA MIESTNEJ KOMUNIKÁCIE ZELENÝ KRÍČOK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</si>
  <si>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</si>
  <si>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</si>
  <si>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</si>
  <si>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</si>
  <si>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</si>
  <si>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</si>
  <si>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</si>
  <si>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</si>
  <si>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</si>
  <si>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</si>
  <si>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X PROJEKT, s.r.o.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</si>
  <si>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</si>
  <si>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</si>
  <si>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</si>
  <si>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</si>
  <si>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</si>
  <si>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</si>
  <si>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</si>
  <si>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</si>
  <si>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</si>
  <si>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</si>
  <si>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</si>
  <si>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</si>
  <si>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</si>
  <si>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</si>
  <si>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</si>
  <si>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</si>
  <si>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</si>
  <si>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</si>
  <si>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</si>
  <si>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</si>
  <si>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</si>
  <si>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</si>
  <si>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</si>
  <si>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</si>
  <si>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</si>
  <si>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</si>
  <si>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</si>
  <si>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</si>
  <si>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</si>
  <si>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</si>
  <si>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</si>
  <si>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</si>
  <si>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</si>
  <si>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</si>
  <si>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</si>
  <si>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</si>
  <si>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</si>
  <si>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</si>
  <si>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</si>
  <si>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</si>
  <si>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</si>
  <si>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</si>
  <si>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</si>
  <si>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</si>
  <si>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</si>
  <si>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</si>
  <si>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{656e411d-f42f-44e0-a8d5-2934dc32c99f}</t>
  </si>
  <si>
    <t>{00000000-0000-0000-0000-000000000000}</t>
  </si>
  <si>
    <t>/</t>
  </si>
  <si>
    <t>2</t>
  </si>
  <si>
    <t>1</t>
  </si>
  <si>
    <t>{42a5b441-108d-4b0f-a010-49e9af3dee2a}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</si>
  <si>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</si>
  <si>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</si>
  <si>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</si>
  <si>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</si>
  <si>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</si>
  <si>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</si>
  <si>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</si>
  <si>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</si>
  <si>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</si>
  <si>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</si>
  <si>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</si>
  <si>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</si>
  <si>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</si>
  <si>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</si>
  <si>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</si>
  <si>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</si>
  <si>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</si>
  <si>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</si>
  <si>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</si>
  <si>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</si>
  <si>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</si>
  <si>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8 - Rúrové vedenie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</si>
  <si>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</si>
  <si>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</si>
  <si>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</si>
  <si>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</si>
  <si>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</si>
  <si>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</si>
  <si>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</si>
  <si>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</si>
  <si>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</si>
  <si>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</si>
  <si>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</si>
  <si>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</si>
  <si>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</si>
  <si>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</si>
  <si>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</si>
  <si>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</si>
  <si>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</si>
  <si>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132201101</t>
  </si>
  <si>
    <t>Výkop ryhy do šírky 600 mm v horn.3 do 100 m3 -vonkajšky</t>
  </si>
  <si>
    <t>m3</t>
  </si>
  <si>
    <t>4</t>
  </si>
  <si>
    <t>984633460</t>
  </si>
  <si>
    <t>132201109</t>
  </si>
  <si>
    <t>Príplatok k cene za lepivosť pri hĺbení rýh šírky do 600 mm zapažených i nezapažených s urovnaním dna v hornine 3</t>
  </si>
  <si>
    <t>1704676465</t>
  </si>
  <si>
    <t>3</t>
  </si>
  <si>
    <t>174101102a</t>
  </si>
  <si>
    <t>Zásyp sypaninou v uzavretých priestoroch s urovnaním povrchu zásypu (kanalizacia mimo kanalov)</t>
  </si>
  <si>
    <t>-1306798133</t>
  </si>
  <si>
    <t>175101101</t>
  </si>
  <si>
    <t>Obsyp potrubia sypaninou z vhodných hornín 1 až 4 bez prehodenia sypaniny</t>
  </si>
  <si>
    <t>-971400936</t>
  </si>
  <si>
    <t>5</t>
  </si>
  <si>
    <t>M</t>
  </si>
  <si>
    <t>583310002900</t>
  </si>
  <si>
    <t>Štrkopiesok frakcia 0-16 mm, STN EN 12620 + A1</t>
  </si>
  <si>
    <t>t</t>
  </si>
  <si>
    <t>8</t>
  </si>
  <si>
    <t>-164706253</t>
  </si>
  <si>
    <t>6</t>
  </si>
  <si>
    <t>451572111</t>
  </si>
  <si>
    <t>Lôžko pod potrubie, stoky a drobné objekty, v otvorenom výkope z kameniva drobného ťaženého 0-4 mm</t>
  </si>
  <si>
    <t>1980432555</t>
  </si>
  <si>
    <t>7</t>
  </si>
  <si>
    <t>230180007</t>
  </si>
  <si>
    <t>Montáž potrubia z plastických rúr PE, PP D x t 25 x 2.7</t>
  </si>
  <si>
    <t>m</t>
  </si>
  <si>
    <t>-1283200990</t>
  </si>
  <si>
    <t>025C170/100</t>
  </si>
  <si>
    <t>HDPE rúra PE100 rúra 25x1,8/100m PN10 (SDR17) - pre tlakový rozvod pitnej vody, PIPELIFE</t>
  </si>
  <si>
    <t>-290358436</t>
  </si>
  <si>
    <t>9</t>
  </si>
  <si>
    <t>230203672</t>
  </si>
  <si>
    <t>Montáž MUN prechodka PE/mosadz s vonk. závitom PE100 SDR11 D25/3/4"</t>
  </si>
  <si>
    <t>ks</t>
  </si>
  <si>
    <t>64</t>
  </si>
  <si>
    <t>-1627121703</t>
  </si>
  <si>
    <t>10</t>
  </si>
  <si>
    <t>286220028100</t>
  </si>
  <si>
    <t>128</t>
  </si>
  <si>
    <t>220679454</t>
  </si>
  <si>
    <t>11</t>
  </si>
  <si>
    <t>230203203</t>
  </si>
  <si>
    <t>Montáž kusa TA (Kit) s predľženou odbočkou a objímkou PE 100 SDR 11 D 32</t>
  </si>
  <si>
    <t>411681961</t>
  </si>
  <si>
    <t>12</t>
  </si>
  <si>
    <t>M003</t>
  </si>
  <si>
    <t>PE mechanické tvarovky t-kus s vnútorným závitom 32x 3/4"x32</t>
  </si>
  <si>
    <t>256</t>
  </si>
  <si>
    <t>77517688</t>
  </si>
  <si>
    <t>13</t>
  </si>
  <si>
    <t>722263414</t>
  </si>
  <si>
    <t>Montáž vodomeru závit. jednovtokového suchobežného G 1/2 (3 m3.h-1)</t>
  </si>
  <si>
    <t>16</t>
  </si>
  <si>
    <t>-564124437</t>
  </si>
  <si>
    <t>14</t>
  </si>
  <si>
    <t>388240002000</t>
  </si>
  <si>
    <t>32</t>
  </si>
  <si>
    <t>1820091692</t>
  </si>
  <si>
    <t>15</t>
  </si>
  <si>
    <t>722221225</t>
  </si>
  <si>
    <t>Montáž tlakového redukčného závitového ventilu s manometrom G 3/4</t>
  </si>
  <si>
    <t>-2019750388</t>
  </si>
  <si>
    <t>4019837042721</t>
  </si>
  <si>
    <t>-1688695699</t>
  </si>
  <si>
    <t>17</t>
  </si>
  <si>
    <t>722221310</t>
  </si>
  <si>
    <t>Montáž spätnej klapky závitovej G 3/4</t>
  </si>
  <si>
    <t>1021437512</t>
  </si>
  <si>
    <t>18</t>
  </si>
  <si>
    <t>551190004500</t>
  </si>
  <si>
    <t>1271272277</t>
  </si>
  <si>
    <t>19</t>
  </si>
  <si>
    <t>722221083</t>
  </si>
  <si>
    <t>Montáž guľového kohúta vypúšťacieho závitového G 3/4</t>
  </si>
  <si>
    <t>883002602</t>
  </si>
  <si>
    <t>551110011300</t>
  </si>
  <si>
    <t>-1487543930</t>
  </si>
  <si>
    <t>21</t>
  </si>
  <si>
    <t>722221453</t>
  </si>
  <si>
    <t>Montáž posúvača závitového G 3/4</t>
  </si>
  <si>
    <t>-136632606</t>
  </si>
  <si>
    <t>22</t>
  </si>
  <si>
    <t>SLO411095</t>
  </si>
  <si>
    <t>-1398664153</t>
  </si>
  <si>
    <t>23</t>
  </si>
  <si>
    <t>871264000</t>
  </si>
  <si>
    <t>Montáž kanalizačného PP potrubia hladkého plnostenného SN 10 DN 110</t>
  </si>
  <si>
    <t>1598470641</t>
  </si>
  <si>
    <t>24</t>
  </si>
  <si>
    <t>286120003700</t>
  </si>
  <si>
    <t>-1531546818</t>
  </si>
  <si>
    <t>25</t>
  </si>
  <si>
    <t>894201122</t>
  </si>
  <si>
    <t>Dno alebo steny šachiet kanalizačných hr. nad 200 mm z prostého betónu tr. C 25/30 (patka pre fontanu)</t>
  </si>
  <si>
    <t>564536428</t>
  </si>
  <si>
    <t>26</t>
  </si>
  <si>
    <t>K006</t>
  </si>
  <si>
    <t>montáž fontany na pitnu vodu</t>
  </si>
  <si>
    <t>sub</t>
  </si>
  <si>
    <t>-1863137644</t>
  </si>
  <si>
    <t>27</t>
  </si>
  <si>
    <t>M007</t>
  </si>
  <si>
    <t>fontana na pitnu vodu (podla poziadavky)</t>
  </si>
  <si>
    <t>1135621786</t>
  </si>
  <si>
    <t>28</t>
  </si>
  <si>
    <t>899721131</t>
  </si>
  <si>
    <t>Označenie vodovodného potrubia bielou výstražnou fóliou</t>
  </si>
  <si>
    <t>1156712939</t>
  </si>
  <si>
    <t>29</t>
  </si>
  <si>
    <t>899721132</t>
  </si>
  <si>
    <t>Označenie kanalizačného potrubia hnedou výstražnou fóliou</t>
  </si>
  <si>
    <t>-722163421</t>
  </si>
  <si>
    <t>PITNÁ FONTÁNA</t>
  </si>
  <si>
    <t>Filter FK 06-3/4+ red.ventil alebo ekvivalent</t>
  </si>
  <si>
    <t>Spätná klapka Eura ľahká, 3/4" FF, Kv 2,70, otvárací pretlak 0,02 bar, mosadz, IVAR alebo ekvivalent</t>
  </si>
  <si>
    <t>Vodomer bytový jednovtokový JM 3 V/3 alebo ekvivalent</t>
  </si>
  <si>
    <t>Prechodka MUN PE/mosadz s vonkajším závitom PE 100 SDR 11 D 25/3/4", FRIALEN alebo ekvivalent</t>
  </si>
  <si>
    <t>Guľový uzáver vypúšťací s páčkou, 3/4" M, mosadz, IVAR alebo ekvivalent</t>
  </si>
  <si>
    <t>Ventil priamy voda 3/4" Slovarm K-125T alebo ekvivalent</t>
  </si>
  <si>
    <t>Rúra PVC hladký kanalizačný systém DN 110x3,2, dĺ. 1 m, SN8, PIPELIFE alebo ekvivalent</t>
  </si>
  <si>
    <t>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</si>
</sst>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167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4" fontId="0" fillId="0" borderId="0" xfId="0" applyNumberFormat="1" applyFont="1" applyBorder="1" applyAlignment="1">
      <alignment vertical="center"/>
    </xf>
    <xf numFmtId="14" fontId="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22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1" fillId="2" borderId="0" xfId="1" applyFont="1" applyFill="1" applyAlignment="1" applyProtection="1">
      <alignment horizontal="center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0" fillId="6" borderId="26" xfId="0" applyFont="1" applyFill="1" applyBorder="1" applyAlignment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  <protection locked="0"/>
    </xf>
    <xf numFmtId="0" fontId="0" fillId="6" borderId="26" xfId="0" applyFont="1" applyFill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3"/>
  <sheetViews>
    <sheetView showGridLines="0" workbookViewId="0">
      <pane ySplit="1" topLeftCell="A90" activePane="bottomLeft" state="frozen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 x14ac:dyDescent="0.3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 x14ac:dyDescent="0.3">
      <c r="C2" s="183" t="s">
        <v>7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  <c r="AJ2" s="184"/>
      <c r="AK2" s="184"/>
      <c r="AL2" s="184"/>
      <c r="AM2" s="184"/>
      <c r="AN2" s="184"/>
      <c r="AO2" s="184"/>
      <c r="AP2" s="184"/>
      <c r="AR2" s="153" t="s">
        <v>8</v>
      </c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S2" s="18" t="s">
        <v>9</v>
      </c>
      <c r="BT2" s="18" t="s">
        <v>10</v>
      </c>
    </row>
    <row r="3" spans="1:73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10</v>
      </c>
    </row>
    <row r="4" spans="1:73" ht="36.950000000000003" customHeight="1" x14ac:dyDescent="0.3">
      <c r="B4" s="22"/>
      <c r="C4" s="176" t="s">
        <v>11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23"/>
      <c r="AS4" s="17" t="s">
        <v>12</v>
      </c>
      <c r="BS4" s="18" t="s">
        <v>9</v>
      </c>
    </row>
    <row r="5" spans="1:73" ht="14.45" customHeight="1" x14ac:dyDescent="0.3">
      <c r="B5" s="22"/>
      <c r="C5" s="24"/>
      <c r="D5" s="25" t="s">
        <v>13</v>
      </c>
      <c r="E5" s="24"/>
      <c r="F5" s="24"/>
      <c r="G5" s="24"/>
      <c r="H5" s="24"/>
      <c r="I5" s="24"/>
      <c r="J5" s="24"/>
      <c r="K5" s="185" t="s">
        <v>14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24"/>
      <c r="AQ5" s="23"/>
      <c r="BS5" s="18" t="s">
        <v>9</v>
      </c>
    </row>
    <row r="6" spans="1:73" ht="36.950000000000003" customHeight="1" x14ac:dyDescent="0.3">
      <c r="B6" s="22"/>
      <c r="C6" s="24"/>
      <c r="D6" s="27" t="s">
        <v>15</v>
      </c>
      <c r="E6" s="24"/>
      <c r="F6" s="24"/>
      <c r="G6" s="24"/>
      <c r="H6" s="24"/>
      <c r="I6" s="24"/>
      <c r="J6" s="24"/>
      <c r="K6" s="186" t="s">
        <v>16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24"/>
      <c r="AQ6" s="23"/>
      <c r="BS6" s="18" t="s">
        <v>9</v>
      </c>
    </row>
    <row r="7" spans="1:73" ht="14.45" customHeight="1" x14ac:dyDescent="0.3">
      <c r="B7" s="22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 x14ac:dyDescent="0.3">
      <c r="B8" s="22"/>
      <c r="C8" s="24"/>
      <c r="D8" s="28" t="s">
        <v>19</v>
      </c>
      <c r="E8" s="24"/>
      <c r="F8" s="24"/>
      <c r="G8" s="24"/>
      <c r="H8" s="24"/>
      <c r="I8" s="24"/>
      <c r="J8" s="24"/>
      <c r="K8" s="26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150">
        <v>43941</v>
      </c>
      <c r="AO8" s="24"/>
      <c r="AP8" s="24"/>
      <c r="AQ8" s="23"/>
      <c r="BS8" s="18" t="s">
        <v>9</v>
      </c>
    </row>
    <row r="9" spans="1:73" ht="14.45" customHeight="1" x14ac:dyDescent="0.3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 x14ac:dyDescent="0.3">
      <c r="B10" s="22"/>
      <c r="C10" s="24"/>
      <c r="D10" s="28" t="s">
        <v>22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23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 x14ac:dyDescent="0.3">
      <c r="B11" s="22"/>
      <c r="C11" s="24"/>
      <c r="D11" s="24"/>
      <c r="E11" s="26" t="s">
        <v>20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24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 x14ac:dyDescent="0.3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 x14ac:dyDescent="0.3">
      <c r="B13" s="22"/>
      <c r="C13" s="24"/>
      <c r="D13" s="28" t="s">
        <v>25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23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 x14ac:dyDescent="0.3">
      <c r="B14" s="22"/>
      <c r="C14" s="24"/>
      <c r="D14" s="24"/>
      <c r="E14" s="26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24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 x14ac:dyDescent="0.3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 x14ac:dyDescent="0.3">
      <c r="B16" s="22"/>
      <c r="C16" s="24"/>
      <c r="D16" s="28" t="s">
        <v>26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23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 x14ac:dyDescent="0.3">
      <c r="B17" s="22"/>
      <c r="C17" s="24"/>
      <c r="D17" s="24"/>
      <c r="E17" s="26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24</v>
      </c>
      <c r="AL17" s="24"/>
      <c r="AM17" s="24"/>
      <c r="AN17" s="26" t="s">
        <v>5</v>
      </c>
      <c r="AO17" s="24"/>
      <c r="AP17" s="24"/>
      <c r="AQ17" s="23"/>
      <c r="BS17" s="18" t="s">
        <v>28</v>
      </c>
    </row>
    <row r="18" spans="2:71" ht="6.95" customHeight="1" x14ac:dyDescent="0.3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29</v>
      </c>
    </row>
    <row r="19" spans="2:71" ht="14.45" customHeight="1" x14ac:dyDescent="0.3">
      <c r="B19" s="22"/>
      <c r="C19" s="24"/>
      <c r="D19" s="28" t="s">
        <v>30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23</v>
      </c>
      <c r="AL19" s="24"/>
      <c r="AM19" s="24"/>
      <c r="AN19" s="26" t="s">
        <v>5</v>
      </c>
      <c r="AO19" s="24"/>
      <c r="AP19" s="24"/>
      <c r="AQ19" s="23"/>
      <c r="BS19" s="18" t="s">
        <v>29</v>
      </c>
    </row>
    <row r="20" spans="2:71" ht="18.399999999999999" customHeight="1" x14ac:dyDescent="0.3">
      <c r="B20" s="22"/>
      <c r="C20" s="24"/>
      <c r="D20" s="24"/>
      <c r="E20" s="26" t="s">
        <v>20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24</v>
      </c>
      <c r="AL20" s="24"/>
      <c r="AM20" s="24"/>
      <c r="AN20" s="26" t="s">
        <v>5</v>
      </c>
      <c r="AO20" s="24"/>
      <c r="AP20" s="24"/>
      <c r="AQ20" s="23"/>
    </row>
    <row r="21" spans="2:71" ht="6.95" customHeight="1" x14ac:dyDescent="0.3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 x14ac:dyDescent="0.3">
      <c r="B22" s="22"/>
      <c r="C22" s="24"/>
      <c r="D22" s="28" t="s">
        <v>31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 x14ac:dyDescent="0.3">
      <c r="B23" s="22"/>
      <c r="C23" s="24"/>
      <c r="D23" s="24"/>
      <c r="E23" s="187" t="s">
        <v>5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O23" s="24"/>
      <c r="AP23" s="24"/>
      <c r="AQ23" s="23"/>
    </row>
    <row r="24" spans="2:71" ht="6.95" customHeight="1" x14ac:dyDescent="0.3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 x14ac:dyDescent="0.3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 x14ac:dyDescent="0.3">
      <c r="B26" s="22"/>
      <c r="C26" s="24"/>
      <c r="D26" s="30" t="s">
        <v>32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57">
        <f>ROUND(AG87,2)</f>
        <v>0</v>
      </c>
      <c r="AL26" s="158"/>
      <c r="AM26" s="158"/>
      <c r="AN26" s="158"/>
      <c r="AO26" s="158"/>
      <c r="AP26" s="24"/>
      <c r="AQ26" s="23"/>
    </row>
    <row r="27" spans="2:71" ht="14.45" customHeight="1" x14ac:dyDescent="0.3">
      <c r="B27" s="22"/>
      <c r="C27" s="24"/>
      <c r="D27" s="30" t="s">
        <v>33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157">
        <f>ROUND(AG90,2)</f>
        <v>0</v>
      </c>
      <c r="AL27" s="157"/>
      <c r="AM27" s="157"/>
      <c r="AN27" s="157"/>
      <c r="AO27" s="157"/>
      <c r="AP27" s="24"/>
      <c r="AQ27" s="23"/>
    </row>
    <row r="28" spans="2:71" s="1" customFormat="1" ht="6.95" customHeight="1" x14ac:dyDescent="0.3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 x14ac:dyDescent="0.3">
      <c r="B29" s="31"/>
      <c r="C29" s="32"/>
      <c r="D29" s="34" t="s">
        <v>34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159">
        <f>ROUND(AK26+AK27,2)</f>
        <v>0</v>
      </c>
      <c r="AL29" s="160"/>
      <c r="AM29" s="160"/>
      <c r="AN29" s="160"/>
      <c r="AO29" s="160"/>
      <c r="AP29" s="32"/>
      <c r="AQ29" s="33"/>
    </row>
    <row r="30" spans="2:71" s="1" customFormat="1" ht="6.95" customHeight="1" x14ac:dyDescent="0.3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 x14ac:dyDescent="0.3">
      <c r="B31" s="36"/>
      <c r="C31" s="37"/>
      <c r="D31" s="38" t="s">
        <v>35</v>
      </c>
      <c r="E31" s="37"/>
      <c r="F31" s="38" t="s">
        <v>36</v>
      </c>
      <c r="G31" s="37"/>
      <c r="H31" s="37"/>
      <c r="I31" s="37"/>
      <c r="J31" s="37"/>
      <c r="K31" s="37"/>
      <c r="L31" s="180">
        <v>0.2</v>
      </c>
      <c r="M31" s="181"/>
      <c r="N31" s="181"/>
      <c r="O31" s="181"/>
      <c r="P31" s="37"/>
      <c r="Q31" s="37"/>
      <c r="R31" s="37"/>
      <c r="S31" s="37"/>
      <c r="T31" s="40" t="s">
        <v>37</v>
      </c>
      <c r="U31" s="37"/>
      <c r="V31" s="37"/>
      <c r="W31" s="182">
        <f>ROUND(AZ87+SUM(CD91),2)</f>
        <v>0</v>
      </c>
      <c r="X31" s="181"/>
      <c r="Y31" s="181"/>
      <c r="Z31" s="181"/>
      <c r="AA31" s="181"/>
      <c r="AB31" s="181"/>
      <c r="AC31" s="181"/>
      <c r="AD31" s="181"/>
      <c r="AE31" s="181"/>
      <c r="AF31" s="37"/>
      <c r="AG31" s="37"/>
      <c r="AH31" s="37"/>
      <c r="AI31" s="37"/>
      <c r="AJ31" s="37"/>
      <c r="AK31" s="182">
        <f>ROUND(AV87+SUM(BY91),2)</f>
        <v>0</v>
      </c>
      <c r="AL31" s="181"/>
      <c r="AM31" s="181"/>
      <c r="AN31" s="181"/>
      <c r="AO31" s="181"/>
      <c r="AP31" s="37"/>
      <c r="AQ31" s="41"/>
    </row>
    <row r="32" spans="2:71" s="2" customFormat="1" ht="14.45" customHeight="1" x14ac:dyDescent="0.3">
      <c r="B32" s="36"/>
      <c r="C32" s="37"/>
      <c r="D32" s="37"/>
      <c r="E32" s="37"/>
      <c r="F32" s="38" t="s">
        <v>38</v>
      </c>
      <c r="G32" s="37"/>
      <c r="H32" s="37"/>
      <c r="I32" s="37"/>
      <c r="J32" s="37"/>
      <c r="K32" s="37"/>
      <c r="L32" s="180">
        <v>0.2</v>
      </c>
      <c r="M32" s="181"/>
      <c r="N32" s="181"/>
      <c r="O32" s="181"/>
      <c r="P32" s="37"/>
      <c r="Q32" s="37"/>
      <c r="R32" s="37"/>
      <c r="S32" s="37"/>
      <c r="T32" s="40" t="s">
        <v>37</v>
      </c>
      <c r="U32" s="37"/>
      <c r="V32" s="37"/>
      <c r="W32" s="182">
        <f>ROUND(BA87+SUM(CE91),2)</f>
        <v>0</v>
      </c>
      <c r="X32" s="181"/>
      <c r="Y32" s="181"/>
      <c r="Z32" s="181"/>
      <c r="AA32" s="181"/>
      <c r="AB32" s="181"/>
      <c r="AC32" s="181"/>
      <c r="AD32" s="181"/>
      <c r="AE32" s="181"/>
      <c r="AF32" s="37"/>
      <c r="AG32" s="37"/>
      <c r="AH32" s="37"/>
      <c r="AI32" s="37"/>
      <c r="AJ32" s="37"/>
      <c r="AK32" s="182">
        <f>ROUND(AW87+SUM(BZ91),2)</f>
        <v>0</v>
      </c>
      <c r="AL32" s="181"/>
      <c r="AM32" s="181"/>
      <c r="AN32" s="181"/>
      <c r="AO32" s="181"/>
      <c r="AP32" s="37"/>
      <c r="AQ32" s="41"/>
    </row>
    <row r="33" spans="2:43" s="2" customFormat="1" ht="14.45" hidden="1" customHeight="1" x14ac:dyDescent="0.3">
      <c r="B33" s="36"/>
      <c r="C33" s="37"/>
      <c r="D33" s="37"/>
      <c r="E33" s="37"/>
      <c r="F33" s="38" t="s">
        <v>39</v>
      </c>
      <c r="G33" s="37"/>
      <c r="H33" s="37"/>
      <c r="I33" s="37"/>
      <c r="J33" s="37"/>
      <c r="K33" s="37"/>
      <c r="L33" s="180">
        <v>0.2</v>
      </c>
      <c r="M33" s="181"/>
      <c r="N33" s="181"/>
      <c r="O33" s="181"/>
      <c r="P33" s="37"/>
      <c r="Q33" s="37"/>
      <c r="R33" s="37"/>
      <c r="S33" s="37"/>
      <c r="T33" s="40" t="s">
        <v>37</v>
      </c>
      <c r="U33" s="37"/>
      <c r="V33" s="37"/>
      <c r="W33" s="182">
        <f>ROUND(BB87+SUM(CF91),2)</f>
        <v>0</v>
      </c>
      <c r="X33" s="181"/>
      <c r="Y33" s="181"/>
      <c r="Z33" s="181"/>
      <c r="AA33" s="181"/>
      <c r="AB33" s="181"/>
      <c r="AC33" s="181"/>
      <c r="AD33" s="181"/>
      <c r="AE33" s="181"/>
      <c r="AF33" s="37"/>
      <c r="AG33" s="37"/>
      <c r="AH33" s="37"/>
      <c r="AI33" s="37"/>
      <c r="AJ33" s="37"/>
      <c r="AK33" s="182">
        <v>0</v>
      </c>
      <c r="AL33" s="181"/>
      <c r="AM33" s="181"/>
      <c r="AN33" s="181"/>
      <c r="AO33" s="181"/>
      <c r="AP33" s="37"/>
      <c r="AQ33" s="41"/>
    </row>
    <row r="34" spans="2:43" s="2" customFormat="1" ht="14.45" hidden="1" customHeight="1" x14ac:dyDescent="0.3">
      <c r="B34" s="36"/>
      <c r="C34" s="37"/>
      <c r="D34" s="37"/>
      <c r="E34" s="37"/>
      <c r="F34" s="38" t="s">
        <v>40</v>
      </c>
      <c r="G34" s="37"/>
      <c r="H34" s="37"/>
      <c r="I34" s="37"/>
      <c r="J34" s="37"/>
      <c r="K34" s="37"/>
      <c r="L34" s="180">
        <v>0.2</v>
      </c>
      <c r="M34" s="181"/>
      <c r="N34" s="181"/>
      <c r="O34" s="181"/>
      <c r="P34" s="37"/>
      <c r="Q34" s="37"/>
      <c r="R34" s="37"/>
      <c r="S34" s="37"/>
      <c r="T34" s="40" t="s">
        <v>37</v>
      </c>
      <c r="U34" s="37"/>
      <c r="V34" s="37"/>
      <c r="W34" s="182">
        <f>ROUND(BC87+SUM(CG91),2)</f>
        <v>0</v>
      </c>
      <c r="X34" s="181"/>
      <c r="Y34" s="181"/>
      <c r="Z34" s="181"/>
      <c r="AA34" s="181"/>
      <c r="AB34" s="181"/>
      <c r="AC34" s="181"/>
      <c r="AD34" s="181"/>
      <c r="AE34" s="181"/>
      <c r="AF34" s="37"/>
      <c r="AG34" s="37"/>
      <c r="AH34" s="37"/>
      <c r="AI34" s="37"/>
      <c r="AJ34" s="37"/>
      <c r="AK34" s="182">
        <v>0</v>
      </c>
      <c r="AL34" s="181"/>
      <c r="AM34" s="181"/>
      <c r="AN34" s="181"/>
      <c r="AO34" s="181"/>
      <c r="AP34" s="37"/>
      <c r="AQ34" s="41"/>
    </row>
    <row r="35" spans="2:43" s="2" customFormat="1" ht="14.45" hidden="1" customHeight="1" x14ac:dyDescent="0.3">
      <c r="B35" s="36"/>
      <c r="C35" s="37"/>
      <c r="D35" s="37"/>
      <c r="E35" s="37"/>
      <c r="F35" s="38" t="s">
        <v>41</v>
      </c>
      <c r="G35" s="37"/>
      <c r="H35" s="37"/>
      <c r="I35" s="37"/>
      <c r="J35" s="37"/>
      <c r="K35" s="37"/>
      <c r="L35" s="180">
        <v>0</v>
      </c>
      <c r="M35" s="181"/>
      <c r="N35" s="181"/>
      <c r="O35" s="181"/>
      <c r="P35" s="37"/>
      <c r="Q35" s="37"/>
      <c r="R35" s="37"/>
      <c r="S35" s="37"/>
      <c r="T35" s="40" t="s">
        <v>37</v>
      </c>
      <c r="U35" s="37"/>
      <c r="V35" s="37"/>
      <c r="W35" s="182">
        <f>ROUND(BD87+SUM(CH91),2)</f>
        <v>0</v>
      </c>
      <c r="X35" s="181"/>
      <c r="Y35" s="181"/>
      <c r="Z35" s="181"/>
      <c r="AA35" s="181"/>
      <c r="AB35" s="181"/>
      <c r="AC35" s="181"/>
      <c r="AD35" s="181"/>
      <c r="AE35" s="181"/>
      <c r="AF35" s="37"/>
      <c r="AG35" s="37"/>
      <c r="AH35" s="37"/>
      <c r="AI35" s="37"/>
      <c r="AJ35" s="37"/>
      <c r="AK35" s="182">
        <v>0</v>
      </c>
      <c r="AL35" s="181"/>
      <c r="AM35" s="181"/>
      <c r="AN35" s="181"/>
      <c r="AO35" s="181"/>
      <c r="AP35" s="37"/>
      <c r="AQ35" s="41"/>
    </row>
    <row r="36" spans="2:43" s="1" customFormat="1" ht="6.95" customHeight="1" x14ac:dyDescent="0.3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 x14ac:dyDescent="0.3">
      <c r="B37" s="31"/>
      <c r="C37" s="42"/>
      <c r="D37" s="43" t="s">
        <v>42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43</v>
      </c>
      <c r="U37" s="44"/>
      <c r="V37" s="44"/>
      <c r="W37" s="44"/>
      <c r="X37" s="172" t="s">
        <v>44</v>
      </c>
      <c r="Y37" s="173"/>
      <c r="Z37" s="173"/>
      <c r="AA37" s="173"/>
      <c r="AB37" s="173"/>
      <c r="AC37" s="44"/>
      <c r="AD37" s="44"/>
      <c r="AE37" s="44"/>
      <c r="AF37" s="44"/>
      <c r="AG37" s="44"/>
      <c r="AH37" s="44"/>
      <c r="AI37" s="44"/>
      <c r="AJ37" s="44"/>
      <c r="AK37" s="174">
        <f>SUM(AK29:AK35)</f>
        <v>0</v>
      </c>
      <c r="AL37" s="173"/>
      <c r="AM37" s="173"/>
      <c r="AN37" s="173"/>
      <c r="AO37" s="175"/>
      <c r="AP37" s="42"/>
      <c r="AQ37" s="33"/>
    </row>
    <row r="38" spans="2:43" s="1" customFormat="1" ht="14.45" customHeight="1" x14ac:dyDescent="0.3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 x14ac:dyDescent="0.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 x14ac:dyDescent="0.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 x14ac:dyDescent="0.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 x14ac:dyDescent="0.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 x14ac:dyDescent="0.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 x14ac:dyDescent="0.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3"/>
    </row>
    <row r="45" spans="2:43" x14ac:dyDescent="0.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3"/>
    </row>
    <row r="46" spans="2:43" x14ac:dyDescent="0.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3"/>
    </row>
    <row r="47" spans="2:43" x14ac:dyDescent="0.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3"/>
    </row>
    <row r="48" spans="2:43" x14ac:dyDescent="0.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3"/>
    </row>
    <row r="49" spans="2:43" s="1" customFormat="1" ht="15" x14ac:dyDescent="0.3">
      <c r="B49" s="31"/>
      <c r="C49" s="32"/>
      <c r="D49" s="46" t="s">
        <v>45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8"/>
      <c r="AA49" s="32"/>
      <c r="AB49" s="32"/>
      <c r="AC49" s="46" t="s">
        <v>46</v>
      </c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8"/>
      <c r="AP49" s="32"/>
      <c r="AQ49" s="33"/>
    </row>
    <row r="50" spans="2:43" x14ac:dyDescent="0.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 x14ac:dyDescent="0.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 x14ac:dyDescent="0.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 x14ac:dyDescent="0.3">
      <c r="B53" s="22"/>
      <c r="C53" s="24"/>
      <c r="D53" s="49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50"/>
      <c r="AA53" s="24"/>
      <c r="AB53" s="24"/>
      <c r="AC53" s="49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50"/>
      <c r="AP53" s="24"/>
      <c r="AQ53" s="23"/>
    </row>
    <row r="54" spans="2:43" x14ac:dyDescent="0.3">
      <c r="B54" s="22"/>
      <c r="C54" s="24"/>
      <c r="D54" s="49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50"/>
      <c r="AA54" s="24"/>
      <c r="AB54" s="24"/>
      <c r="AC54" s="49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50"/>
      <c r="AP54" s="24"/>
      <c r="AQ54" s="23"/>
    </row>
    <row r="55" spans="2:43" x14ac:dyDescent="0.3">
      <c r="B55" s="22"/>
      <c r="C55" s="24"/>
      <c r="D55" s="49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50"/>
      <c r="AA55" s="24"/>
      <c r="AB55" s="24"/>
      <c r="AC55" s="49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50"/>
      <c r="AP55" s="24"/>
      <c r="AQ55" s="23"/>
    </row>
    <row r="56" spans="2:43" x14ac:dyDescent="0.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 x14ac:dyDescent="0.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 s="1" customFormat="1" ht="15" x14ac:dyDescent="0.3">
      <c r="B58" s="31"/>
      <c r="C58" s="32"/>
      <c r="D58" s="51" t="s">
        <v>47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3" t="s">
        <v>48</v>
      </c>
      <c r="S58" s="52"/>
      <c r="T58" s="52"/>
      <c r="U58" s="52"/>
      <c r="V58" s="52"/>
      <c r="W58" s="52"/>
      <c r="X58" s="52"/>
      <c r="Y58" s="52"/>
      <c r="Z58" s="54"/>
      <c r="AA58" s="32"/>
      <c r="AB58" s="32"/>
      <c r="AC58" s="51" t="s">
        <v>47</v>
      </c>
      <c r="AD58" s="52"/>
      <c r="AE58" s="52"/>
      <c r="AF58" s="52"/>
      <c r="AG58" s="52"/>
      <c r="AH58" s="52"/>
      <c r="AI58" s="52"/>
      <c r="AJ58" s="52"/>
      <c r="AK58" s="52"/>
      <c r="AL58" s="52"/>
      <c r="AM58" s="53" t="s">
        <v>48</v>
      </c>
      <c r="AN58" s="52"/>
      <c r="AO58" s="54"/>
      <c r="AP58" s="32"/>
      <c r="AQ58" s="33"/>
    </row>
    <row r="59" spans="2:43" x14ac:dyDescent="0.3">
      <c r="B59" s="22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3"/>
    </row>
    <row r="60" spans="2:43" s="1" customFormat="1" ht="15" x14ac:dyDescent="0.3">
      <c r="B60" s="31"/>
      <c r="C60" s="32"/>
      <c r="D60" s="46" t="s">
        <v>49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8"/>
      <c r="AA60" s="32"/>
      <c r="AB60" s="32"/>
      <c r="AC60" s="46" t="s">
        <v>50</v>
      </c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8"/>
      <c r="AP60" s="32"/>
      <c r="AQ60" s="33"/>
    </row>
    <row r="61" spans="2:43" x14ac:dyDescent="0.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 x14ac:dyDescent="0.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 x14ac:dyDescent="0.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 x14ac:dyDescent="0.3">
      <c r="B64" s="22"/>
      <c r="C64" s="24"/>
      <c r="D64" s="49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50"/>
      <c r="AA64" s="24"/>
      <c r="AB64" s="24"/>
      <c r="AC64" s="49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50"/>
      <c r="AP64" s="24"/>
      <c r="AQ64" s="23"/>
    </row>
    <row r="65" spans="2:43" x14ac:dyDescent="0.3">
      <c r="B65" s="22"/>
      <c r="C65" s="24"/>
      <c r="D65" s="49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50"/>
      <c r="AA65" s="24"/>
      <c r="AB65" s="24"/>
      <c r="AC65" s="49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50"/>
      <c r="AP65" s="24"/>
      <c r="AQ65" s="23"/>
    </row>
    <row r="66" spans="2:43" x14ac:dyDescent="0.3">
      <c r="B66" s="22"/>
      <c r="C66" s="24"/>
      <c r="D66" s="49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50"/>
      <c r="AA66" s="24"/>
      <c r="AB66" s="24"/>
      <c r="AC66" s="49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50"/>
      <c r="AP66" s="24"/>
      <c r="AQ66" s="23"/>
    </row>
    <row r="67" spans="2:43" x14ac:dyDescent="0.3">
      <c r="B67" s="22"/>
      <c r="C67" s="24"/>
      <c r="D67" s="49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50"/>
      <c r="AA67" s="24"/>
      <c r="AB67" s="24"/>
      <c r="AC67" s="49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50"/>
      <c r="AP67" s="24"/>
      <c r="AQ67" s="23"/>
    </row>
    <row r="68" spans="2:43" x14ac:dyDescent="0.3">
      <c r="B68" s="22"/>
      <c r="C68" s="24"/>
      <c r="D68" s="49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50"/>
      <c r="AA68" s="24"/>
      <c r="AB68" s="24"/>
      <c r="AC68" s="49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50"/>
      <c r="AP68" s="24"/>
      <c r="AQ68" s="23"/>
    </row>
    <row r="69" spans="2:43" s="1" customFormat="1" ht="15" x14ac:dyDescent="0.3">
      <c r="B69" s="31"/>
      <c r="C69" s="32"/>
      <c r="D69" s="51" t="s">
        <v>47</v>
      </c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3" t="s">
        <v>48</v>
      </c>
      <c r="S69" s="52"/>
      <c r="T69" s="52"/>
      <c r="U69" s="52"/>
      <c r="V69" s="52"/>
      <c r="W69" s="52"/>
      <c r="X69" s="52"/>
      <c r="Y69" s="52"/>
      <c r="Z69" s="54"/>
      <c r="AA69" s="32"/>
      <c r="AB69" s="32"/>
      <c r="AC69" s="51" t="s">
        <v>47</v>
      </c>
      <c r="AD69" s="52"/>
      <c r="AE69" s="52"/>
      <c r="AF69" s="52"/>
      <c r="AG69" s="52"/>
      <c r="AH69" s="52"/>
      <c r="AI69" s="52"/>
      <c r="AJ69" s="52"/>
      <c r="AK69" s="52"/>
      <c r="AL69" s="52"/>
      <c r="AM69" s="53" t="s">
        <v>48</v>
      </c>
      <c r="AN69" s="52"/>
      <c r="AO69" s="54"/>
      <c r="AP69" s="32"/>
      <c r="AQ69" s="33"/>
    </row>
    <row r="70" spans="2:43" s="1" customFormat="1" ht="6.95" customHeight="1" x14ac:dyDescent="0.3"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3"/>
    </row>
    <row r="71" spans="2:43" s="1" customFormat="1" ht="6.9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6"/>
      <c r="AB71" s="56"/>
      <c r="AC71" s="56"/>
      <c r="AD71" s="56"/>
      <c r="AE71" s="56"/>
      <c r="AF71" s="56"/>
      <c r="AG71" s="56"/>
      <c r="AH71" s="56"/>
      <c r="AI71" s="56"/>
      <c r="AJ71" s="56"/>
      <c r="AK71" s="56"/>
      <c r="AL71" s="56"/>
      <c r="AM71" s="56"/>
      <c r="AN71" s="56"/>
      <c r="AO71" s="56"/>
      <c r="AP71" s="56"/>
      <c r="AQ71" s="57"/>
    </row>
    <row r="75" spans="2:43" s="1" customFormat="1" ht="6.95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59"/>
      <c r="AM75" s="59"/>
      <c r="AN75" s="59"/>
      <c r="AO75" s="59"/>
      <c r="AP75" s="59"/>
      <c r="AQ75" s="60"/>
    </row>
    <row r="76" spans="2:43" s="1" customFormat="1" ht="36.950000000000003" customHeight="1" x14ac:dyDescent="0.3">
      <c r="B76" s="31"/>
      <c r="C76" s="176" t="s">
        <v>51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3"/>
    </row>
    <row r="77" spans="2:43" s="3" customFormat="1" ht="14.45" customHeight="1" x14ac:dyDescent="0.3">
      <c r="B77" s="61"/>
      <c r="C77" s="28" t="s">
        <v>13</v>
      </c>
      <c r="D77" s="62"/>
      <c r="E77" s="62"/>
      <c r="F77" s="62"/>
      <c r="G77" s="62"/>
      <c r="H77" s="62"/>
      <c r="I77" s="62"/>
      <c r="J77" s="62"/>
      <c r="K77" s="62"/>
      <c r="L77" s="62" t="str">
        <f>K5</f>
        <v>2018-123</v>
      </c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3"/>
    </row>
    <row r="78" spans="2:43" s="4" customFormat="1" ht="36.950000000000003" customHeight="1" x14ac:dyDescent="0.3">
      <c r="B78" s="64"/>
      <c r="C78" s="65" t="s">
        <v>15</v>
      </c>
      <c r="D78" s="66"/>
      <c r="E78" s="66"/>
      <c r="F78" s="66"/>
      <c r="G78" s="66"/>
      <c r="H78" s="66"/>
      <c r="I78" s="66"/>
      <c r="J78" s="66"/>
      <c r="K78" s="66"/>
      <c r="L78" s="178" t="str">
        <f>K6</f>
        <v>REKONŠTRUKCIA MIESTNEJ KOMUNIKÁCIE ZELENÝ KRÍČOK</v>
      </c>
      <c r="M78" s="179"/>
      <c r="N78" s="179"/>
      <c r="O78" s="179"/>
      <c r="P78" s="179"/>
      <c r="Q78" s="179"/>
      <c r="R78" s="179"/>
      <c r="S78" s="179"/>
      <c r="T78" s="179"/>
      <c r="U78" s="179"/>
      <c r="V78" s="179"/>
      <c r="W78" s="179"/>
      <c r="X78" s="179"/>
      <c r="Y78" s="179"/>
      <c r="Z78" s="179"/>
      <c r="AA78" s="179"/>
      <c r="AB78" s="179"/>
      <c r="AC78" s="179"/>
      <c r="AD78" s="179"/>
      <c r="AE78" s="179"/>
      <c r="AF78" s="179"/>
      <c r="AG78" s="179"/>
      <c r="AH78" s="179"/>
      <c r="AI78" s="179"/>
      <c r="AJ78" s="179"/>
      <c r="AK78" s="179"/>
      <c r="AL78" s="179"/>
      <c r="AM78" s="179"/>
      <c r="AN78" s="179"/>
      <c r="AO78" s="179"/>
      <c r="AP78" s="66"/>
      <c r="AQ78" s="67"/>
    </row>
    <row r="79" spans="2:43" s="1" customFormat="1" ht="6.95" customHeight="1" x14ac:dyDescent="0.3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</row>
    <row r="80" spans="2:43" s="1" customFormat="1" ht="15" x14ac:dyDescent="0.3">
      <c r="B80" s="31"/>
      <c r="C80" s="28" t="s">
        <v>19</v>
      </c>
      <c r="D80" s="32"/>
      <c r="E80" s="32"/>
      <c r="F80" s="32"/>
      <c r="G80" s="32"/>
      <c r="H80" s="32"/>
      <c r="I80" s="32"/>
      <c r="J80" s="32"/>
      <c r="K80" s="32"/>
      <c r="L80" s="68" t="str">
        <f>IF(K8="","",K8)</f>
        <v xml:space="preserve"> </v>
      </c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28" t="s">
        <v>21</v>
      </c>
      <c r="AJ80" s="32"/>
      <c r="AK80" s="32"/>
      <c r="AL80" s="32"/>
      <c r="AM80" s="69"/>
      <c r="AN80" s="149">
        <v>43941</v>
      </c>
      <c r="AO80" s="32"/>
      <c r="AP80" s="32"/>
      <c r="AQ80" s="33"/>
    </row>
    <row r="81" spans="1:76" s="1" customFormat="1" ht="6.95" customHeight="1" x14ac:dyDescent="0.3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</row>
    <row r="82" spans="1:76" s="1" customFormat="1" ht="15" x14ac:dyDescent="0.3">
      <c r="B82" s="31"/>
      <c r="C82" s="28" t="s">
        <v>22</v>
      </c>
      <c r="D82" s="32"/>
      <c r="E82" s="32"/>
      <c r="F82" s="32"/>
      <c r="G82" s="32"/>
      <c r="H82" s="32"/>
      <c r="I82" s="32"/>
      <c r="J82" s="32"/>
      <c r="K82" s="32"/>
      <c r="L82" s="62" t="str">
        <f>IF(E11= "","",E11)</f>
        <v xml:space="preserve"> </v>
      </c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28" t="s">
        <v>26</v>
      </c>
      <c r="AJ82" s="32"/>
      <c r="AK82" s="32"/>
      <c r="AL82" s="32"/>
      <c r="AM82" s="167" t="str">
        <f>IF(E17="","",E17)</f>
        <v>X PROJEKT, s.r.o.</v>
      </c>
      <c r="AN82" s="167"/>
      <c r="AO82" s="167"/>
      <c r="AP82" s="167"/>
      <c r="AQ82" s="33"/>
      <c r="AS82" s="163" t="s">
        <v>52</v>
      </c>
      <c r="AT82" s="164"/>
      <c r="AU82" s="47"/>
      <c r="AV82" s="47"/>
      <c r="AW82" s="47"/>
      <c r="AX82" s="47"/>
      <c r="AY82" s="47"/>
      <c r="AZ82" s="47"/>
      <c r="BA82" s="47"/>
      <c r="BB82" s="47"/>
      <c r="BC82" s="47"/>
      <c r="BD82" s="48"/>
    </row>
    <row r="83" spans="1:76" s="1" customFormat="1" ht="15" x14ac:dyDescent="0.3">
      <c r="B83" s="31"/>
      <c r="C83" s="28" t="s">
        <v>25</v>
      </c>
      <c r="D83" s="32"/>
      <c r="E83" s="32"/>
      <c r="F83" s="32"/>
      <c r="G83" s="32"/>
      <c r="H83" s="32"/>
      <c r="I83" s="32"/>
      <c r="J83" s="32"/>
      <c r="K83" s="32"/>
      <c r="L83" s="62" t="str">
        <f>IF(E14="","",E14)</f>
        <v xml:space="preserve"> </v>
      </c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28" t="s">
        <v>30</v>
      </c>
      <c r="AJ83" s="32"/>
      <c r="AK83" s="32"/>
      <c r="AL83" s="32"/>
      <c r="AM83" s="167" t="str">
        <f>IF(E20="","",E20)</f>
        <v xml:space="preserve"> </v>
      </c>
      <c r="AN83" s="167"/>
      <c r="AO83" s="167"/>
      <c r="AP83" s="167"/>
      <c r="AQ83" s="33"/>
      <c r="AS83" s="165"/>
      <c r="AT83" s="166"/>
      <c r="AU83" s="32"/>
      <c r="AV83" s="32"/>
      <c r="AW83" s="32"/>
      <c r="AX83" s="32"/>
      <c r="AY83" s="32"/>
      <c r="AZ83" s="32"/>
      <c r="BA83" s="32"/>
      <c r="BB83" s="32"/>
      <c r="BC83" s="32"/>
      <c r="BD83" s="70"/>
    </row>
    <row r="84" spans="1:76" s="1" customFormat="1" ht="10.9" customHeight="1" x14ac:dyDescent="0.3"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3"/>
      <c r="AS84" s="165"/>
      <c r="AT84" s="166"/>
      <c r="AU84" s="32"/>
      <c r="AV84" s="32"/>
      <c r="AW84" s="32"/>
      <c r="AX84" s="32"/>
      <c r="AY84" s="32"/>
      <c r="AZ84" s="32"/>
      <c r="BA84" s="32"/>
      <c r="BB84" s="32"/>
      <c r="BC84" s="32"/>
      <c r="BD84" s="70"/>
    </row>
    <row r="85" spans="1:76" s="1" customFormat="1" ht="29.25" customHeight="1" x14ac:dyDescent="0.3">
      <c r="B85" s="31"/>
      <c r="C85" s="168" t="s">
        <v>53</v>
      </c>
      <c r="D85" s="169"/>
      <c r="E85" s="169"/>
      <c r="F85" s="169"/>
      <c r="G85" s="169"/>
      <c r="H85" s="71"/>
      <c r="I85" s="170" t="s">
        <v>54</v>
      </c>
      <c r="J85" s="169"/>
      <c r="K85" s="169"/>
      <c r="L85" s="169"/>
      <c r="M85" s="169"/>
      <c r="N85" s="169"/>
      <c r="O85" s="169"/>
      <c r="P85" s="169"/>
      <c r="Q85" s="169"/>
      <c r="R85" s="169"/>
      <c r="S85" s="169"/>
      <c r="T85" s="169"/>
      <c r="U85" s="169"/>
      <c r="V85" s="169"/>
      <c r="W85" s="169"/>
      <c r="X85" s="169"/>
      <c r="Y85" s="169"/>
      <c r="Z85" s="169"/>
      <c r="AA85" s="169"/>
      <c r="AB85" s="169"/>
      <c r="AC85" s="169"/>
      <c r="AD85" s="169"/>
      <c r="AE85" s="169"/>
      <c r="AF85" s="169"/>
      <c r="AG85" s="170" t="s">
        <v>55</v>
      </c>
      <c r="AH85" s="169"/>
      <c r="AI85" s="169"/>
      <c r="AJ85" s="169"/>
      <c r="AK85" s="169"/>
      <c r="AL85" s="169"/>
      <c r="AM85" s="169"/>
      <c r="AN85" s="170" t="s">
        <v>56</v>
      </c>
      <c r="AO85" s="169"/>
      <c r="AP85" s="171"/>
      <c r="AQ85" s="33"/>
      <c r="AS85" s="72" t="s">
        <v>57</v>
      </c>
      <c r="AT85" s="73" t="s">
        <v>58</v>
      </c>
      <c r="AU85" s="73" t="s">
        <v>59</v>
      </c>
      <c r="AV85" s="73" t="s">
        <v>60</v>
      </c>
      <c r="AW85" s="73" t="s">
        <v>61</v>
      </c>
      <c r="AX85" s="73" t="s">
        <v>62</v>
      </c>
      <c r="AY85" s="73" t="s">
        <v>63</v>
      </c>
      <c r="AZ85" s="73" t="s">
        <v>64</v>
      </c>
      <c r="BA85" s="73" t="s">
        <v>65</v>
      </c>
      <c r="BB85" s="73" t="s">
        <v>66</v>
      </c>
      <c r="BC85" s="73" t="s">
        <v>67</v>
      </c>
      <c r="BD85" s="74" t="s">
        <v>68</v>
      </c>
    </row>
    <row r="86" spans="1:76" s="1" customFormat="1" ht="10.9" customHeight="1" x14ac:dyDescent="0.3"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3"/>
      <c r="AS86" s="75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8"/>
    </row>
    <row r="87" spans="1:76" s="4" customFormat="1" ht="32.450000000000003" customHeight="1" x14ac:dyDescent="0.3">
      <c r="B87" s="64"/>
      <c r="C87" s="76" t="s">
        <v>69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62">
        <f>ROUND(AG88,2)</f>
        <v>0</v>
      </c>
      <c r="AH87" s="162"/>
      <c r="AI87" s="162"/>
      <c r="AJ87" s="162"/>
      <c r="AK87" s="162"/>
      <c r="AL87" s="162"/>
      <c r="AM87" s="162"/>
      <c r="AN87" s="151">
        <f>SUM(AG87,AT87)</f>
        <v>0</v>
      </c>
      <c r="AO87" s="151"/>
      <c r="AP87" s="151"/>
      <c r="AQ87" s="67"/>
      <c r="AS87" s="78">
        <f>ROUND(AS88,2)</f>
        <v>0</v>
      </c>
      <c r="AT87" s="79">
        <f>ROUND(SUM(AV87:AW87),2)</f>
        <v>0</v>
      </c>
      <c r="AU87" s="80">
        <f>ROUND(AU88,5)</f>
        <v>58.711320000000001</v>
      </c>
      <c r="AV87" s="79">
        <f>ROUND(AZ87*L31,2)</f>
        <v>0</v>
      </c>
      <c r="AW87" s="79">
        <f>ROUND(BA87*L32,2)</f>
        <v>0</v>
      </c>
      <c r="AX87" s="79">
        <f>ROUND(BB87*L31,2)</f>
        <v>0</v>
      </c>
      <c r="AY87" s="79">
        <f>ROUND(BC87*L32,2)</f>
        <v>0</v>
      </c>
      <c r="AZ87" s="79">
        <f>ROUND(AZ88,2)</f>
        <v>0</v>
      </c>
      <c r="BA87" s="79">
        <f>ROUND(BA88,2)</f>
        <v>0</v>
      </c>
      <c r="BB87" s="79">
        <f>ROUND(BB88,2)</f>
        <v>0</v>
      </c>
      <c r="BC87" s="79">
        <f>ROUND(BC88,2)</f>
        <v>0</v>
      </c>
      <c r="BD87" s="81">
        <f>ROUND(BD88,2)</f>
        <v>0</v>
      </c>
      <c r="BS87" s="82" t="s">
        <v>70</v>
      </c>
      <c r="BT87" s="82" t="s">
        <v>71</v>
      </c>
      <c r="BU87" s="83" t="s">
        <v>72</v>
      </c>
      <c r="BV87" s="82" t="s">
        <v>73</v>
      </c>
      <c r="BW87" s="82" t="s">
        <v>74</v>
      </c>
      <c r="BX87" s="82" t="s">
        <v>75</v>
      </c>
    </row>
    <row r="88" spans="1:76" s="5" customFormat="1" ht="16.5" customHeight="1" x14ac:dyDescent="0.3">
      <c r="A88" s="84" t="s">
        <v>76</v>
      </c>
      <c r="B88" s="85"/>
      <c r="C88" s="86"/>
      <c r="D88" s="161" t="s">
        <v>77</v>
      </c>
      <c r="E88" s="161"/>
      <c r="F88" s="161"/>
      <c r="G88" s="161"/>
      <c r="H88" s="161"/>
      <c r="I88" s="87"/>
      <c r="J88" s="161" t="s">
        <v>235</v>
      </c>
      <c r="K88" s="161"/>
      <c r="L88" s="161"/>
      <c r="M88" s="161"/>
      <c r="N88" s="161"/>
      <c r="O88" s="161"/>
      <c r="P88" s="161"/>
      <c r="Q88" s="161"/>
      <c r="R88" s="161"/>
      <c r="S88" s="161"/>
      <c r="T88" s="161"/>
      <c r="U88" s="161"/>
      <c r="V88" s="161"/>
      <c r="W88" s="161"/>
      <c r="X88" s="161"/>
      <c r="Y88" s="161"/>
      <c r="Z88" s="161"/>
      <c r="AA88" s="161"/>
      <c r="AB88" s="161"/>
      <c r="AC88" s="161"/>
      <c r="AD88" s="161"/>
      <c r="AE88" s="161"/>
      <c r="AF88" s="161"/>
      <c r="AG88" s="155">
        <f>'2 - FONTÁNA'!M30</f>
        <v>0</v>
      </c>
      <c r="AH88" s="156"/>
      <c r="AI88" s="156"/>
      <c r="AJ88" s="156"/>
      <c r="AK88" s="156"/>
      <c r="AL88" s="156"/>
      <c r="AM88" s="156"/>
      <c r="AN88" s="155">
        <f>SUM(AG88,AT88)</f>
        <v>0</v>
      </c>
      <c r="AO88" s="156"/>
      <c r="AP88" s="156"/>
      <c r="AQ88" s="88"/>
      <c r="AS88" s="89">
        <f>'2 - FONTÁNA'!M28</f>
        <v>0</v>
      </c>
      <c r="AT88" s="90">
        <f>ROUND(SUM(AV88:AW88),2)</f>
        <v>0</v>
      </c>
      <c r="AU88" s="91">
        <f>'2 - FONTÁNA'!W113</f>
        <v>58.711320000000001</v>
      </c>
      <c r="AV88" s="90">
        <f>'2 - FONTÁNA'!M32</f>
        <v>0</v>
      </c>
      <c r="AW88" s="90">
        <f>'2 - FONTÁNA'!M33</f>
        <v>0</v>
      </c>
      <c r="AX88" s="90">
        <f>'2 - FONTÁNA'!M34</f>
        <v>0</v>
      </c>
      <c r="AY88" s="90">
        <f>'2 - FONTÁNA'!M35</f>
        <v>0</v>
      </c>
      <c r="AZ88" s="90">
        <f>'2 - FONTÁNA'!H32</f>
        <v>0</v>
      </c>
      <c r="BA88" s="90">
        <f>'2 - FONTÁNA'!H33</f>
        <v>0</v>
      </c>
      <c r="BB88" s="90">
        <f>'2 - FONTÁNA'!H34</f>
        <v>0</v>
      </c>
      <c r="BC88" s="90">
        <f>'2 - FONTÁNA'!H35</f>
        <v>0</v>
      </c>
      <c r="BD88" s="92">
        <f>'2 - FONTÁNA'!H36</f>
        <v>0</v>
      </c>
      <c r="BT88" s="93" t="s">
        <v>78</v>
      </c>
      <c r="BV88" s="93" t="s">
        <v>73</v>
      </c>
      <c r="BW88" s="93" t="s">
        <v>79</v>
      </c>
      <c r="BX88" s="93" t="s">
        <v>74</v>
      </c>
    </row>
    <row r="89" spans="1:76" x14ac:dyDescent="0.3">
      <c r="B89" s="22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24"/>
      <c r="AK89" s="24"/>
      <c r="AL89" s="24"/>
      <c r="AM89" s="24"/>
      <c r="AN89" s="24"/>
      <c r="AO89" s="24"/>
      <c r="AP89" s="24"/>
      <c r="AQ89" s="23"/>
    </row>
    <row r="90" spans="1:76" s="1" customFormat="1" ht="30" customHeight="1" x14ac:dyDescent="0.3">
      <c r="B90" s="31"/>
      <c r="C90" s="76" t="s">
        <v>80</v>
      </c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151">
        <v>0</v>
      </c>
      <c r="AH90" s="151"/>
      <c r="AI90" s="151"/>
      <c r="AJ90" s="151"/>
      <c r="AK90" s="151"/>
      <c r="AL90" s="151"/>
      <c r="AM90" s="151"/>
      <c r="AN90" s="151">
        <v>0</v>
      </c>
      <c r="AO90" s="151"/>
      <c r="AP90" s="151"/>
      <c r="AQ90" s="33"/>
      <c r="AS90" s="72" t="s">
        <v>81</v>
      </c>
      <c r="AT90" s="73" t="s">
        <v>82</v>
      </c>
      <c r="AU90" s="73" t="s">
        <v>35</v>
      </c>
      <c r="AV90" s="74" t="s">
        <v>58</v>
      </c>
    </row>
    <row r="91" spans="1:76" s="1" customFormat="1" ht="10.9" customHeight="1" x14ac:dyDescent="0.3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3"/>
      <c r="AS91" s="94"/>
      <c r="AT91" s="52"/>
      <c r="AU91" s="52"/>
      <c r="AV91" s="54"/>
    </row>
    <row r="92" spans="1:76" s="1" customFormat="1" ht="30" customHeight="1" x14ac:dyDescent="0.3">
      <c r="B92" s="31"/>
      <c r="C92" s="95" t="s">
        <v>83</v>
      </c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96"/>
      <c r="AA92" s="96"/>
      <c r="AB92" s="96"/>
      <c r="AC92" s="96"/>
      <c r="AD92" s="96"/>
      <c r="AE92" s="96"/>
      <c r="AF92" s="96"/>
      <c r="AG92" s="152">
        <f>ROUND(AG87+AG90,2)</f>
        <v>0</v>
      </c>
      <c r="AH92" s="152"/>
      <c r="AI92" s="152"/>
      <c r="AJ92" s="152"/>
      <c r="AK92" s="152"/>
      <c r="AL92" s="152"/>
      <c r="AM92" s="152"/>
      <c r="AN92" s="152">
        <f>AN87+AN90</f>
        <v>0</v>
      </c>
      <c r="AO92" s="152"/>
      <c r="AP92" s="152"/>
      <c r="AQ92" s="33"/>
    </row>
    <row r="93" spans="1:76" s="1" customFormat="1" ht="6.95" customHeight="1" x14ac:dyDescent="0.3">
      <c r="B93" s="55"/>
      <c r="C93" s="56"/>
      <c r="D93" s="56"/>
      <c r="E93" s="56"/>
      <c r="F93" s="56"/>
      <c r="G93" s="56"/>
      <c r="H93" s="56"/>
      <c r="I93" s="56"/>
      <c r="J93" s="56"/>
      <c r="K93" s="56"/>
      <c r="L93" s="56"/>
      <c r="M93" s="56"/>
      <c r="N93" s="56"/>
      <c r="O93" s="56"/>
      <c r="P93" s="56"/>
      <c r="Q93" s="56"/>
      <c r="R93" s="56"/>
      <c r="S93" s="56"/>
      <c r="T93" s="56"/>
      <c r="U93" s="56"/>
      <c r="V93" s="56"/>
      <c r="W93" s="56"/>
      <c r="X93" s="56"/>
      <c r="Y93" s="56"/>
      <c r="Z93" s="56"/>
      <c r="AA93" s="56"/>
      <c r="AB93" s="56"/>
      <c r="AC93" s="56"/>
      <c r="AD93" s="56"/>
      <c r="AE93" s="56"/>
      <c r="AF93" s="56"/>
      <c r="AG93" s="56"/>
      <c r="AH93" s="56"/>
      <c r="AI93" s="56"/>
      <c r="AJ93" s="56"/>
      <c r="AK93" s="56"/>
      <c r="AL93" s="56"/>
      <c r="AM93" s="56"/>
      <c r="AN93" s="56"/>
      <c r="AO93" s="56"/>
      <c r="AP93" s="56"/>
      <c r="AQ93" s="57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úhrnný list stavby" xr:uid="{00000000-0004-0000-0000-000000000000}"/>
    <hyperlink ref="W1:AF1" location="C87" display="2) Rekapitulácia objektov" xr:uid="{00000000-0004-0000-0000-000001000000}"/>
    <hyperlink ref="A88" location="'2 - FONTÁNA'!C2" display="/" xr:uid="{00000000-0004-0000-0000-000002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147"/>
  <sheetViews>
    <sheetView showGridLines="0" tabSelected="1" workbookViewId="0">
      <pane ySplit="1" topLeftCell="A121" activePane="bottomLeft" state="frozen"/>
      <selection pane="bottomLeft" activeCell="K137" sqref="K137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5.1640625" customWidth="1"/>
    <col min="13" max="14" width="6" customWidth="1"/>
    <col min="15" max="15" width="2" customWidth="1"/>
    <col min="16" max="16" width="4.33203125" customWidth="1"/>
    <col min="17" max="17" width="4.1640625" customWidth="1"/>
    <col min="18" max="18" width="13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97"/>
      <c r="B1" s="11"/>
      <c r="C1" s="11"/>
      <c r="D1" s="12" t="s">
        <v>1</v>
      </c>
      <c r="E1" s="11"/>
      <c r="F1" s="13" t="s">
        <v>84</v>
      </c>
      <c r="G1" s="13"/>
      <c r="H1" s="200" t="s">
        <v>85</v>
      </c>
      <c r="I1" s="200"/>
      <c r="J1" s="200"/>
      <c r="K1" s="200"/>
      <c r="L1" s="13" t="s">
        <v>86</v>
      </c>
      <c r="M1" s="11"/>
      <c r="N1" s="11"/>
      <c r="O1" s="12" t="s">
        <v>87</v>
      </c>
      <c r="P1" s="11"/>
      <c r="Q1" s="11"/>
      <c r="R1" s="11"/>
      <c r="S1" s="13" t="s">
        <v>88</v>
      </c>
      <c r="T1" s="13"/>
      <c r="U1" s="97"/>
      <c r="V1" s="9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 x14ac:dyDescent="0.3">
      <c r="C2" s="183" t="s">
        <v>7</v>
      </c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S2" s="153" t="s">
        <v>8</v>
      </c>
      <c r="T2" s="154"/>
      <c r="U2" s="154"/>
      <c r="V2" s="154"/>
      <c r="W2" s="154"/>
      <c r="X2" s="154"/>
      <c r="Y2" s="154"/>
      <c r="Z2" s="154"/>
      <c r="AA2" s="154"/>
      <c r="AB2" s="154"/>
      <c r="AC2" s="154"/>
      <c r="AT2" s="18" t="s">
        <v>79</v>
      </c>
    </row>
    <row r="3" spans="1:66" ht="6.95" customHeight="1" x14ac:dyDescent="0.3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71</v>
      </c>
    </row>
    <row r="4" spans="1:66" ht="36.950000000000003" customHeight="1" x14ac:dyDescent="0.3">
      <c r="B4" s="22"/>
      <c r="C4" s="176" t="s">
        <v>89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3"/>
      <c r="T4" s="17" t="s">
        <v>12</v>
      </c>
      <c r="AT4" s="18" t="s">
        <v>6</v>
      </c>
    </row>
    <row r="5" spans="1:66" ht="6.95" customHeight="1" x14ac:dyDescent="0.3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 x14ac:dyDescent="0.3">
      <c r="B6" s="22"/>
      <c r="C6" s="24"/>
      <c r="D6" s="28" t="s">
        <v>15</v>
      </c>
      <c r="E6" s="24"/>
      <c r="F6" s="210" t="str">
        <f>'Rekapitulácia stavby'!K6</f>
        <v>REKONŠTRUKCIA MIESTNEJ KOMUNIKÁCIE ZELENÝ KRÍČOK</v>
      </c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4"/>
      <c r="R6" s="23"/>
    </row>
    <row r="7" spans="1:66" s="1" customFormat="1" ht="32.85" customHeight="1" x14ac:dyDescent="0.3">
      <c r="B7" s="31"/>
      <c r="C7" s="32"/>
      <c r="D7" s="27" t="s">
        <v>90</v>
      </c>
      <c r="E7" s="32"/>
      <c r="F7" s="186" t="s">
        <v>235</v>
      </c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32"/>
      <c r="R7" s="33"/>
    </row>
    <row r="8" spans="1:66" s="1" customFormat="1" ht="14.45" customHeight="1" x14ac:dyDescent="0.3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 x14ac:dyDescent="0.3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01"/>
      <c r="P9" s="201"/>
      <c r="Q9" s="32"/>
      <c r="R9" s="33"/>
    </row>
    <row r="10" spans="1:66" s="1" customFormat="1" ht="10.9" customHeight="1" x14ac:dyDescent="0.3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 x14ac:dyDescent="0.3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185" t="str">
        <f>IF('Rekapitulácia stavby'!AN10="","",'Rekapitulácia stavby'!AN10)</f>
        <v/>
      </c>
      <c r="P11" s="185"/>
      <c r="Q11" s="32"/>
      <c r="R11" s="33"/>
    </row>
    <row r="12" spans="1:66" s="1" customFormat="1" ht="18" customHeight="1" x14ac:dyDescent="0.3">
      <c r="B12" s="31"/>
      <c r="C12" s="32"/>
      <c r="D12" s="32"/>
      <c r="E12" s="26" t="str">
        <f>IF('Rekapitulácia stavby'!E11="","",'Rekapitulácia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185" t="str">
        <f>IF('Rekapitulácia stavby'!AN11="","",'Rekapitulácia stavby'!AN11)</f>
        <v/>
      </c>
      <c r="P12" s="185"/>
      <c r="Q12" s="32"/>
      <c r="R12" s="33"/>
    </row>
    <row r="13" spans="1:66" s="1" customFormat="1" ht="6.95" customHeight="1" x14ac:dyDescent="0.3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 x14ac:dyDescent="0.3">
      <c r="B14" s="31"/>
      <c r="C14" s="32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185" t="str">
        <f>IF('Rekapitulácia stavby'!AN13="","",'Rekapitulácia stavby'!AN13)</f>
        <v/>
      </c>
      <c r="P14" s="185"/>
      <c r="Q14" s="32"/>
      <c r="R14" s="33"/>
    </row>
    <row r="15" spans="1:66" s="1" customFormat="1" ht="18" customHeight="1" x14ac:dyDescent="0.3">
      <c r="B15" s="31"/>
      <c r="C15" s="32"/>
      <c r="D15" s="32"/>
      <c r="E15" s="26" t="str">
        <f>IF('Rekapitulácia stavby'!E14="","",'Rekapitulácia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185" t="str">
        <f>IF('Rekapitulácia stavby'!AN14="","",'Rekapitulácia stavby'!AN14)</f>
        <v/>
      </c>
      <c r="P15" s="185"/>
      <c r="Q15" s="32"/>
      <c r="R15" s="33"/>
    </row>
    <row r="16" spans="1:66" s="1" customFormat="1" ht="6.95" customHeight="1" x14ac:dyDescent="0.3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 x14ac:dyDescent="0.3">
      <c r="B17" s="31"/>
      <c r="C17" s="32"/>
      <c r="D17" s="28" t="s">
        <v>26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185" t="s">
        <v>5</v>
      </c>
      <c r="P17" s="185"/>
      <c r="Q17" s="32"/>
      <c r="R17" s="33"/>
    </row>
    <row r="18" spans="2:18" s="1" customFormat="1" ht="18" customHeight="1" x14ac:dyDescent="0.3">
      <c r="B18" s="31"/>
      <c r="C18" s="32"/>
      <c r="D18" s="32"/>
      <c r="E18" s="26" t="s">
        <v>27</v>
      </c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185" t="s">
        <v>5</v>
      </c>
      <c r="P18" s="185"/>
      <c r="Q18" s="32"/>
      <c r="R18" s="33"/>
    </row>
    <row r="19" spans="2:18" s="1" customFormat="1" ht="6.95" customHeight="1" x14ac:dyDescent="0.3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 x14ac:dyDescent="0.3">
      <c r="B20" s="31"/>
      <c r="C20" s="32"/>
      <c r="D20" s="28" t="s">
        <v>30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185" t="str">
        <f>IF('Rekapitulácia stavby'!AN19="","",'Rekapitulácia stavby'!AN19)</f>
        <v/>
      </c>
      <c r="P20" s="185"/>
      <c r="Q20" s="32"/>
      <c r="R20" s="33"/>
    </row>
    <row r="21" spans="2:18" s="1" customFormat="1" ht="18" customHeight="1" x14ac:dyDescent="0.3">
      <c r="B21" s="31"/>
      <c r="C21" s="32"/>
      <c r="D21" s="32"/>
      <c r="E21" s="26" t="str">
        <f>IF('Rekapitulácia stavby'!E20="","",'Rekapitulácia stavby'!E20)</f>
        <v xml:space="preserve"> </v>
      </c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185" t="str">
        <f>IF('Rekapitulácia stavby'!AN20="","",'Rekapitulácia stavby'!AN20)</f>
        <v/>
      </c>
      <c r="P21" s="185"/>
      <c r="Q21" s="32"/>
      <c r="R21" s="33"/>
    </row>
    <row r="22" spans="2:18" s="1" customFormat="1" ht="6.95" customHeight="1" x14ac:dyDescent="0.3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 x14ac:dyDescent="0.3">
      <c r="B23" s="31"/>
      <c r="C23" s="32"/>
      <c r="D23" s="28" t="s">
        <v>31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 x14ac:dyDescent="0.3">
      <c r="B24" s="31"/>
      <c r="C24" s="32"/>
      <c r="D24" s="32"/>
      <c r="E24" s="187" t="s">
        <v>5</v>
      </c>
      <c r="F24" s="187"/>
      <c r="G24" s="187"/>
      <c r="H24" s="187"/>
      <c r="I24" s="187"/>
      <c r="J24" s="187"/>
      <c r="K24" s="187"/>
      <c r="L24" s="187"/>
      <c r="M24" s="32"/>
      <c r="N24" s="32"/>
      <c r="O24" s="32"/>
      <c r="P24" s="32"/>
      <c r="Q24" s="32"/>
      <c r="R24" s="33"/>
    </row>
    <row r="25" spans="2:18" s="1" customFormat="1" ht="6.95" customHeight="1" x14ac:dyDescent="0.3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 x14ac:dyDescent="0.3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 x14ac:dyDescent="0.3">
      <c r="B27" s="31"/>
      <c r="C27" s="32"/>
      <c r="D27" s="98" t="s">
        <v>91</v>
      </c>
      <c r="E27" s="32"/>
      <c r="F27" s="32"/>
      <c r="G27" s="32"/>
      <c r="H27" s="32"/>
      <c r="I27" s="32"/>
      <c r="J27" s="32"/>
      <c r="K27" s="32"/>
      <c r="L27" s="32"/>
      <c r="M27" s="157">
        <f>N88</f>
        <v>0</v>
      </c>
      <c r="N27" s="157"/>
      <c r="O27" s="157"/>
      <c r="P27" s="157"/>
      <c r="Q27" s="32"/>
      <c r="R27" s="33"/>
    </row>
    <row r="28" spans="2:18" s="1" customFormat="1" ht="14.45" customHeight="1" x14ac:dyDescent="0.3">
      <c r="B28" s="31"/>
      <c r="C28" s="32"/>
      <c r="D28" s="30" t="s">
        <v>92</v>
      </c>
      <c r="E28" s="32"/>
      <c r="F28" s="32"/>
      <c r="G28" s="32"/>
      <c r="H28" s="32"/>
      <c r="I28" s="32"/>
      <c r="J28" s="32"/>
      <c r="K28" s="32"/>
      <c r="L28" s="32"/>
      <c r="M28" s="157">
        <f>N94</f>
        <v>0</v>
      </c>
      <c r="N28" s="157"/>
      <c r="O28" s="157"/>
      <c r="P28" s="157"/>
      <c r="Q28" s="32"/>
      <c r="R28" s="33"/>
    </row>
    <row r="29" spans="2:18" s="1" customFormat="1" ht="6.95" customHeight="1" x14ac:dyDescent="0.3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 x14ac:dyDescent="0.3">
      <c r="B30" s="31"/>
      <c r="C30" s="32"/>
      <c r="D30" s="99" t="s">
        <v>34</v>
      </c>
      <c r="E30" s="32"/>
      <c r="F30" s="32"/>
      <c r="G30" s="32"/>
      <c r="H30" s="32"/>
      <c r="I30" s="32"/>
      <c r="J30" s="32"/>
      <c r="K30" s="32"/>
      <c r="L30" s="32"/>
      <c r="M30" s="217">
        <f>ROUND(M27+M28,2)</f>
        <v>0</v>
      </c>
      <c r="N30" s="209"/>
      <c r="O30" s="209"/>
      <c r="P30" s="209"/>
      <c r="Q30" s="32"/>
      <c r="R30" s="33"/>
    </row>
    <row r="31" spans="2:18" s="1" customFormat="1" ht="6.95" customHeight="1" x14ac:dyDescent="0.3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 x14ac:dyDescent="0.3">
      <c r="B32" s="31"/>
      <c r="C32" s="32"/>
      <c r="D32" s="38" t="s">
        <v>35</v>
      </c>
      <c r="E32" s="38" t="s">
        <v>36</v>
      </c>
      <c r="F32" s="39">
        <v>0.2</v>
      </c>
      <c r="G32" s="100" t="s">
        <v>37</v>
      </c>
      <c r="H32" s="214">
        <f>ROUND((SUM(BE94:BE95)+SUM(BE113:BE146)), 2)</f>
        <v>0</v>
      </c>
      <c r="I32" s="209"/>
      <c r="J32" s="209"/>
      <c r="K32" s="32"/>
      <c r="L32" s="32"/>
      <c r="M32" s="214">
        <f>ROUND(ROUND((SUM(BE94:BE95)+SUM(BE113:BE146)), 2)*F32, 2)</f>
        <v>0</v>
      </c>
      <c r="N32" s="209"/>
      <c r="O32" s="209"/>
      <c r="P32" s="209"/>
      <c r="Q32" s="32"/>
      <c r="R32" s="33"/>
    </row>
    <row r="33" spans="2:18" s="1" customFormat="1" ht="14.45" customHeight="1" x14ac:dyDescent="0.3">
      <c r="B33" s="31"/>
      <c r="C33" s="32"/>
      <c r="D33" s="32"/>
      <c r="E33" s="38" t="s">
        <v>38</v>
      </c>
      <c r="F33" s="39">
        <v>0.2</v>
      </c>
      <c r="G33" s="100" t="s">
        <v>37</v>
      </c>
      <c r="H33" s="214">
        <f>ROUND((SUM(BF94:BF95)+SUM(BF113:BF146)), 2)</f>
        <v>0</v>
      </c>
      <c r="I33" s="209"/>
      <c r="J33" s="209"/>
      <c r="K33" s="32"/>
      <c r="L33" s="32"/>
      <c r="M33" s="214">
        <f>ROUND(ROUND((SUM(BF94:BF95)+SUM(BF113:BF146)), 2)*F33, 2)</f>
        <v>0</v>
      </c>
      <c r="N33" s="209"/>
      <c r="O33" s="209"/>
      <c r="P33" s="209"/>
      <c r="Q33" s="32"/>
      <c r="R33" s="33"/>
    </row>
    <row r="34" spans="2:18" s="1" customFormat="1" ht="14.45" hidden="1" customHeight="1" x14ac:dyDescent="0.3">
      <c r="B34" s="31"/>
      <c r="C34" s="32"/>
      <c r="D34" s="32"/>
      <c r="E34" s="38" t="s">
        <v>39</v>
      </c>
      <c r="F34" s="39">
        <v>0.2</v>
      </c>
      <c r="G34" s="100" t="s">
        <v>37</v>
      </c>
      <c r="H34" s="214">
        <f>ROUND((SUM(BG94:BG95)+SUM(BG113:BG146)), 2)</f>
        <v>0</v>
      </c>
      <c r="I34" s="209"/>
      <c r="J34" s="209"/>
      <c r="K34" s="32"/>
      <c r="L34" s="32"/>
      <c r="M34" s="214">
        <v>0</v>
      </c>
      <c r="N34" s="209"/>
      <c r="O34" s="209"/>
      <c r="P34" s="209"/>
      <c r="Q34" s="32"/>
      <c r="R34" s="33"/>
    </row>
    <row r="35" spans="2:18" s="1" customFormat="1" ht="14.45" hidden="1" customHeight="1" x14ac:dyDescent="0.3">
      <c r="B35" s="31"/>
      <c r="C35" s="32"/>
      <c r="D35" s="32"/>
      <c r="E35" s="38" t="s">
        <v>40</v>
      </c>
      <c r="F35" s="39">
        <v>0.2</v>
      </c>
      <c r="G35" s="100" t="s">
        <v>37</v>
      </c>
      <c r="H35" s="214">
        <f>ROUND((SUM(BH94:BH95)+SUM(BH113:BH146)), 2)</f>
        <v>0</v>
      </c>
      <c r="I35" s="209"/>
      <c r="J35" s="209"/>
      <c r="K35" s="32"/>
      <c r="L35" s="32"/>
      <c r="M35" s="214">
        <v>0</v>
      </c>
      <c r="N35" s="209"/>
      <c r="O35" s="209"/>
      <c r="P35" s="209"/>
      <c r="Q35" s="32"/>
      <c r="R35" s="33"/>
    </row>
    <row r="36" spans="2:18" s="1" customFormat="1" ht="14.45" hidden="1" customHeight="1" x14ac:dyDescent="0.3">
      <c r="B36" s="31"/>
      <c r="C36" s="32"/>
      <c r="D36" s="32"/>
      <c r="E36" s="38" t="s">
        <v>41</v>
      </c>
      <c r="F36" s="39">
        <v>0</v>
      </c>
      <c r="G36" s="100" t="s">
        <v>37</v>
      </c>
      <c r="H36" s="214">
        <f>ROUND((SUM(BI94:BI95)+SUM(BI113:BI146)), 2)</f>
        <v>0</v>
      </c>
      <c r="I36" s="209"/>
      <c r="J36" s="209"/>
      <c r="K36" s="32"/>
      <c r="L36" s="32"/>
      <c r="M36" s="214">
        <v>0</v>
      </c>
      <c r="N36" s="209"/>
      <c r="O36" s="209"/>
      <c r="P36" s="209"/>
      <c r="Q36" s="32"/>
      <c r="R36" s="33"/>
    </row>
    <row r="37" spans="2:18" s="1" customFormat="1" ht="6.95" customHeight="1" x14ac:dyDescent="0.3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 x14ac:dyDescent="0.3">
      <c r="B38" s="31"/>
      <c r="C38" s="96"/>
      <c r="D38" s="101" t="s">
        <v>42</v>
      </c>
      <c r="E38" s="71"/>
      <c r="F38" s="71"/>
      <c r="G38" s="102" t="s">
        <v>43</v>
      </c>
      <c r="H38" s="103" t="s">
        <v>44</v>
      </c>
      <c r="I38" s="71"/>
      <c r="J38" s="71"/>
      <c r="K38" s="71"/>
      <c r="L38" s="215">
        <f>SUM(M30:M36)</f>
        <v>0</v>
      </c>
      <c r="M38" s="215"/>
      <c r="N38" s="215"/>
      <c r="O38" s="215"/>
      <c r="P38" s="216"/>
      <c r="Q38" s="96"/>
      <c r="R38" s="33"/>
    </row>
    <row r="39" spans="2:18" s="1" customFormat="1" ht="14.45" customHeight="1" x14ac:dyDescent="0.3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 x14ac:dyDescent="0.3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 x14ac:dyDescent="0.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 x14ac:dyDescent="0.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 x14ac:dyDescent="0.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 x14ac:dyDescent="0.3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 x14ac:dyDescent="0.3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 x14ac:dyDescent="0.3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 x14ac:dyDescent="0.3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 x14ac:dyDescent="0.3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 x14ac:dyDescent="0.3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 x14ac:dyDescent="0.3">
      <c r="B50" s="31"/>
      <c r="C50" s="32"/>
      <c r="D50" s="46" t="s">
        <v>45</v>
      </c>
      <c r="E50" s="47"/>
      <c r="F50" s="47"/>
      <c r="G50" s="47"/>
      <c r="H50" s="48"/>
      <c r="I50" s="32"/>
      <c r="J50" s="46" t="s">
        <v>46</v>
      </c>
      <c r="K50" s="47"/>
      <c r="L50" s="47"/>
      <c r="M50" s="47"/>
      <c r="N50" s="47"/>
      <c r="O50" s="47"/>
      <c r="P50" s="48"/>
      <c r="Q50" s="32"/>
      <c r="R50" s="33"/>
    </row>
    <row r="51" spans="2:18" x14ac:dyDescent="0.3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 x14ac:dyDescent="0.3">
      <c r="B52" s="22"/>
      <c r="C52" s="24"/>
      <c r="D52" s="49"/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 x14ac:dyDescent="0.3">
      <c r="B53" s="22"/>
      <c r="C53" s="24"/>
      <c r="D53" s="49"/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 x14ac:dyDescent="0.3">
      <c r="B54" s="22"/>
      <c r="C54" s="24"/>
      <c r="D54" s="49"/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 x14ac:dyDescent="0.3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 x14ac:dyDescent="0.3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 x14ac:dyDescent="0.3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 x14ac:dyDescent="0.3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 x14ac:dyDescent="0.3">
      <c r="B59" s="31"/>
      <c r="C59" s="32"/>
      <c r="D59" s="51" t="s">
        <v>47</v>
      </c>
      <c r="E59" s="52"/>
      <c r="F59" s="52"/>
      <c r="G59" s="53" t="s">
        <v>48</v>
      </c>
      <c r="H59" s="54"/>
      <c r="I59" s="32"/>
      <c r="J59" s="51" t="s">
        <v>47</v>
      </c>
      <c r="K59" s="52"/>
      <c r="L59" s="52"/>
      <c r="M59" s="52"/>
      <c r="N59" s="53" t="s">
        <v>48</v>
      </c>
      <c r="O59" s="52"/>
      <c r="P59" s="54"/>
      <c r="Q59" s="32"/>
      <c r="R59" s="33"/>
    </row>
    <row r="60" spans="2:18" x14ac:dyDescent="0.3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 x14ac:dyDescent="0.3">
      <c r="B61" s="31"/>
      <c r="C61" s="32"/>
      <c r="D61" s="46" t="s">
        <v>49</v>
      </c>
      <c r="E61" s="47"/>
      <c r="F61" s="47"/>
      <c r="G61" s="47"/>
      <c r="H61" s="48"/>
      <c r="I61" s="32"/>
      <c r="J61" s="46" t="s">
        <v>50</v>
      </c>
      <c r="K61" s="47"/>
      <c r="L61" s="47"/>
      <c r="M61" s="47"/>
      <c r="N61" s="47"/>
      <c r="O61" s="47"/>
      <c r="P61" s="48"/>
      <c r="Q61" s="32"/>
      <c r="R61" s="33"/>
    </row>
    <row r="62" spans="2:18" x14ac:dyDescent="0.3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 x14ac:dyDescent="0.3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 x14ac:dyDescent="0.3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 x14ac:dyDescent="0.3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 x14ac:dyDescent="0.3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 x14ac:dyDescent="0.3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 x14ac:dyDescent="0.3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 x14ac:dyDescent="0.3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 x14ac:dyDescent="0.3">
      <c r="B70" s="31"/>
      <c r="C70" s="32"/>
      <c r="D70" s="51" t="s">
        <v>47</v>
      </c>
      <c r="E70" s="52"/>
      <c r="F70" s="52"/>
      <c r="G70" s="53" t="s">
        <v>48</v>
      </c>
      <c r="H70" s="54"/>
      <c r="I70" s="32"/>
      <c r="J70" s="51" t="s">
        <v>47</v>
      </c>
      <c r="K70" s="52"/>
      <c r="L70" s="52"/>
      <c r="M70" s="52"/>
      <c r="N70" s="53" t="s">
        <v>48</v>
      </c>
      <c r="O70" s="52"/>
      <c r="P70" s="54"/>
      <c r="Q70" s="32"/>
      <c r="R70" s="33"/>
    </row>
    <row r="71" spans="2:18" s="1" customFormat="1" ht="14.45" customHeight="1" x14ac:dyDescent="0.3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 x14ac:dyDescent="0.3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 x14ac:dyDescent="0.3">
      <c r="B76" s="31"/>
      <c r="C76" s="176" t="s">
        <v>93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3"/>
    </row>
    <row r="77" spans="2:18" s="1" customFormat="1" ht="6.95" customHeight="1" x14ac:dyDescent="0.3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 x14ac:dyDescent="0.3">
      <c r="B78" s="31"/>
      <c r="C78" s="28" t="s">
        <v>15</v>
      </c>
      <c r="D78" s="32"/>
      <c r="E78" s="32"/>
      <c r="F78" s="210" t="str">
        <f>F6</f>
        <v>REKONŠTRUKCIA MIESTNEJ KOMUNIKÁCIE ZELENÝ KRÍČOK</v>
      </c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Q78" s="32"/>
      <c r="R78" s="33"/>
    </row>
    <row r="79" spans="2:18" s="1" customFormat="1" ht="36.950000000000003" customHeight="1" x14ac:dyDescent="0.3">
      <c r="B79" s="31"/>
      <c r="C79" s="65" t="s">
        <v>90</v>
      </c>
      <c r="D79" s="32"/>
      <c r="E79" s="32"/>
      <c r="F79" s="178" t="str">
        <f>F7</f>
        <v>PITNÁ FONTÁNA</v>
      </c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32"/>
      <c r="R79" s="33"/>
    </row>
    <row r="80" spans="2:18" s="1" customFormat="1" ht="6.95" customHeight="1" x14ac:dyDescent="0.3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 x14ac:dyDescent="0.3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01"/>
      <c r="N81" s="201"/>
      <c r="O81" s="201"/>
      <c r="P81" s="201"/>
      <c r="Q81" s="32"/>
      <c r="R81" s="33"/>
    </row>
    <row r="82" spans="2:47" s="1" customFormat="1" ht="6.95" customHeight="1" x14ac:dyDescent="0.3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 x14ac:dyDescent="0.3">
      <c r="B83" s="31"/>
      <c r="C83" s="28" t="s">
        <v>22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26</v>
      </c>
      <c r="L83" s="32"/>
      <c r="M83" s="185" t="str">
        <f>E18</f>
        <v>X PROJEKT, s.r.o.</v>
      </c>
      <c r="N83" s="185"/>
      <c r="O83" s="185"/>
      <c r="P83" s="185"/>
      <c r="Q83" s="185"/>
      <c r="R83" s="33"/>
    </row>
    <row r="84" spans="2:47" s="1" customFormat="1" ht="14.45" customHeight="1" x14ac:dyDescent="0.3">
      <c r="B84" s="31"/>
      <c r="C84" s="28" t="s">
        <v>25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30</v>
      </c>
      <c r="L84" s="32"/>
      <c r="M84" s="185" t="str">
        <f>E21</f>
        <v xml:space="preserve"> </v>
      </c>
      <c r="N84" s="185"/>
      <c r="O84" s="185"/>
      <c r="P84" s="185"/>
      <c r="Q84" s="185"/>
      <c r="R84" s="33"/>
    </row>
    <row r="85" spans="2:47" s="1" customFormat="1" ht="10.35" customHeight="1" x14ac:dyDescent="0.3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 x14ac:dyDescent="0.3">
      <c r="B86" s="31"/>
      <c r="C86" s="212" t="s">
        <v>94</v>
      </c>
      <c r="D86" s="213"/>
      <c r="E86" s="213"/>
      <c r="F86" s="213"/>
      <c r="G86" s="213"/>
      <c r="H86" s="96"/>
      <c r="I86" s="96"/>
      <c r="J86" s="96"/>
      <c r="K86" s="96"/>
      <c r="L86" s="96"/>
      <c r="M86" s="96"/>
      <c r="N86" s="212" t="s">
        <v>95</v>
      </c>
      <c r="O86" s="213"/>
      <c r="P86" s="213"/>
      <c r="Q86" s="213"/>
      <c r="R86" s="33"/>
    </row>
    <row r="87" spans="2:47" s="1" customFormat="1" ht="10.35" customHeight="1" x14ac:dyDescent="0.3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 x14ac:dyDescent="0.3">
      <c r="B88" s="31"/>
      <c r="C88" s="104" t="s">
        <v>96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151">
        <f>N113</f>
        <v>0</v>
      </c>
      <c r="O88" s="207"/>
      <c r="P88" s="207"/>
      <c r="Q88" s="207"/>
      <c r="R88" s="33"/>
      <c r="AU88" s="18" t="s">
        <v>97</v>
      </c>
    </row>
    <row r="89" spans="2:47" s="6" customFormat="1" ht="24.95" customHeight="1" x14ac:dyDescent="0.3">
      <c r="B89" s="105"/>
      <c r="C89" s="106"/>
      <c r="D89" s="107" t="s">
        <v>98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03">
        <f>N114</f>
        <v>0</v>
      </c>
      <c r="O89" s="204"/>
      <c r="P89" s="204"/>
      <c r="Q89" s="204"/>
      <c r="R89" s="108"/>
    </row>
    <row r="90" spans="2:47" s="7" customFormat="1" ht="19.899999999999999" customHeight="1" x14ac:dyDescent="0.3">
      <c r="B90" s="109"/>
      <c r="C90" s="110"/>
      <c r="D90" s="111" t="s">
        <v>99</v>
      </c>
      <c r="E90" s="110"/>
      <c r="F90" s="110"/>
      <c r="G90" s="110"/>
      <c r="H90" s="110"/>
      <c r="I90" s="110"/>
      <c r="J90" s="110"/>
      <c r="K90" s="110"/>
      <c r="L90" s="110"/>
      <c r="M90" s="110"/>
      <c r="N90" s="205">
        <f>N115</f>
        <v>0</v>
      </c>
      <c r="O90" s="206"/>
      <c r="P90" s="206"/>
      <c r="Q90" s="206"/>
      <c r="R90" s="112"/>
    </row>
    <row r="91" spans="2:47" s="7" customFormat="1" ht="19.899999999999999" customHeight="1" x14ac:dyDescent="0.3">
      <c r="B91" s="109"/>
      <c r="C91" s="110"/>
      <c r="D91" s="111" t="s">
        <v>100</v>
      </c>
      <c r="E91" s="110"/>
      <c r="F91" s="110"/>
      <c r="G91" s="110"/>
      <c r="H91" s="110"/>
      <c r="I91" s="110"/>
      <c r="J91" s="110"/>
      <c r="K91" s="110"/>
      <c r="L91" s="110"/>
      <c r="M91" s="110"/>
      <c r="N91" s="205">
        <f>N121</f>
        <v>0</v>
      </c>
      <c r="O91" s="206"/>
      <c r="P91" s="206"/>
      <c r="Q91" s="206"/>
      <c r="R91" s="112"/>
    </row>
    <row r="92" spans="2:47" s="7" customFormat="1" ht="19.899999999999999" customHeight="1" x14ac:dyDescent="0.3">
      <c r="B92" s="109"/>
      <c r="C92" s="110"/>
      <c r="D92" s="111" t="s">
        <v>101</v>
      </c>
      <c r="E92" s="110"/>
      <c r="F92" s="110"/>
      <c r="G92" s="110"/>
      <c r="H92" s="110"/>
      <c r="I92" s="110"/>
      <c r="J92" s="110"/>
      <c r="K92" s="110"/>
      <c r="L92" s="110"/>
      <c r="M92" s="110"/>
      <c r="N92" s="205">
        <f>N123</f>
        <v>0</v>
      </c>
      <c r="O92" s="206"/>
      <c r="P92" s="206"/>
      <c r="Q92" s="206"/>
      <c r="R92" s="112"/>
    </row>
    <row r="93" spans="2:47" s="1" customFormat="1" ht="21.75" customHeight="1" x14ac:dyDescent="0.3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 x14ac:dyDescent="0.3">
      <c r="B94" s="31"/>
      <c r="C94" s="104" t="s">
        <v>102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207">
        <v>0</v>
      </c>
      <c r="O94" s="208"/>
      <c r="P94" s="208"/>
      <c r="Q94" s="208"/>
      <c r="R94" s="33"/>
      <c r="T94" s="113"/>
      <c r="U94" s="114" t="s">
        <v>35</v>
      </c>
    </row>
    <row r="95" spans="2:47" s="1" customFormat="1" ht="18" customHeight="1" x14ac:dyDescent="0.3"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3"/>
    </row>
    <row r="96" spans="2:47" s="1" customFormat="1" ht="29.25" customHeight="1" x14ac:dyDescent="0.3">
      <c r="B96" s="31"/>
      <c r="C96" s="95" t="s">
        <v>83</v>
      </c>
      <c r="D96" s="96"/>
      <c r="E96" s="96"/>
      <c r="F96" s="96"/>
      <c r="G96" s="96"/>
      <c r="H96" s="96"/>
      <c r="I96" s="96"/>
      <c r="J96" s="96"/>
      <c r="K96" s="96"/>
      <c r="L96" s="152">
        <f>ROUND(SUM(N88+N94),2)</f>
        <v>0</v>
      </c>
      <c r="M96" s="152"/>
      <c r="N96" s="152"/>
      <c r="O96" s="152"/>
      <c r="P96" s="152"/>
      <c r="Q96" s="152"/>
      <c r="R96" s="33"/>
    </row>
    <row r="97" spans="2:27" s="1" customFormat="1" ht="6.95" customHeight="1" x14ac:dyDescent="0.3"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7"/>
    </row>
    <row r="101" spans="2:27" s="1" customFormat="1" ht="6.95" customHeight="1" x14ac:dyDescent="0.3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2" spans="2:27" s="1" customFormat="1" ht="36.950000000000003" customHeight="1" x14ac:dyDescent="0.3">
      <c r="B102" s="31"/>
      <c r="C102" s="176" t="s">
        <v>103</v>
      </c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  <c r="O102" s="209"/>
      <c r="P102" s="209"/>
      <c r="Q102" s="209"/>
      <c r="R102" s="33"/>
    </row>
    <row r="103" spans="2:27" s="1" customFormat="1" ht="6.95" customHeight="1" x14ac:dyDescent="0.3"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3"/>
    </row>
    <row r="104" spans="2:27" s="1" customFormat="1" ht="30" customHeight="1" x14ac:dyDescent="0.3">
      <c r="B104" s="31"/>
      <c r="C104" s="28" t="s">
        <v>15</v>
      </c>
      <c r="D104" s="32"/>
      <c r="E104" s="32"/>
      <c r="F104" s="210" t="str">
        <f>F6</f>
        <v>REKONŠTRUKCIA MIESTNEJ KOMUNIKÁCIE ZELENÝ KRÍČOK</v>
      </c>
      <c r="G104" s="211"/>
      <c r="H104" s="211"/>
      <c r="I104" s="211"/>
      <c r="J104" s="211"/>
      <c r="K104" s="211"/>
      <c r="L104" s="211"/>
      <c r="M104" s="211"/>
      <c r="N104" s="211"/>
      <c r="O104" s="211"/>
      <c r="P104" s="211"/>
      <c r="Q104" s="32"/>
      <c r="R104" s="33"/>
    </row>
    <row r="105" spans="2:27" s="1" customFormat="1" ht="36.950000000000003" customHeight="1" x14ac:dyDescent="0.3">
      <c r="B105" s="31"/>
      <c r="C105" s="65" t="s">
        <v>90</v>
      </c>
      <c r="D105" s="32"/>
      <c r="E105" s="32"/>
      <c r="F105" s="178" t="str">
        <f>F7</f>
        <v>PITNÁ FONTÁNA</v>
      </c>
      <c r="G105" s="209"/>
      <c r="H105" s="209"/>
      <c r="I105" s="209"/>
      <c r="J105" s="209"/>
      <c r="K105" s="209"/>
      <c r="L105" s="209"/>
      <c r="M105" s="209"/>
      <c r="N105" s="209"/>
      <c r="O105" s="209"/>
      <c r="P105" s="209"/>
      <c r="Q105" s="32"/>
      <c r="R105" s="33"/>
    </row>
    <row r="106" spans="2:27" s="1" customFormat="1" ht="6.95" customHeight="1" x14ac:dyDescent="0.3"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3"/>
    </row>
    <row r="107" spans="2:27" s="1" customFormat="1" ht="18" customHeight="1" x14ac:dyDescent="0.3">
      <c r="B107" s="31"/>
      <c r="C107" s="28" t="s">
        <v>19</v>
      </c>
      <c r="D107" s="32"/>
      <c r="E107" s="32"/>
      <c r="F107" s="26" t="str">
        <f>F9</f>
        <v xml:space="preserve"> </v>
      </c>
      <c r="G107" s="32"/>
      <c r="H107" s="32"/>
      <c r="I107" s="32"/>
      <c r="J107" s="32"/>
      <c r="K107" s="28" t="s">
        <v>21</v>
      </c>
      <c r="L107" s="32"/>
      <c r="M107" s="201" t="str">
        <f>IF(O9="","",O9)</f>
        <v/>
      </c>
      <c r="N107" s="201"/>
      <c r="O107" s="201"/>
      <c r="P107" s="201"/>
      <c r="Q107" s="32"/>
      <c r="R107" s="33"/>
    </row>
    <row r="108" spans="2:27" s="1" customFormat="1" ht="6.95" customHeight="1" x14ac:dyDescent="0.3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7" s="1" customFormat="1" ht="15" x14ac:dyDescent="0.3">
      <c r="B109" s="31"/>
      <c r="C109" s="28" t="s">
        <v>22</v>
      </c>
      <c r="D109" s="32"/>
      <c r="E109" s="32"/>
      <c r="F109" s="26" t="str">
        <f>E12</f>
        <v xml:space="preserve"> </v>
      </c>
      <c r="G109" s="32"/>
      <c r="H109" s="32"/>
      <c r="I109" s="32"/>
      <c r="J109" s="32"/>
      <c r="K109" s="28" t="s">
        <v>26</v>
      </c>
      <c r="L109" s="32"/>
      <c r="M109" s="185" t="str">
        <f>E18</f>
        <v>X PROJEKT, s.r.o.</v>
      </c>
      <c r="N109" s="185"/>
      <c r="O109" s="185"/>
      <c r="P109" s="185"/>
      <c r="Q109" s="185"/>
      <c r="R109" s="33"/>
    </row>
    <row r="110" spans="2:27" s="1" customFormat="1" ht="14.45" customHeight="1" x14ac:dyDescent="0.3">
      <c r="B110" s="31"/>
      <c r="C110" s="28" t="s">
        <v>25</v>
      </c>
      <c r="D110" s="32"/>
      <c r="E110" s="32"/>
      <c r="F110" s="26" t="str">
        <f>IF(E15="","",E15)</f>
        <v xml:space="preserve"> </v>
      </c>
      <c r="G110" s="32"/>
      <c r="H110" s="32"/>
      <c r="I110" s="32"/>
      <c r="J110" s="32"/>
      <c r="K110" s="28" t="s">
        <v>30</v>
      </c>
      <c r="L110" s="32"/>
      <c r="M110" s="185" t="str">
        <f>E21</f>
        <v xml:space="preserve"> </v>
      </c>
      <c r="N110" s="185"/>
      <c r="O110" s="185"/>
      <c r="P110" s="185"/>
      <c r="Q110" s="185"/>
      <c r="R110" s="33"/>
    </row>
    <row r="111" spans="2:27" s="1" customFormat="1" ht="10.35" customHeight="1" x14ac:dyDescent="0.3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7" s="8" customFormat="1" ht="29.25" customHeight="1" x14ac:dyDescent="0.3">
      <c r="B112" s="115"/>
      <c r="C112" s="116" t="s">
        <v>104</v>
      </c>
      <c r="D112" s="117" t="s">
        <v>105</v>
      </c>
      <c r="E112" s="117" t="s">
        <v>53</v>
      </c>
      <c r="F112" s="202" t="s">
        <v>106</v>
      </c>
      <c r="G112" s="202"/>
      <c r="H112" s="202"/>
      <c r="I112" s="202"/>
      <c r="J112" s="117" t="s">
        <v>107</v>
      </c>
      <c r="K112" s="117" t="s">
        <v>108</v>
      </c>
      <c r="L112" s="202" t="s">
        <v>109</v>
      </c>
      <c r="M112" s="202"/>
      <c r="N112" s="202" t="s">
        <v>95</v>
      </c>
      <c r="O112" s="202"/>
      <c r="P112" s="202"/>
      <c r="Q112" s="202"/>
      <c r="R112" s="218" t="s">
        <v>243</v>
      </c>
      <c r="T112" s="72" t="s">
        <v>110</v>
      </c>
      <c r="U112" s="73" t="s">
        <v>35</v>
      </c>
      <c r="V112" s="73" t="s">
        <v>111</v>
      </c>
      <c r="W112" s="73" t="s">
        <v>112</v>
      </c>
      <c r="X112" s="73" t="s">
        <v>113</v>
      </c>
      <c r="Y112" s="73" t="s">
        <v>114</v>
      </c>
      <c r="Z112" s="73" t="s">
        <v>115</v>
      </c>
      <c r="AA112" s="74" t="s">
        <v>116</v>
      </c>
    </row>
    <row r="113" spans="2:65" s="1" customFormat="1" ht="29.25" customHeight="1" x14ac:dyDescent="0.35">
      <c r="B113" s="31"/>
      <c r="C113" s="76" t="s">
        <v>91</v>
      </c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190">
        <f>BK113</f>
        <v>0</v>
      </c>
      <c r="O113" s="191"/>
      <c r="P113" s="191"/>
      <c r="Q113" s="191"/>
      <c r="R113" s="33"/>
      <c r="T113" s="75"/>
      <c r="U113" s="47"/>
      <c r="V113" s="47"/>
      <c r="W113" s="118">
        <f>W114</f>
        <v>58.711320000000001</v>
      </c>
      <c r="X113" s="47"/>
      <c r="Y113" s="118">
        <f>Y114</f>
        <v>8.9457116600000006</v>
      </c>
      <c r="Z113" s="47"/>
      <c r="AA113" s="119">
        <f>AA114</f>
        <v>0</v>
      </c>
      <c r="AT113" s="18" t="s">
        <v>70</v>
      </c>
      <c r="AU113" s="18" t="s">
        <v>97</v>
      </c>
      <c r="BK113" s="120">
        <f>BK114</f>
        <v>0</v>
      </c>
    </row>
    <row r="114" spans="2:65" s="9" customFormat="1" ht="37.35" customHeight="1" x14ac:dyDescent="0.35">
      <c r="B114" s="121"/>
      <c r="C114" s="122"/>
      <c r="D114" s="123" t="s">
        <v>98</v>
      </c>
      <c r="E114" s="123"/>
      <c r="F114" s="123"/>
      <c r="G114" s="123"/>
      <c r="H114" s="123"/>
      <c r="I114" s="123"/>
      <c r="J114" s="123"/>
      <c r="K114" s="123"/>
      <c r="L114" s="123"/>
      <c r="M114" s="123"/>
      <c r="N114" s="192">
        <f>BK114</f>
        <v>0</v>
      </c>
      <c r="O114" s="193"/>
      <c r="P114" s="193"/>
      <c r="Q114" s="193"/>
      <c r="R114" s="124"/>
      <c r="T114" s="125"/>
      <c r="U114" s="122"/>
      <c r="V114" s="122"/>
      <c r="W114" s="126">
        <f>W115+W121+W123</f>
        <v>58.711320000000001</v>
      </c>
      <c r="X114" s="122"/>
      <c r="Y114" s="126">
        <f>Y115+Y121+Y123</f>
        <v>8.9457116600000006</v>
      </c>
      <c r="Z114" s="122"/>
      <c r="AA114" s="127">
        <f>AA115+AA121+AA123</f>
        <v>0</v>
      </c>
      <c r="AG114"/>
      <c r="AH114"/>
      <c r="AI114"/>
      <c r="AJ114"/>
      <c r="AK114"/>
      <c r="AL114"/>
      <c r="AR114" s="128" t="s">
        <v>78</v>
      </c>
      <c r="AT114" s="129" t="s">
        <v>70</v>
      </c>
      <c r="AU114" s="129" t="s">
        <v>71</v>
      </c>
      <c r="AY114" s="128" t="s">
        <v>117</v>
      </c>
      <c r="BK114" s="130">
        <f>BK115+BK121+BK123</f>
        <v>0</v>
      </c>
    </row>
    <row r="115" spans="2:65" s="9" customFormat="1" ht="19.899999999999999" customHeight="1" x14ac:dyDescent="0.3">
      <c r="B115" s="121"/>
      <c r="C115" s="122"/>
      <c r="D115" s="131" t="s">
        <v>99</v>
      </c>
      <c r="E115" s="131"/>
      <c r="F115" s="131"/>
      <c r="G115" s="131"/>
      <c r="H115" s="131"/>
      <c r="I115" s="131"/>
      <c r="J115" s="131"/>
      <c r="K115" s="131"/>
      <c r="L115" s="131"/>
      <c r="M115" s="131"/>
      <c r="N115" s="194">
        <f>BK115</f>
        <v>0</v>
      </c>
      <c r="O115" s="195"/>
      <c r="P115" s="195"/>
      <c r="Q115" s="195"/>
      <c r="R115" s="124"/>
      <c r="T115" s="125"/>
      <c r="U115" s="122"/>
      <c r="V115" s="122"/>
      <c r="W115" s="126">
        <f>SUM(W116:W120)</f>
        <v>51.022350000000003</v>
      </c>
      <c r="X115" s="122"/>
      <c r="Y115" s="126">
        <f>SUM(Y116:Y120)</f>
        <v>4.2880000000000003</v>
      </c>
      <c r="Z115" s="122"/>
      <c r="AA115" s="127">
        <f>SUM(AA116:AA120)</f>
        <v>0</v>
      </c>
      <c r="AG115"/>
      <c r="AH115"/>
      <c r="AI115"/>
      <c r="AJ115"/>
      <c r="AK115"/>
      <c r="AL115"/>
      <c r="AR115" s="128" t="s">
        <v>78</v>
      </c>
      <c r="AT115" s="129" t="s">
        <v>70</v>
      </c>
      <c r="AU115" s="129" t="s">
        <v>78</v>
      </c>
      <c r="AY115" s="128" t="s">
        <v>117</v>
      </c>
      <c r="BK115" s="130">
        <f>SUM(BK116:BK120)</f>
        <v>0</v>
      </c>
    </row>
    <row r="116" spans="2:65" s="1" customFormat="1" ht="25.5" customHeight="1" x14ac:dyDescent="0.3">
      <c r="B116" s="132"/>
      <c r="C116" s="133" t="s">
        <v>78</v>
      </c>
      <c r="D116" s="133" t="s">
        <v>118</v>
      </c>
      <c r="E116" s="134" t="s">
        <v>119</v>
      </c>
      <c r="F116" s="188" t="s">
        <v>120</v>
      </c>
      <c r="G116" s="188"/>
      <c r="H116" s="188"/>
      <c r="I116" s="188"/>
      <c r="J116" s="135" t="s">
        <v>121</v>
      </c>
      <c r="K116" s="136">
        <v>13.5</v>
      </c>
      <c r="L116" s="189">
        <v>0</v>
      </c>
      <c r="M116" s="189"/>
      <c r="N116" s="189">
        <f>ROUND(L116*K116,3)</f>
        <v>0</v>
      </c>
      <c r="O116" s="189"/>
      <c r="P116" s="189"/>
      <c r="Q116" s="219"/>
      <c r="R116" s="220"/>
      <c r="T116" s="137" t="s">
        <v>5</v>
      </c>
      <c r="U116" s="40" t="s">
        <v>38</v>
      </c>
      <c r="V116" s="138">
        <v>2.5139999999999998</v>
      </c>
      <c r="W116" s="138">
        <f>V116*K116</f>
        <v>33.939</v>
      </c>
      <c r="X116" s="138">
        <v>0</v>
      </c>
      <c r="Y116" s="138">
        <f>X116*K116</f>
        <v>0</v>
      </c>
      <c r="Z116" s="138">
        <v>0</v>
      </c>
      <c r="AA116" s="139">
        <f>Z116*K116</f>
        <v>0</v>
      </c>
      <c r="AG116"/>
      <c r="AH116"/>
      <c r="AI116"/>
      <c r="AJ116"/>
      <c r="AK116"/>
      <c r="AL116"/>
      <c r="AR116" s="18" t="s">
        <v>122</v>
      </c>
      <c r="AT116" s="18" t="s">
        <v>118</v>
      </c>
      <c r="AU116" s="18" t="s">
        <v>77</v>
      </c>
      <c r="AY116" s="18" t="s">
        <v>117</v>
      </c>
      <c r="BE116" s="140">
        <f>IF(U116="základná",N116,0)</f>
        <v>0</v>
      </c>
      <c r="BF116" s="140">
        <f>IF(U116="znížená",N116,0)</f>
        <v>0</v>
      </c>
      <c r="BG116" s="140">
        <f>IF(U116="zákl. prenesená",N116,0)</f>
        <v>0</v>
      </c>
      <c r="BH116" s="140">
        <f>IF(U116="zníž. prenesená",N116,0)</f>
        <v>0</v>
      </c>
      <c r="BI116" s="140">
        <f>IF(U116="nulová",N116,0)</f>
        <v>0</v>
      </c>
      <c r="BJ116" s="18" t="s">
        <v>77</v>
      </c>
      <c r="BK116" s="141">
        <f>ROUND(L116*K116,3)</f>
        <v>0</v>
      </c>
      <c r="BL116" s="18" t="s">
        <v>122</v>
      </c>
      <c r="BM116" s="18" t="s">
        <v>123</v>
      </c>
    </row>
    <row r="117" spans="2:65" s="1" customFormat="1" ht="51" customHeight="1" x14ac:dyDescent="0.3">
      <c r="B117" s="132"/>
      <c r="C117" s="133" t="s">
        <v>77</v>
      </c>
      <c r="D117" s="133" t="s">
        <v>118</v>
      </c>
      <c r="E117" s="134" t="s">
        <v>124</v>
      </c>
      <c r="F117" s="188" t="s">
        <v>125</v>
      </c>
      <c r="G117" s="188"/>
      <c r="H117" s="188"/>
      <c r="I117" s="188"/>
      <c r="J117" s="135" t="s">
        <v>121</v>
      </c>
      <c r="K117" s="136">
        <v>4.05</v>
      </c>
      <c r="L117" s="189">
        <v>0</v>
      </c>
      <c r="M117" s="189"/>
      <c r="N117" s="189">
        <f>ROUND(L117*K117,3)</f>
        <v>0</v>
      </c>
      <c r="O117" s="189"/>
      <c r="P117" s="189"/>
      <c r="Q117" s="219"/>
      <c r="R117" s="220"/>
      <c r="T117" s="137" t="s">
        <v>5</v>
      </c>
      <c r="U117" s="40" t="s">
        <v>38</v>
      </c>
      <c r="V117" s="138">
        <v>0.61299999999999999</v>
      </c>
      <c r="W117" s="138">
        <f>V117*K117</f>
        <v>2.48265</v>
      </c>
      <c r="X117" s="138">
        <v>0</v>
      </c>
      <c r="Y117" s="138">
        <f>X117*K117</f>
        <v>0</v>
      </c>
      <c r="Z117" s="138">
        <v>0</v>
      </c>
      <c r="AA117" s="139">
        <f>Z117*K117</f>
        <v>0</v>
      </c>
      <c r="AG117"/>
      <c r="AH117"/>
      <c r="AI117"/>
      <c r="AJ117"/>
      <c r="AK117"/>
      <c r="AL117"/>
      <c r="AR117" s="18" t="s">
        <v>122</v>
      </c>
      <c r="AT117" s="18" t="s">
        <v>118</v>
      </c>
      <c r="AU117" s="18" t="s">
        <v>77</v>
      </c>
      <c r="AY117" s="18" t="s">
        <v>117</v>
      </c>
      <c r="BE117" s="140">
        <f>IF(U117="základná",N117,0)</f>
        <v>0</v>
      </c>
      <c r="BF117" s="140">
        <f>IF(U117="znížená",N117,0)</f>
        <v>0</v>
      </c>
      <c r="BG117" s="140">
        <f>IF(U117="zákl. prenesená",N117,0)</f>
        <v>0</v>
      </c>
      <c r="BH117" s="140">
        <f>IF(U117="zníž. prenesená",N117,0)</f>
        <v>0</v>
      </c>
      <c r="BI117" s="140">
        <f>IF(U117="nulová",N117,0)</f>
        <v>0</v>
      </c>
      <c r="BJ117" s="18" t="s">
        <v>77</v>
      </c>
      <c r="BK117" s="141">
        <f>ROUND(L117*K117,3)</f>
        <v>0</v>
      </c>
      <c r="BL117" s="18" t="s">
        <v>122</v>
      </c>
      <c r="BM117" s="18" t="s">
        <v>126</v>
      </c>
    </row>
    <row r="118" spans="2:65" s="1" customFormat="1" ht="38.25" customHeight="1" x14ac:dyDescent="0.3">
      <c r="B118" s="132"/>
      <c r="C118" s="133" t="s">
        <v>127</v>
      </c>
      <c r="D118" s="133" t="s">
        <v>118</v>
      </c>
      <c r="E118" s="134" t="s">
        <v>128</v>
      </c>
      <c r="F118" s="188" t="s">
        <v>129</v>
      </c>
      <c r="G118" s="188"/>
      <c r="H118" s="188"/>
      <c r="I118" s="188"/>
      <c r="J118" s="135" t="s">
        <v>121</v>
      </c>
      <c r="K118" s="136">
        <v>9</v>
      </c>
      <c r="L118" s="189">
        <v>0</v>
      </c>
      <c r="M118" s="189"/>
      <c r="N118" s="189">
        <f>ROUND(L118*K118,3)</f>
        <v>0</v>
      </c>
      <c r="O118" s="189"/>
      <c r="P118" s="189"/>
      <c r="Q118" s="219"/>
      <c r="R118" s="220"/>
      <c r="T118" s="137" t="s">
        <v>5</v>
      </c>
      <c r="U118" s="40" t="s">
        <v>38</v>
      </c>
      <c r="V118" s="138">
        <v>1.1719999999999999</v>
      </c>
      <c r="W118" s="138">
        <f>V118*K118</f>
        <v>10.548</v>
      </c>
      <c r="X118" s="138">
        <v>0</v>
      </c>
      <c r="Y118" s="138">
        <f>X118*K118</f>
        <v>0</v>
      </c>
      <c r="Z118" s="138">
        <v>0</v>
      </c>
      <c r="AA118" s="139">
        <f>Z118*K118</f>
        <v>0</v>
      </c>
      <c r="AG118"/>
      <c r="AH118"/>
      <c r="AI118"/>
      <c r="AJ118"/>
      <c r="AK118"/>
      <c r="AL118"/>
      <c r="AR118" s="18" t="s">
        <v>122</v>
      </c>
      <c r="AT118" s="18" t="s">
        <v>118</v>
      </c>
      <c r="AU118" s="18" t="s">
        <v>77</v>
      </c>
      <c r="AY118" s="18" t="s">
        <v>117</v>
      </c>
      <c r="BE118" s="140">
        <f>IF(U118="základná",N118,0)</f>
        <v>0</v>
      </c>
      <c r="BF118" s="140">
        <f>IF(U118="znížená",N118,0)</f>
        <v>0</v>
      </c>
      <c r="BG118" s="140">
        <f>IF(U118="zákl. prenesená",N118,0)</f>
        <v>0</v>
      </c>
      <c r="BH118" s="140">
        <f>IF(U118="zníž. prenesená",N118,0)</f>
        <v>0</v>
      </c>
      <c r="BI118" s="140">
        <f>IF(U118="nulová",N118,0)</f>
        <v>0</v>
      </c>
      <c r="BJ118" s="18" t="s">
        <v>77</v>
      </c>
      <c r="BK118" s="141">
        <f>ROUND(L118*K118,3)</f>
        <v>0</v>
      </c>
      <c r="BL118" s="18" t="s">
        <v>122</v>
      </c>
      <c r="BM118" s="18" t="s">
        <v>130</v>
      </c>
    </row>
    <row r="119" spans="2:65" s="1" customFormat="1" ht="25.5" customHeight="1" x14ac:dyDescent="0.3">
      <c r="B119" s="132"/>
      <c r="C119" s="133" t="s">
        <v>122</v>
      </c>
      <c r="D119" s="133" t="s">
        <v>118</v>
      </c>
      <c r="E119" s="134" t="s">
        <v>131</v>
      </c>
      <c r="F119" s="188" t="s">
        <v>132</v>
      </c>
      <c r="G119" s="188"/>
      <c r="H119" s="188"/>
      <c r="I119" s="188"/>
      <c r="J119" s="135" t="s">
        <v>121</v>
      </c>
      <c r="K119" s="136">
        <v>2.7</v>
      </c>
      <c r="L119" s="189">
        <v>0</v>
      </c>
      <c r="M119" s="189"/>
      <c r="N119" s="189">
        <f>ROUND(L119*K119,3)</f>
        <v>0</v>
      </c>
      <c r="O119" s="189"/>
      <c r="P119" s="189"/>
      <c r="Q119" s="219"/>
      <c r="R119" s="220"/>
      <c r="T119" s="137" t="s">
        <v>5</v>
      </c>
      <c r="U119" s="40" t="s">
        <v>38</v>
      </c>
      <c r="V119" s="138">
        <v>1.5009999999999999</v>
      </c>
      <c r="W119" s="138">
        <f>V119*K119</f>
        <v>4.0526999999999997</v>
      </c>
      <c r="X119" s="138">
        <v>0</v>
      </c>
      <c r="Y119" s="138">
        <f>X119*K119</f>
        <v>0</v>
      </c>
      <c r="Z119" s="138">
        <v>0</v>
      </c>
      <c r="AA119" s="139">
        <f>Z119*K119</f>
        <v>0</v>
      </c>
      <c r="AG119"/>
      <c r="AH119"/>
      <c r="AI119"/>
      <c r="AJ119"/>
      <c r="AK119"/>
      <c r="AL119"/>
      <c r="AR119" s="18" t="s">
        <v>122</v>
      </c>
      <c r="AT119" s="18" t="s">
        <v>118</v>
      </c>
      <c r="AU119" s="18" t="s">
        <v>77</v>
      </c>
      <c r="AY119" s="18" t="s">
        <v>117</v>
      </c>
      <c r="BE119" s="140">
        <f>IF(U119="základná",N119,0)</f>
        <v>0</v>
      </c>
      <c r="BF119" s="140">
        <f>IF(U119="znížená",N119,0)</f>
        <v>0</v>
      </c>
      <c r="BG119" s="140">
        <f>IF(U119="zákl. prenesená",N119,0)</f>
        <v>0</v>
      </c>
      <c r="BH119" s="140">
        <f>IF(U119="zníž. prenesená",N119,0)</f>
        <v>0</v>
      </c>
      <c r="BI119" s="140">
        <f>IF(U119="nulová",N119,0)</f>
        <v>0</v>
      </c>
      <c r="BJ119" s="18" t="s">
        <v>77</v>
      </c>
      <c r="BK119" s="141">
        <f>ROUND(L119*K119,3)</f>
        <v>0</v>
      </c>
      <c r="BL119" s="18" t="s">
        <v>122</v>
      </c>
      <c r="BM119" s="18" t="s">
        <v>133</v>
      </c>
    </row>
    <row r="120" spans="2:65" s="1" customFormat="1" ht="25.5" customHeight="1" x14ac:dyDescent="0.3">
      <c r="B120" s="132"/>
      <c r="C120" s="142" t="s">
        <v>134</v>
      </c>
      <c r="D120" s="142" t="s">
        <v>135</v>
      </c>
      <c r="E120" s="143" t="s">
        <v>136</v>
      </c>
      <c r="F120" s="198" t="s">
        <v>137</v>
      </c>
      <c r="G120" s="198"/>
      <c r="H120" s="198"/>
      <c r="I120" s="198"/>
      <c r="J120" s="144" t="s">
        <v>138</v>
      </c>
      <c r="K120" s="145">
        <v>4.2880000000000003</v>
      </c>
      <c r="L120" s="189">
        <v>0</v>
      </c>
      <c r="M120" s="189"/>
      <c r="N120" s="199">
        <f>ROUND(L120*K120,3)</f>
        <v>0</v>
      </c>
      <c r="O120" s="189"/>
      <c r="P120" s="189"/>
      <c r="Q120" s="219"/>
      <c r="R120" s="220"/>
      <c r="T120" s="137" t="s">
        <v>5</v>
      </c>
      <c r="U120" s="40" t="s">
        <v>38</v>
      </c>
      <c r="V120" s="138">
        <v>0</v>
      </c>
      <c r="W120" s="138">
        <f>V120*K120</f>
        <v>0</v>
      </c>
      <c r="X120" s="138">
        <v>1</v>
      </c>
      <c r="Y120" s="138">
        <f>X120*K120</f>
        <v>4.2880000000000003</v>
      </c>
      <c r="Z120" s="138">
        <v>0</v>
      </c>
      <c r="AA120" s="139">
        <f>Z120*K120</f>
        <v>0</v>
      </c>
      <c r="AG120"/>
      <c r="AH120"/>
      <c r="AI120"/>
      <c r="AJ120"/>
      <c r="AK120"/>
      <c r="AL120"/>
      <c r="AR120" s="18" t="s">
        <v>139</v>
      </c>
      <c r="AT120" s="18" t="s">
        <v>135</v>
      </c>
      <c r="AU120" s="18" t="s">
        <v>77</v>
      </c>
      <c r="AY120" s="18" t="s">
        <v>117</v>
      </c>
      <c r="BE120" s="140">
        <f>IF(U120="základná",N120,0)</f>
        <v>0</v>
      </c>
      <c r="BF120" s="140">
        <f>IF(U120="znížená",N120,0)</f>
        <v>0</v>
      </c>
      <c r="BG120" s="140">
        <f>IF(U120="zákl. prenesená",N120,0)</f>
        <v>0</v>
      </c>
      <c r="BH120" s="140">
        <f>IF(U120="zníž. prenesená",N120,0)</f>
        <v>0</v>
      </c>
      <c r="BI120" s="140">
        <f>IF(U120="nulová",N120,0)</f>
        <v>0</v>
      </c>
      <c r="BJ120" s="18" t="s">
        <v>77</v>
      </c>
      <c r="BK120" s="141">
        <f>ROUND(L120*K120,3)</f>
        <v>0</v>
      </c>
      <c r="BL120" s="18" t="s">
        <v>122</v>
      </c>
      <c r="BM120" s="18" t="s">
        <v>140</v>
      </c>
    </row>
    <row r="121" spans="2:65" s="9" customFormat="1" ht="29.85" customHeight="1" x14ac:dyDescent="0.3">
      <c r="B121" s="121"/>
      <c r="C121" s="122"/>
      <c r="D121" s="131" t="s">
        <v>100</v>
      </c>
      <c r="E121" s="131"/>
      <c r="F121" s="131"/>
      <c r="G121" s="131"/>
      <c r="H121" s="131"/>
      <c r="I121" s="131"/>
      <c r="J121" s="131"/>
      <c r="K121" s="131"/>
      <c r="L121" s="131"/>
      <c r="M121" s="131"/>
      <c r="N121" s="196">
        <f>BK121</f>
        <v>0</v>
      </c>
      <c r="O121" s="197"/>
      <c r="P121" s="197"/>
      <c r="Q121" s="197"/>
      <c r="R121" s="124"/>
      <c r="T121" s="125"/>
      <c r="U121" s="122"/>
      <c r="V121" s="122"/>
      <c r="W121" s="126">
        <f>W122</f>
        <v>2.8854000000000002</v>
      </c>
      <c r="X121" s="122"/>
      <c r="Y121" s="126">
        <f>Y122</f>
        <v>3.4033860000000002</v>
      </c>
      <c r="Z121" s="122"/>
      <c r="AA121" s="127">
        <f>AA122</f>
        <v>0</v>
      </c>
      <c r="AG121"/>
      <c r="AH121"/>
      <c r="AI121"/>
      <c r="AJ121"/>
      <c r="AK121"/>
      <c r="AL121"/>
      <c r="AR121" s="128" t="s">
        <v>78</v>
      </c>
      <c r="AT121" s="129" t="s">
        <v>70</v>
      </c>
      <c r="AU121" s="129" t="s">
        <v>78</v>
      </c>
      <c r="AY121" s="128" t="s">
        <v>117</v>
      </c>
      <c r="BK121" s="130">
        <f>BK122</f>
        <v>0</v>
      </c>
    </row>
    <row r="122" spans="2:65" s="1" customFormat="1" ht="38.25" customHeight="1" x14ac:dyDescent="0.3">
      <c r="B122" s="132"/>
      <c r="C122" s="133" t="s">
        <v>141</v>
      </c>
      <c r="D122" s="133" t="s">
        <v>118</v>
      </c>
      <c r="E122" s="134" t="s">
        <v>142</v>
      </c>
      <c r="F122" s="188" t="s">
        <v>143</v>
      </c>
      <c r="G122" s="188"/>
      <c r="H122" s="188"/>
      <c r="I122" s="188"/>
      <c r="J122" s="135" t="s">
        <v>121</v>
      </c>
      <c r="K122" s="136">
        <v>1.8</v>
      </c>
      <c r="L122" s="189">
        <v>0</v>
      </c>
      <c r="M122" s="189"/>
      <c r="N122" s="189">
        <f>ROUND(L122*K122,3)</f>
        <v>0</v>
      </c>
      <c r="O122" s="189"/>
      <c r="P122" s="189"/>
      <c r="Q122" s="219"/>
      <c r="R122" s="220"/>
      <c r="T122" s="137" t="s">
        <v>5</v>
      </c>
      <c r="U122" s="40" t="s">
        <v>38</v>
      </c>
      <c r="V122" s="138">
        <v>1.603</v>
      </c>
      <c r="W122" s="138">
        <f>V122*K122</f>
        <v>2.8854000000000002</v>
      </c>
      <c r="X122" s="138">
        <v>1.8907700000000001</v>
      </c>
      <c r="Y122" s="138">
        <f>X122*K122</f>
        <v>3.4033860000000002</v>
      </c>
      <c r="Z122" s="138">
        <v>0</v>
      </c>
      <c r="AA122" s="139">
        <f>Z122*K122</f>
        <v>0</v>
      </c>
      <c r="AG122"/>
      <c r="AH122"/>
      <c r="AI122"/>
      <c r="AJ122"/>
      <c r="AK122"/>
      <c r="AL122"/>
      <c r="AR122" s="18" t="s">
        <v>122</v>
      </c>
      <c r="AT122" s="18" t="s">
        <v>118</v>
      </c>
      <c r="AU122" s="18" t="s">
        <v>77</v>
      </c>
      <c r="AY122" s="18" t="s">
        <v>117</v>
      </c>
      <c r="BE122" s="140">
        <f>IF(U122="základná",N122,0)</f>
        <v>0</v>
      </c>
      <c r="BF122" s="140">
        <f>IF(U122="znížená",N122,0)</f>
        <v>0</v>
      </c>
      <c r="BG122" s="140">
        <f>IF(U122="zákl. prenesená",N122,0)</f>
        <v>0</v>
      </c>
      <c r="BH122" s="140">
        <f>IF(U122="zníž. prenesená",N122,0)</f>
        <v>0</v>
      </c>
      <c r="BI122" s="140">
        <f>IF(U122="nulová",N122,0)</f>
        <v>0</v>
      </c>
      <c r="BJ122" s="18" t="s">
        <v>77</v>
      </c>
      <c r="BK122" s="141">
        <f>ROUND(L122*K122,3)</f>
        <v>0</v>
      </c>
      <c r="BL122" s="18" t="s">
        <v>122</v>
      </c>
      <c r="BM122" s="18" t="s">
        <v>144</v>
      </c>
    </row>
    <row r="123" spans="2:65" s="9" customFormat="1" ht="29.85" customHeight="1" x14ac:dyDescent="0.3">
      <c r="B123" s="121"/>
      <c r="C123" s="122"/>
      <c r="D123" s="131" t="s">
        <v>101</v>
      </c>
      <c r="E123" s="131"/>
      <c r="F123" s="131"/>
      <c r="G123" s="131"/>
      <c r="H123" s="131"/>
      <c r="I123" s="131"/>
      <c r="J123" s="131"/>
      <c r="K123" s="131"/>
      <c r="L123" s="131"/>
      <c r="M123" s="131"/>
      <c r="N123" s="196">
        <f>BK123</f>
        <v>0</v>
      </c>
      <c r="O123" s="197"/>
      <c r="P123" s="197"/>
      <c r="Q123" s="197"/>
      <c r="R123" s="124"/>
      <c r="T123" s="125"/>
      <c r="U123" s="122"/>
      <c r="V123" s="122"/>
      <c r="W123" s="126">
        <f>SUM(W124:W146)</f>
        <v>4.8035699999999988</v>
      </c>
      <c r="X123" s="122"/>
      <c r="Y123" s="126">
        <f>SUM(Y124:Y146)</f>
        <v>1.2543256599999999</v>
      </c>
      <c r="Z123" s="122"/>
      <c r="AA123" s="127">
        <f>SUM(AA124:AA146)</f>
        <v>0</v>
      </c>
      <c r="AG123"/>
      <c r="AH123"/>
      <c r="AI123"/>
      <c r="AJ123"/>
      <c r="AK123"/>
      <c r="AL123"/>
      <c r="AR123" s="128" t="s">
        <v>78</v>
      </c>
      <c r="AT123" s="129" t="s">
        <v>70</v>
      </c>
      <c r="AU123" s="129" t="s">
        <v>78</v>
      </c>
      <c r="AY123" s="128" t="s">
        <v>117</v>
      </c>
      <c r="BK123" s="130">
        <f>SUM(BK124:BK146)</f>
        <v>0</v>
      </c>
    </row>
    <row r="124" spans="2:65" s="1" customFormat="1" ht="25.5" customHeight="1" x14ac:dyDescent="0.3">
      <c r="B124" s="132"/>
      <c r="C124" s="133" t="s">
        <v>145</v>
      </c>
      <c r="D124" s="133" t="s">
        <v>118</v>
      </c>
      <c r="E124" s="134" t="s">
        <v>146</v>
      </c>
      <c r="F124" s="188" t="s">
        <v>147</v>
      </c>
      <c r="G124" s="188"/>
      <c r="H124" s="188"/>
      <c r="I124" s="188"/>
      <c r="J124" s="135" t="s">
        <v>148</v>
      </c>
      <c r="K124" s="136">
        <v>12</v>
      </c>
      <c r="L124" s="189">
        <v>0</v>
      </c>
      <c r="M124" s="189"/>
      <c r="N124" s="189">
        <f t="shared" ref="N124:N146" si="0">ROUND(L124*K124,3)</f>
        <v>0</v>
      </c>
      <c r="O124" s="189"/>
      <c r="P124" s="189"/>
      <c r="Q124" s="219"/>
      <c r="R124" s="220"/>
      <c r="T124" s="137" t="s">
        <v>5</v>
      </c>
      <c r="U124" s="40" t="s">
        <v>38</v>
      </c>
      <c r="V124" s="138">
        <v>7.0000000000000007E-2</v>
      </c>
      <c r="W124" s="138">
        <f t="shared" ref="W124:W146" si="1">V124*K124</f>
        <v>0.84000000000000008</v>
      </c>
      <c r="X124" s="138">
        <v>0</v>
      </c>
      <c r="Y124" s="138">
        <f t="shared" ref="Y124:Y146" si="2">X124*K124</f>
        <v>0</v>
      </c>
      <c r="Z124" s="138">
        <v>0</v>
      </c>
      <c r="AA124" s="139">
        <f t="shared" ref="AA124:AA146" si="3">Z124*K124</f>
        <v>0</v>
      </c>
      <c r="AG124"/>
      <c r="AH124"/>
      <c r="AI124"/>
      <c r="AJ124"/>
      <c r="AK124"/>
      <c r="AL124"/>
      <c r="AR124" s="18" t="s">
        <v>122</v>
      </c>
      <c r="AT124" s="18" t="s">
        <v>118</v>
      </c>
      <c r="AU124" s="18" t="s">
        <v>77</v>
      </c>
      <c r="AY124" s="18" t="s">
        <v>117</v>
      </c>
      <c r="BE124" s="140">
        <f t="shared" ref="BE124:BE146" si="4">IF(U124="základná",N124,0)</f>
        <v>0</v>
      </c>
      <c r="BF124" s="140">
        <f t="shared" ref="BF124:BF146" si="5">IF(U124="znížená",N124,0)</f>
        <v>0</v>
      </c>
      <c r="BG124" s="140">
        <f t="shared" ref="BG124:BG146" si="6">IF(U124="zákl. prenesená",N124,0)</f>
        <v>0</v>
      </c>
      <c r="BH124" s="140">
        <f t="shared" ref="BH124:BH146" si="7">IF(U124="zníž. prenesená",N124,0)</f>
        <v>0</v>
      </c>
      <c r="BI124" s="140">
        <f t="shared" ref="BI124:BI146" si="8">IF(U124="nulová",N124,0)</f>
        <v>0</v>
      </c>
      <c r="BJ124" s="18" t="s">
        <v>77</v>
      </c>
      <c r="BK124" s="141">
        <f t="shared" ref="BK124:BK146" si="9">ROUND(L124*K124,3)</f>
        <v>0</v>
      </c>
      <c r="BL124" s="18" t="s">
        <v>122</v>
      </c>
      <c r="BM124" s="18" t="s">
        <v>149</v>
      </c>
    </row>
    <row r="125" spans="2:65" s="1" customFormat="1" ht="38.25" customHeight="1" x14ac:dyDescent="0.3">
      <c r="B125" s="132"/>
      <c r="C125" s="142" t="s">
        <v>139</v>
      </c>
      <c r="D125" s="142" t="s">
        <v>135</v>
      </c>
      <c r="E125" s="143" t="s">
        <v>150</v>
      </c>
      <c r="F125" s="198" t="s">
        <v>151</v>
      </c>
      <c r="G125" s="198"/>
      <c r="H125" s="198"/>
      <c r="I125" s="198"/>
      <c r="J125" s="144" t="s">
        <v>148</v>
      </c>
      <c r="K125" s="145">
        <v>12</v>
      </c>
      <c r="L125" s="189">
        <v>0</v>
      </c>
      <c r="M125" s="189"/>
      <c r="N125" s="199">
        <f t="shared" si="0"/>
        <v>0</v>
      </c>
      <c r="O125" s="189"/>
      <c r="P125" s="189"/>
      <c r="Q125" s="219"/>
      <c r="R125" s="220"/>
      <c r="T125" s="137" t="s">
        <v>5</v>
      </c>
      <c r="U125" s="40" t="s">
        <v>38</v>
      </c>
      <c r="V125" s="138">
        <v>0</v>
      </c>
      <c r="W125" s="138">
        <f t="shared" si="1"/>
        <v>0</v>
      </c>
      <c r="X125" s="138">
        <v>1.3999999999999999E-4</v>
      </c>
      <c r="Y125" s="138">
        <f t="shared" si="2"/>
        <v>1.6799999999999999E-3</v>
      </c>
      <c r="Z125" s="138">
        <v>0</v>
      </c>
      <c r="AA125" s="139">
        <f t="shared" si="3"/>
        <v>0</v>
      </c>
      <c r="AG125"/>
      <c r="AH125"/>
      <c r="AI125"/>
      <c r="AJ125"/>
      <c r="AK125"/>
      <c r="AL125"/>
      <c r="AR125" s="18" t="s">
        <v>139</v>
      </c>
      <c r="AT125" s="18" t="s">
        <v>135</v>
      </c>
      <c r="AU125" s="18" t="s">
        <v>77</v>
      </c>
      <c r="AY125" s="18" t="s">
        <v>117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8" t="s">
        <v>77</v>
      </c>
      <c r="BK125" s="141">
        <f t="shared" si="9"/>
        <v>0</v>
      </c>
      <c r="BL125" s="18" t="s">
        <v>122</v>
      </c>
      <c r="BM125" s="18" t="s">
        <v>152</v>
      </c>
    </row>
    <row r="126" spans="2:65" s="1" customFormat="1" ht="25.5" customHeight="1" x14ac:dyDescent="0.3">
      <c r="B126" s="132"/>
      <c r="C126" s="133" t="s">
        <v>153</v>
      </c>
      <c r="D126" s="133" t="s">
        <v>118</v>
      </c>
      <c r="E126" s="134" t="s">
        <v>154</v>
      </c>
      <c r="F126" s="188" t="s">
        <v>155</v>
      </c>
      <c r="G126" s="188"/>
      <c r="H126" s="188"/>
      <c r="I126" s="188"/>
      <c r="J126" s="135" t="s">
        <v>156</v>
      </c>
      <c r="K126" s="136">
        <v>2</v>
      </c>
      <c r="L126" s="189">
        <v>0</v>
      </c>
      <c r="M126" s="189"/>
      <c r="N126" s="189">
        <f t="shared" si="0"/>
        <v>0</v>
      </c>
      <c r="O126" s="189"/>
      <c r="P126" s="189"/>
      <c r="Q126" s="219"/>
      <c r="R126" s="220"/>
      <c r="T126" s="137" t="s">
        <v>5</v>
      </c>
      <c r="U126" s="40" t="s">
        <v>38</v>
      </c>
      <c r="V126" s="138">
        <v>0.104</v>
      </c>
      <c r="W126" s="138">
        <f t="shared" si="1"/>
        <v>0.20799999999999999</v>
      </c>
      <c r="X126" s="138">
        <v>0</v>
      </c>
      <c r="Y126" s="138">
        <f t="shared" si="2"/>
        <v>0</v>
      </c>
      <c r="Z126" s="138">
        <v>0</v>
      </c>
      <c r="AA126" s="139">
        <f t="shared" si="3"/>
        <v>0</v>
      </c>
      <c r="AG126"/>
      <c r="AH126"/>
      <c r="AI126"/>
      <c r="AJ126"/>
      <c r="AK126"/>
      <c r="AL126"/>
      <c r="AR126" s="18" t="s">
        <v>157</v>
      </c>
      <c r="AT126" s="18" t="s">
        <v>118</v>
      </c>
      <c r="AU126" s="18" t="s">
        <v>77</v>
      </c>
      <c r="AY126" s="18" t="s">
        <v>117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8" t="s">
        <v>77</v>
      </c>
      <c r="BK126" s="141">
        <f t="shared" si="9"/>
        <v>0</v>
      </c>
      <c r="BL126" s="18" t="s">
        <v>157</v>
      </c>
      <c r="BM126" s="18" t="s">
        <v>158</v>
      </c>
    </row>
    <row r="127" spans="2:65" s="1" customFormat="1" ht="38.25" customHeight="1" x14ac:dyDescent="0.3">
      <c r="B127" s="132"/>
      <c r="C127" s="142" t="s">
        <v>159</v>
      </c>
      <c r="D127" s="142" t="s">
        <v>135</v>
      </c>
      <c r="E127" s="143" t="s">
        <v>160</v>
      </c>
      <c r="F127" s="198" t="s">
        <v>239</v>
      </c>
      <c r="G127" s="198"/>
      <c r="H127" s="198"/>
      <c r="I127" s="198"/>
      <c r="J127" s="144" t="s">
        <v>156</v>
      </c>
      <c r="K127" s="145">
        <v>2</v>
      </c>
      <c r="L127" s="189">
        <v>0</v>
      </c>
      <c r="M127" s="189"/>
      <c r="N127" s="199">
        <f t="shared" si="0"/>
        <v>0</v>
      </c>
      <c r="O127" s="189"/>
      <c r="P127" s="189"/>
      <c r="Q127" s="219"/>
      <c r="R127" s="220"/>
      <c r="T127" s="137" t="s">
        <v>5</v>
      </c>
      <c r="U127" s="40" t="s">
        <v>38</v>
      </c>
      <c r="V127" s="138">
        <v>0</v>
      </c>
      <c r="W127" s="138">
        <f t="shared" si="1"/>
        <v>0</v>
      </c>
      <c r="X127" s="138">
        <v>1.1900000000000001E-3</v>
      </c>
      <c r="Y127" s="138">
        <f t="shared" si="2"/>
        <v>2.3800000000000002E-3</v>
      </c>
      <c r="Z127" s="138">
        <v>0</v>
      </c>
      <c r="AA127" s="139">
        <f t="shared" si="3"/>
        <v>0</v>
      </c>
      <c r="AG127"/>
      <c r="AH127"/>
      <c r="AI127"/>
      <c r="AJ127"/>
      <c r="AK127"/>
      <c r="AL127"/>
      <c r="AR127" s="18" t="s">
        <v>161</v>
      </c>
      <c r="AT127" s="18" t="s">
        <v>135</v>
      </c>
      <c r="AU127" s="18" t="s">
        <v>77</v>
      </c>
      <c r="AY127" s="18" t="s">
        <v>117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8" t="s">
        <v>77</v>
      </c>
      <c r="BK127" s="141">
        <f t="shared" si="9"/>
        <v>0</v>
      </c>
      <c r="BL127" s="18" t="s">
        <v>161</v>
      </c>
      <c r="BM127" s="18" t="s">
        <v>162</v>
      </c>
    </row>
    <row r="128" spans="2:65" s="1" customFormat="1" ht="38.25" customHeight="1" x14ac:dyDescent="0.3">
      <c r="B128" s="132"/>
      <c r="C128" s="133" t="s">
        <v>163</v>
      </c>
      <c r="D128" s="133" t="s">
        <v>118</v>
      </c>
      <c r="E128" s="134" t="s">
        <v>164</v>
      </c>
      <c r="F128" s="188" t="s">
        <v>165</v>
      </c>
      <c r="G128" s="188"/>
      <c r="H128" s="188"/>
      <c r="I128" s="188"/>
      <c r="J128" s="135" t="s">
        <v>156</v>
      </c>
      <c r="K128" s="136">
        <v>1</v>
      </c>
      <c r="L128" s="189">
        <v>0</v>
      </c>
      <c r="M128" s="189"/>
      <c r="N128" s="189">
        <f t="shared" si="0"/>
        <v>0</v>
      </c>
      <c r="O128" s="189"/>
      <c r="P128" s="189"/>
      <c r="Q128" s="219"/>
      <c r="R128" s="220"/>
      <c r="T128" s="137" t="s">
        <v>5</v>
      </c>
      <c r="U128" s="40" t="s">
        <v>38</v>
      </c>
      <c r="V128" s="138">
        <v>0.27200000000000002</v>
      </c>
      <c r="W128" s="138">
        <f t="shared" si="1"/>
        <v>0.27200000000000002</v>
      </c>
      <c r="X128" s="138">
        <v>0</v>
      </c>
      <c r="Y128" s="138">
        <f t="shared" si="2"/>
        <v>0</v>
      </c>
      <c r="Z128" s="138">
        <v>0</v>
      </c>
      <c r="AA128" s="139">
        <f t="shared" si="3"/>
        <v>0</v>
      </c>
      <c r="AG128"/>
      <c r="AH128"/>
      <c r="AI128"/>
      <c r="AJ128"/>
      <c r="AK128"/>
      <c r="AL128"/>
      <c r="AR128" s="18" t="s">
        <v>157</v>
      </c>
      <c r="AT128" s="18" t="s">
        <v>118</v>
      </c>
      <c r="AU128" s="18" t="s">
        <v>77</v>
      </c>
      <c r="AY128" s="18" t="s">
        <v>117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8" t="s">
        <v>77</v>
      </c>
      <c r="BK128" s="141">
        <f t="shared" si="9"/>
        <v>0</v>
      </c>
      <c r="BL128" s="18" t="s">
        <v>157</v>
      </c>
      <c r="BM128" s="18" t="s">
        <v>166</v>
      </c>
    </row>
    <row r="129" spans="2:65" s="1" customFormat="1" ht="25.5" customHeight="1" x14ac:dyDescent="0.3">
      <c r="B129" s="132"/>
      <c r="C129" s="142" t="s">
        <v>167</v>
      </c>
      <c r="D129" s="142" t="s">
        <v>135</v>
      </c>
      <c r="E129" s="143" t="s">
        <v>168</v>
      </c>
      <c r="F129" s="198" t="s">
        <v>169</v>
      </c>
      <c r="G129" s="198"/>
      <c r="H129" s="198"/>
      <c r="I129" s="198"/>
      <c r="J129" s="144" t="s">
        <v>156</v>
      </c>
      <c r="K129" s="145">
        <v>1</v>
      </c>
      <c r="L129" s="189">
        <f t="shared" ref="L129:L146" si="10">AI129*$AK$116</f>
        <v>0</v>
      </c>
      <c r="M129" s="189"/>
      <c r="N129" s="199">
        <f t="shared" si="0"/>
        <v>0</v>
      </c>
      <c r="O129" s="189"/>
      <c r="P129" s="189"/>
      <c r="Q129" s="219"/>
      <c r="R129" s="220"/>
      <c r="T129" s="137" t="s">
        <v>5</v>
      </c>
      <c r="U129" s="40" t="s">
        <v>38</v>
      </c>
      <c r="V129" s="138">
        <v>0</v>
      </c>
      <c r="W129" s="138">
        <f t="shared" si="1"/>
        <v>0</v>
      </c>
      <c r="X129" s="138">
        <v>0</v>
      </c>
      <c r="Y129" s="138">
        <f t="shared" si="2"/>
        <v>0</v>
      </c>
      <c r="Z129" s="138">
        <v>0</v>
      </c>
      <c r="AA129" s="139">
        <f t="shared" si="3"/>
        <v>0</v>
      </c>
      <c r="AG129"/>
      <c r="AH129"/>
      <c r="AI129"/>
      <c r="AJ129"/>
      <c r="AK129"/>
      <c r="AL129"/>
      <c r="AR129" s="18" t="s">
        <v>170</v>
      </c>
      <c r="AT129" s="18" t="s">
        <v>135</v>
      </c>
      <c r="AU129" s="18" t="s">
        <v>77</v>
      </c>
      <c r="AY129" s="18" t="s">
        <v>117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8" t="s">
        <v>77</v>
      </c>
      <c r="BK129" s="141">
        <f t="shared" si="9"/>
        <v>0</v>
      </c>
      <c r="BL129" s="18" t="s">
        <v>157</v>
      </c>
      <c r="BM129" s="18" t="s">
        <v>171</v>
      </c>
    </row>
    <row r="130" spans="2:65" s="1" customFormat="1" ht="25.5" customHeight="1" x14ac:dyDescent="0.3">
      <c r="B130" s="132"/>
      <c r="C130" s="133" t="s">
        <v>172</v>
      </c>
      <c r="D130" s="133" t="s">
        <v>118</v>
      </c>
      <c r="E130" s="134" t="s">
        <v>173</v>
      </c>
      <c r="F130" s="188" t="s">
        <v>174</v>
      </c>
      <c r="G130" s="188"/>
      <c r="H130" s="188"/>
      <c r="I130" s="188"/>
      <c r="J130" s="135" t="s">
        <v>156</v>
      </c>
      <c r="K130" s="136">
        <v>1</v>
      </c>
      <c r="L130" s="189">
        <f t="shared" si="10"/>
        <v>0</v>
      </c>
      <c r="M130" s="189"/>
      <c r="N130" s="189">
        <f t="shared" si="0"/>
        <v>0</v>
      </c>
      <c r="O130" s="189"/>
      <c r="P130" s="189"/>
      <c r="Q130" s="219"/>
      <c r="R130" s="220"/>
      <c r="T130" s="137" t="s">
        <v>5</v>
      </c>
      <c r="U130" s="40" t="s">
        <v>38</v>
      </c>
      <c r="V130" s="138">
        <v>0.36269000000000001</v>
      </c>
      <c r="W130" s="138">
        <f t="shared" si="1"/>
        <v>0.36269000000000001</v>
      </c>
      <c r="X130" s="138">
        <v>1.91E-3</v>
      </c>
      <c r="Y130" s="138">
        <f t="shared" si="2"/>
        <v>1.91E-3</v>
      </c>
      <c r="Z130" s="138">
        <v>0</v>
      </c>
      <c r="AA130" s="139">
        <f t="shared" si="3"/>
        <v>0</v>
      </c>
      <c r="AG130"/>
      <c r="AH130"/>
      <c r="AI130"/>
      <c r="AJ130"/>
      <c r="AK130"/>
      <c r="AL130"/>
      <c r="AR130" s="18" t="s">
        <v>175</v>
      </c>
      <c r="AT130" s="18" t="s">
        <v>118</v>
      </c>
      <c r="AU130" s="18" t="s">
        <v>77</v>
      </c>
      <c r="AY130" s="18" t="s">
        <v>117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8" t="s">
        <v>77</v>
      </c>
      <c r="BK130" s="141">
        <f t="shared" si="9"/>
        <v>0</v>
      </c>
      <c r="BL130" s="18" t="s">
        <v>175</v>
      </c>
      <c r="BM130" s="18" t="s">
        <v>176</v>
      </c>
    </row>
    <row r="131" spans="2:65" s="1" customFormat="1" ht="28.5" customHeight="1" x14ac:dyDescent="0.3">
      <c r="B131" s="132"/>
      <c r="C131" s="142" t="s">
        <v>177</v>
      </c>
      <c r="D131" s="142" t="s">
        <v>135</v>
      </c>
      <c r="E131" s="143" t="s">
        <v>178</v>
      </c>
      <c r="F131" s="198" t="s">
        <v>238</v>
      </c>
      <c r="G131" s="198"/>
      <c r="H131" s="198"/>
      <c r="I131" s="198"/>
      <c r="J131" s="144" t="s">
        <v>156</v>
      </c>
      <c r="K131" s="145">
        <v>1</v>
      </c>
      <c r="L131" s="189">
        <f t="shared" si="10"/>
        <v>0</v>
      </c>
      <c r="M131" s="189"/>
      <c r="N131" s="199">
        <f t="shared" si="0"/>
        <v>0</v>
      </c>
      <c r="O131" s="189"/>
      <c r="P131" s="189"/>
      <c r="Q131" s="219"/>
      <c r="R131" s="220"/>
      <c r="T131" s="137" t="s">
        <v>5</v>
      </c>
      <c r="U131" s="40" t="s">
        <v>38</v>
      </c>
      <c r="V131" s="138">
        <v>0</v>
      </c>
      <c r="W131" s="138">
        <f t="shared" si="1"/>
        <v>0</v>
      </c>
      <c r="X131" s="138">
        <v>7.5000000000000002E-4</v>
      </c>
      <c r="Y131" s="138">
        <f t="shared" si="2"/>
        <v>7.5000000000000002E-4</v>
      </c>
      <c r="Z131" s="138">
        <v>0</v>
      </c>
      <c r="AA131" s="139">
        <f t="shared" si="3"/>
        <v>0</v>
      </c>
      <c r="AG131"/>
      <c r="AH131"/>
      <c r="AI131"/>
      <c r="AJ131"/>
      <c r="AK131"/>
      <c r="AL131"/>
      <c r="AR131" s="18" t="s">
        <v>179</v>
      </c>
      <c r="AT131" s="18" t="s">
        <v>135</v>
      </c>
      <c r="AU131" s="18" t="s">
        <v>77</v>
      </c>
      <c r="AY131" s="18" t="s">
        <v>117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8" t="s">
        <v>77</v>
      </c>
      <c r="BK131" s="141">
        <f t="shared" si="9"/>
        <v>0</v>
      </c>
      <c r="BL131" s="18" t="s">
        <v>175</v>
      </c>
      <c r="BM131" s="18" t="s">
        <v>180</v>
      </c>
    </row>
    <row r="132" spans="2:65" s="1" customFormat="1" ht="25.5" customHeight="1" x14ac:dyDescent="0.3">
      <c r="B132" s="132"/>
      <c r="C132" s="133" t="s">
        <v>181</v>
      </c>
      <c r="D132" s="133" t="s">
        <v>118</v>
      </c>
      <c r="E132" s="134" t="s">
        <v>182</v>
      </c>
      <c r="F132" s="188" t="s">
        <v>183</v>
      </c>
      <c r="G132" s="188"/>
      <c r="H132" s="188"/>
      <c r="I132" s="188"/>
      <c r="J132" s="135" t="s">
        <v>156</v>
      </c>
      <c r="K132" s="136">
        <v>1</v>
      </c>
      <c r="L132" s="189">
        <f t="shared" si="10"/>
        <v>0</v>
      </c>
      <c r="M132" s="189"/>
      <c r="N132" s="189">
        <f t="shared" si="0"/>
        <v>0</v>
      </c>
      <c r="O132" s="189"/>
      <c r="P132" s="189"/>
      <c r="Q132" s="219"/>
      <c r="R132" s="220"/>
      <c r="T132" s="137" t="s">
        <v>5</v>
      </c>
      <c r="U132" s="40" t="s">
        <v>38</v>
      </c>
      <c r="V132" s="138">
        <v>0.21507999999999999</v>
      </c>
      <c r="W132" s="138">
        <f t="shared" si="1"/>
        <v>0.21507999999999999</v>
      </c>
      <c r="X132" s="138">
        <v>4.0000000000000003E-5</v>
      </c>
      <c r="Y132" s="138">
        <f t="shared" si="2"/>
        <v>4.0000000000000003E-5</v>
      </c>
      <c r="Z132" s="138">
        <v>0</v>
      </c>
      <c r="AA132" s="139">
        <f t="shared" si="3"/>
        <v>0</v>
      </c>
      <c r="AG132"/>
      <c r="AH132"/>
      <c r="AI132"/>
      <c r="AJ132"/>
      <c r="AK132"/>
      <c r="AL132"/>
      <c r="AR132" s="18" t="s">
        <v>175</v>
      </c>
      <c r="AT132" s="18" t="s">
        <v>118</v>
      </c>
      <c r="AU132" s="18" t="s">
        <v>77</v>
      </c>
      <c r="AY132" s="18" t="s">
        <v>117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8" t="s">
        <v>77</v>
      </c>
      <c r="BK132" s="141">
        <f t="shared" si="9"/>
        <v>0</v>
      </c>
      <c r="BL132" s="18" t="s">
        <v>175</v>
      </c>
      <c r="BM132" s="18" t="s">
        <v>184</v>
      </c>
    </row>
    <row r="133" spans="2:65" s="1" customFormat="1" ht="16.5" customHeight="1" x14ac:dyDescent="0.3">
      <c r="B133" s="132"/>
      <c r="C133" s="142" t="s">
        <v>175</v>
      </c>
      <c r="D133" s="142" t="s">
        <v>135</v>
      </c>
      <c r="E133" s="143" t="s">
        <v>185</v>
      </c>
      <c r="F133" s="198" t="s">
        <v>236</v>
      </c>
      <c r="G133" s="198"/>
      <c r="H133" s="198"/>
      <c r="I133" s="198"/>
      <c r="J133" s="144" t="s">
        <v>156</v>
      </c>
      <c r="K133" s="145">
        <v>1</v>
      </c>
      <c r="L133" s="189">
        <f t="shared" si="10"/>
        <v>0</v>
      </c>
      <c r="M133" s="189"/>
      <c r="N133" s="199">
        <f t="shared" si="0"/>
        <v>0</v>
      </c>
      <c r="O133" s="189"/>
      <c r="P133" s="189"/>
      <c r="Q133" s="219"/>
      <c r="R133" s="220"/>
      <c r="T133" s="137" t="s">
        <v>5</v>
      </c>
      <c r="U133" s="40" t="s">
        <v>38</v>
      </c>
      <c r="V133" s="138">
        <v>0</v>
      </c>
      <c r="W133" s="138">
        <f t="shared" si="1"/>
        <v>0</v>
      </c>
      <c r="X133" s="138">
        <v>0</v>
      </c>
      <c r="Y133" s="138">
        <f t="shared" si="2"/>
        <v>0</v>
      </c>
      <c r="Z133" s="138">
        <v>0</v>
      </c>
      <c r="AA133" s="139">
        <f t="shared" si="3"/>
        <v>0</v>
      </c>
      <c r="AG133"/>
      <c r="AH133"/>
      <c r="AI133"/>
      <c r="AJ133"/>
      <c r="AK133"/>
      <c r="AL133"/>
      <c r="AR133" s="18" t="s">
        <v>179</v>
      </c>
      <c r="AT133" s="18" t="s">
        <v>135</v>
      </c>
      <c r="AU133" s="18" t="s">
        <v>77</v>
      </c>
      <c r="AY133" s="18" t="s">
        <v>117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8" t="s">
        <v>77</v>
      </c>
      <c r="BK133" s="141">
        <f t="shared" si="9"/>
        <v>0</v>
      </c>
      <c r="BL133" s="18" t="s">
        <v>175</v>
      </c>
      <c r="BM133" s="18" t="s">
        <v>186</v>
      </c>
    </row>
    <row r="134" spans="2:65" s="1" customFormat="1" ht="16.5" customHeight="1" x14ac:dyDescent="0.3">
      <c r="B134" s="132"/>
      <c r="C134" s="133" t="s">
        <v>187</v>
      </c>
      <c r="D134" s="133" t="s">
        <v>118</v>
      </c>
      <c r="E134" s="134" t="s">
        <v>188</v>
      </c>
      <c r="F134" s="188" t="s">
        <v>189</v>
      </c>
      <c r="G134" s="188"/>
      <c r="H134" s="188"/>
      <c r="I134" s="188"/>
      <c r="J134" s="135" t="s">
        <v>156</v>
      </c>
      <c r="K134" s="136">
        <v>1</v>
      </c>
      <c r="L134" s="189">
        <f t="shared" si="10"/>
        <v>0</v>
      </c>
      <c r="M134" s="189"/>
      <c r="N134" s="189">
        <f t="shared" si="0"/>
        <v>0</v>
      </c>
      <c r="O134" s="189"/>
      <c r="P134" s="189"/>
      <c r="Q134" s="219"/>
      <c r="R134" s="220"/>
      <c r="T134" s="137" t="s">
        <v>5</v>
      </c>
      <c r="U134" s="40" t="s">
        <v>38</v>
      </c>
      <c r="V134" s="138">
        <v>0.20659</v>
      </c>
      <c r="W134" s="138">
        <f t="shared" si="1"/>
        <v>0.20659</v>
      </c>
      <c r="X134" s="138">
        <v>4.0000000000000003E-5</v>
      </c>
      <c r="Y134" s="138">
        <f t="shared" si="2"/>
        <v>4.0000000000000003E-5</v>
      </c>
      <c r="Z134" s="138">
        <v>0</v>
      </c>
      <c r="AA134" s="139">
        <f t="shared" si="3"/>
        <v>0</v>
      </c>
      <c r="AG134"/>
      <c r="AH134"/>
      <c r="AI134"/>
      <c r="AJ134"/>
      <c r="AK134"/>
      <c r="AL134"/>
      <c r="AR134" s="18" t="s">
        <v>175</v>
      </c>
      <c r="AT134" s="18" t="s">
        <v>118</v>
      </c>
      <c r="AU134" s="18" t="s">
        <v>77</v>
      </c>
      <c r="AY134" s="18" t="s">
        <v>117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8" t="s">
        <v>77</v>
      </c>
      <c r="BK134" s="141">
        <f t="shared" si="9"/>
        <v>0</v>
      </c>
      <c r="BL134" s="18" t="s">
        <v>175</v>
      </c>
      <c r="BM134" s="18" t="s">
        <v>190</v>
      </c>
    </row>
    <row r="135" spans="2:65" s="1" customFormat="1" ht="38.25" customHeight="1" x14ac:dyDescent="0.3">
      <c r="B135" s="132"/>
      <c r="C135" s="142" t="s">
        <v>191</v>
      </c>
      <c r="D135" s="142" t="s">
        <v>135</v>
      </c>
      <c r="E135" s="143" t="s">
        <v>192</v>
      </c>
      <c r="F135" s="198" t="s">
        <v>237</v>
      </c>
      <c r="G135" s="198"/>
      <c r="H135" s="198"/>
      <c r="I135" s="198"/>
      <c r="J135" s="144" t="s">
        <v>156</v>
      </c>
      <c r="K135" s="145">
        <v>1</v>
      </c>
      <c r="L135" s="189">
        <f t="shared" si="10"/>
        <v>0</v>
      </c>
      <c r="M135" s="189"/>
      <c r="N135" s="199">
        <f t="shared" si="0"/>
        <v>0</v>
      </c>
      <c r="O135" s="189"/>
      <c r="P135" s="189"/>
      <c r="Q135" s="219"/>
      <c r="R135" s="220"/>
      <c r="T135" s="137" t="s">
        <v>5</v>
      </c>
      <c r="U135" s="40" t="s">
        <v>38</v>
      </c>
      <c r="V135" s="138">
        <v>0</v>
      </c>
      <c r="W135" s="138">
        <f t="shared" si="1"/>
        <v>0</v>
      </c>
      <c r="X135" s="138">
        <v>1.1000000000000001E-3</v>
      </c>
      <c r="Y135" s="138">
        <f t="shared" si="2"/>
        <v>1.1000000000000001E-3</v>
      </c>
      <c r="Z135" s="138">
        <v>0</v>
      </c>
      <c r="AA135" s="139">
        <f t="shared" si="3"/>
        <v>0</v>
      </c>
      <c r="AG135"/>
      <c r="AH135"/>
      <c r="AI135"/>
      <c r="AJ135"/>
      <c r="AK135"/>
      <c r="AL135"/>
      <c r="AR135" s="18" t="s">
        <v>179</v>
      </c>
      <c r="AT135" s="18" t="s">
        <v>135</v>
      </c>
      <c r="AU135" s="18" t="s">
        <v>77</v>
      </c>
      <c r="AY135" s="18" t="s">
        <v>117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8" t="s">
        <v>77</v>
      </c>
      <c r="BK135" s="141">
        <f t="shared" si="9"/>
        <v>0</v>
      </c>
      <c r="BL135" s="18" t="s">
        <v>175</v>
      </c>
      <c r="BM135" s="18" t="s">
        <v>193</v>
      </c>
    </row>
    <row r="136" spans="2:65" s="1" customFormat="1" ht="25.5" customHeight="1" x14ac:dyDescent="0.3">
      <c r="B136" s="132"/>
      <c r="C136" s="133" t="s">
        <v>194</v>
      </c>
      <c r="D136" s="133" t="s">
        <v>118</v>
      </c>
      <c r="E136" s="134" t="s">
        <v>195</v>
      </c>
      <c r="F136" s="188" t="s">
        <v>196</v>
      </c>
      <c r="G136" s="188"/>
      <c r="H136" s="188"/>
      <c r="I136" s="188"/>
      <c r="J136" s="135" t="s">
        <v>156</v>
      </c>
      <c r="K136" s="136">
        <v>1</v>
      </c>
      <c r="L136" s="189">
        <f t="shared" si="10"/>
        <v>0</v>
      </c>
      <c r="M136" s="189"/>
      <c r="N136" s="189">
        <f t="shared" si="0"/>
        <v>0</v>
      </c>
      <c r="O136" s="189"/>
      <c r="P136" s="189"/>
      <c r="Q136" s="219"/>
      <c r="R136" s="220"/>
      <c r="T136" s="137" t="s">
        <v>5</v>
      </c>
      <c r="U136" s="40" t="s">
        <v>38</v>
      </c>
      <c r="V136" s="138">
        <v>0.20627000000000001</v>
      </c>
      <c r="W136" s="138">
        <f t="shared" si="1"/>
        <v>0.20627000000000001</v>
      </c>
      <c r="X136" s="138">
        <v>4.0000000000000003E-5</v>
      </c>
      <c r="Y136" s="138">
        <f t="shared" si="2"/>
        <v>4.0000000000000003E-5</v>
      </c>
      <c r="Z136" s="138">
        <v>0</v>
      </c>
      <c r="AA136" s="139">
        <f t="shared" si="3"/>
        <v>0</v>
      </c>
      <c r="AG136"/>
      <c r="AH136"/>
      <c r="AI136"/>
      <c r="AJ136"/>
      <c r="AK136"/>
      <c r="AL136"/>
      <c r="AR136" s="18" t="s">
        <v>122</v>
      </c>
      <c r="AT136" s="18" t="s">
        <v>118</v>
      </c>
      <c r="AU136" s="18" t="s">
        <v>77</v>
      </c>
      <c r="AY136" s="18" t="s">
        <v>117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8" t="s">
        <v>77</v>
      </c>
      <c r="BK136" s="141">
        <f t="shared" si="9"/>
        <v>0</v>
      </c>
      <c r="BL136" s="18" t="s">
        <v>122</v>
      </c>
      <c r="BM136" s="18" t="s">
        <v>197</v>
      </c>
    </row>
    <row r="137" spans="2:65" s="1" customFormat="1" ht="25.5" customHeight="1" x14ac:dyDescent="0.3">
      <c r="B137" s="132"/>
      <c r="C137" s="142" t="s">
        <v>10</v>
      </c>
      <c r="D137" s="142" t="s">
        <v>135</v>
      </c>
      <c r="E137" s="143" t="s">
        <v>198</v>
      </c>
      <c r="F137" s="198" t="s">
        <v>240</v>
      </c>
      <c r="G137" s="198"/>
      <c r="H137" s="198"/>
      <c r="I137" s="198"/>
      <c r="J137" s="144" t="s">
        <v>156</v>
      </c>
      <c r="K137" s="145">
        <v>1</v>
      </c>
      <c r="L137" s="189">
        <f t="shared" si="10"/>
        <v>0</v>
      </c>
      <c r="M137" s="189"/>
      <c r="N137" s="199">
        <f t="shared" si="0"/>
        <v>0</v>
      </c>
      <c r="O137" s="189"/>
      <c r="P137" s="189"/>
      <c r="Q137" s="219"/>
      <c r="R137" s="220"/>
      <c r="T137" s="137" t="s">
        <v>5</v>
      </c>
      <c r="U137" s="40" t="s">
        <v>38</v>
      </c>
      <c r="V137" s="138">
        <v>0</v>
      </c>
      <c r="W137" s="138">
        <f t="shared" si="1"/>
        <v>0</v>
      </c>
      <c r="X137" s="138">
        <v>1.2999999999999999E-4</v>
      </c>
      <c r="Y137" s="138">
        <f t="shared" si="2"/>
        <v>1.2999999999999999E-4</v>
      </c>
      <c r="Z137" s="138">
        <v>0</v>
      </c>
      <c r="AA137" s="139">
        <f t="shared" si="3"/>
        <v>0</v>
      </c>
      <c r="AG137"/>
      <c r="AH137"/>
      <c r="AI137"/>
      <c r="AJ137"/>
      <c r="AK137"/>
      <c r="AL137"/>
      <c r="AR137" s="18" t="s">
        <v>139</v>
      </c>
      <c r="AT137" s="18" t="s">
        <v>135</v>
      </c>
      <c r="AU137" s="18" t="s">
        <v>77</v>
      </c>
      <c r="AY137" s="18" t="s">
        <v>117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8" t="s">
        <v>77</v>
      </c>
      <c r="BK137" s="141">
        <f t="shared" si="9"/>
        <v>0</v>
      </c>
      <c r="BL137" s="18" t="s">
        <v>122</v>
      </c>
      <c r="BM137" s="18" t="s">
        <v>199</v>
      </c>
    </row>
    <row r="138" spans="2:65" s="1" customFormat="1" ht="16.5" customHeight="1" x14ac:dyDescent="0.3">
      <c r="B138" s="132"/>
      <c r="C138" s="133" t="s">
        <v>200</v>
      </c>
      <c r="D138" s="133" t="s">
        <v>118</v>
      </c>
      <c r="E138" s="134" t="s">
        <v>201</v>
      </c>
      <c r="F138" s="188" t="s">
        <v>202</v>
      </c>
      <c r="G138" s="188"/>
      <c r="H138" s="188"/>
      <c r="I138" s="188"/>
      <c r="J138" s="135" t="s">
        <v>156</v>
      </c>
      <c r="K138" s="136">
        <v>1</v>
      </c>
      <c r="L138" s="189">
        <f t="shared" si="10"/>
        <v>0</v>
      </c>
      <c r="M138" s="189"/>
      <c r="N138" s="189">
        <f t="shared" si="0"/>
        <v>0</v>
      </c>
      <c r="O138" s="189"/>
      <c r="P138" s="189"/>
      <c r="Q138" s="219"/>
      <c r="R138" s="220"/>
      <c r="T138" s="137" t="s">
        <v>5</v>
      </c>
      <c r="U138" s="40" t="s">
        <v>38</v>
      </c>
      <c r="V138" s="138">
        <v>0.20943999999999999</v>
      </c>
      <c r="W138" s="138">
        <f t="shared" si="1"/>
        <v>0.20943999999999999</v>
      </c>
      <c r="X138" s="138">
        <v>4.566E-5</v>
      </c>
      <c r="Y138" s="138">
        <f t="shared" si="2"/>
        <v>4.566E-5</v>
      </c>
      <c r="Z138" s="138">
        <v>0</v>
      </c>
      <c r="AA138" s="139">
        <f t="shared" si="3"/>
        <v>0</v>
      </c>
      <c r="AG138"/>
      <c r="AH138"/>
      <c r="AI138"/>
      <c r="AJ138"/>
      <c r="AK138"/>
      <c r="AL138"/>
      <c r="AR138" s="18" t="s">
        <v>122</v>
      </c>
      <c r="AT138" s="18" t="s">
        <v>118</v>
      </c>
      <c r="AU138" s="18" t="s">
        <v>77</v>
      </c>
      <c r="AY138" s="18" t="s">
        <v>117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8" t="s">
        <v>77</v>
      </c>
      <c r="BK138" s="141">
        <f t="shared" si="9"/>
        <v>0</v>
      </c>
      <c r="BL138" s="18" t="s">
        <v>122</v>
      </c>
      <c r="BM138" s="18" t="s">
        <v>203</v>
      </c>
    </row>
    <row r="139" spans="2:65" s="1" customFormat="1" ht="30.75" customHeight="1" x14ac:dyDescent="0.3">
      <c r="B139" s="132"/>
      <c r="C139" s="142" t="s">
        <v>204</v>
      </c>
      <c r="D139" s="142" t="s">
        <v>135</v>
      </c>
      <c r="E139" s="143" t="s">
        <v>205</v>
      </c>
      <c r="F139" s="198" t="s">
        <v>241</v>
      </c>
      <c r="G139" s="198"/>
      <c r="H139" s="198"/>
      <c r="I139" s="198"/>
      <c r="J139" s="144" t="s">
        <v>156</v>
      </c>
      <c r="K139" s="145">
        <v>1</v>
      </c>
      <c r="L139" s="189">
        <f t="shared" si="10"/>
        <v>0</v>
      </c>
      <c r="M139" s="189"/>
      <c r="N139" s="199">
        <f t="shared" si="0"/>
        <v>0</v>
      </c>
      <c r="O139" s="189"/>
      <c r="P139" s="189"/>
      <c r="Q139" s="219"/>
      <c r="R139" s="220"/>
      <c r="T139" s="137" t="s">
        <v>5</v>
      </c>
      <c r="U139" s="40" t="s">
        <v>38</v>
      </c>
      <c r="V139" s="138">
        <v>0</v>
      </c>
      <c r="W139" s="138">
        <f t="shared" si="1"/>
        <v>0</v>
      </c>
      <c r="X139" s="138">
        <v>0</v>
      </c>
      <c r="Y139" s="138">
        <f t="shared" si="2"/>
        <v>0</v>
      </c>
      <c r="Z139" s="138">
        <v>0</v>
      </c>
      <c r="AA139" s="139">
        <f t="shared" si="3"/>
        <v>0</v>
      </c>
      <c r="AG139"/>
      <c r="AH139"/>
      <c r="AI139"/>
      <c r="AJ139"/>
      <c r="AK139"/>
      <c r="AL139"/>
      <c r="AR139" s="18" t="s">
        <v>139</v>
      </c>
      <c r="AT139" s="18" t="s">
        <v>135</v>
      </c>
      <c r="AU139" s="18" t="s">
        <v>77</v>
      </c>
      <c r="AY139" s="18" t="s">
        <v>117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8" t="s">
        <v>77</v>
      </c>
      <c r="BK139" s="141">
        <f t="shared" si="9"/>
        <v>0</v>
      </c>
      <c r="BL139" s="18" t="s">
        <v>122</v>
      </c>
      <c r="BM139" s="18" t="s">
        <v>206</v>
      </c>
    </row>
    <row r="140" spans="2:65" s="1" customFormat="1" ht="25.5" customHeight="1" x14ac:dyDescent="0.3">
      <c r="B140" s="132"/>
      <c r="C140" s="133" t="s">
        <v>207</v>
      </c>
      <c r="D140" s="133" t="s">
        <v>118</v>
      </c>
      <c r="E140" s="134" t="s">
        <v>208</v>
      </c>
      <c r="F140" s="188" t="s">
        <v>209</v>
      </c>
      <c r="G140" s="188"/>
      <c r="H140" s="188"/>
      <c r="I140" s="188"/>
      <c r="J140" s="135" t="s">
        <v>148</v>
      </c>
      <c r="K140" s="136">
        <v>3</v>
      </c>
      <c r="L140" s="189">
        <f t="shared" si="10"/>
        <v>0</v>
      </c>
      <c r="M140" s="189"/>
      <c r="N140" s="189">
        <f t="shared" si="0"/>
        <v>0</v>
      </c>
      <c r="O140" s="189"/>
      <c r="P140" s="189"/>
      <c r="Q140" s="219"/>
      <c r="R140" s="220"/>
      <c r="T140" s="137" t="s">
        <v>5</v>
      </c>
      <c r="U140" s="40" t="s">
        <v>38</v>
      </c>
      <c r="V140" s="138">
        <v>3.9E-2</v>
      </c>
      <c r="W140" s="138">
        <f t="shared" si="1"/>
        <v>0.11699999999999999</v>
      </c>
      <c r="X140" s="138">
        <v>1.0000000000000001E-5</v>
      </c>
      <c r="Y140" s="138">
        <f t="shared" si="2"/>
        <v>3.0000000000000004E-5</v>
      </c>
      <c r="Z140" s="138">
        <v>0</v>
      </c>
      <c r="AA140" s="139">
        <f t="shared" si="3"/>
        <v>0</v>
      </c>
      <c r="AG140"/>
      <c r="AH140"/>
      <c r="AI140"/>
      <c r="AJ140"/>
      <c r="AK140"/>
      <c r="AL140"/>
      <c r="AR140" s="18" t="s">
        <v>122</v>
      </c>
      <c r="AT140" s="18" t="s">
        <v>118</v>
      </c>
      <c r="AU140" s="18" t="s">
        <v>77</v>
      </c>
      <c r="AY140" s="18" t="s">
        <v>117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8" t="s">
        <v>77</v>
      </c>
      <c r="BK140" s="141">
        <f t="shared" si="9"/>
        <v>0</v>
      </c>
      <c r="BL140" s="18" t="s">
        <v>122</v>
      </c>
      <c r="BM140" s="18" t="s">
        <v>210</v>
      </c>
    </row>
    <row r="141" spans="2:65" s="1" customFormat="1" ht="25.5" customHeight="1" x14ac:dyDescent="0.3">
      <c r="B141" s="132"/>
      <c r="C141" s="142" t="s">
        <v>211</v>
      </c>
      <c r="D141" s="142" t="s">
        <v>135</v>
      </c>
      <c r="E141" s="143" t="s">
        <v>212</v>
      </c>
      <c r="F141" s="198" t="s">
        <v>242</v>
      </c>
      <c r="G141" s="198"/>
      <c r="H141" s="198"/>
      <c r="I141" s="198"/>
      <c r="J141" s="144" t="s">
        <v>156</v>
      </c>
      <c r="K141" s="145">
        <v>3</v>
      </c>
      <c r="L141" s="189">
        <f t="shared" si="10"/>
        <v>0</v>
      </c>
      <c r="M141" s="189"/>
      <c r="N141" s="199">
        <f t="shared" si="0"/>
        <v>0</v>
      </c>
      <c r="O141" s="189"/>
      <c r="P141" s="189"/>
      <c r="Q141" s="219"/>
      <c r="R141" s="220"/>
      <c r="T141" s="137" t="s">
        <v>5</v>
      </c>
      <c r="U141" s="40" t="s">
        <v>38</v>
      </c>
      <c r="V141" s="138">
        <v>0</v>
      </c>
      <c r="W141" s="138">
        <f t="shared" si="1"/>
        <v>0</v>
      </c>
      <c r="X141" s="138">
        <v>1.6299999999999999E-3</v>
      </c>
      <c r="Y141" s="138">
        <f t="shared" si="2"/>
        <v>4.8900000000000002E-3</v>
      </c>
      <c r="Z141" s="138">
        <v>0</v>
      </c>
      <c r="AA141" s="139">
        <f t="shared" si="3"/>
        <v>0</v>
      </c>
      <c r="AG141"/>
      <c r="AH141"/>
      <c r="AI141"/>
      <c r="AJ141"/>
      <c r="AK141"/>
      <c r="AL141"/>
      <c r="AR141" s="18" t="s">
        <v>139</v>
      </c>
      <c r="AT141" s="18" t="s">
        <v>135</v>
      </c>
      <c r="AU141" s="18" t="s">
        <v>77</v>
      </c>
      <c r="AY141" s="18" t="s">
        <v>117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8" t="s">
        <v>77</v>
      </c>
      <c r="BK141" s="141">
        <f t="shared" si="9"/>
        <v>0</v>
      </c>
      <c r="BL141" s="18" t="s">
        <v>122</v>
      </c>
      <c r="BM141" s="18" t="s">
        <v>213</v>
      </c>
    </row>
    <row r="142" spans="2:65" s="1" customFormat="1" ht="38.25" customHeight="1" x14ac:dyDescent="0.3">
      <c r="B142" s="132"/>
      <c r="C142" s="133" t="s">
        <v>214</v>
      </c>
      <c r="D142" s="133" t="s">
        <v>118</v>
      </c>
      <c r="E142" s="134" t="s">
        <v>215</v>
      </c>
      <c r="F142" s="188" t="s">
        <v>216</v>
      </c>
      <c r="G142" s="188"/>
      <c r="H142" s="188"/>
      <c r="I142" s="188"/>
      <c r="J142" s="135" t="s">
        <v>121</v>
      </c>
      <c r="K142" s="136">
        <v>0.5</v>
      </c>
      <c r="L142" s="189">
        <f t="shared" si="10"/>
        <v>0</v>
      </c>
      <c r="M142" s="189"/>
      <c r="N142" s="189">
        <f t="shared" si="0"/>
        <v>0</v>
      </c>
      <c r="O142" s="189"/>
      <c r="P142" s="189"/>
      <c r="Q142" s="219"/>
      <c r="R142" s="220"/>
      <c r="T142" s="137" t="s">
        <v>5</v>
      </c>
      <c r="U142" s="40" t="s">
        <v>38</v>
      </c>
      <c r="V142" s="138">
        <v>2.758</v>
      </c>
      <c r="W142" s="138">
        <f t="shared" si="1"/>
        <v>1.379</v>
      </c>
      <c r="X142" s="138">
        <v>2.4795799999999999</v>
      </c>
      <c r="Y142" s="138">
        <f t="shared" si="2"/>
        <v>1.2397899999999999</v>
      </c>
      <c r="Z142" s="138">
        <v>0</v>
      </c>
      <c r="AA142" s="139">
        <f t="shared" si="3"/>
        <v>0</v>
      </c>
      <c r="AG142"/>
      <c r="AH142"/>
      <c r="AI142"/>
      <c r="AJ142"/>
      <c r="AK142"/>
      <c r="AL142"/>
      <c r="AR142" s="18" t="s">
        <v>122</v>
      </c>
      <c r="AT142" s="18" t="s">
        <v>118</v>
      </c>
      <c r="AU142" s="18" t="s">
        <v>77</v>
      </c>
      <c r="AY142" s="18" t="s">
        <v>117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8" t="s">
        <v>77</v>
      </c>
      <c r="BK142" s="141">
        <f t="shared" si="9"/>
        <v>0</v>
      </c>
      <c r="BL142" s="18" t="s">
        <v>122</v>
      </c>
      <c r="BM142" s="18" t="s">
        <v>217</v>
      </c>
    </row>
    <row r="143" spans="2:65" s="1" customFormat="1" ht="16.5" customHeight="1" x14ac:dyDescent="0.3">
      <c r="B143" s="132"/>
      <c r="C143" s="133" t="s">
        <v>218</v>
      </c>
      <c r="D143" s="133" t="s">
        <v>118</v>
      </c>
      <c r="E143" s="134" t="s">
        <v>219</v>
      </c>
      <c r="F143" s="188" t="s">
        <v>220</v>
      </c>
      <c r="G143" s="188"/>
      <c r="H143" s="188"/>
      <c r="I143" s="188"/>
      <c r="J143" s="135" t="s">
        <v>221</v>
      </c>
      <c r="K143" s="136">
        <v>1</v>
      </c>
      <c r="L143" s="189">
        <f t="shared" si="10"/>
        <v>0</v>
      </c>
      <c r="M143" s="189"/>
      <c r="N143" s="189">
        <f t="shared" si="0"/>
        <v>0</v>
      </c>
      <c r="O143" s="189"/>
      <c r="P143" s="189"/>
      <c r="Q143" s="219"/>
      <c r="R143" s="220"/>
      <c r="T143" s="137" t="s">
        <v>5</v>
      </c>
      <c r="U143" s="40" t="s">
        <v>38</v>
      </c>
      <c r="V143" s="138">
        <v>0</v>
      </c>
      <c r="W143" s="138">
        <f t="shared" si="1"/>
        <v>0</v>
      </c>
      <c r="X143" s="138">
        <v>0</v>
      </c>
      <c r="Y143" s="138">
        <f t="shared" si="2"/>
        <v>0</v>
      </c>
      <c r="Z143" s="138">
        <v>0</v>
      </c>
      <c r="AA143" s="139">
        <f t="shared" si="3"/>
        <v>0</v>
      </c>
      <c r="AG143"/>
      <c r="AH143"/>
      <c r="AI143"/>
      <c r="AJ143"/>
      <c r="AK143"/>
      <c r="AL143"/>
      <c r="AR143" s="18" t="s">
        <v>122</v>
      </c>
      <c r="AT143" s="18" t="s">
        <v>118</v>
      </c>
      <c r="AU143" s="18" t="s">
        <v>77</v>
      </c>
      <c r="AY143" s="18" t="s">
        <v>117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8" t="s">
        <v>77</v>
      </c>
      <c r="BK143" s="141">
        <f t="shared" si="9"/>
        <v>0</v>
      </c>
      <c r="BL143" s="18" t="s">
        <v>122</v>
      </c>
      <c r="BM143" s="18" t="s">
        <v>222</v>
      </c>
    </row>
    <row r="144" spans="2:65" s="1" customFormat="1" ht="16.5" customHeight="1" x14ac:dyDescent="0.3">
      <c r="B144" s="132"/>
      <c r="C144" s="142" t="s">
        <v>223</v>
      </c>
      <c r="D144" s="142" t="s">
        <v>135</v>
      </c>
      <c r="E144" s="143" t="s">
        <v>224</v>
      </c>
      <c r="F144" s="198" t="s">
        <v>225</v>
      </c>
      <c r="G144" s="198"/>
      <c r="H144" s="198"/>
      <c r="I144" s="198"/>
      <c r="J144" s="144" t="s">
        <v>156</v>
      </c>
      <c r="K144" s="145">
        <v>1</v>
      </c>
      <c r="L144" s="189">
        <f t="shared" si="10"/>
        <v>0</v>
      </c>
      <c r="M144" s="189"/>
      <c r="N144" s="199">
        <f t="shared" si="0"/>
        <v>0</v>
      </c>
      <c r="O144" s="189"/>
      <c r="P144" s="189"/>
      <c r="Q144" s="219"/>
      <c r="R144" s="220"/>
      <c r="T144" s="137" t="s">
        <v>5</v>
      </c>
      <c r="U144" s="40" t="s">
        <v>38</v>
      </c>
      <c r="V144" s="138">
        <v>0</v>
      </c>
      <c r="W144" s="138">
        <f t="shared" si="1"/>
        <v>0</v>
      </c>
      <c r="X144" s="138">
        <v>0</v>
      </c>
      <c r="Y144" s="138">
        <f t="shared" si="2"/>
        <v>0</v>
      </c>
      <c r="Z144" s="138">
        <v>0</v>
      </c>
      <c r="AA144" s="139">
        <f t="shared" si="3"/>
        <v>0</v>
      </c>
      <c r="AG144"/>
      <c r="AH144"/>
      <c r="AI144"/>
      <c r="AJ144"/>
      <c r="AK144"/>
      <c r="AL144"/>
      <c r="AR144" s="18" t="s">
        <v>139</v>
      </c>
      <c r="AT144" s="18" t="s">
        <v>135</v>
      </c>
      <c r="AU144" s="18" t="s">
        <v>77</v>
      </c>
      <c r="AY144" s="18" t="s">
        <v>117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8" t="s">
        <v>77</v>
      </c>
      <c r="BK144" s="141">
        <f t="shared" si="9"/>
        <v>0</v>
      </c>
      <c r="BL144" s="18" t="s">
        <v>122</v>
      </c>
      <c r="BM144" s="18" t="s">
        <v>226</v>
      </c>
    </row>
    <row r="145" spans="2:65" s="1" customFormat="1" ht="25.5" customHeight="1" x14ac:dyDescent="0.3">
      <c r="B145" s="132"/>
      <c r="C145" s="133" t="s">
        <v>227</v>
      </c>
      <c r="D145" s="133" t="s">
        <v>118</v>
      </c>
      <c r="E145" s="134" t="s">
        <v>228</v>
      </c>
      <c r="F145" s="188" t="s">
        <v>229</v>
      </c>
      <c r="G145" s="188"/>
      <c r="H145" s="188"/>
      <c r="I145" s="188"/>
      <c r="J145" s="135" t="s">
        <v>148</v>
      </c>
      <c r="K145" s="136">
        <v>12</v>
      </c>
      <c r="L145" s="189">
        <f t="shared" si="10"/>
        <v>0</v>
      </c>
      <c r="M145" s="189"/>
      <c r="N145" s="189">
        <f t="shared" si="0"/>
        <v>0</v>
      </c>
      <c r="O145" s="189"/>
      <c r="P145" s="189"/>
      <c r="Q145" s="219"/>
      <c r="R145" s="220"/>
      <c r="T145" s="137" t="s">
        <v>5</v>
      </c>
      <c r="U145" s="40" t="s">
        <v>38</v>
      </c>
      <c r="V145" s="138">
        <v>5.2499999999999998E-2</v>
      </c>
      <c r="W145" s="138">
        <f t="shared" si="1"/>
        <v>0.63</v>
      </c>
      <c r="X145" s="138">
        <v>1E-4</v>
      </c>
      <c r="Y145" s="138">
        <f t="shared" si="2"/>
        <v>1.2000000000000001E-3</v>
      </c>
      <c r="Z145" s="138">
        <v>0</v>
      </c>
      <c r="AA145" s="139">
        <f t="shared" si="3"/>
        <v>0</v>
      </c>
      <c r="AG145"/>
      <c r="AH145"/>
      <c r="AI145"/>
      <c r="AJ145"/>
      <c r="AK145"/>
      <c r="AL145"/>
      <c r="AR145" s="18" t="s">
        <v>122</v>
      </c>
      <c r="AT145" s="18" t="s">
        <v>118</v>
      </c>
      <c r="AU145" s="18" t="s">
        <v>77</v>
      </c>
      <c r="AY145" s="18" t="s">
        <v>117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8" t="s">
        <v>77</v>
      </c>
      <c r="BK145" s="141">
        <f t="shared" si="9"/>
        <v>0</v>
      </c>
      <c r="BL145" s="18" t="s">
        <v>122</v>
      </c>
      <c r="BM145" s="18" t="s">
        <v>230</v>
      </c>
    </row>
    <row r="146" spans="2:65" s="1" customFormat="1" ht="25.5" customHeight="1" x14ac:dyDescent="0.3">
      <c r="B146" s="132"/>
      <c r="C146" s="133" t="s">
        <v>231</v>
      </c>
      <c r="D146" s="133" t="s">
        <v>118</v>
      </c>
      <c r="E146" s="134" t="s">
        <v>232</v>
      </c>
      <c r="F146" s="188" t="s">
        <v>233</v>
      </c>
      <c r="G146" s="188"/>
      <c r="H146" s="188"/>
      <c r="I146" s="188"/>
      <c r="J146" s="135" t="s">
        <v>148</v>
      </c>
      <c r="K146" s="136">
        <v>3</v>
      </c>
      <c r="L146" s="189">
        <f t="shared" si="10"/>
        <v>0</v>
      </c>
      <c r="M146" s="189"/>
      <c r="N146" s="189">
        <f t="shared" si="0"/>
        <v>0</v>
      </c>
      <c r="O146" s="189"/>
      <c r="P146" s="189"/>
      <c r="Q146" s="219"/>
      <c r="R146" s="220"/>
      <c r="T146" s="137" t="s">
        <v>5</v>
      </c>
      <c r="U146" s="146" t="s">
        <v>38</v>
      </c>
      <c r="V146" s="147">
        <v>5.2499999999999998E-2</v>
      </c>
      <c r="W146" s="147">
        <f t="shared" si="1"/>
        <v>0.1575</v>
      </c>
      <c r="X146" s="147">
        <v>1E-4</v>
      </c>
      <c r="Y146" s="147">
        <f t="shared" si="2"/>
        <v>3.0000000000000003E-4</v>
      </c>
      <c r="Z146" s="147">
        <v>0</v>
      </c>
      <c r="AA146" s="148">
        <f t="shared" si="3"/>
        <v>0</v>
      </c>
      <c r="AG146"/>
      <c r="AH146"/>
      <c r="AI146"/>
      <c r="AJ146"/>
      <c r="AK146"/>
      <c r="AL146"/>
      <c r="AR146" s="18" t="s">
        <v>122</v>
      </c>
      <c r="AT146" s="18" t="s">
        <v>118</v>
      </c>
      <c r="AU146" s="18" t="s">
        <v>77</v>
      </c>
      <c r="AY146" s="18" t="s">
        <v>117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8" t="s">
        <v>77</v>
      </c>
      <c r="BK146" s="141">
        <f t="shared" si="9"/>
        <v>0</v>
      </c>
      <c r="BL146" s="18" t="s">
        <v>122</v>
      </c>
      <c r="BM146" s="18" t="s">
        <v>234</v>
      </c>
    </row>
    <row r="147" spans="2:65" s="1" customFormat="1" ht="6.95" customHeight="1" x14ac:dyDescent="0.3">
      <c r="B147" s="55"/>
      <c r="C147" s="56"/>
      <c r="D147" s="56"/>
      <c r="E147" s="56"/>
      <c r="F147" s="56"/>
      <c r="G147" s="56"/>
      <c r="H147" s="56"/>
      <c r="I147" s="56"/>
      <c r="J147" s="56"/>
      <c r="K147" s="56"/>
      <c r="L147" s="56"/>
      <c r="M147" s="56"/>
      <c r="N147" s="56"/>
      <c r="O147" s="56"/>
      <c r="P147" s="56"/>
      <c r="Q147" s="56"/>
      <c r="R147" s="57"/>
      <c r="AG147"/>
      <c r="AH147"/>
      <c r="AI147"/>
      <c r="AJ147"/>
      <c r="AK147"/>
      <c r="AL147"/>
    </row>
  </sheetData>
  <mergeCells count="14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2:I122"/>
    <mergeCell ref="L122:M122"/>
    <mergeCell ref="N122:Q122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H1:K1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S2:AC2"/>
    <mergeCell ref="F146:I146"/>
    <mergeCell ref="L146:M146"/>
    <mergeCell ref="N146:Q146"/>
    <mergeCell ref="N113:Q113"/>
    <mergeCell ref="N114:Q114"/>
    <mergeCell ref="N115:Q115"/>
    <mergeCell ref="N121:Q121"/>
    <mergeCell ref="N123:Q123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</mergeCells>
  <hyperlinks>
    <hyperlink ref="F1:G1" location="C2" display="1) Krycí list rozpočtu" xr:uid="{00000000-0004-0000-0100-000000000000}"/>
    <hyperlink ref="H1:K1" location="C86" display="2) Rekapitulácia rozpočtu" xr:uid="{00000000-0004-0000-0100-000001000000}"/>
    <hyperlink ref="L1" location="C112" display="3) Rozpočet" xr:uid="{00000000-0004-0000-0100-000002000000}"/>
    <hyperlink ref="S1:T1" location="'Rekapitulácia stavby'!C2" display="Rekapitulácia stavby" xr:uid="{00000000-0004-0000-0100-000003000000}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2 - FONTÁNA</vt:lpstr>
      <vt:lpstr>'2 - FONTÁNA'!Názvy_tlače</vt:lpstr>
      <vt:lpstr>'Rekapitulácia stavby'!Názvy_tlače</vt:lpstr>
      <vt:lpstr>'2 - FONTÁNA'!Oblasť_tlače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DESKTOP-2K9GV6T\palob</dc:creator>
  <cp:lastModifiedBy>Ing. Monika Heregová</cp:lastModifiedBy>
  <cp:lastPrinted>2018-05-03T18:53:30Z</cp:lastPrinted>
  <dcterms:created xsi:type="dcterms:W3CDTF">2018-05-03T12:22:57Z</dcterms:created>
  <dcterms:modified xsi:type="dcterms:W3CDTF">2020-11-05T11:55:02Z</dcterms:modified>
</cp:coreProperties>
</file>