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/>
  <mc:AlternateContent xmlns:mc="http://schemas.openxmlformats.org/markup-compatibility/2006">
    <mc:Choice Requires="x15">
      <x15ac:absPath xmlns:x15ac="http://schemas.microsoft.com/office/spreadsheetml/2010/11/ac" url="D:\moje\Moje1\_stara_plocha\Drgoň2018\VO 2018\ZsNH2018\Augustínová street workoutové ihrisko\"/>
    </mc:Choice>
  </mc:AlternateContent>
  <xr:revisionPtr revIDLastSave="0" documentId="13_ncr:1_{DB4D6266-4FE1-4ECC-845F-9715A9EE0418}" xr6:coauthVersionLast="32" xr6:coauthVersionMax="32" xr10:uidLastSave="{00000000-0000-0000-0000-000000000000}"/>
  <bookViews>
    <workbookView xWindow="0" yWindow="0" windowWidth="21600" windowHeight="9525" xr2:uid="{00000000-000D-0000-FFFF-FFFF00000000}"/>
  </bookViews>
  <sheets>
    <sheet name="Rekapitulácia stavby" sheetId="1" r:id="rId1"/>
    <sheet name="8881 - Parčík za daňovým ..." sheetId="2" r:id="rId2"/>
  </sheets>
  <definedNames>
    <definedName name="_xlnm.Print_Area" localSheetId="1">'8881 - Parčík za daňovým ...'!$C$4:$Q$70,'8881 - Parčík za daňovým ...'!$C$76:$Q$98,'8881 - Parčík za daňovým ...'!$C$104:$Q$143</definedName>
    <definedName name="_xlnm.Print_Area" localSheetId="0">'Rekapitulácia stavby'!$C$4:$AP$70,'Rekapitulácia stavby'!$C$76:$AP$92</definedName>
  </definedNames>
  <calcPr calcId="179017"/>
</workbook>
</file>

<file path=xl/calcChain.xml><?xml version="1.0" encoding="utf-8"?>
<calcChain xmlns="http://schemas.openxmlformats.org/spreadsheetml/2006/main">
  <c r="BF135" i="2" l="1"/>
  <c r="BF136" i="2"/>
  <c r="BF137" i="2"/>
  <c r="BF138" i="2"/>
  <c r="BF139" i="2"/>
  <c r="BF140" i="2"/>
  <c r="BF141" i="2"/>
  <c r="BF142" i="2"/>
  <c r="BF143" i="2"/>
  <c r="BF144" i="2"/>
  <c r="BF145" i="2"/>
  <c r="BF146" i="2"/>
  <c r="N121" i="2"/>
  <c r="BK145" i="2"/>
  <c r="BK144" i="2" s="1"/>
  <c r="N144" i="2" s="1"/>
  <c r="N95" i="2" s="1"/>
  <c r="BK142" i="2"/>
  <c r="BK143" i="2"/>
  <c r="BK135" i="2"/>
  <c r="BK136" i="2"/>
  <c r="BK137" i="2"/>
  <c r="BK138" i="2"/>
  <c r="BK139" i="2"/>
  <c r="BK140" i="2"/>
  <c r="BK141" i="2"/>
  <c r="BK133" i="2"/>
  <c r="N135" i="2"/>
  <c r="N136" i="2"/>
  <c r="N137" i="2"/>
  <c r="N138" i="2"/>
  <c r="N139" i="2"/>
  <c r="N140" i="2"/>
  <c r="N141" i="2"/>
  <c r="N142" i="2"/>
  <c r="N143" i="2"/>
  <c r="N145" i="2"/>
  <c r="N122" i="2"/>
  <c r="BK122" i="2"/>
  <c r="N134" i="2" l="1"/>
  <c r="BF134" i="2" s="1"/>
  <c r="AY88" i="1" l="1"/>
  <c r="AX88" i="1"/>
  <c r="BI134" i="2"/>
  <c r="BH134" i="2"/>
  <c r="BG134" i="2"/>
  <c r="BE134" i="2"/>
  <c r="AA134" i="2"/>
  <c r="Y134" i="2"/>
  <c r="W134" i="2"/>
  <c r="BK134" i="2"/>
  <c r="BK132" i="2" s="1"/>
  <c r="BI133" i="2"/>
  <c r="BH133" i="2"/>
  <c r="BG133" i="2"/>
  <c r="BE133" i="2"/>
  <c r="AA133" i="2"/>
  <c r="Y133" i="2"/>
  <c r="W133" i="2"/>
  <c r="N133" i="2"/>
  <c r="BF133" i="2" s="1"/>
  <c r="BI130" i="2"/>
  <c r="BH130" i="2"/>
  <c r="BG130" i="2"/>
  <c r="BE130" i="2"/>
  <c r="AA130" i="2"/>
  <c r="Y130" i="2"/>
  <c r="W130" i="2"/>
  <c r="BK130" i="2"/>
  <c r="N130" i="2"/>
  <c r="BF130" i="2" s="1"/>
  <c r="BI129" i="2"/>
  <c r="BH129" i="2"/>
  <c r="BG129" i="2"/>
  <c r="BE129" i="2"/>
  <c r="AA129" i="2"/>
  <c r="AA128" i="2" s="1"/>
  <c r="AA127" i="2" s="1"/>
  <c r="Y129" i="2"/>
  <c r="W129" i="2"/>
  <c r="BK129" i="2"/>
  <c r="N129" i="2"/>
  <c r="BF129" i="2" s="1"/>
  <c r="BI126" i="2"/>
  <c r="BH126" i="2"/>
  <c r="BG126" i="2"/>
  <c r="BE126" i="2"/>
  <c r="AA126" i="2"/>
  <c r="Y126" i="2"/>
  <c r="W126" i="2"/>
  <c r="BK126" i="2"/>
  <c r="N126" i="2"/>
  <c r="BF126" i="2" s="1"/>
  <c r="BI125" i="2"/>
  <c r="BH125" i="2"/>
  <c r="BG125" i="2"/>
  <c r="BE125" i="2"/>
  <c r="AA125" i="2"/>
  <c r="Y125" i="2"/>
  <c r="W125" i="2"/>
  <c r="BK125" i="2"/>
  <c r="N125" i="2"/>
  <c r="BF125" i="2" s="1"/>
  <c r="BI124" i="2"/>
  <c r="BH124" i="2"/>
  <c r="BG124" i="2"/>
  <c r="BE124" i="2"/>
  <c r="AA124" i="2"/>
  <c r="Y124" i="2"/>
  <c r="W124" i="2"/>
  <c r="BK124" i="2"/>
  <c r="N124" i="2"/>
  <c r="BF124" i="2" s="1"/>
  <c r="BI121" i="2"/>
  <c r="BH121" i="2"/>
  <c r="BG121" i="2"/>
  <c r="BE121" i="2"/>
  <c r="AA121" i="2"/>
  <c r="Y121" i="2"/>
  <c r="W121" i="2"/>
  <c r="BK121" i="2"/>
  <c r="BF121" i="2"/>
  <c r="BI120" i="2"/>
  <c r="BH120" i="2"/>
  <c r="BG120" i="2"/>
  <c r="BE120" i="2"/>
  <c r="AA120" i="2"/>
  <c r="Y120" i="2"/>
  <c r="W120" i="2"/>
  <c r="BK120" i="2"/>
  <c r="N120" i="2"/>
  <c r="BF120" i="2" s="1"/>
  <c r="BI119" i="2"/>
  <c r="BH119" i="2"/>
  <c r="BG119" i="2"/>
  <c r="BE119" i="2"/>
  <c r="AA119" i="2"/>
  <c r="Y119" i="2"/>
  <c r="W119" i="2"/>
  <c r="BK119" i="2"/>
  <c r="N119" i="2"/>
  <c r="BF119" i="2" s="1"/>
  <c r="BI118" i="2"/>
  <c r="BH118" i="2"/>
  <c r="BG118" i="2"/>
  <c r="BE118" i="2"/>
  <c r="AA118" i="2"/>
  <c r="Y118" i="2"/>
  <c r="W118" i="2"/>
  <c r="BK118" i="2"/>
  <c r="N118" i="2"/>
  <c r="BF118" i="2" s="1"/>
  <c r="BI117" i="2"/>
  <c r="BH117" i="2"/>
  <c r="BG117" i="2"/>
  <c r="BE117" i="2"/>
  <c r="AA117" i="2"/>
  <c r="Y117" i="2"/>
  <c r="W117" i="2"/>
  <c r="BK117" i="2"/>
  <c r="N117" i="2"/>
  <c r="BF117" i="2" s="1"/>
  <c r="M110" i="2"/>
  <c r="F110" i="2"/>
  <c r="F108" i="2"/>
  <c r="F106" i="2"/>
  <c r="M27" i="2"/>
  <c r="AS88" i="1" s="1"/>
  <c r="AS87" i="1" s="1"/>
  <c r="M82" i="2"/>
  <c r="F82" i="2"/>
  <c r="F78" i="2"/>
  <c r="O20" i="2"/>
  <c r="E20" i="2"/>
  <c r="M111" i="2" s="1"/>
  <c r="O19" i="2"/>
  <c r="O14" i="2"/>
  <c r="E14" i="2"/>
  <c r="F83" i="2" s="1"/>
  <c r="O13" i="2"/>
  <c r="M108" i="2"/>
  <c r="AK27" i="1"/>
  <c r="AM83" i="1"/>
  <c r="L83" i="1"/>
  <c r="AM82" i="1"/>
  <c r="L82" i="1"/>
  <c r="AM80" i="1"/>
  <c r="L80" i="1"/>
  <c r="L78" i="1"/>
  <c r="L77" i="1"/>
  <c r="Y116" i="2" l="1"/>
  <c r="BK116" i="2"/>
  <c r="N116" i="2" s="1"/>
  <c r="N89" i="2" s="1"/>
  <c r="H34" i="2"/>
  <c r="BC88" i="1" s="1"/>
  <c r="BC87" i="1" s="1"/>
  <c r="W34" i="1" s="1"/>
  <c r="BK123" i="2"/>
  <c r="N123" i="2" s="1"/>
  <c r="N90" i="2" s="1"/>
  <c r="AA132" i="2"/>
  <c r="AA131" i="2" s="1"/>
  <c r="W132" i="2"/>
  <c r="W131" i="2" s="1"/>
  <c r="Y123" i="2"/>
  <c r="Y132" i="2"/>
  <c r="Y131" i="2" s="1"/>
  <c r="H33" i="2"/>
  <c r="BB88" i="1" s="1"/>
  <c r="BB87" i="1" s="1"/>
  <c r="W33" i="1" s="1"/>
  <c r="N132" i="2"/>
  <c r="N94" i="2" s="1"/>
  <c r="H35" i="2"/>
  <c r="BD88" i="1" s="1"/>
  <c r="BD87" i="1" s="1"/>
  <c r="W35" i="1" s="1"/>
  <c r="W123" i="2"/>
  <c r="W116" i="2"/>
  <c r="AA123" i="2"/>
  <c r="M31" i="2"/>
  <c r="AV88" i="1" s="1"/>
  <c r="BK128" i="2"/>
  <c r="N128" i="2" s="1"/>
  <c r="N92" i="2" s="1"/>
  <c r="AA116" i="2"/>
  <c r="W128" i="2"/>
  <c r="W127" i="2" s="1"/>
  <c r="H31" i="2"/>
  <c r="AZ88" i="1" s="1"/>
  <c r="AZ87" i="1" s="1"/>
  <c r="W31" i="1" s="1"/>
  <c r="Y128" i="2"/>
  <c r="Y127" i="2" s="1"/>
  <c r="AW88" i="1"/>
  <c r="BA88" i="1"/>
  <c r="BA87" i="1" s="1"/>
  <c r="W32" i="1" s="1"/>
  <c r="Y115" i="2"/>
  <c r="M83" i="2"/>
  <c r="F111" i="2"/>
  <c r="M80" i="2"/>
  <c r="W115" i="2" l="1"/>
  <c r="W114" i="2" s="1"/>
  <c r="AU88" i="1" s="1"/>
  <c r="AU87" i="1" s="1"/>
  <c r="AA115" i="2"/>
  <c r="AA114" i="2" s="1"/>
  <c r="BK127" i="2"/>
  <c r="N127" i="2" s="1"/>
  <c r="N91" i="2" s="1"/>
  <c r="AY87" i="1"/>
  <c r="BK115" i="2"/>
  <c r="N115" i="2" s="1"/>
  <c r="N88" i="2" s="1"/>
  <c r="Y114" i="2"/>
  <c r="BK131" i="2"/>
  <c r="N131" i="2" s="1"/>
  <c r="N93" i="2" s="1"/>
  <c r="AV87" i="1"/>
  <c r="AK31" i="1" s="1"/>
  <c r="AT88" i="1"/>
  <c r="AX87" i="1"/>
  <c r="AW87" i="1"/>
  <c r="AK32" i="1" s="1"/>
  <c r="BK114" i="2" l="1"/>
  <c r="N114" i="2" s="1"/>
  <c r="N87" i="2" s="1"/>
  <c r="M26" i="2" s="1"/>
  <c r="M29" i="2" s="1"/>
  <c r="AT87" i="1"/>
  <c r="L98" i="2" l="1"/>
  <c r="L37" i="2"/>
  <c r="AG88" i="1"/>
  <c r="AN88" i="1" l="1"/>
  <c r="AG87" i="1"/>
  <c r="AG92" i="1" l="1"/>
  <c r="AK26" i="1"/>
  <c r="AK29" i="1" s="1"/>
  <c r="AK37" i="1" s="1"/>
  <c r="AN87" i="1"/>
  <c r="AN92" i="1" s="1"/>
</calcChain>
</file>

<file path=xl/sharedStrings.xml><?xml version="1.0" encoding="utf-8"?>
<sst xmlns="http://schemas.openxmlformats.org/spreadsheetml/2006/main" count="504" uniqueCount="203">
  <si>
    <t>2012</t>
  </si>
  <si>
    <t>List obsahuje:</t>
  </si>
  <si>
    <t>1) Souhrnný list stavby</t>
  </si>
  <si>
    <t>2) Rekapitulace objektů</t>
  </si>
  <si>
    <t>2.0</t>
  </si>
  <si>
    <t/>
  </si>
  <si>
    <t>False</t>
  </si>
  <si>
    <t>optimalizováno pro tisk sestav ve formátu A4 - na výšku</t>
  </si>
  <si>
    <t>&gt;&gt;  skryté sloupce  &lt;&lt;</t>
  </si>
  <si>
    <t>0,01</t>
  </si>
  <si>
    <t>20</t>
  </si>
  <si>
    <t>v ---  níže se nacházejí doplnkové a pomocné údaje k sestavám  --- v</t>
  </si>
  <si>
    <t>0,001</t>
  </si>
  <si>
    <t>Kód:</t>
  </si>
  <si>
    <t>8881</t>
  </si>
  <si>
    <t>Stavba:</t>
  </si>
  <si>
    <t>Parčík za daňovým úradom - Street workoutový park</t>
  </si>
  <si>
    <t>JKSO:</t>
  </si>
  <si>
    <t>CC-CZ:</t>
  </si>
  <si>
    <t>Místo:</t>
  </si>
  <si>
    <t xml:space="preserve"> </t>
  </si>
  <si>
    <t>Objednatel:</t>
  </si>
  <si>
    <t>IČ:</t>
  </si>
  <si>
    <t>O.Z. BWT</t>
  </si>
  <si>
    <t>DIČ:</t>
  </si>
  <si>
    <t>Zhotovitel:</t>
  </si>
  <si>
    <t>Projektant:</t>
  </si>
  <si>
    <t>Ing. Marek Rogel</t>
  </si>
  <si>
    <t>Zpracovatel:</t>
  </si>
  <si>
    <t>Poznámka:</t>
  </si>
  <si>
    <t>Cena bez DPH</t>
  </si>
  <si>
    <t>DPH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</si>
  <si>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</si>
  <si>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</si>
  <si>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</si>
  <si>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</si>
  <si>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</si>
  <si>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</si>
  <si>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</si>
  <si>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EUR</t>
  </si>
  <si>
    <t>Projektant</t>
  </si>
  <si>
    <t>Zpracovatel</t>
  </si>
  <si>
    <t>Datum a podpis:</t>
  </si>
  <si>
    <t>Objednavatel</t>
  </si>
  <si>
    <t>Zhotovitel</t>
  </si>
  <si>
    <t>Informatívní údaje z listů zakázek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</si>
  <si>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</si>
  <si>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</si>
  <si>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</si>
  <si>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</si>
  <si>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</si>
  <si>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</si>
  <si>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</si>
  <si>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základní [EUR]</t>
  </si>
  <si>
    <t>DPH snížená [EUR]</t>
  </si>
  <si>
    <t>DPH základní přenesená_x000D_
[EUR]</t>
  </si>
  <si>
    <t>DPH snížená přenesená_x000D_
[EUR]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</si>
  <si>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</si>
  <si>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</si>
  <si>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</si>
  <si>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</si>
  <si>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</si>
  <si>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D</t>
  </si>
  <si>
    <t>0</t>
  </si>
  <si>
    <t>IMPORT</t>
  </si>
  <si>
    <t>{dcc39c1e-3513-4592-bd3b-f46bd9bd63c0}</t>
  </si>
  <si>
    <t>{00000000-0000-0000-0000-000000000000}</t>
  </si>
  <si>
    <t>/</t>
  </si>
  <si>
    <t>1</t>
  </si>
  <si>
    <t>###NOINSERT###</t>
  </si>
  <si>
    <t>Procent. zadání_x000D_
[% nákladů rozpočtu]</t>
  </si>
  <si>
    <t>Zařazení nákladů</t>
  </si>
  <si>
    <t>Celkové náklady za stavbu 1) + 2)</t>
  </si>
  <si>
    <t>1) Krycí list rozpočtu</t>
  </si>
  <si>
    <t>2) Rekapitulace rozpočtu</t>
  </si>
  <si>
    <t>3) Rozpočet</t>
  </si>
  <si>
    <t>Zpět na list:</t>
  </si>
  <si>
    <t>Rekapitulace stavby</t>
  </si>
  <si>
    <t>2</t>
  </si>
  <si>
    <t>KRYCÍ LIST ROZPOČTU</t>
  </si>
  <si>
    <t>Náklady z rozpočtu</t>
  </si>
  <si>
    <t>Kód - Popis</t>
  </si>
  <si>
    <t>1) Náklady z rozpočtu</t>
  </si>
  <si>
    <t>-1</t>
  </si>
  <si>
    <t>HSV - Práce a dodávky HSV</t>
  </si>
  <si>
    <t xml:space="preserve">    1 - Zemné práce</t>
  </si>
  <si>
    <t xml:space="preserve">    2 - Zakladanie</t>
  </si>
  <si>
    <t>PSV - Práce a dodávky PSV</t>
  </si>
  <si>
    <t xml:space="preserve">    776 - Podlahy povlakové</t>
  </si>
  <si>
    <t>M - Práce a dodávky M</t>
  </si>
  <si>
    <t xml:space="preserve">    43-M - Montáž ocelových konstrukcí</t>
  </si>
  <si>
    <t>ROZPOČET</t>
  </si>
  <si>
    <t>PČ</t>
  </si>
  <si>
    <t>Typ</t>
  </si>
  <si>
    <t>Popis</t>
  </si>
  <si>
    <t>MJ</t>
  </si>
  <si>
    <t>J.cena [EUR]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</si>
  <si>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</si>
  <si>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</si>
  <si>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</si>
  <si>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</si>
  <si>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</si>
  <si>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</si>
  <si>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</si>
  <si>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ROZPOCET</t>
  </si>
  <si>
    <t>K</t>
  </si>
  <si>
    <t>122101101.1</t>
  </si>
  <si>
    <t>Odkopávka jamy pre betónovú dosku s naložením výkopku na dopravný prostriedok</t>
  </si>
  <si>
    <t>m3</t>
  </si>
  <si>
    <t>4</t>
  </si>
  <si>
    <t>958288065</t>
  </si>
  <si>
    <t>162501102</t>
  </si>
  <si>
    <t xml:space="preserve">Vodorovné premiestnenie výkopku po spevnenej ceste z horniny tr.1-4, do 100 m3 na vzdialenosť do 3000 m </t>
  </si>
  <si>
    <t>916126980</t>
  </si>
  <si>
    <t>3</t>
  </si>
  <si>
    <t>162501105</t>
  </si>
  <si>
    <t>Vodorovné premiestnenie výkopku po spevnenej ceste z horniny tr.1-4, do 100 m3, príplatok k cene za každých ďalšich a začatých 1000 m</t>
  </si>
  <si>
    <t>-35667599</t>
  </si>
  <si>
    <t>171201201</t>
  </si>
  <si>
    <t>Uloženie sypaniny na skládky do 100 m3</t>
  </si>
  <si>
    <t>573287769</t>
  </si>
  <si>
    <t>5</t>
  </si>
  <si>
    <t>171209002</t>
  </si>
  <si>
    <t>Poplatok za skladovanie - zemina a kamenivo (17 05) ostatné</t>
  </si>
  <si>
    <t>t</t>
  </si>
  <si>
    <t>1993450732</t>
  </si>
  <si>
    <t>6</t>
  </si>
  <si>
    <t>271573001</t>
  </si>
  <si>
    <t>Násyp pod základové  konštrukcie so zhutnením z netriedeného štrkopiesku fr.0-64 mm, hr. 100 mm</t>
  </si>
  <si>
    <t>2000408267</t>
  </si>
  <si>
    <t>7</t>
  </si>
  <si>
    <t>273321312</t>
  </si>
  <si>
    <t>1750425345</t>
  </si>
  <si>
    <t>273362021</t>
  </si>
  <si>
    <t>Výstuž základových dosiek zo zvár. sietí, drôt priemeru 6mm, 150/150</t>
  </si>
  <si>
    <t>-65193883</t>
  </si>
  <si>
    <t>M</t>
  </si>
  <si>
    <t>776521230.1</t>
  </si>
  <si>
    <t>m2</t>
  </si>
  <si>
    <t>16</t>
  </si>
  <si>
    <t>-1022336730</t>
  </si>
  <si>
    <t>2841288465.1</t>
  </si>
  <si>
    <t>Dopadová guma</t>
  </si>
  <si>
    <t>32</t>
  </si>
  <si>
    <t>-1691861902</t>
  </si>
  <si>
    <t>430811101.1</t>
  </si>
  <si>
    <t>Doprava a montáž oceľových komponentov na betónový podklad, vrátane kotvenia a príslušenstva</t>
  </si>
  <si>
    <t>kpl</t>
  </si>
  <si>
    <t>64</t>
  </si>
  <si>
    <t>-2121198396</t>
  </si>
  <si>
    <t>128</t>
  </si>
  <si>
    <t>500563207</t>
  </si>
  <si>
    <t>Starohájska 7644/9A. 917 01 Trnava, p.č. 5671/6</t>
  </si>
  <si>
    <t>ks</t>
  </si>
  <si>
    <t>Typ 1 - Trojhrazda</t>
  </si>
  <si>
    <t>Typ 2 - Trojkocka</t>
  </si>
  <si>
    <t>Typ 3 - 45 deg Konštrukcia</t>
  </si>
  <si>
    <t>Typ 4 - Bradlá</t>
  </si>
  <si>
    <t>Typ 5 - Stálky typ A + typ B</t>
  </si>
  <si>
    <t>Typ 6 - Jumpbox 1</t>
  </si>
  <si>
    <t>Typ 6 - Jumpbox 3</t>
  </si>
  <si>
    <t>Typ 6 - Jumpbox 2</t>
  </si>
  <si>
    <t>Betón základových dosiek, železový, tr. C 20/25</t>
  </si>
  <si>
    <t>Zákonný poplatok</t>
  </si>
  <si>
    <t>171209002.1</t>
  </si>
  <si>
    <t>OST - Ostatné</t>
  </si>
  <si>
    <t>Dielenská dokumentácia</t>
  </si>
  <si>
    <t>Montáž gumennej podlahy lepenín na betónový povrch, vrátane priamych orezov okrajov</t>
  </si>
  <si>
    <t>141110009600.1</t>
  </si>
  <si>
    <t>141110009600.2</t>
  </si>
  <si>
    <t>141110009600.3</t>
  </si>
  <si>
    <t>141110009600.4</t>
  </si>
  <si>
    <t>141110009600.5</t>
  </si>
  <si>
    <t>141110009600.6</t>
  </si>
  <si>
    <t>141110009600.7</t>
  </si>
  <si>
    <t>141110009600.8</t>
  </si>
  <si>
    <t>141110009600.9</t>
  </si>
  <si>
    <t>141110009600.10</t>
  </si>
  <si>
    <t>000400013.1</t>
  </si>
  <si>
    <t xml:space="preserve">Oceľová konštrukcie parku, pozinkovaná s úpravou špeciálnym komaxitom </t>
  </si>
  <si>
    <t>Typ 7 - Informačná tabuľa vrátane grafického návrhu a montáže na tabuľu formou fólie</t>
  </si>
  <si>
    <t>Miesto:</t>
  </si>
  <si>
    <t>Objednávateľ:</t>
  </si>
  <si>
    <t>Ostatné náklady</t>
  </si>
  <si>
    <t>základná</t>
  </si>
  <si>
    <t>znížená</t>
  </si>
  <si>
    <t>REKAPITULÁCIA ROZPOČTU</t>
  </si>
  <si>
    <t>Zhotoviteľ:</t>
  </si>
  <si>
    <t>Dátum:</t>
  </si>
  <si>
    <t>Objednávateľ</t>
  </si>
  <si>
    <t>Zhotoviteľ</t>
  </si>
  <si>
    <t>Zpracovateľ</t>
  </si>
  <si>
    <t>Zpracovateľ:</t>
  </si>
  <si>
    <t>Množstvo</t>
  </si>
  <si>
    <t>Cena celkom [EUR]</t>
  </si>
  <si>
    <t>SÚHRNNÝ LIST STAVBY</t>
  </si>
  <si>
    <t>Ostatné náklady ze súhrnného listu</t>
  </si>
  <si>
    <t>z</t>
  </si>
  <si>
    <t>Pečiatka</t>
  </si>
  <si>
    <t>Dátum a podpis:</t>
  </si>
  <si>
    <t>REKAPITULÁCIA OBJEKTOV STAVBY</t>
  </si>
  <si>
    <t>2) Ostatné náklady zo súhrnného listu</t>
  </si>
  <si>
    <t>2) Ostatné náklady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</si>
</sst>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sz val="9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8"/>
      <color rgb="FF969696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u/>
      <sz val="11"/>
      <color theme="10"/>
      <name val="Calibri"/>
      <scheme val="minor"/>
    </font>
    <font>
      <i/>
      <sz val="8"/>
      <name val="Trebuchet MS"/>
      <family val="2"/>
      <charset val="238"/>
    </font>
    <font>
      <sz val="8"/>
      <name val="Trebuchet MS"/>
      <family val="2"/>
      <charset val="238"/>
    </font>
    <font>
      <sz val="12"/>
      <name val="Trebuchet M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37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2" fillId="0" borderId="0" xfId="0" applyFont="1" applyAlignment="1">
      <alignment horizontal="left" vertical="center"/>
    </xf>
    <xf numFmtId="0" fontId="0" fillId="0" borderId="0" xfId="0" applyBorder="1"/>
    <xf numFmtId="0" fontId="14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center"/>
    </xf>
    <xf numFmtId="0" fontId="0" fillId="0" borderId="6" xfId="0" applyBorder="1"/>
    <xf numFmtId="0" fontId="15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6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19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19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6" fillId="0" borderId="16" xfId="0" applyNumberFormat="1" applyFont="1" applyBorder="1" applyAlignment="1">
      <alignment vertical="center"/>
    </xf>
    <xf numFmtId="4" fontId="26" fillId="0" borderId="17" xfId="0" applyNumberFormat="1" applyFont="1" applyBorder="1" applyAlignment="1">
      <alignment vertical="center"/>
    </xf>
    <xf numFmtId="166" fontId="26" fillId="0" borderId="17" xfId="0" applyNumberFormat="1" applyFont="1" applyBorder="1" applyAlignment="1">
      <alignment vertical="center"/>
    </xf>
    <xf numFmtId="4" fontId="26" fillId="0" borderId="18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22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0" fillId="2" borderId="0" xfId="0" applyFill="1" applyProtection="1"/>
    <xf numFmtId="0" fontId="9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5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4" fillId="0" borderId="2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25" xfId="0" applyFont="1" applyBorder="1" applyAlignment="1">
      <alignment horizontal="left" vertical="center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1" fillId="0" borderId="17" xfId="0" applyFont="1" applyBorder="1" applyAlignment="1">
      <alignment horizontal="center" vertical="center"/>
    </xf>
    <xf numFmtId="166" fontId="1" fillId="0" borderId="17" xfId="0" applyNumberFormat="1" applyFont="1" applyBorder="1" applyAlignment="1">
      <alignment vertical="center"/>
    </xf>
    <xf numFmtId="166" fontId="1" fillId="0" borderId="18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4" fontId="2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left" vertical="center"/>
    </xf>
    <xf numFmtId="0" fontId="35" fillId="0" borderId="0" xfId="0" applyFont="1" applyBorder="1" applyAlignment="1"/>
    <xf numFmtId="0" fontId="36" fillId="0" borderId="0" xfId="0" applyFont="1" applyBorder="1" applyAlignment="1">
      <alignment horizontal="left"/>
    </xf>
    <xf numFmtId="0" fontId="34" fillId="0" borderId="0" xfId="0" applyFont="1" applyBorder="1" applyAlignment="1" applyProtection="1">
      <alignment horizontal="center" vertical="center"/>
      <protection locked="0"/>
    </xf>
    <xf numFmtId="49" fontId="34" fillId="0" borderId="0" xfId="0" applyNumberFormat="1" applyFont="1" applyBorder="1" applyAlignment="1" applyProtection="1">
      <alignment horizontal="left" vertical="center" wrapText="1"/>
      <protection locked="0"/>
    </xf>
    <xf numFmtId="0" fontId="34" fillId="0" borderId="0" xfId="0" applyFont="1" applyBorder="1" applyAlignment="1" applyProtection="1">
      <alignment horizontal="left" vertical="center" wrapText="1"/>
      <protection locked="0"/>
    </xf>
    <xf numFmtId="0" fontId="34" fillId="0" borderId="0" xfId="0" applyFont="1" applyBorder="1" applyAlignment="1" applyProtection="1">
      <alignment horizontal="center" vertical="center" wrapText="1"/>
      <protection locked="0"/>
    </xf>
    <xf numFmtId="167" fontId="34" fillId="0" borderId="0" xfId="0" applyNumberFormat="1" applyFont="1" applyBorder="1" applyAlignment="1" applyProtection="1">
      <alignment vertical="center"/>
      <protection locked="0"/>
    </xf>
    <xf numFmtId="4" fontId="34" fillId="0" borderId="0" xfId="0" applyNumberFormat="1" applyFont="1" applyBorder="1" applyAlignment="1" applyProtection="1">
      <alignment vertical="center"/>
      <protection locked="0"/>
    </xf>
    <xf numFmtId="4" fontId="35" fillId="0" borderId="0" xfId="0" applyNumberFormat="1" applyFont="1" applyBorder="1" applyAlignment="1" applyProtection="1">
      <alignment vertical="center"/>
      <protection locked="0"/>
    </xf>
    <xf numFmtId="0" fontId="35" fillId="0" borderId="25" xfId="0" applyFont="1" applyBorder="1" applyAlignment="1" applyProtection="1">
      <alignment horizontal="center" vertical="center"/>
      <protection locked="0"/>
    </xf>
    <xf numFmtId="49" fontId="35" fillId="0" borderId="25" xfId="0" applyNumberFormat="1" applyFont="1" applyBorder="1" applyAlignment="1" applyProtection="1">
      <alignment horizontal="left" vertical="center" wrapText="1"/>
      <protection locked="0"/>
    </xf>
    <xf numFmtId="0" fontId="35" fillId="0" borderId="25" xfId="0" applyFont="1" applyBorder="1" applyAlignment="1" applyProtection="1">
      <alignment horizontal="center" vertical="center" wrapText="1"/>
      <protection locked="0"/>
    </xf>
    <xf numFmtId="167" fontId="35" fillId="0" borderId="25" xfId="0" applyNumberFormat="1" applyFont="1" applyBorder="1" applyAlignment="1" applyProtection="1">
      <alignment vertical="center"/>
      <protection locked="0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5" borderId="23" xfId="0" applyFont="1" applyFill="1" applyBorder="1" applyAlignment="1">
      <alignment horizontal="center" vertical="center" wrapText="1"/>
    </xf>
    <xf numFmtId="0" fontId="0" fillId="0" borderId="25" xfId="0" applyNumberFormat="1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2" fontId="0" fillId="0" borderId="25" xfId="0" applyNumberFormat="1" applyBorder="1" applyAlignment="1" applyProtection="1">
      <alignment horizontal="left" vertical="center" wrapText="1"/>
      <protection locked="0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4" fontId="3" fillId="4" borderId="9" xfId="0" applyNumberFormat="1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 wrapText="1"/>
    </xf>
    <xf numFmtId="4" fontId="22" fillId="0" borderId="0" xfId="0" applyNumberFormat="1" applyFont="1" applyBorder="1" applyAlignment="1">
      <alignment horizontal="right" vertical="center"/>
    </xf>
    <xf numFmtId="4" fontId="22" fillId="0" borderId="0" xfId="0" applyNumberFormat="1" applyFont="1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4" fontId="22" fillId="5" borderId="0" xfId="0" applyNumberFormat="1" applyFont="1" applyFill="1" applyBorder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4" fontId="25" fillId="0" borderId="0" xfId="0" applyNumberFormat="1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4" fontId="9" fillId="0" borderId="0" xfId="0" applyNumberFormat="1" applyFont="1" applyBorder="1" applyAlignment="1">
      <alignment vertical="center"/>
    </xf>
    <xf numFmtId="4" fontId="16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4" fontId="36" fillId="0" borderId="12" xfId="0" applyNumberFormat="1" applyFont="1" applyBorder="1" applyAlignment="1"/>
    <xf numFmtId="4" fontId="36" fillId="0" borderId="12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25" xfId="0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left" vertical="center" wrapText="1"/>
      <protection locked="0"/>
    </xf>
    <xf numFmtId="4" fontId="0" fillId="0" borderId="25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>
      <alignment vertical="center"/>
    </xf>
    <xf numFmtId="0" fontId="2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4" fontId="22" fillId="0" borderId="12" xfId="0" applyNumberFormat="1" applyFont="1" applyBorder="1" applyAlignment="1"/>
    <xf numFmtId="4" fontId="3" fillId="0" borderId="12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4" fontId="3" fillId="5" borderId="10" xfId="0" applyNumberFormat="1" applyFont="1" applyFill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0" fontId="2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4" fontId="5" fillId="0" borderId="0" xfId="0" applyNumberFormat="1" applyFont="1" applyBorder="1" applyAlignment="1"/>
    <xf numFmtId="4" fontId="6" fillId="0" borderId="17" xfId="0" applyNumberFormat="1" applyFont="1" applyBorder="1" applyAlignment="1"/>
    <xf numFmtId="4" fontId="6" fillId="0" borderId="17" xfId="0" applyNumberFormat="1" applyFont="1" applyBorder="1" applyAlignment="1">
      <alignment vertical="center"/>
    </xf>
    <xf numFmtId="4" fontId="5" fillId="0" borderId="12" xfId="0" applyNumberFormat="1" applyFont="1" applyBorder="1" applyAlignment="1"/>
    <xf numFmtId="4" fontId="5" fillId="0" borderId="12" xfId="0" applyNumberFormat="1" applyFont="1" applyBorder="1" applyAlignment="1">
      <alignment vertical="center"/>
    </xf>
    <xf numFmtId="0" fontId="11" fillId="2" borderId="0" xfId="1" applyFont="1" applyFill="1" applyAlignment="1" applyProtection="1">
      <alignment horizontal="center" vertical="center"/>
    </xf>
    <xf numFmtId="0" fontId="35" fillId="0" borderId="25" xfId="0" applyFont="1" applyBorder="1" applyAlignment="1" applyProtection="1">
      <alignment horizontal="left" vertical="center" wrapText="1"/>
      <protection locked="0"/>
    </xf>
    <xf numFmtId="4" fontId="35" fillId="0" borderId="25" xfId="0" applyNumberFormat="1" applyFont="1" applyBorder="1" applyAlignment="1" applyProtection="1">
      <alignment vertical="center"/>
      <protection locked="0"/>
    </xf>
    <xf numFmtId="4" fontId="6" fillId="0" borderId="23" xfId="0" applyNumberFormat="1" applyFont="1" applyBorder="1" applyAlignment="1"/>
    <xf numFmtId="4" fontId="6" fillId="0" borderId="23" xfId="0" applyNumberFormat="1" applyFont="1" applyBorder="1" applyAlignment="1">
      <alignment vertical="center"/>
    </xf>
    <xf numFmtId="0" fontId="30" fillId="5" borderId="23" xfId="0" applyFont="1" applyFill="1" applyBorder="1" applyAlignment="1">
      <alignment horizontal="center" vertical="center" wrapText="1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93"/>
  <sheetViews>
    <sheetView showGridLines="0" tabSelected="1" workbookViewId="0">
      <pane ySplit="1" topLeftCell="A2" activePane="bottomLeft" state="frozen"/>
      <selection pane="bottomLeft" activeCell="C87" sqref="C87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0" t="s">
        <v>0</v>
      </c>
      <c r="B1" s="11"/>
      <c r="C1" s="11"/>
      <c r="D1" s="12" t="s">
        <v>1</v>
      </c>
      <c r="E1" s="11"/>
      <c r="F1" s="11"/>
      <c r="G1" s="11"/>
      <c r="H1" s="11"/>
      <c r="I1" s="11"/>
      <c r="J1" s="11"/>
      <c r="K1" s="13" t="s">
        <v>2</v>
      </c>
      <c r="L1" s="13"/>
      <c r="M1" s="13"/>
      <c r="N1" s="13"/>
      <c r="O1" s="13"/>
      <c r="P1" s="13"/>
      <c r="Q1" s="13"/>
      <c r="R1" s="13"/>
      <c r="S1" s="13"/>
      <c r="T1" s="11"/>
      <c r="U1" s="11"/>
      <c r="V1" s="11"/>
      <c r="W1" s="13" t="s">
        <v>3</v>
      </c>
      <c r="X1" s="13"/>
      <c r="Y1" s="13"/>
      <c r="Z1" s="13"/>
      <c r="AA1" s="13"/>
      <c r="AB1" s="13"/>
      <c r="AC1" s="13"/>
      <c r="AD1" s="13"/>
      <c r="AE1" s="13"/>
      <c r="AF1" s="13"/>
      <c r="AG1" s="11"/>
      <c r="AH1" s="11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5" t="s">
        <v>4</v>
      </c>
      <c r="BB1" s="15" t="s">
        <v>5</v>
      </c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T1" s="16" t="s">
        <v>6</v>
      </c>
      <c r="BU1" s="16" t="s">
        <v>6</v>
      </c>
    </row>
    <row r="2" spans="1:73" ht="36.950000000000003" customHeight="1">
      <c r="C2" s="169" t="s">
        <v>7</v>
      </c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R2" s="197" t="s">
        <v>8</v>
      </c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S2" s="17" t="s">
        <v>9</v>
      </c>
      <c r="BT2" s="17" t="s">
        <v>10</v>
      </c>
    </row>
    <row r="3" spans="1:73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20"/>
      <c r="BS3" s="17" t="s">
        <v>9</v>
      </c>
      <c r="BT3" s="17" t="s">
        <v>10</v>
      </c>
    </row>
    <row r="4" spans="1:73" ht="36.950000000000003" customHeight="1">
      <c r="B4" s="21"/>
      <c r="C4" s="171" t="s">
        <v>195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22"/>
      <c r="AS4" s="23" t="s">
        <v>11</v>
      </c>
      <c r="BS4" s="17" t="s">
        <v>12</v>
      </c>
    </row>
    <row r="5" spans="1:73" ht="14.45" customHeight="1">
      <c r="B5" s="21"/>
      <c r="C5" s="24"/>
      <c r="D5" s="25" t="s">
        <v>13</v>
      </c>
      <c r="E5" s="24"/>
      <c r="F5" s="24"/>
      <c r="G5" s="24"/>
      <c r="H5" s="24"/>
      <c r="I5" s="24"/>
      <c r="J5" s="24"/>
      <c r="K5" s="173" t="s">
        <v>14</v>
      </c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24"/>
      <c r="AQ5" s="22"/>
      <c r="BS5" s="17" t="s">
        <v>9</v>
      </c>
    </row>
    <row r="6" spans="1:73" ht="36.950000000000003" customHeight="1">
      <c r="B6" s="21"/>
      <c r="C6" s="24"/>
      <c r="D6" s="27" t="s">
        <v>15</v>
      </c>
      <c r="E6" s="24"/>
      <c r="F6" s="24"/>
      <c r="G6" s="24"/>
      <c r="H6" s="24"/>
      <c r="I6" s="24"/>
      <c r="J6" s="24"/>
      <c r="K6" s="175" t="s">
        <v>16</v>
      </c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74"/>
      <c r="AG6" s="174"/>
      <c r="AH6" s="174"/>
      <c r="AI6" s="174"/>
      <c r="AJ6" s="174"/>
      <c r="AK6" s="174"/>
      <c r="AL6" s="174"/>
      <c r="AM6" s="174"/>
      <c r="AN6" s="174"/>
      <c r="AO6" s="174"/>
      <c r="AP6" s="24"/>
      <c r="AQ6" s="22"/>
      <c r="BS6" s="17" t="s">
        <v>9</v>
      </c>
    </row>
    <row r="7" spans="1:73" ht="14.45" customHeight="1">
      <c r="B7" s="21"/>
      <c r="C7" s="24"/>
      <c r="D7" s="28" t="s">
        <v>17</v>
      </c>
      <c r="E7" s="24"/>
      <c r="F7" s="24"/>
      <c r="G7" s="24"/>
      <c r="H7" s="24"/>
      <c r="I7" s="24"/>
      <c r="J7" s="24"/>
      <c r="K7" s="26" t="s">
        <v>5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8" t="s">
        <v>18</v>
      </c>
      <c r="AL7" s="24"/>
      <c r="AM7" s="24"/>
      <c r="AN7" s="26" t="s">
        <v>5</v>
      </c>
      <c r="AO7" s="24"/>
      <c r="AP7" s="24"/>
      <c r="AQ7" s="22"/>
      <c r="BS7" s="17" t="s">
        <v>9</v>
      </c>
    </row>
    <row r="8" spans="1:73" ht="14.45" customHeight="1">
      <c r="B8" s="21"/>
      <c r="C8" s="24"/>
      <c r="D8" s="28" t="s">
        <v>19</v>
      </c>
      <c r="E8" s="24"/>
      <c r="F8" s="24"/>
      <c r="G8" s="24"/>
      <c r="H8" s="24"/>
      <c r="I8" s="24"/>
      <c r="J8" s="24"/>
      <c r="K8" s="26" t="s">
        <v>20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8" t="s">
        <v>188</v>
      </c>
      <c r="AL8" s="24"/>
      <c r="AM8" s="24"/>
      <c r="AN8" s="145">
        <v>42892</v>
      </c>
      <c r="AO8" s="24"/>
      <c r="AP8" s="24"/>
      <c r="AQ8" s="22"/>
      <c r="BS8" s="17" t="s">
        <v>9</v>
      </c>
    </row>
    <row r="9" spans="1:73" ht="14.45" customHeight="1">
      <c r="B9" s="21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2"/>
      <c r="BS9" s="17" t="s">
        <v>9</v>
      </c>
    </row>
    <row r="10" spans="1:73" ht="14.45" customHeight="1">
      <c r="B10" s="21"/>
      <c r="C10" s="24"/>
      <c r="D10" s="28" t="s">
        <v>21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8" t="s">
        <v>22</v>
      </c>
      <c r="AL10" s="24"/>
      <c r="AM10" s="24"/>
      <c r="AN10" s="26" t="s">
        <v>5</v>
      </c>
      <c r="AO10" s="24"/>
      <c r="AP10" s="24"/>
      <c r="AQ10" s="22"/>
      <c r="BS10" s="17" t="s">
        <v>9</v>
      </c>
    </row>
    <row r="11" spans="1:73" ht="18.399999999999999" customHeight="1">
      <c r="B11" s="21"/>
      <c r="C11" s="24"/>
      <c r="D11" s="24"/>
      <c r="E11" s="26" t="s">
        <v>23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8" t="s">
        <v>24</v>
      </c>
      <c r="AL11" s="24"/>
      <c r="AM11" s="24"/>
      <c r="AN11" s="26" t="s">
        <v>5</v>
      </c>
      <c r="AO11" s="24"/>
      <c r="AP11" s="24"/>
      <c r="AQ11" s="22"/>
      <c r="BS11" s="17" t="s">
        <v>9</v>
      </c>
    </row>
    <row r="12" spans="1:73" ht="6.95" customHeight="1">
      <c r="B12" s="21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2"/>
      <c r="BS12" s="17" t="s">
        <v>9</v>
      </c>
    </row>
    <row r="13" spans="1:73" ht="14.45" customHeight="1">
      <c r="B13" s="21"/>
      <c r="C13" s="24"/>
      <c r="D13" s="28" t="s">
        <v>187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8" t="s">
        <v>22</v>
      </c>
      <c r="AL13" s="24"/>
      <c r="AM13" s="24"/>
      <c r="AN13" s="26" t="s">
        <v>5</v>
      </c>
      <c r="AO13" s="24"/>
      <c r="AP13" s="24"/>
      <c r="AQ13" s="22"/>
      <c r="BS13" s="17" t="s">
        <v>9</v>
      </c>
    </row>
    <row r="14" spans="1:73" ht="15">
      <c r="B14" s="21"/>
      <c r="C14" s="24"/>
      <c r="D14" s="24"/>
      <c r="E14" s="26" t="s">
        <v>20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8" t="s">
        <v>24</v>
      </c>
      <c r="AL14" s="24"/>
      <c r="AM14" s="24"/>
      <c r="AN14" s="26" t="s">
        <v>5</v>
      </c>
      <c r="AO14" s="24"/>
      <c r="AP14" s="24"/>
      <c r="AQ14" s="22"/>
      <c r="BS14" s="17" t="s">
        <v>9</v>
      </c>
    </row>
    <row r="15" spans="1:73" ht="6.95" customHeight="1">
      <c r="B15" s="2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2"/>
      <c r="BS15" s="17" t="s">
        <v>6</v>
      </c>
    </row>
    <row r="16" spans="1:73" ht="14.45" customHeight="1">
      <c r="B16" s="21"/>
      <c r="C16" s="24"/>
      <c r="D16" s="28" t="s">
        <v>26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8" t="s">
        <v>22</v>
      </c>
      <c r="AL16" s="24"/>
      <c r="AM16" s="24"/>
      <c r="AN16" s="26" t="s">
        <v>5</v>
      </c>
      <c r="AO16" s="24"/>
      <c r="AP16" s="24"/>
      <c r="AQ16" s="22"/>
      <c r="BS16" s="17" t="s">
        <v>6</v>
      </c>
    </row>
    <row r="17" spans="2:71" ht="18.399999999999999" customHeight="1">
      <c r="B17" s="21"/>
      <c r="C17" s="24"/>
      <c r="D17" s="24"/>
      <c r="E17" s="26" t="s">
        <v>27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8" t="s">
        <v>24</v>
      </c>
      <c r="AL17" s="24"/>
      <c r="AM17" s="24"/>
      <c r="AN17" s="26" t="s">
        <v>5</v>
      </c>
      <c r="AO17" s="24"/>
      <c r="AP17" s="24"/>
      <c r="AQ17" s="22"/>
      <c r="BS17" s="17" t="s">
        <v>6</v>
      </c>
    </row>
    <row r="18" spans="2:71" ht="6.95" customHeight="1">
      <c r="B18" s="21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2"/>
      <c r="BS18" s="17" t="s">
        <v>9</v>
      </c>
    </row>
    <row r="19" spans="2:71" ht="14.45" customHeight="1">
      <c r="B19" s="21"/>
      <c r="C19" s="24"/>
      <c r="D19" s="28" t="s">
        <v>28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8" t="s">
        <v>22</v>
      </c>
      <c r="AL19" s="24"/>
      <c r="AM19" s="24"/>
      <c r="AN19" s="26" t="s">
        <v>5</v>
      </c>
      <c r="AO19" s="24"/>
      <c r="AP19" s="24"/>
      <c r="AQ19" s="22"/>
      <c r="BS19" s="17" t="s">
        <v>9</v>
      </c>
    </row>
    <row r="20" spans="2:71" ht="18.399999999999999" customHeight="1">
      <c r="B20" s="21"/>
      <c r="C20" s="24"/>
      <c r="D20" s="24"/>
      <c r="E20" s="26" t="s">
        <v>20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8" t="s">
        <v>24</v>
      </c>
      <c r="AL20" s="24"/>
      <c r="AM20" s="24"/>
      <c r="AN20" s="26" t="s">
        <v>5</v>
      </c>
      <c r="AO20" s="24"/>
      <c r="AP20" s="24"/>
      <c r="AQ20" s="22"/>
    </row>
    <row r="21" spans="2:71" ht="6.95" customHeight="1">
      <c r="B21" s="21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2"/>
    </row>
    <row r="22" spans="2:71" ht="15">
      <c r="B22" s="21"/>
      <c r="C22" s="24"/>
      <c r="D22" s="28" t="s">
        <v>29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2"/>
    </row>
    <row r="23" spans="2:71" ht="16.5" customHeight="1">
      <c r="B23" s="21"/>
      <c r="C23" s="24"/>
      <c r="D23" s="24"/>
      <c r="E23" s="176" t="s">
        <v>5</v>
      </c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24"/>
      <c r="AP23" s="24"/>
      <c r="AQ23" s="22"/>
    </row>
    <row r="24" spans="2:71" ht="6.95" customHeight="1">
      <c r="B24" s="21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2"/>
    </row>
    <row r="25" spans="2:71" ht="6.95" customHeight="1">
      <c r="B25" s="21"/>
      <c r="C25" s="24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4"/>
      <c r="AQ25" s="22"/>
    </row>
    <row r="26" spans="2:71" ht="14.45" customHeight="1">
      <c r="B26" s="21"/>
      <c r="C26" s="24"/>
      <c r="D26" s="30" t="s">
        <v>80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01">
        <f>ROUND(AG87,2)</f>
        <v>0</v>
      </c>
      <c r="AL26" s="174"/>
      <c r="AM26" s="174"/>
      <c r="AN26" s="174"/>
      <c r="AO26" s="174"/>
      <c r="AP26" s="24"/>
      <c r="AQ26" s="22"/>
    </row>
    <row r="27" spans="2:71" ht="14.45" customHeight="1">
      <c r="B27" s="21"/>
      <c r="C27" s="24"/>
      <c r="D27" s="30" t="s">
        <v>196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01">
        <f>ROUND(AG90,2)</f>
        <v>0</v>
      </c>
      <c r="AL27" s="201"/>
      <c r="AM27" s="201"/>
      <c r="AN27" s="201"/>
      <c r="AO27" s="201"/>
      <c r="AP27" s="24"/>
      <c r="AQ27" s="22"/>
    </row>
    <row r="28" spans="2:71" s="1" customFormat="1" ht="6.95" customHeight="1"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3"/>
    </row>
    <row r="29" spans="2:71" s="1" customFormat="1" ht="25.9" customHeight="1">
      <c r="B29" s="31"/>
      <c r="C29" s="32"/>
      <c r="D29" s="34" t="s">
        <v>30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202">
        <f>ROUND(AK26+AK27,2)</f>
        <v>0</v>
      </c>
      <c r="AL29" s="203"/>
      <c r="AM29" s="203"/>
      <c r="AN29" s="203"/>
      <c r="AO29" s="203"/>
      <c r="AP29" s="32"/>
      <c r="AQ29" s="33"/>
    </row>
    <row r="30" spans="2:71" s="1" customFormat="1" ht="6.95" customHeight="1"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3"/>
    </row>
    <row r="31" spans="2:71" s="2" customFormat="1" ht="14.45" customHeight="1">
      <c r="B31" s="36"/>
      <c r="C31" s="37"/>
      <c r="D31" s="38" t="s">
        <v>31</v>
      </c>
      <c r="E31" s="37"/>
      <c r="F31" s="161" t="s">
        <v>184</v>
      </c>
      <c r="G31" s="37"/>
      <c r="H31" s="37"/>
      <c r="I31" s="37"/>
      <c r="J31" s="37"/>
      <c r="K31" s="37"/>
      <c r="L31" s="166">
        <v>0.2</v>
      </c>
      <c r="M31" s="167"/>
      <c r="N31" s="167"/>
      <c r="O31" s="167"/>
      <c r="P31" s="37"/>
      <c r="Q31" s="37"/>
      <c r="R31" s="37"/>
      <c r="S31" s="37"/>
      <c r="T31" s="40" t="s">
        <v>197</v>
      </c>
      <c r="U31" s="37"/>
      <c r="V31" s="37"/>
      <c r="W31" s="168">
        <f>ROUND(AZ87+SUM(CD91),2)</f>
        <v>0</v>
      </c>
      <c r="X31" s="167"/>
      <c r="Y31" s="167"/>
      <c r="Z31" s="167"/>
      <c r="AA31" s="167"/>
      <c r="AB31" s="167"/>
      <c r="AC31" s="167"/>
      <c r="AD31" s="167"/>
      <c r="AE31" s="167"/>
      <c r="AF31" s="37"/>
      <c r="AG31" s="37"/>
      <c r="AH31" s="37"/>
      <c r="AI31" s="37"/>
      <c r="AJ31" s="37"/>
      <c r="AK31" s="168">
        <f>ROUND(AV87+SUM(BY91),2)</f>
        <v>0</v>
      </c>
      <c r="AL31" s="167"/>
      <c r="AM31" s="167"/>
      <c r="AN31" s="167"/>
      <c r="AO31" s="167"/>
      <c r="AP31" s="37"/>
      <c r="AQ31" s="41"/>
    </row>
    <row r="32" spans="2:71" s="2" customFormat="1" ht="14.45" customHeight="1">
      <c r="B32" s="36"/>
      <c r="C32" s="37"/>
      <c r="D32" s="37"/>
      <c r="E32" s="37"/>
      <c r="F32" s="161" t="s">
        <v>185</v>
      </c>
      <c r="G32" s="37"/>
      <c r="H32" s="37"/>
      <c r="I32" s="37"/>
      <c r="J32" s="37"/>
      <c r="K32" s="37"/>
      <c r="L32" s="166">
        <v>0.2</v>
      </c>
      <c r="M32" s="167"/>
      <c r="N32" s="167"/>
      <c r="O32" s="167"/>
      <c r="P32" s="37"/>
      <c r="Q32" s="37"/>
      <c r="R32" s="37"/>
      <c r="S32" s="37"/>
      <c r="T32" s="40" t="s">
        <v>197</v>
      </c>
      <c r="U32" s="37"/>
      <c r="V32" s="37"/>
      <c r="W32" s="168">
        <f>ROUND(BA87+SUM(CE91),2)</f>
        <v>0</v>
      </c>
      <c r="X32" s="167"/>
      <c r="Y32" s="167"/>
      <c r="Z32" s="167"/>
      <c r="AA32" s="167"/>
      <c r="AB32" s="167"/>
      <c r="AC32" s="167"/>
      <c r="AD32" s="167"/>
      <c r="AE32" s="167"/>
      <c r="AF32" s="37"/>
      <c r="AG32" s="37"/>
      <c r="AH32" s="37"/>
      <c r="AI32" s="37"/>
      <c r="AJ32" s="37"/>
      <c r="AK32" s="168">
        <f>ROUND(AW87+SUM(BZ91),2)</f>
        <v>0</v>
      </c>
      <c r="AL32" s="167"/>
      <c r="AM32" s="167"/>
      <c r="AN32" s="167"/>
      <c r="AO32" s="167"/>
      <c r="AP32" s="37"/>
      <c r="AQ32" s="41"/>
    </row>
    <row r="33" spans="2:43" s="2" customFormat="1" ht="14.45" hidden="1" customHeight="1">
      <c r="B33" s="36"/>
      <c r="C33" s="37"/>
      <c r="D33" s="37"/>
      <c r="E33" s="37"/>
      <c r="F33" s="38" t="s">
        <v>34</v>
      </c>
      <c r="G33" s="37"/>
      <c r="H33" s="37"/>
      <c r="I33" s="37"/>
      <c r="J33" s="37"/>
      <c r="K33" s="37"/>
      <c r="L33" s="166">
        <v>0.2</v>
      </c>
      <c r="M33" s="167"/>
      <c r="N33" s="167"/>
      <c r="O33" s="167"/>
      <c r="P33" s="37"/>
      <c r="Q33" s="37"/>
      <c r="R33" s="37"/>
      <c r="S33" s="37"/>
      <c r="T33" s="40" t="s">
        <v>32</v>
      </c>
      <c r="U33" s="37"/>
      <c r="V33" s="37"/>
      <c r="W33" s="168">
        <f>ROUND(BB87+SUM(CF91),2)</f>
        <v>0</v>
      </c>
      <c r="X33" s="167"/>
      <c r="Y33" s="167"/>
      <c r="Z33" s="167"/>
      <c r="AA33" s="167"/>
      <c r="AB33" s="167"/>
      <c r="AC33" s="167"/>
      <c r="AD33" s="167"/>
      <c r="AE33" s="167"/>
      <c r="AF33" s="37"/>
      <c r="AG33" s="37"/>
      <c r="AH33" s="37"/>
      <c r="AI33" s="37"/>
      <c r="AJ33" s="37"/>
      <c r="AK33" s="168">
        <v>0</v>
      </c>
      <c r="AL33" s="167"/>
      <c r="AM33" s="167"/>
      <c r="AN33" s="167"/>
      <c r="AO33" s="167"/>
      <c r="AP33" s="37"/>
      <c r="AQ33" s="41"/>
    </row>
    <row r="34" spans="2:43" s="2" customFormat="1" ht="14.45" hidden="1" customHeight="1">
      <c r="B34" s="36"/>
      <c r="C34" s="37"/>
      <c r="D34" s="37"/>
      <c r="E34" s="37"/>
      <c r="F34" s="38" t="s">
        <v>35</v>
      </c>
      <c r="G34" s="37"/>
      <c r="H34" s="37"/>
      <c r="I34" s="37"/>
      <c r="J34" s="37"/>
      <c r="K34" s="37"/>
      <c r="L34" s="166">
        <v>0.2</v>
      </c>
      <c r="M34" s="167"/>
      <c r="N34" s="167"/>
      <c r="O34" s="167"/>
      <c r="P34" s="37"/>
      <c r="Q34" s="37"/>
      <c r="R34" s="37"/>
      <c r="S34" s="37"/>
      <c r="T34" s="40" t="s">
        <v>32</v>
      </c>
      <c r="U34" s="37"/>
      <c r="V34" s="37"/>
      <c r="W34" s="168">
        <f>ROUND(BC87+SUM(CG91),2)</f>
        <v>0</v>
      </c>
      <c r="X34" s="167"/>
      <c r="Y34" s="167"/>
      <c r="Z34" s="167"/>
      <c r="AA34" s="167"/>
      <c r="AB34" s="167"/>
      <c r="AC34" s="167"/>
      <c r="AD34" s="167"/>
      <c r="AE34" s="167"/>
      <c r="AF34" s="37"/>
      <c r="AG34" s="37"/>
      <c r="AH34" s="37"/>
      <c r="AI34" s="37"/>
      <c r="AJ34" s="37"/>
      <c r="AK34" s="168">
        <v>0</v>
      </c>
      <c r="AL34" s="167"/>
      <c r="AM34" s="167"/>
      <c r="AN34" s="167"/>
      <c r="AO34" s="167"/>
      <c r="AP34" s="37"/>
      <c r="AQ34" s="41"/>
    </row>
    <row r="35" spans="2:43" s="2" customFormat="1" ht="14.45" hidden="1" customHeight="1">
      <c r="B35" s="36"/>
      <c r="C35" s="37"/>
      <c r="D35" s="37"/>
      <c r="E35" s="37"/>
      <c r="F35" s="38" t="s">
        <v>36</v>
      </c>
      <c r="G35" s="37"/>
      <c r="H35" s="37"/>
      <c r="I35" s="37"/>
      <c r="J35" s="37"/>
      <c r="K35" s="37"/>
      <c r="L35" s="166">
        <v>0</v>
      </c>
      <c r="M35" s="167"/>
      <c r="N35" s="167"/>
      <c r="O35" s="167"/>
      <c r="P35" s="37"/>
      <c r="Q35" s="37"/>
      <c r="R35" s="37"/>
      <c r="S35" s="37"/>
      <c r="T35" s="40" t="s">
        <v>32</v>
      </c>
      <c r="U35" s="37"/>
      <c r="V35" s="37"/>
      <c r="W35" s="168">
        <f>ROUND(BD87+SUM(CH91),2)</f>
        <v>0</v>
      </c>
      <c r="X35" s="167"/>
      <c r="Y35" s="167"/>
      <c r="Z35" s="167"/>
      <c r="AA35" s="167"/>
      <c r="AB35" s="167"/>
      <c r="AC35" s="167"/>
      <c r="AD35" s="167"/>
      <c r="AE35" s="167"/>
      <c r="AF35" s="37"/>
      <c r="AG35" s="37"/>
      <c r="AH35" s="37"/>
      <c r="AI35" s="37"/>
      <c r="AJ35" s="37"/>
      <c r="AK35" s="168">
        <v>0</v>
      </c>
      <c r="AL35" s="167"/>
      <c r="AM35" s="167"/>
      <c r="AN35" s="167"/>
      <c r="AO35" s="167"/>
      <c r="AP35" s="37"/>
      <c r="AQ35" s="41"/>
    </row>
    <row r="36" spans="2:43" s="1" customFormat="1" ht="6.95" customHeight="1"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3"/>
    </row>
    <row r="37" spans="2:43" s="1" customFormat="1" ht="25.9" customHeight="1">
      <c r="B37" s="31"/>
      <c r="C37" s="42"/>
      <c r="D37" s="43" t="s">
        <v>37</v>
      </c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5" t="s">
        <v>38</v>
      </c>
      <c r="U37" s="44"/>
      <c r="V37" s="44"/>
      <c r="W37" s="44"/>
      <c r="X37" s="177" t="s">
        <v>39</v>
      </c>
      <c r="Y37" s="178"/>
      <c r="Z37" s="178"/>
      <c r="AA37" s="178"/>
      <c r="AB37" s="178"/>
      <c r="AC37" s="44"/>
      <c r="AD37" s="44"/>
      <c r="AE37" s="44"/>
      <c r="AF37" s="44"/>
      <c r="AG37" s="44"/>
      <c r="AH37" s="44"/>
      <c r="AI37" s="44"/>
      <c r="AJ37" s="44"/>
      <c r="AK37" s="179">
        <f>SUM(AK29:AK35)</f>
        <v>0</v>
      </c>
      <c r="AL37" s="178"/>
      <c r="AM37" s="178"/>
      <c r="AN37" s="178"/>
      <c r="AO37" s="180"/>
      <c r="AP37" s="42"/>
      <c r="AQ37" s="33"/>
    </row>
    <row r="38" spans="2:43" s="1" customFormat="1" ht="14.45" customHeight="1"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3"/>
    </row>
    <row r="39" spans="2:43">
      <c r="B39" s="21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2"/>
    </row>
    <row r="40" spans="2:43">
      <c r="B40" s="21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2"/>
    </row>
    <row r="41" spans="2:43">
      <c r="B41" s="21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2"/>
    </row>
    <row r="42" spans="2:43">
      <c r="B42" s="21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2"/>
    </row>
    <row r="43" spans="2:43">
      <c r="B43" s="21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2"/>
    </row>
    <row r="44" spans="2:43">
      <c r="B44" s="21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2"/>
    </row>
    <row r="45" spans="2:43">
      <c r="B45" s="21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2"/>
    </row>
    <row r="46" spans="2:43">
      <c r="B46" s="21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2"/>
    </row>
    <row r="47" spans="2:43">
      <c r="B47" s="21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2"/>
    </row>
    <row r="48" spans="2:43">
      <c r="B48" s="21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2"/>
    </row>
    <row r="49" spans="2:43" s="1" customFormat="1" ht="15">
      <c r="B49" s="31"/>
      <c r="C49" s="32"/>
      <c r="D49" s="46" t="s">
        <v>40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8"/>
      <c r="AA49" s="32"/>
      <c r="AB49" s="32"/>
      <c r="AC49" s="46" t="s">
        <v>41</v>
      </c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8"/>
      <c r="AP49" s="32"/>
      <c r="AQ49" s="33"/>
    </row>
    <row r="50" spans="2:43">
      <c r="B50" s="21"/>
      <c r="C50" s="24"/>
      <c r="D50" s="49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50"/>
      <c r="AA50" s="24"/>
      <c r="AB50" s="24"/>
      <c r="AC50" s="49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50"/>
      <c r="AP50" s="24"/>
      <c r="AQ50" s="22"/>
    </row>
    <row r="51" spans="2:43">
      <c r="B51" s="21"/>
      <c r="C51" s="24"/>
      <c r="D51" s="49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50"/>
      <c r="AA51" s="24"/>
      <c r="AB51" s="24"/>
      <c r="AC51" s="49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50"/>
      <c r="AP51" s="24"/>
      <c r="AQ51" s="22"/>
    </row>
    <row r="52" spans="2:43">
      <c r="B52" s="21"/>
      <c r="C52" s="24"/>
      <c r="D52" s="49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50"/>
      <c r="AA52" s="24"/>
      <c r="AB52" s="24"/>
      <c r="AC52" s="49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50"/>
      <c r="AP52" s="24"/>
      <c r="AQ52" s="22"/>
    </row>
    <row r="53" spans="2:43">
      <c r="B53" s="21"/>
      <c r="C53" s="24"/>
      <c r="D53" s="49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50"/>
      <c r="AA53" s="24"/>
      <c r="AB53" s="24"/>
      <c r="AC53" s="49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50"/>
      <c r="AP53" s="24"/>
      <c r="AQ53" s="22"/>
    </row>
    <row r="54" spans="2:43">
      <c r="B54" s="21"/>
      <c r="C54" s="24"/>
      <c r="D54" s="49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50"/>
      <c r="AA54" s="24"/>
      <c r="AB54" s="24"/>
      <c r="AC54" s="49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50"/>
      <c r="AP54" s="24"/>
      <c r="AQ54" s="22"/>
    </row>
    <row r="55" spans="2:43">
      <c r="B55" s="21"/>
      <c r="C55" s="24"/>
      <c r="D55" s="49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50"/>
      <c r="AA55" s="24"/>
      <c r="AB55" s="24"/>
      <c r="AC55" s="49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50"/>
      <c r="AP55" s="24"/>
      <c r="AQ55" s="22"/>
    </row>
    <row r="56" spans="2:43">
      <c r="B56" s="21"/>
      <c r="C56" s="24"/>
      <c r="D56" s="49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50"/>
      <c r="AA56" s="24"/>
      <c r="AB56" s="24"/>
      <c r="AC56" s="49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50"/>
      <c r="AP56" s="24"/>
      <c r="AQ56" s="22"/>
    </row>
    <row r="57" spans="2:43">
      <c r="B57" s="21"/>
      <c r="C57" s="24"/>
      <c r="D57" s="49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50"/>
      <c r="AA57" s="24"/>
      <c r="AB57" s="24"/>
      <c r="AC57" s="49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50"/>
      <c r="AP57" s="24"/>
      <c r="AQ57" s="22"/>
    </row>
    <row r="58" spans="2:43" s="1" customFormat="1" ht="15">
      <c r="B58" s="31"/>
      <c r="C58" s="32"/>
      <c r="D58" s="51" t="s">
        <v>199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3" t="s">
        <v>198</v>
      </c>
      <c r="S58" s="52"/>
      <c r="T58" s="52"/>
      <c r="U58" s="52"/>
      <c r="V58" s="52"/>
      <c r="W58" s="52"/>
      <c r="X58" s="52"/>
      <c r="Y58" s="52"/>
      <c r="Z58" s="54"/>
      <c r="AA58" s="32"/>
      <c r="AB58" s="32"/>
      <c r="AC58" s="51" t="s">
        <v>199</v>
      </c>
      <c r="AD58" s="52"/>
      <c r="AE58" s="52"/>
      <c r="AF58" s="52"/>
      <c r="AG58" s="52"/>
      <c r="AH58" s="52"/>
      <c r="AI58" s="52"/>
      <c r="AJ58" s="52"/>
      <c r="AK58" s="52"/>
      <c r="AL58" s="52"/>
      <c r="AM58" s="53" t="s">
        <v>198</v>
      </c>
      <c r="AN58" s="52"/>
      <c r="AO58" s="54"/>
      <c r="AP58" s="32"/>
      <c r="AQ58" s="33"/>
    </row>
    <row r="59" spans="2:43">
      <c r="B59" s="21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2"/>
    </row>
    <row r="60" spans="2:43" s="1" customFormat="1" ht="15">
      <c r="B60" s="31"/>
      <c r="C60" s="32"/>
      <c r="D60" s="46" t="s">
        <v>43</v>
      </c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8"/>
      <c r="AA60" s="32"/>
      <c r="AB60" s="32"/>
      <c r="AC60" s="46" t="s">
        <v>44</v>
      </c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8"/>
      <c r="AP60" s="32"/>
      <c r="AQ60" s="33"/>
    </row>
    <row r="61" spans="2:43">
      <c r="B61" s="21"/>
      <c r="C61" s="24"/>
      <c r="D61" s="49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50"/>
      <c r="AA61" s="24"/>
      <c r="AB61" s="24"/>
      <c r="AC61" s="49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50"/>
      <c r="AP61" s="24"/>
      <c r="AQ61" s="22"/>
    </row>
    <row r="62" spans="2:43">
      <c r="B62" s="21"/>
      <c r="C62" s="24"/>
      <c r="D62" s="49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50"/>
      <c r="AA62" s="24"/>
      <c r="AB62" s="24"/>
      <c r="AC62" s="49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50"/>
      <c r="AP62" s="24"/>
      <c r="AQ62" s="22"/>
    </row>
    <row r="63" spans="2:43">
      <c r="B63" s="21"/>
      <c r="C63" s="24"/>
      <c r="D63" s="49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50"/>
      <c r="AA63" s="24"/>
      <c r="AB63" s="24"/>
      <c r="AC63" s="49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50"/>
      <c r="AP63" s="24"/>
      <c r="AQ63" s="22"/>
    </row>
    <row r="64" spans="2:43">
      <c r="B64" s="21"/>
      <c r="C64" s="24"/>
      <c r="D64" s="49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50"/>
      <c r="AA64" s="24"/>
      <c r="AB64" s="24"/>
      <c r="AC64" s="49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50"/>
      <c r="AP64" s="24"/>
      <c r="AQ64" s="22"/>
    </row>
    <row r="65" spans="2:43">
      <c r="B65" s="21"/>
      <c r="C65" s="24"/>
      <c r="D65" s="49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50"/>
      <c r="AA65" s="24"/>
      <c r="AB65" s="24"/>
      <c r="AC65" s="49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50"/>
      <c r="AP65" s="24"/>
      <c r="AQ65" s="22"/>
    </row>
    <row r="66" spans="2:43">
      <c r="B66" s="21"/>
      <c r="C66" s="24"/>
      <c r="D66" s="49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50"/>
      <c r="AA66" s="24"/>
      <c r="AB66" s="24"/>
      <c r="AC66" s="49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50"/>
      <c r="AP66" s="24"/>
      <c r="AQ66" s="22"/>
    </row>
    <row r="67" spans="2:43">
      <c r="B67" s="21"/>
      <c r="C67" s="24"/>
      <c r="D67" s="49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50"/>
      <c r="AA67" s="24"/>
      <c r="AB67" s="24"/>
      <c r="AC67" s="49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50"/>
      <c r="AP67" s="24"/>
      <c r="AQ67" s="22"/>
    </row>
    <row r="68" spans="2:43">
      <c r="B68" s="21"/>
      <c r="C68" s="24"/>
      <c r="D68" s="49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50"/>
      <c r="AA68" s="24"/>
      <c r="AB68" s="24"/>
      <c r="AC68" s="49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50"/>
      <c r="AP68" s="24"/>
      <c r="AQ68" s="22"/>
    </row>
    <row r="69" spans="2:43" s="1" customFormat="1" ht="15">
      <c r="B69" s="31"/>
      <c r="C69" s="32"/>
      <c r="D69" s="51" t="s">
        <v>199</v>
      </c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3" t="s">
        <v>198</v>
      </c>
      <c r="S69" s="52"/>
      <c r="T69" s="52"/>
      <c r="U69" s="52"/>
      <c r="V69" s="52"/>
      <c r="W69" s="52"/>
      <c r="X69" s="52"/>
      <c r="Y69" s="52"/>
      <c r="Z69" s="54"/>
      <c r="AA69" s="32"/>
      <c r="AB69" s="32"/>
      <c r="AC69" s="51" t="s">
        <v>199</v>
      </c>
      <c r="AD69" s="52"/>
      <c r="AE69" s="52"/>
      <c r="AF69" s="52"/>
      <c r="AG69" s="52"/>
      <c r="AH69" s="52"/>
      <c r="AI69" s="52"/>
      <c r="AJ69" s="52"/>
      <c r="AK69" s="52"/>
      <c r="AL69" s="52"/>
      <c r="AM69" s="53" t="s">
        <v>198</v>
      </c>
      <c r="AN69" s="52"/>
      <c r="AO69" s="54"/>
      <c r="AP69" s="32"/>
      <c r="AQ69" s="33"/>
    </row>
    <row r="70" spans="2:43" s="1" customFormat="1" ht="6.95" customHeight="1">
      <c r="B70" s="31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3"/>
    </row>
    <row r="71" spans="2:43" s="1" customFormat="1" ht="6.9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7"/>
    </row>
    <row r="75" spans="2:43" s="1" customFormat="1" ht="6.95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</row>
    <row r="76" spans="2:43" s="1" customFormat="1" ht="36.950000000000003" customHeight="1">
      <c r="B76" s="31"/>
      <c r="C76" s="171" t="s">
        <v>200</v>
      </c>
      <c r="D76" s="172"/>
      <c r="E76" s="172"/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  <c r="Q76" s="172"/>
      <c r="R76" s="172"/>
      <c r="S76" s="172"/>
      <c r="T76" s="172"/>
      <c r="U76" s="172"/>
      <c r="V76" s="172"/>
      <c r="W76" s="172"/>
      <c r="X76" s="172"/>
      <c r="Y76" s="172"/>
      <c r="Z76" s="172"/>
      <c r="AA76" s="172"/>
      <c r="AB76" s="172"/>
      <c r="AC76" s="172"/>
      <c r="AD76" s="172"/>
      <c r="AE76" s="172"/>
      <c r="AF76" s="172"/>
      <c r="AG76" s="172"/>
      <c r="AH76" s="172"/>
      <c r="AI76" s="172"/>
      <c r="AJ76" s="172"/>
      <c r="AK76" s="172"/>
      <c r="AL76" s="172"/>
      <c r="AM76" s="172"/>
      <c r="AN76" s="172"/>
      <c r="AO76" s="172"/>
      <c r="AP76" s="172"/>
      <c r="AQ76" s="33"/>
    </row>
    <row r="77" spans="2:43" s="3" customFormat="1" ht="14.45" customHeight="1">
      <c r="B77" s="61"/>
      <c r="C77" s="28" t="s">
        <v>13</v>
      </c>
      <c r="D77" s="62"/>
      <c r="E77" s="62"/>
      <c r="F77" s="62"/>
      <c r="G77" s="62"/>
      <c r="H77" s="62"/>
      <c r="I77" s="62"/>
      <c r="J77" s="62"/>
      <c r="K77" s="62"/>
      <c r="L77" s="62" t="str">
        <f>K5</f>
        <v>8881</v>
      </c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3"/>
    </row>
    <row r="78" spans="2:43" s="4" customFormat="1" ht="36.950000000000003" customHeight="1">
      <c r="B78" s="64"/>
      <c r="C78" s="65" t="s">
        <v>15</v>
      </c>
      <c r="D78" s="66"/>
      <c r="E78" s="66"/>
      <c r="F78" s="66"/>
      <c r="G78" s="66"/>
      <c r="H78" s="66"/>
      <c r="I78" s="66"/>
      <c r="J78" s="66"/>
      <c r="K78" s="66"/>
      <c r="L78" s="181" t="str">
        <f>K6</f>
        <v>Parčík za daňovým úradom - Street workoutový park</v>
      </c>
      <c r="M78" s="182"/>
      <c r="N78" s="182"/>
      <c r="O78" s="182"/>
      <c r="P78" s="182"/>
      <c r="Q78" s="182"/>
      <c r="R78" s="182"/>
      <c r="S78" s="182"/>
      <c r="T78" s="182"/>
      <c r="U78" s="182"/>
      <c r="V78" s="182"/>
      <c r="W78" s="182"/>
      <c r="X78" s="182"/>
      <c r="Y78" s="182"/>
      <c r="Z78" s="182"/>
      <c r="AA78" s="182"/>
      <c r="AB78" s="182"/>
      <c r="AC78" s="182"/>
      <c r="AD78" s="182"/>
      <c r="AE78" s="182"/>
      <c r="AF78" s="182"/>
      <c r="AG78" s="182"/>
      <c r="AH78" s="182"/>
      <c r="AI78" s="182"/>
      <c r="AJ78" s="182"/>
      <c r="AK78" s="182"/>
      <c r="AL78" s="182"/>
      <c r="AM78" s="182"/>
      <c r="AN78" s="182"/>
      <c r="AO78" s="182"/>
      <c r="AP78" s="66"/>
      <c r="AQ78" s="67"/>
    </row>
    <row r="79" spans="2:43" s="1" customFormat="1" ht="6.95" customHeight="1">
      <c r="B79" s="31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3"/>
    </row>
    <row r="80" spans="2:43" s="1" customFormat="1" ht="15">
      <c r="B80" s="31"/>
      <c r="C80" s="28" t="s">
        <v>181</v>
      </c>
      <c r="D80" s="32"/>
      <c r="E80" s="32"/>
      <c r="F80" s="32"/>
      <c r="G80" s="32"/>
      <c r="H80" s="32"/>
      <c r="I80" s="32"/>
      <c r="J80" s="32"/>
      <c r="K80" s="32"/>
      <c r="L80" s="68" t="str">
        <f>IF(K8="","",K8)</f>
        <v xml:space="preserve"> </v>
      </c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28" t="s">
        <v>188</v>
      </c>
      <c r="AJ80" s="32"/>
      <c r="AK80" s="32"/>
      <c r="AL80" s="32"/>
      <c r="AM80" s="184">
        <f>IF(AN8= "","",AN8)</f>
        <v>42892</v>
      </c>
      <c r="AN80" s="184"/>
      <c r="AO80" s="32"/>
      <c r="AP80" s="32"/>
      <c r="AQ80" s="33"/>
    </row>
    <row r="81" spans="1:76" s="1" customFormat="1" ht="6.95" customHeight="1"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3"/>
    </row>
    <row r="82" spans="1:76" s="1" customFormat="1" ht="15">
      <c r="B82" s="31"/>
      <c r="C82" s="28" t="s">
        <v>21</v>
      </c>
      <c r="D82" s="32"/>
      <c r="E82" s="32"/>
      <c r="F82" s="32"/>
      <c r="G82" s="32"/>
      <c r="H82" s="32"/>
      <c r="I82" s="32"/>
      <c r="J82" s="32"/>
      <c r="K82" s="32"/>
      <c r="L82" s="62" t="str">
        <f>IF(E11= "","",E11)</f>
        <v>O.Z. BWT</v>
      </c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28" t="s">
        <v>26</v>
      </c>
      <c r="AJ82" s="32"/>
      <c r="AK82" s="32"/>
      <c r="AL82" s="32"/>
      <c r="AM82" s="183" t="str">
        <f>IF(E17="","",E17)</f>
        <v>Ing. Marek Rogel</v>
      </c>
      <c r="AN82" s="183"/>
      <c r="AO82" s="183"/>
      <c r="AP82" s="183"/>
      <c r="AQ82" s="33"/>
      <c r="AS82" s="188" t="s">
        <v>45</v>
      </c>
      <c r="AT82" s="189"/>
      <c r="AU82" s="47"/>
      <c r="AV82" s="47"/>
      <c r="AW82" s="47"/>
      <c r="AX82" s="47"/>
      <c r="AY82" s="47"/>
      <c r="AZ82" s="47"/>
      <c r="BA82" s="47"/>
      <c r="BB82" s="47"/>
      <c r="BC82" s="47"/>
      <c r="BD82" s="48"/>
    </row>
    <row r="83" spans="1:76" s="1" customFormat="1" ht="15">
      <c r="B83" s="31"/>
      <c r="C83" s="28" t="s">
        <v>25</v>
      </c>
      <c r="D83" s="32"/>
      <c r="E83" s="32"/>
      <c r="F83" s="32"/>
      <c r="G83" s="32"/>
      <c r="H83" s="32"/>
      <c r="I83" s="32"/>
      <c r="J83" s="32"/>
      <c r="K83" s="32"/>
      <c r="L83" s="62" t="str">
        <f>IF(E14="","",E14)</f>
        <v xml:space="preserve"> </v>
      </c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28" t="s">
        <v>28</v>
      </c>
      <c r="AJ83" s="32"/>
      <c r="AK83" s="32"/>
      <c r="AL83" s="32"/>
      <c r="AM83" s="183" t="str">
        <f>IF(E20="","",E20)</f>
        <v xml:space="preserve"> </v>
      </c>
      <c r="AN83" s="183"/>
      <c r="AO83" s="183"/>
      <c r="AP83" s="183"/>
      <c r="AQ83" s="33"/>
      <c r="AS83" s="190"/>
      <c r="AT83" s="191"/>
      <c r="AU83" s="32"/>
      <c r="AV83" s="32"/>
      <c r="AW83" s="32"/>
      <c r="AX83" s="32"/>
      <c r="AY83" s="32"/>
      <c r="AZ83" s="32"/>
      <c r="BA83" s="32"/>
      <c r="BB83" s="32"/>
      <c r="BC83" s="32"/>
      <c r="BD83" s="69"/>
    </row>
    <row r="84" spans="1:76" s="1" customFormat="1" ht="10.9" customHeight="1"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3"/>
      <c r="AS84" s="190"/>
      <c r="AT84" s="191"/>
      <c r="AU84" s="32"/>
      <c r="AV84" s="32"/>
      <c r="AW84" s="32"/>
      <c r="AX84" s="32"/>
      <c r="AY84" s="32"/>
      <c r="AZ84" s="32"/>
      <c r="BA84" s="32"/>
      <c r="BB84" s="32"/>
      <c r="BC84" s="32"/>
      <c r="BD84" s="69"/>
    </row>
    <row r="85" spans="1:76" s="1" customFormat="1" ht="29.25" customHeight="1">
      <c r="B85" s="31"/>
      <c r="C85" s="192" t="s">
        <v>46</v>
      </c>
      <c r="D85" s="193"/>
      <c r="E85" s="193"/>
      <c r="F85" s="193"/>
      <c r="G85" s="193"/>
      <c r="H85" s="70"/>
      <c r="I85" s="194" t="s">
        <v>47</v>
      </c>
      <c r="J85" s="193"/>
      <c r="K85" s="193"/>
      <c r="L85" s="193"/>
      <c r="M85" s="193"/>
      <c r="N85" s="193"/>
      <c r="O85" s="193"/>
      <c r="P85" s="193"/>
      <c r="Q85" s="193"/>
      <c r="R85" s="193"/>
      <c r="S85" s="193"/>
      <c r="T85" s="193"/>
      <c r="U85" s="193"/>
      <c r="V85" s="193"/>
      <c r="W85" s="193"/>
      <c r="X85" s="193"/>
      <c r="Y85" s="193"/>
      <c r="Z85" s="193"/>
      <c r="AA85" s="193"/>
      <c r="AB85" s="193"/>
      <c r="AC85" s="193"/>
      <c r="AD85" s="193"/>
      <c r="AE85" s="193"/>
      <c r="AF85" s="193"/>
      <c r="AG85" s="194" t="s">
        <v>48</v>
      </c>
      <c r="AH85" s="193"/>
      <c r="AI85" s="193"/>
      <c r="AJ85" s="193"/>
      <c r="AK85" s="193"/>
      <c r="AL85" s="193"/>
      <c r="AM85" s="193"/>
      <c r="AN85" s="194" t="s">
        <v>49</v>
      </c>
      <c r="AO85" s="193"/>
      <c r="AP85" s="195"/>
      <c r="AQ85" s="33"/>
      <c r="AS85" s="71" t="s">
        <v>50</v>
      </c>
      <c r="AT85" s="72" t="s">
        <v>51</v>
      </c>
      <c r="AU85" s="72" t="s">
        <v>52</v>
      </c>
      <c r="AV85" s="72" t="s">
        <v>53</v>
      </c>
      <c r="AW85" s="72" t="s">
        <v>54</v>
      </c>
      <c r="AX85" s="72" t="s">
        <v>55</v>
      </c>
      <c r="AY85" s="72" t="s">
        <v>56</v>
      </c>
      <c r="AZ85" s="72" t="s">
        <v>57</v>
      </c>
      <c r="BA85" s="72" t="s">
        <v>58</v>
      </c>
      <c r="BB85" s="72" t="s">
        <v>59</v>
      </c>
      <c r="BC85" s="72" t="s">
        <v>60</v>
      </c>
      <c r="BD85" s="73" t="s">
        <v>61</v>
      </c>
    </row>
    <row r="86" spans="1:76" s="1" customFormat="1" ht="10.9" customHeight="1"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3"/>
      <c r="AS86" s="74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8"/>
    </row>
    <row r="87" spans="1:76" s="4" customFormat="1" ht="32.450000000000003" customHeight="1">
      <c r="B87" s="64"/>
      <c r="C87" s="75" t="s">
        <v>82</v>
      </c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6"/>
      <c r="AF87" s="76"/>
      <c r="AG87" s="186">
        <f>ROUND(AG88,2)</f>
        <v>0</v>
      </c>
      <c r="AH87" s="186"/>
      <c r="AI87" s="186"/>
      <c r="AJ87" s="186"/>
      <c r="AK87" s="186"/>
      <c r="AL87" s="186"/>
      <c r="AM87" s="186"/>
      <c r="AN87" s="187">
        <f>SUM(AG87,AT87)</f>
        <v>0</v>
      </c>
      <c r="AO87" s="187"/>
      <c r="AP87" s="187"/>
      <c r="AQ87" s="67"/>
      <c r="AS87" s="77">
        <f>ROUND(AS88,2)</f>
        <v>0</v>
      </c>
      <c r="AT87" s="78">
        <f>ROUND(SUM(AV87:AW87),2)</f>
        <v>0</v>
      </c>
      <c r="AU87" s="79">
        <f>ROUND(AU88,5)</f>
        <v>236.15615</v>
      </c>
      <c r="AV87" s="78">
        <f>ROUND(AZ87*L31,2)</f>
        <v>0</v>
      </c>
      <c r="AW87" s="78">
        <f>ROUND(BA87*L32,2)</f>
        <v>0</v>
      </c>
      <c r="AX87" s="78">
        <f>ROUND(BB87*L31,2)</f>
        <v>0</v>
      </c>
      <c r="AY87" s="78">
        <f>ROUND(BC87*L32,2)</f>
        <v>0</v>
      </c>
      <c r="AZ87" s="78">
        <f>ROUND(AZ88,2)</f>
        <v>0</v>
      </c>
      <c r="BA87" s="78">
        <f>ROUND(BA88,2)</f>
        <v>0</v>
      </c>
      <c r="BB87" s="78">
        <f>ROUND(BB88,2)</f>
        <v>0</v>
      </c>
      <c r="BC87" s="78">
        <f>ROUND(BC88,2)</f>
        <v>0</v>
      </c>
      <c r="BD87" s="80">
        <f>ROUND(BD88,2)</f>
        <v>0</v>
      </c>
      <c r="BS87" s="81" t="s">
        <v>62</v>
      </c>
      <c r="BT87" s="81" t="s">
        <v>63</v>
      </c>
      <c r="BV87" s="81" t="s">
        <v>64</v>
      </c>
      <c r="BW87" s="81" t="s">
        <v>65</v>
      </c>
      <c r="BX87" s="81" t="s">
        <v>66</v>
      </c>
    </row>
    <row r="88" spans="1:76" s="5" customFormat="1" ht="31.5" customHeight="1">
      <c r="A88" s="82" t="s">
        <v>67</v>
      </c>
      <c r="B88" s="83"/>
      <c r="C88" s="84"/>
      <c r="D88" s="185" t="s">
        <v>14</v>
      </c>
      <c r="E88" s="185"/>
      <c r="F88" s="185"/>
      <c r="G88" s="185"/>
      <c r="H88" s="185"/>
      <c r="I88" s="85"/>
      <c r="J88" s="185" t="s">
        <v>16</v>
      </c>
      <c r="K88" s="185"/>
      <c r="L88" s="185"/>
      <c r="M88" s="185"/>
      <c r="N88" s="185"/>
      <c r="O88" s="185"/>
      <c r="P88" s="185"/>
      <c r="Q88" s="185"/>
      <c r="R88" s="185"/>
      <c r="S88" s="185"/>
      <c r="T88" s="185"/>
      <c r="U88" s="185"/>
      <c r="V88" s="185"/>
      <c r="W88" s="185"/>
      <c r="X88" s="185"/>
      <c r="Y88" s="185"/>
      <c r="Z88" s="185"/>
      <c r="AA88" s="185"/>
      <c r="AB88" s="185"/>
      <c r="AC88" s="185"/>
      <c r="AD88" s="185"/>
      <c r="AE88" s="185"/>
      <c r="AF88" s="185"/>
      <c r="AG88" s="199">
        <f>'8881 - Parčík za daňovým ...'!M29</f>
        <v>0</v>
      </c>
      <c r="AH88" s="200"/>
      <c r="AI88" s="200"/>
      <c r="AJ88" s="200"/>
      <c r="AK88" s="200"/>
      <c r="AL88" s="200"/>
      <c r="AM88" s="200"/>
      <c r="AN88" s="199">
        <f>SUM(AG88,AT88)</f>
        <v>0</v>
      </c>
      <c r="AO88" s="200"/>
      <c r="AP88" s="200"/>
      <c r="AQ88" s="86"/>
      <c r="AS88" s="87">
        <f>'8881 - Parčík za daňovým ...'!M27</f>
        <v>0</v>
      </c>
      <c r="AT88" s="88">
        <f>ROUND(SUM(AV88:AW88),2)</f>
        <v>0</v>
      </c>
      <c r="AU88" s="89">
        <f>'8881 - Parčík za daňovým ...'!W114</f>
        <v>236.15615</v>
      </c>
      <c r="AV88" s="88">
        <f>'8881 - Parčík za daňovým ...'!M31</f>
        <v>0</v>
      </c>
      <c r="AW88" s="88">
        <f>'8881 - Parčík za daňovým ...'!M32</f>
        <v>0</v>
      </c>
      <c r="AX88" s="88">
        <f>'8881 - Parčík za daňovým ...'!M33</f>
        <v>0</v>
      </c>
      <c r="AY88" s="88">
        <f>'8881 - Parčík za daňovým ...'!M34</f>
        <v>0</v>
      </c>
      <c r="AZ88" s="88">
        <f>'8881 - Parčík za daňovým ...'!H31</f>
        <v>0</v>
      </c>
      <c r="BA88" s="88">
        <f>'8881 - Parčík za daňovým ...'!H32</f>
        <v>0</v>
      </c>
      <c r="BB88" s="88">
        <f>'8881 - Parčík za daňovým ...'!H33</f>
        <v>0</v>
      </c>
      <c r="BC88" s="88">
        <f>'8881 - Parčík za daňovým ...'!H34</f>
        <v>0</v>
      </c>
      <c r="BD88" s="90">
        <f>'8881 - Parčík za daňovým ...'!H35</f>
        <v>0</v>
      </c>
      <c r="BT88" s="91" t="s">
        <v>68</v>
      </c>
      <c r="BU88" s="91" t="s">
        <v>69</v>
      </c>
      <c r="BV88" s="91" t="s">
        <v>64</v>
      </c>
      <c r="BW88" s="91" t="s">
        <v>65</v>
      </c>
      <c r="BX88" s="91" t="s">
        <v>66</v>
      </c>
    </row>
    <row r="89" spans="1:76">
      <c r="B89" s="21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2"/>
    </row>
    <row r="90" spans="1:76" s="1" customFormat="1" ht="30" customHeight="1">
      <c r="B90" s="31"/>
      <c r="C90" s="75" t="s">
        <v>201</v>
      </c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187">
        <v>0</v>
      </c>
      <c r="AH90" s="187"/>
      <c r="AI90" s="187"/>
      <c r="AJ90" s="187"/>
      <c r="AK90" s="187"/>
      <c r="AL90" s="187"/>
      <c r="AM90" s="187"/>
      <c r="AN90" s="187">
        <v>0</v>
      </c>
      <c r="AO90" s="187"/>
      <c r="AP90" s="187"/>
      <c r="AQ90" s="33"/>
      <c r="AS90" s="71" t="s">
        <v>70</v>
      </c>
      <c r="AT90" s="72" t="s">
        <v>71</v>
      </c>
      <c r="AU90" s="72" t="s">
        <v>31</v>
      </c>
      <c r="AV90" s="73" t="s">
        <v>51</v>
      </c>
    </row>
    <row r="91" spans="1:76" s="1" customFormat="1" ht="10.9" customHeight="1">
      <c r="B91" s="31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3"/>
      <c r="AS91" s="92"/>
      <c r="AT91" s="52"/>
      <c r="AU91" s="52"/>
      <c r="AV91" s="54"/>
    </row>
    <row r="92" spans="1:76" s="1" customFormat="1" ht="30" customHeight="1">
      <c r="B92" s="31"/>
      <c r="C92" s="93" t="s">
        <v>72</v>
      </c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196">
        <f>ROUND(AG87+AG90,2)</f>
        <v>0</v>
      </c>
      <c r="AH92" s="196"/>
      <c r="AI92" s="196"/>
      <c r="AJ92" s="196"/>
      <c r="AK92" s="196"/>
      <c r="AL92" s="196"/>
      <c r="AM92" s="196"/>
      <c r="AN92" s="196">
        <f>AN87+AN90</f>
        <v>0</v>
      </c>
      <c r="AO92" s="196"/>
      <c r="AP92" s="196"/>
      <c r="AQ92" s="33"/>
    </row>
    <row r="93" spans="1:76" s="1" customFormat="1" ht="6.95" customHeight="1">
      <c r="B93" s="55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7"/>
    </row>
  </sheetData>
  <mergeCells count="46">
    <mergeCell ref="AG90:AM90"/>
    <mergeCell ref="AN90:AP90"/>
    <mergeCell ref="AG92:AM92"/>
    <mergeCell ref="AN92:AP92"/>
    <mergeCell ref="AR2:BE2"/>
    <mergeCell ref="AN88:AP88"/>
    <mergeCell ref="AG88:AM88"/>
    <mergeCell ref="AK26:AO26"/>
    <mergeCell ref="AK27:AO27"/>
    <mergeCell ref="AK29:AO29"/>
    <mergeCell ref="D88:H88"/>
    <mergeCell ref="J88:AF88"/>
    <mergeCell ref="AG87:AM87"/>
    <mergeCell ref="AN87:AP87"/>
    <mergeCell ref="AS82:AT84"/>
    <mergeCell ref="AM83:AP83"/>
    <mergeCell ref="C85:G85"/>
    <mergeCell ref="I85:AF85"/>
    <mergeCell ref="AG85:AM85"/>
    <mergeCell ref="AN85:AP85"/>
    <mergeCell ref="X37:AB37"/>
    <mergeCell ref="AK37:AO37"/>
    <mergeCell ref="C76:AP76"/>
    <mergeCell ref="L78:AO78"/>
    <mergeCell ref="AM82:AP82"/>
    <mergeCell ref="AM80:AN80"/>
    <mergeCell ref="L34:O34"/>
    <mergeCell ref="W34:AE34"/>
    <mergeCell ref="AK34:AO34"/>
    <mergeCell ref="L35:O35"/>
    <mergeCell ref="W35:AE35"/>
    <mergeCell ref="AK35:AO35"/>
    <mergeCell ref="L32:O32"/>
    <mergeCell ref="W32:AE32"/>
    <mergeCell ref="AK32:AO32"/>
    <mergeCell ref="L33:O33"/>
    <mergeCell ref="W33:AE33"/>
    <mergeCell ref="AK33:AO33"/>
    <mergeCell ref="L31:O31"/>
    <mergeCell ref="W31:AE31"/>
    <mergeCell ref="AK31:AO31"/>
    <mergeCell ref="C2:AP2"/>
    <mergeCell ref="C4:AP4"/>
    <mergeCell ref="K5:AO5"/>
    <mergeCell ref="K6:AO6"/>
    <mergeCell ref="E23:AN23"/>
  </mergeCells>
  <hyperlinks>
    <hyperlink ref="K1:S1" location="C2" display="1) Souhrnný list stavby" xr:uid="{00000000-0004-0000-0000-000000000000}"/>
    <hyperlink ref="W1:AF1" location="C87" display="2) Rekapitulace objektů" xr:uid="{00000000-0004-0000-0000-000001000000}"/>
    <hyperlink ref="A88" location="'8881 - Parčík za daňovým ...'!C2" display="/" xr:uid="{00000000-0004-0000-0000-000002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N147"/>
  <sheetViews>
    <sheetView showGridLines="0" zoomScaleNormal="100" workbookViewId="0">
      <pane ySplit="1" topLeftCell="A204" activePane="bottomLeft" state="frozen"/>
      <selection pane="bottomLeft" activeCell="N145" sqref="N145:Q145"/>
    </sheetView>
  </sheetViews>
  <sheetFormatPr defaultRowHeight="13.5"/>
  <cols>
    <col min="1" max="1" width="8.33203125" customWidth="1"/>
    <col min="2" max="2" width="1.6640625" customWidth="1"/>
    <col min="3" max="3" width="6.6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customWidth="1"/>
    <col min="29" max="29" width="11" customWidth="1"/>
    <col min="30" max="30" width="15" customWidth="1"/>
    <col min="31" max="31" width="16.33203125" customWidth="1"/>
    <col min="65" max="65" width="11" customWidth="1"/>
  </cols>
  <sheetData>
    <row r="1" spans="1:66" ht="21.75" customHeight="1">
      <c r="A1" s="95"/>
      <c r="B1" s="11"/>
      <c r="C1" s="11"/>
      <c r="D1" s="12" t="s">
        <v>1</v>
      </c>
      <c r="E1" s="11"/>
      <c r="F1" s="13" t="s">
        <v>73</v>
      </c>
      <c r="G1" s="13"/>
      <c r="H1" s="231" t="s">
        <v>74</v>
      </c>
      <c r="I1" s="231"/>
      <c r="J1" s="231"/>
      <c r="K1" s="231"/>
      <c r="L1" s="13" t="s">
        <v>75</v>
      </c>
      <c r="M1" s="11"/>
      <c r="N1" s="11"/>
      <c r="O1" s="12" t="s">
        <v>76</v>
      </c>
      <c r="P1" s="11"/>
      <c r="Q1" s="11"/>
      <c r="R1" s="11"/>
      <c r="S1" s="13" t="s">
        <v>77</v>
      </c>
      <c r="T1" s="13"/>
      <c r="U1" s="95"/>
      <c r="V1" s="95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169" t="s">
        <v>7</v>
      </c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S2" s="197" t="s">
        <v>8</v>
      </c>
      <c r="T2" s="198"/>
      <c r="U2" s="198"/>
      <c r="V2" s="198"/>
      <c r="W2" s="198"/>
      <c r="X2" s="198"/>
      <c r="Y2" s="198"/>
      <c r="Z2" s="198"/>
      <c r="AA2" s="198"/>
      <c r="AB2" s="198"/>
      <c r="AC2" s="198"/>
      <c r="AT2" s="17" t="s">
        <v>65</v>
      </c>
    </row>
    <row r="3" spans="1:6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AT3" s="17" t="s">
        <v>78</v>
      </c>
    </row>
    <row r="4" spans="1:66" ht="36.950000000000003" customHeight="1">
      <c r="B4" s="21"/>
      <c r="C4" s="171" t="s">
        <v>79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22"/>
      <c r="T4" s="23" t="s">
        <v>11</v>
      </c>
      <c r="AT4" s="17" t="s">
        <v>6</v>
      </c>
    </row>
    <row r="5" spans="1:66" ht="6.95" customHeight="1">
      <c r="B5" s="21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2"/>
    </row>
    <row r="6" spans="1:66" s="1" customFormat="1" ht="32.85" customHeight="1">
      <c r="B6" s="31"/>
      <c r="C6" s="32"/>
      <c r="D6" s="27" t="s">
        <v>15</v>
      </c>
      <c r="E6" s="32"/>
      <c r="F6" s="175" t="s">
        <v>16</v>
      </c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32"/>
      <c r="R6" s="33"/>
    </row>
    <row r="7" spans="1:66" s="1" customFormat="1" ht="14.45" customHeight="1">
      <c r="B7" s="31"/>
      <c r="C7" s="32"/>
      <c r="D7" s="28" t="s">
        <v>17</v>
      </c>
      <c r="E7" s="32"/>
      <c r="F7" s="146">
        <v>823329</v>
      </c>
      <c r="G7" s="32"/>
      <c r="H7" s="32"/>
      <c r="I7" s="32"/>
      <c r="J7" s="32"/>
      <c r="K7" s="32"/>
      <c r="L7" s="32"/>
      <c r="M7" s="28" t="s">
        <v>18</v>
      </c>
      <c r="N7" s="32"/>
      <c r="O7" s="26" t="s">
        <v>5</v>
      </c>
      <c r="P7" s="32"/>
      <c r="Q7" s="32"/>
      <c r="R7" s="33"/>
    </row>
    <row r="8" spans="1:66" s="1" customFormat="1" ht="14.45" customHeight="1">
      <c r="B8" s="31"/>
      <c r="C8" s="32"/>
      <c r="D8" s="28" t="s">
        <v>181</v>
      </c>
      <c r="E8" s="32"/>
      <c r="F8" s="26" t="s">
        <v>152</v>
      </c>
      <c r="G8" s="32"/>
      <c r="H8" s="32"/>
      <c r="I8" s="32"/>
      <c r="J8" s="32"/>
      <c r="K8" s="32"/>
      <c r="L8" s="32"/>
      <c r="M8" s="28" t="s">
        <v>188</v>
      </c>
      <c r="N8" s="32"/>
      <c r="O8" s="184">
        <v>43257</v>
      </c>
      <c r="P8" s="184"/>
      <c r="Q8" s="32"/>
      <c r="R8" s="33"/>
    </row>
    <row r="9" spans="1:66" s="1" customFormat="1" ht="10.9" customHeight="1">
      <c r="B9" s="3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3"/>
    </row>
    <row r="10" spans="1:66" s="1" customFormat="1" ht="14.45" customHeight="1">
      <c r="B10" s="31"/>
      <c r="C10" s="32"/>
      <c r="D10" s="28" t="s">
        <v>182</v>
      </c>
      <c r="E10" s="32"/>
      <c r="F10" s="32"/>
      <c r="G10" s="32"/>
      <c r="H10" s="32"/>
      <c r="I10" s="32"/>
      <c r="J10" s="32"/>
      <c r="K10" s="32"/>
      <c r="L10" s="32"/>
      <c r="M10" s="28" t="s">
        <v>22</v>
      </c>
      <c r="N10" s="32"/>
      <c r="O10" s="173" t="s">
        <v>5</v>
      </c>
      <c r="P10" s="173"/>
      <c r="Q10" s="32"/>
      <c r="R10" s="33"/>
    </row>
    <row r="11" spans="1:66" s="1" customFormat="1" ht="18" customHeight="1">
      <c r="B11" s="31"/>
      <c r="C11" s="32"/>
      <c r="D11" s="32"/>
      <c r="E11" s="26" t="s">
        <v>23</v>
      </c>
      <c r="F11" s="32"/>
      <c r="G11" s="32"/>
      <c r="H11" s="32"/>
      <c r="I11" s="32"/>
      <c r="J11" s="32"/>
      <c r="K11" s="32"/>
      <c r="L11" s="32"/>
      <c r="M11" s="28" t="s">
        <v>24</v>
      </c>
      <c r="N11" s="32"/>
      <c r="O11" s="173" t="s">
        <v>5</v>
      </c>
      <c r="P11" s="173"/>
      <c r="Q11" s="32"/>
      <c r="R11" s="33"/>
    </row>
    <row r="12" spans="1:66" s="1" customFormat="1" ht="6.95" customHeight="1">
      <c r="B12" s="3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3"/>
    </row>
    <row r="13" spans="1:66" s="1" customFormat="1" ht="14.45" customHeight="1">
      <c r="B13" s="31"/>
      <c r="C13" s="32"/>
      <c r="D13" s="28" t="s">
        <v>25</v>
      </c>
      <c r="E13" s="32"/>
      <c r="F13" s="32"/>
      <c r="G13" s="32"/>
      <c r="H13" s="32"/>
      <c r="I13" s="32"/>
      <c r="J13" s="32"/>
      <c r="K13" s="32"/>
      <c r="L13" s="32"/>
      <c r="M13" s="28" t="s">
        <v>22</v>
      </c>
      <c r="N13" s="32"/>
      <c r="O13" s="173" t="str">
        <f>IF('Rekapitulácia stavby'!AN13="","",'Rekapitulácia stavby'!AN13)</f>
        <v/>
      </c>
      <c r="P13" s="173"/>
      <c r="Q13" s="32"/>
      <c r="R13" s="33"/>
    </row>
    <row r="14" spans="1:66" s="1" customFormat="1" ht="18" customHeight="1">
      <c r="B14" s="31"/>
      <c r="C14" s="32"/>
      <c r="D14" s="32"/>
      <c r="E14" s="26" t="str">
        <f>IF('Rekapitulácia stavby'!E14="","",'Rekapitulácia stavby'!E14)</f>
        <v xml:space="preserve"> </v>
      </c>
      <c r="F14" s="32"/>
      <c r="G14" s="32"/>
      <c r="H14" s="32"/>
      <c r="I14" s="32"/>
      <c r="J14" s="32"/>
      <c r="K14" s="32"/>
      <c r="L14" s="32"/>
      <c r="M14" s="28" t="s">
        <v>24</v>
      </c>
      <c r="N14" s="32"/>
      <c r="O14" s="173" t="str">
        <f>IF('Rekapitulácia stavby'!AN14="","",'Rekapitulácia stavby'!AN14)</f>
        <v/>
      </c>
      <c r="P14" s="173"/>
      <c r="Q14" s="32"/>
      <c r="R14" s="33"/>
    </row>
    <row r="15" spans="1:66" s="1" customFormat="1" ht="6.95" customHeight="1">
      <c r="B15" s="31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3"/>
    </row>
    <row r="16" spans="1:66" s="1" customFormat="1" ht="14.45" customHeight="1">
      <c r="B16" s="31"/>
      <c r="C16" s="32"/>
      <c r="D16" s="28" t="s">
        <v>26</v>
      </c>
      <c r="E16" s="32"/>
      <c r="F16" s="32"/>
      <c r="G16" s="32"/>
      <c r="H16" s="32"/>
      <c r="I16" s="32"/>
      <c r="J16" s="32"/>
      <c r="K16" s="32"/>
      <c r="L16" s="32"/>
      <c r="M16" s="28" t="s">
        <v>22</v>
      </c>
      <c r="N16" s="32"/>
      <c r="O16" s="173" t="s">
        <v>5</v>
      </c>
      <c r="P16" s="173"/>
      <c r="Q16" s="32"/>
      <c r="R16" s="33"/>
    </row>
    <row r="17" spans="2:18" s="1" customFormat="1" ht="18" customHeight="1">
      <c r="B17" s="31"/>
      <c r="C17" s="32"/>
      <c r="D17" s="32"/>
      <c r="E17" s="26" t="s">
        <v>27</v>
      </c>
      <c r="F17" s="32"/>
      <c r="G17" s="32"/>
      <c r="H17" s="32"/>
      <c r="I17" s="32"/>
      <c r="J17" s="32"/>
      <c r="K17" s="32"/>
      <c r="L17" s="32"/>
      <c r="M17" s="28" t="s">
        <v>24</v>
      </c>
      <c r="N17" s="32"/>
      <c r="O17" s="173" t="s">
        <v>5</v>
      </c>
      <c r="P17" s="173"/>
      <c r="Q17" s="32"/>
      <c r="R17" s="33"/>
    </row>
    <row r="18" spans="2:18" s="1" customFormat="1" ht="6.95" customHeight="1">
      <c r="B18" s="31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3"/>
    </row>
    <row r="19" spans="2:18" s="1" customFormat="1" ht="14.45" customHeight="1">
      <c r="B19" s="31"/>
      <c r="C19" s="32"/>
      <c r="D19" s="28" t="s">
        <v>28</v>
      </c>
      <c r="E19" s="32"/>
      <c r="F19" s="32"/>
      <c r="G19" s="32"/>
      <c r="H19" s="32"/>
      <c r="I19" s="32"/>
      <c r="J19" s="32"/>
      <c r="K19" s="32"/>
      <c r="L19" s="32"/>
      <c r="M19" s="28" t="s">
        <v>22</v>
      </c>
      <c r="N19" s="32"/>
      <c r="O19" s="173" t="str">
        <f>IF('Rekapitulácia stavby'!AN19="","",'Rekapitulácia stavby'!AN19)</f>
        <v/>
      </c>
      <c r="P19" s="173"/>
      <c r="Q19" s="32"/>
      <c r="R19" s="33"/>
    </row>
    <row r="20" spans="2:18" s="1" customFormat="1" ht="18" customHeight="1">
      <c r="B20" s="31"/>
      <c r="C20" s="32"/>
      <c r="D20" s="32"/>
      <c r="E20" s="26" t="str">
        <f>IF('Rekapitulácia stavby'!E20="","",'Rekapitulácia stavby'!E20)</f>
        <v xml:space="preserve"> </v>
      </c>
      <c r="F20" s="32"/>
      <c r="G20" s="32"/>
      <c r="H20" s="32"/>
      <c r="I20" s="32"/>
      <c r="J20" s="32"/>
      <c r="K20" s="32"/>
      <c r="L20" s="32"/>
      <c r="M20" s="28" t="s">
        <v>24</v>
      </c>
      <c r="N20" s="32"/>
      <c r="O20" s="173" t="str">
        <f>IF('Rekapitulácia stavby'!AN20="","",'Rekapitulácia stavby'!AN20)</f>
        <v/>
      </c>
      <c r="P20" s="173"/>
      <c r="Q20" s="32"/>
      <c r="R20" s="33"/>
    </row>
    <row r="21" spans="2:18" s="1" customFormat="1" ht="6.95" customHeight="1">
      <c r="B21" s="3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</row>
    <row r="22" spans="2:18" s="1" customFormat="1" ht="14.45" customHeight="1">
      <c r="B22" s="31"/>
      <c r="C22" s="32"/>
      <c r="D22" s="28" t="s">
        <v>29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6.5" customHeight="1">
      <c r="B23" s="31"/>
      <c r="C23" s="32"/>
      <c r="D23" s="32"/>
      <c r="E23" s="176" t="s">
        <v>5</v>
      </c>
      <c r="F23" s="176"/>
      <c r="G23" s="176"/>
      <c r="H23" s="176"/>
      <c r="I23" s="176"/>
      <c r="J23" s="176"/>
      <c r="K23" s="176"/>
      <c r="L23" s="176"/>
      <c r="M23" s="32"/>
      <c r="N23" s="32"/>
      <c r="O23" s="32"/>
      <c r="P23" s="32"/>
      <c r="Q23" s="32"/>
      <c r="R23" s="33"/>
    </row>
    <row r="24" spans="2:18" s="1" customFormat="1" ht="6.95" customHeight="1"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3"/>
    </row>
    <row r="25" spans="2:18" s="1" customFormat="1" ht="6.95" customHeight="1">
      <c r="B25" s="31"/>
      <c r="C25" s="32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32"/>
      <c r="R25" s="33"/>
    </row>
    <row r="26" spans="2:18" s="1" customFormat="1" ht="14.45" customHeight="1">
      <c r="B26" s="31"/>
      <c r="C26" s="32"/>
      <c r="D26" s="96" t="s">
        <v>80</v>
      </c>
      <c r="E26" s="32"/>
      <c r="F26" s="32"/>
      <c r="G26" s="32"/>
      <c r="H26" s="32"/>
      <c r="I26" s="32"/>
      <c r="J26" s="32"/>
      <c r="K26" s="32"/>
      <c r="L26" s="32"/>
      <c r="M26" s="201">
        <f>N87</f>
        <v>0</v>
      </c>
      <c r="N26" s="201"/>
      <c r="O26" s="201"/>
      <c r="P26" s="201"/>
      <c r="Q26" s="32"/>
      <c r="R26" s="33"/>
    </row>
    <row r="27" spans="2:18" s="1" customFormat="1" ht="14.45" customHeight="1">
      <c r="B27" s="31"/>
      <c r="C27" s="32"/>
      <c r="D27" s="30" t="s">
        <v>183</v>
      </c>
      <c r="E27" s="32"/>
      <c r="F27" s="32"/>
      <c r="G27" s="32"/>
      <c r="H27" s="32"/>
      <c r="I27" s="32"/>
      <c r="J27" s="32"/>
      <c r="K27" s="32"/>
      <c r="L27" s="32"/>
      <c r="M27" s="201">
        <f>N96</f>
        <v>0</v>
      </c>
      <c r="N27" s="201"/>
      <c r="O27" s="201"/>
      <c r="P27" s="201"/>
      <c r="Q27" s="32"/>
      <c r="R27" s="33"/>
    </row>
    <row r="28" spans="2:18" s="1" customFormat="1" ht="6.95" customHeight="1"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3"/>
    </row>
    <row r="29" spans="2:18" s="1" customFormat="1" ht="25.35" customHeight="1">
      <c r="B29" s="31"/>
      <c r="C29" s="32"/>
      <c r="D29" s="97" t="s">
        <v>30</v>
      </c>
      <c r="E29" s="32"/>
      <c r="F29" s="32"/>
      <c r="G29" s="32"/>
      <c r="H29" s="32"/>
      <c r="I29" s="32"/>
      <c r="J29" s="32"/>
      <c r="K29" s="32"/>
      <c r="L29" s="32"/>
      <c r="M29" s="219">
        <f>ROUND(M26+M27,2)</f>
        <v>0</v>
      </c>
      <c r="N29" s="211"/>
      <c r="O29" s="211"/>
      <c r="P29" s="211"/>
      <c r="Q29" s="32"/>
      <c r="R29" s="33"/>
    </row>
    <row r="30" spans="2:18" s="1" customFormat="1" ht="6.95" customHeight="1">
      <c r="B30" s="31"/>
      <c r="C30" s="32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32"/>
      <c r="R30" s="33"/>
    </row>
    <row r="31" spans="2:18" s="1" customFormat="1" ht="14.45" customHeight="1">
      <c r="B31" s="31"/>
      <c r="C31" s="32"/>
      <c r="D31" s="38" t="s">
        <v>31</v>
      </c>
      <c r="E31" s="161" t="s">
        <v>184</v>
      </c>
      <c r="F31" s="39">
        <v>0.2</v>
      </c>
      <c r="G31" s="98" t="s">
        <v>197</v>
      </c>
      <c r="H31" s="216">
        <f>ROUND((SUM(BE96:BE97)+SUM(BE114:BE134)), 2)</f>
        <v>0</v>
      </c>
      <c r="I31" s="211"/>
      <c r="J31" s="211"/>
      <c r="K31" s="32"/>
      <c r="L31" s="32"/>
      <c r="M31" s="216">
        <f>ROUND(ROUND((SUM(BE96:BE97)+SUM(BE114:BE134)), 2)*F31, 2)</f>
        <v>0</v>
      </c>
      <c r="N31" s="211"/>
      <c r="O31" s="211"/>
      <c r="P31" s="211"/>
      <c r="Q31" s="32"/>
      <c r="R31" s="33"/>
    </row>
    <row r="32" spans="2:18" s="1" customFormat="1" ht="14.45" customHeight="1">
      <c r="B32" s="31"/>
      <c r="C32" s="32"/>
      <c r="D32" s="32"/>
      <c r="E32" s="161" t="s">
        <v>185</v>
      </c>
      <c r="F32" s="39">
        <v>0.2</v>
      </c>
      <c r="G32" s="98" t="s">
        <v>197</v>
      </c>
      <c r="H32" s="216">
        <v>0</v>
      </c>
      <c r="I32" s="211"/>
      <c r="J32" s="211"/>
      <c r="K32" s="32"/>
      <c r="L32" s="32"/>
      <c r="M32" s="216">
        <v>0</v>
      </c>
      <c r="N32" s="211"/>
      <c r="O32" s="211"/>
      <c r="P32" s="211"/>
      <c r="Q32" s="32"/>
      <c r="R32" s="33"/>
    </row>
    <row r="33" spans="2:18" s="1" customFormat="1" ht="14.45" hidden="1" customHeight="1">
      <c r="B33" s="31"/>
      <c r="C33" s="32"/>
      <c r="D33" s="32"/>
      <c r="E33" s="38" t="s">
        <v>34</v>
      </c>
      <c r="F33" s="39">
        <v>0.2</v>
      </c>
      <c r="G33" s="98" t="s">
        <v>32</v>
      </c>
      <c r="H33" s="216">
        <f>ROUND((SUM(BG96:BG97)+SUM(BG114:BG134)), 2)</f>
        <v>0</v>
      </c>
      <c r="I33" s="211"/>
      <c r="J33" s="211"/>
      <c r="K33" s="32"/>
      <c r="L33" s="32"/>
      <c r="M33" s="216">
        <v>0</v>
      </c>
      <c r="N33" s="211"/>
      <c r="O33" s="211"/>
      <c r="P33" s="211"/>
      <c r="Q33" s="32"/>
      <c r="R33" s="33"/>
    </row>
    <row r="34" spans="2:18" s="1" customFormat="1" ht="14.45" hidden="1" customHeight="1">
      <c r="B34" s="31"/>
      <c r="C34" s="32"/>
      <c r="D34" s="32"/>
      <c r="E34" s="38" t="s">
        <v>35</v>
      </c>
      <c r="F34" s="39">
        <v>0.2</v>
      </c>
      <c r="G34" s="98" t="s">
        <v>32</v>
      </c>
      <c r="H34" s="216">
        <f>ROUND((SUM(BH96:BH97)+SUM(BH114:BH134)), 2)</f>
        <v>0</v>
      </c>
      <c r="I34" s="211"/>
      <c r="J34" s="211"/>
      <c r="K34" s="32"/>
      <c r="L34" s="32"/>
      <c r="M34" s="216">
        <v>0</v>
      </c>
      <c r="N34" s="211"/>
      <c r="O34" s="211"/>
      <c r="P34" s="211"/>
      <c r="Q34" s="32"/>
      <c r="R34" s="33"/>
    </row>
    <row r="35" spans="2:18" s="1" customFormat="1" ht="14.45" hidden="1" customHeight="1">
      <c r="B35" s="31"/>
      <c r="C35" s="32"/>
      <c r="D35" s="32"/>
      <c r="E35" s="38" t="s">
        <v>36</v>
      </c>
      <c r="F35" s="39">
        <v>0</v>
      </c>
      <c r="G35" s="98" t="s">
        <v>32</v>
      </c>
      <c r="H35" s="216">
        <f>ROUND((SUM(BI96:BI97)+SUM(BI114:BI134)), 2)</f>
        <v>0</v>
      </c>
      <c r="I35" s="211"/>
      <c r="J35" s="211"/>
      <c r="K35" s="32"/>
      <c r="L35" s="32"/>
      <c r="M35" s="216">
        <v>0</v>
      </c>
      <c r="N35" s="211"/>
      <c r="O35" s="211"/>
      <c r="P35" s="211"/>
      <c r="Q35" s="32"/>
      <c r="R35" s="33"/>
    </row>
    <row r="36" spans="2:18" s="1" customFormat="1" ht="6.95" customHeight="1"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3"/>
    </row>
    <row r="37" spans="2:18" s="1" customFormat="1" ht="25.35" customHeight="1">
      <c r="B37" s="31"/>
      <c r="C37" s="94"/>
      <c r="D37" s="99" t="s">
        <v>37</v>
      </c>
      <c r="E37" s="70"/>
      <c r="F37" s="70"/>
      <c r="G37" s="100" t="s">
        <v>38</v>
      </c>
      <c r="H37" s="101" t="s">
        <v>39</v>
      </c>
      <c r="I37" s="70"/>
      <c r="J37" s="70"/>
      <c r="K37" s="70"/>
      <c r="L37" s="217">
        <f>SUM(M29:M35)</f>
        <v>0</v>
      </c>
      <c r="M37" s="217"/>
      <c r="N37" s="217"/>
      <c r="O37" s="217"/>
      <c r="P37" s="218"/>
      <c r="Q37" s="94"/>
      <c r="R37" s="33"/>
    </row>
    <row r="38" spans="2:18" s="1" customFormat="1" ht="14.45" customHeight="1"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3"/>
    </row>
    <row r="39" spans="2:18" s="1" customFormat="1" ht="14.45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>
      <c r="B40" s="21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2"/>
    </row>
    <row r="41" spans="2:18">
      <c r="B41" s="21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2"/>
    </row>
    <row r="42" spans="2:18">
      <c r="B42" s="21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2"/>
    </row>
    <row r="43" spans="2:18">
      <c r="B43" s="21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2"/>
    </row>
    <row r="44" spans="2:18">
      <c r="B44" s="21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2"/>
    </row>
    <row r="45" spans="2:18">
      <c r="B45" s="21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2"/>
    </row>
    <row r="46" spans="2:18">
      <c r="B46" s="21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2"/>
    </row>
    <row r="47" spans="2:18">
      <c r="B47" s="21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2"/>
    </row>
    <row r="48" spans="2:18">
      <c r="B48" s="21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2"/>
    </row>
    <row r="49" spans="2:18">
      <c r="B49" s="21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2"/>
    </row>
    <row r="50" spans="2:18" s="1" customFormat="1" ht="15">
      <c r="B50" s="31"/>
      <c r="C50" s="32"/>
      <c r="D50" s="46" t="s">
        <v>40</v>
      </c>
      <c r="E50" s="47"/>
      <c r="F50" s="47"/>
      <c r="G50" s="47"/>
      <c r="H50" s="48"/>
      <c r="I50" s="32"/>
      <c r="J50" s="46" t="s">
        <v>191</v>
      </c>
      <c r="K50" s="47"/>
      <c r="L50" s="47"/>
      <c r="M50" s="47"/>
      <c r="N50" s="47"/>
      <c r="O50" s="47"/>
      <c r="P50" s="48"/>
      <c r="Q50" s="32"/>
      <c r="R50" s="33"/>
    </row>
    <row r="51" spans="2:18">
      <c r="B51" s="21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2"/>
    </row>
    <row r="52" spans="2:18">
      <c r="B52" s="21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2"/>
    </row>
    <row r="53" spans="2:18">
      <c r="B53" s="21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2"/>
    </row>
    <row r="54" spans="2:18">
      <c r="B54" s="21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2"/>
    </row>
    <row r="55" spans="2:18">
      <c r="B55" s="21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2"/>
    </row>
    <row r="56" spans="2:18">
      <c r="B56" s="21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2"/>
    </row>
    <row r="57" spans="2:18">
      <c r="B57" s="21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2"/>
    </row>
    <row r="58" spans="2:18">
      <c r="B58" s="21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2"/>
    </row>
    <row r="59" spans="2:18" s="1" customFormat="1" ht="15">
      <c r="B59" s="31"/>
      <c r="C59" s="32"/>
      <c r="D59" s="51" t="s">
        <v>42</v>
      </c>
      <c r="E59" s="52"/>
      <c r="F59" s="52"/>
      <c r="G59" s="53"/>
      <c r="H59" s="54"/>
      <c r="I59" s="32"/>
      <c r="J59" s="51" t="s">
        <v>42</v>
      </c>
      <c r="K59" s="52"/>
      <c r="L59" s="52"/>
      <c r="M59" s="52"/>
      <c r="N59" s="53"/>
      <c r="O59" s="52"/>
      <c r="P59" s="54"/>
      <c r="Q59" s="32"/>
      <c r="R59" s="33"/>
    </row>
    <row r="60" spans="2:18">
      <c r="B60" s="21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2"/>
    </row>
    <row r="61" spans="2:18" s="1" customFormat="1" ht="15">
      <c r="B61" s="31"/>
      <c r="C61" s="32"/>
      <c r="D61" s="46" t="s">
        <v>189</v>
      </c>
      <c r="E61" s="47"/>
      <c r="F61" s="47"/>
      <c r="G61" s="47"/>
      <c r="H61" s="48"/>
      <c r="I61" s="32"/>
      <c r="J61" s="46" t="s">
        <v>190</v>
      </c>
      <c r="K61" s="47"/>
      <c r="L61" s="47"/>
      <c r="M61" s="47"/>
      <c r="N61" s="47"/>
      <c r="O61" s="47"/>
      <c r="P61" s="48"/>
      <c r="Q61" s="32"/>
      <c r="R61" s="33"/>
    </row>
    <row r="62" spans="2:18">
      <c r="B62" s="21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2"/>
    </row>
    <row r="63" spans="2:18">
      <c r="B63" s="21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2"/>
    </row>
    <row r="64" spans="2:18">
      <c r="B64" s="21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2"/>
    </row>
    <row r="65" spans="2:18">
      <c r="B65" s="21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2"/>
    </row>
    <row r="66" spans="2:18">
      <c r="B66" s="21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2"/>
    </row>
    <row r="67" spans="2:18">
      <c r="B67" s="21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2"/>
    </row>
    <row r="68" spans="2:18">
      <c r="B68" s="21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2"/>
    </row>
    <row r="69" spans="2:18">
      <c r="B69" s="21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2"/>
    </row>
    <row r="70" spans="2:18" s="1" customFormat="1" ht="15">
      <c r="B70" s="31"/>
      <c r="C70" s="32"/>
      <c r="D70" s="51" t="s">
        <v>42</v>
      </c>
      <c r="E70" s="52"/>
      <c r="F70" s="52"/>
      <c r="G70" s="53"/>
      <c r="H70" s="54"/>
      <c r="I70" s="32"/>
      <c r="J70" s="51" t="s">
        <v>42</v>
      </c>
      <c r="K70" s="52"/>
      <c r="L70" s="52"/>
      <c r="M70" s="52"/>
      <c r="N70" s="53"/>
      <c r="O70" s="52"/>
      <c r="P70" s="54"/>
      <c r="Q70" s="32"/>
      <c r="R70" s="33"/>
    </row>
    <row r="71" spans="2:18" s="1" customFormat="1" ht="14.4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5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50000000000003" customHeight="1">
      <c r="B76" s="31"/>
      <c r="C76" s="171" t="s">
        <v>186</v>
      </c>
      <c r="D76" s="172"/>
      <c r="E76" s="172"/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  <c r="Q76" s="172"/>
      <c r="R76" s="33"/>
    </row>
    <row r="77" spans="2:18" s="1" customFormat="1" ht="6.95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</row>
    <row r="78" spans="2:18" s="1" customFormat="1" ht="36.950000000000003" customHeight="1">
      <c r="B78" s="31"/>
      <c r="C78" s="65" t="s">
        <v>15</v>
      </c>
      <c r="D78" s="32"/>
      <c r="E78" s="32"/>
      <c r="F78" s="181" t="str">
        <f>F6</f>
        <v>Parčík za daňovým úradom - Street workoutový park</v>
      </c>
      <c r="G78" s="211"/>
      <c r="H78" s="211"/>
      <c r="I78" s="211"/>
      <c r="J78" s="211"/>
      <c r="K78" s="211"/>
      <c r="L78" s="211"/>
      <c r="M78" s="211"/>
      <c r="N78" s="211"/>
      <c r="O78" s="211"/>
      <c r="P78" s="211"/>
      <c r="Q78" s="32"/>
      <c r="R78" s="33"/>
    </row>
    <row r="79" spans="2:18" s="1" customFormat="1" ht="6.95" customHeight="1">
      <c r="B79" s="31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3"/>
    </row>
    <row r="80" spans="2:18" s="1" customFormat="1" ht="18" customHeight="1">
      <c r="B80" s="31"/>
      <c r="C80" s="28" t="s">
        <v>181</v>
      </c>
      <c r="D80" s="32"/>
      <c r="E80" s="32"/>
      <c r="F80" s="26" t="s">
        <v>152</v>
      </c>
      <c r="G80" s="32"/>
      <c r="H80" s="32"/>
      <c r="I80" s="32"/>
      <c r="J80" s="32"/>
      <c r="K80" s="28" t="s">
        <v>188</v>
      </c>
      <c r="L80" s="32"/>
      <c r="M80" s="184">
        <f>IF(O8="","",O8)</f>
        <v>43257</v>
      </c>
      <c r="N80" s="184"/>
      <c r="O80" s="184"/>
      <c r="P80" s="184"/>
      <c r="Q80" s="32"/>
      <c r="R80" s="33"/>
    </row>
    <row r="81" spans="2:47" s="1" customFormat="1" ht="6.95" customHeight="1"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3"/>
    </row>
    <row r="82" spans="2:47" s="1" customFormat="1" ht="15">
      <c r="B82" s="31"/>
      <c r="C82" s="28" t="s">
        <v>182</v>
      </c>
      <c r="D82" s="32"/>
      <c r="E82" s="32"/>
      <c r="F82" s="26" t="str">
        <f>E11</f>
        <v>O.Z. BWT</v>
      </c>
      <c r="G82" s="32"/>
      <c r="H82" s="32"/>
      <c r="I82" s="32"/>
      <c r="J82" s="32"/>
      <c r="K82" s="28" t="s">
        <v>26</v>
      </c>
      <c r="L82" s="32"/>
      <c r="M82" s="173" t="str">
        <f>E17</f>
        <v>Ing. Marek Rogel</v>
      </c>
      <c r="N82" s="173"/>
      <c r="O82" s="173"/>
      <c r="P82" s="173"/>
      <c r="Q82" s="173"/>
      <c r="R82" s="33"/>
    </row>
    <row r="83" spans="2:47" s="1" customFormat="1" ht="14.45" customHeight="1">
      <c r="B83" s="31"/>
      <c r="C83" s="28" t="s">
        <v>187</v>
      </c>
      <c r="D83" s="32"/>
      <c r="E83" s="32"/>
      <c r="F83" s="26" t="str">
        <f>IF(E14="","",E14)</f>
        <v xml:space="preserve"> </v>
      </c>
      <c r="G83" s="32"/>
      <c r="H83" s="32"/>
      <c r="I83" s="32"/>
      <c r="J83" s="32"/>
      <c r="K83" s="28" t="s">
        <v>28</v>
      </c>
      <c r="L83" s="32"/>
      <c r="M83" s="173" t="str">
        <f>E20</f>
        <v xml:space="preserve"> </v>
      </c>
      <c r="N83" s="173"/>
      <c r="O83" s="173"/>
      <c r="P83" s="173"/>
      <c r="Q83" s="173"/>
      <c r="R83" s="33"/>
    </row>
    <row r="84" spans="2:47" s="1" customFormat="1" ht="10.35" customHeight="1"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3"/>
    </row>
    <row r="85" spans="2:47" s="1" customFormat="1" ht="29.25" customHeight="1">
      <c r="B85" s="31"/>
      <c r="C85" s="224" t="s">
        <v>81</v>
      </c>
      <c r="D85" s="225"/>
      <c r="E85" s="225"/>
      <c r="F85" s="225"/>
      <c r="G85" s="225"/>
      <c r="H85" s="94"/>
      <c r="I85" s="94"/>
      <c r="J85" s="94"/>
      <c r="K85" s="94"/>
      <c r="L85" s="94"/>
      <c r="M85" s="94"/>
      <c r="N85" s="224" t="s">
        <v>194</v>
      </c>
      <c r="O85" s="225"/>
      <c r="P85" s="225"/>
      <c r="Q85" s="225"/>
      <c r="R85" s="33"/>
    </row>
    <row r="86" spans="2:47" s="1" customFormat="1" ht="10.35" customHeight="1"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3"/>
    </row>
    <row r="87" spans="2:47" s="1" customFormat="1" ht="29.25" customHeight="1">
      <c r="B87" s="31"/>
      <c r="C87" s="102" t="s">
        <v>82</v>
      </c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187">
        <f>N114</f>
        <v>0</v>
      </c>
      <c r="O87" s="222"/>
      <c r="P87" s="222"/>
      <c r="Q87" s="222"/>
      <c r="R87" s="33"/>
      <c r="AU87" s="17" t="s">
        <v>83</v>
      </c>
    </row>
    <row r="88" spans="2:47" s="6" customFormat="1" ht="24.95" customHeight="1">
      <c r="B88" s="103"/>
      <c r="C88" s="104"/>
      <c r="D88" s="105" t="s">
        <v>84</v>
      </c>
      <c r="E88" s="104"/>
      <c r="F88" s="104"/>
      <c r="G88" s="104"/>
      <c r="H88" s="104"/>
      <c r="I88" s="104"/>
      <c r="J88" s="104"/>
      <c r="K88" s="104"/>
      <c r="L88" s="104"/>
      <c r="M88" s="104"/>
      <c r="N88" s="206">
        <f>N115</f>
        <v>0</v>
      </c>
      <c r="O88" s="207"/>
      <c r="P88" s="207"/>
      <c r="Q88" s="207"/>
      <c r="R88" s="106"/>
    </row>
    <row r="89" spans="2:47" s="7" customFormat="1" ht="19.899999999999999" customHeight="1">
      <c r="B89" s="107"/>
      <c r="C89" s="108"/>
      <c r="D89" s="109" t="s">
        <v>85</v>
      </c>
      <c r="E89" s="108"/>
      <c r="F89" s="108"/>
      <c r="G89" s="108"/>
      <c r="H89" s="108"/>
      <c r="I89" s="108"/>
      <c r="J89" s="108"/>
      <c r="K89" s="108"/>
      <c r="L89" s="108"/>
      <c r="M89" s="108"/>
      <c r="N89" s="220">
        <f>N116</f>
        <v>0</v>
      </c>
      <c r="O89" s="221"/>
      <c r="P89" s="221"/>
      <c r="Q89" s="221"/>
      <c r="R89" s="110"/>
    </row>
    <row r="90" spans="2:47" s="7" customFormat="1" ht="19.899999999999999" customHeight="1">
      <c r="B90" s="107"/>
      <c r="C90" s="108"/>
      <c r="D90" s="109" t="s">
        <v>86</v>
      </c>
      <c r="E90" s="108"/>
      <c r="F90" s="108"/>
      <c r="G90" s="108"/>
      <c r="H90" s="108"/>
      <c r="I90" s="108"/>
      <c r="J90" s="108"/>
      <c r="K90" s="108"/>
      <c r="L90" s="108"/>
      <c r="M90" s="108"/>
      <c r="N90" s="220">
        <f>N123</f>
        <v>0</v>
      </c>
      <c r="O90" s="221"/>
      <c r="P90" s="221"/>
      <c r="Q90" s="221"/>
      <c r="R90" s="110"/>
    </row>
    <row r="91" spans="2:47" s="6" customFormat="1" ht="24.95" customHeight="1">
      <c r="B91" s="103"/>
      <c r="C91" s="104"/>
      <c r="D91" s="105" t="s">
        <v>87</v>
      </c>
      <c r="E91" s="104"/>
      <c r="F91" s="104"/>
      <c r="G91" s="104"/>
      <c r="H91" s="104"/>
      <c r="I91" s="104"/>
      <c r="J91" s="104"/>
      <c r="K91" s="104"/>
      <c r="L91" s="104"/>
      <c r="M91" s="104"/>
      <c r="N91" s="206">
        <f>N127</f>
        <v>0</v>
      </c>
      <c r="O91" s="207"/>
      <c r="P91" s="207"/>
      <c r="Q91" s="207"/>
      <c r="R91" s="106"/>
    </row>
    <row r="92" spans="2:47" s="7" customFormat="1" ht="19.899999999999999" customHeight="1">
      <c r="B92" s="107"/>
      <c r="C92" s="108"/>
      <c r="D92" s="109" t="s">
        <v>88</v>
      </c>
      <c r="E92" s="108"/>
      <c r="F92" s="108"/>
      <c r="G92" s="108"/>
      <c r="H92" s="108"/>
      <c r="I92" s="108"/>
      <c r="J92" s="108"/>
      <c r="K92" s="108"/>
      <c r="L92" s="108"/>
      <c r="M92" s="108"/>
      <c r="N92" s="220">
        <f>N128</f>
        <v>0</v>
      </c>
      <c r="O92" s="221"/>
      <c r="P92" s="221"/>
      <c r="Q92" s="221"/>
      <c r="R92" s="110"/>
    </row>
    <row r="93" spans="2:47" s="6" customFormat="1" ht="24.95" customHeight="1">
      <c r="B93" s="103"/>
      <c r="C93" s="104"/>
      <c r="D93" s="105" t="s">
        <v>89</v>
      </c>
      <c r="E93" s="104"/>
      <c r="F93" s="104"/>
      <c r="G93" s="104"/>
      <c r="H93" s="104"/>
      <c r="I93" s="104"/>
      <c r="J93" s="104"/>
      <c r="K93" s="104"/>
      <c r="L93" s="104"/>
      <c r="M93" s="104"/>
      <c r="N93" s="206">
        <f>N131</f>
        <v>0</v>
      </c>
      <c r="O93" s="207"/>
      <c r="P93" s="207"/>
      <c r="Q93" s="207"/>
      <c r="R93" s="106"/>
    </row>
    <row r="94" spans="2:47" s="7" customFormat="1" ht="19.899999999999999" customHeight="1">
      <c r="B94" s="107"/>
      <c r="C94" s="108"/>
      <c r="D94" s="109" t="s">
        <v>90</v>
      </c>
      <c r="E94" s="108"/>
      <c r="F94" s="108"/>
      <c r="G94" s="108"/>
      <c r="H94" s="108"/>
      <c r="I94" s="108"/>
      <c r="J94" s="108"/>
      <c r="K94" s="108"/>
      <c r="L94" s="108"/>
      <c r="M94" s="108"/>
      <c r="N94" s="220">
        <f>N132</f>
        <v>0</v>
      </c>
      <c r="O94" s="221"/>
      <c r="P94" s="221"/>
      <c r="Q94" s="221"/>
      <c r="R94" s="110"/>
    </row>
    <row r="95" spans="2:47" s="1" customFormat="1" ht="21.75" customHeight="1">
      <c r="B95" s="31"/>
      <c r="C95" s="32"/>
      <c r="D95" s="105" t="s">
        <v>165</v>
      </c>
      <c r="E95" s="32"/>
      <c r="F95" s="32"/>
      <c r="G95" s="32"/>
      <c r="H95" s="32"/>
      <c r="I95" s="32"/>
      <c r="J95" s="32"/>
      <c r="K95" s="32"/>
      <c r="L95" s="32"/>
      <c r="M95" s="32"/>
      <c r="N95" s="206">
        <f>N144</f>
        <v>0</v>
      </c>
      <c r="O95" s="207"/>
      <c r="P95" s="207"/>
      <c r="Q95" s="207"/>
      <c r="R95" s="33"/>
    </row>
    <row r="96" spans="2:47" s="1" customFormat="1" ht="29.25" customHeight="1">
      <c r="B96" s="31"/>
      <c r="C96" s="102" t="s">
        <v>202</v>
      </c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222">
        <v>0</v>
      </c>
      <c r="O96" s="223"/>
      <c r="P96" s="223"/>
      <c r="Q96" s="223"/>
      <c r="R96" s="33"/>
      <c r="T96" s="111"/>
      <c r="U96" s="112" t="s">
        <v>31</v>
      </c>
    </row>
    <row r="97" spans="2:18" s="1" customFormat="1" ht="18" customHeight="1">
      <c r="B97" s="31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3"/>
    </row>
    <row r="98" spans="2:18" s="1" customFormat="1" ht="29.25" customHeight="1">
      <c r="B98" s="31"/>
      <c r="C98" s="93" t="s">
        <v>72</v>
      </c>
      <c r="D98" s="94"/>
      <c r="E98" s="94"/>
      <c r="F98" s="94"/>
      <c r="G98" s="94"/>
      <c r="H98" s="94"/>
      <c r="I98" s="94"/>
      <c r="J98" s="94"/>
      <c r="K98" s="94"/>
      <c r="L98" s="196">
        <f>ROUND(SUM(N87+N96),2)</f>
        <v>0</v>
      </c>
      <c r="M98" s="196"/>
      <c r="N98" s="196"/>
      <c r="O98" s="196"/>
      <c r="P98" s="196"/>
      <c r="Q98" s="196"/>
      <c r="R98" s="33"/>
    </row>
    <row r="99" spans="2:18" s="1" customFormat="1" ht="6.95" customHeight="1">
      <c r="B99" s="55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7"/>
    </row>
    <row r="103" spans="2:18" s="1" customFormat="1" ht="6.95" customHeight="1">
      <c r="B103" s="58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60"/>
    </row>
    <row r="104" spans="2:18" s="1" customFormat="1" ht="36.950000000000003" customHeight="1">
      <c r="B104" s="31"/>
      <c r="C104" s="171" t="s">
        <v>91</v>
      </c>
      <c r="D104" s="211"/>
      <c r="E104" s="211"/>
      <c r="F104" s="211"/>
      <c r="G104" s="211"/>
      <c r="H104" s="211"/>
      <c r="I104" s="211"/>
      <c r="J104" s="211"/>
      <c r="K104" s="211"/>
      <c r="L104" s="211"/>
      <c r="M104" s="211"/>
      <c r="N104" s="211"/>
      <c r="O104" s="211"/>
      <c r="P104" s="211"/>
      <c r="Q104" s="211"/>
      <c r="R104" s="33"/>
    </row>
    <row r="105" spans="2:18" s="1" customFormat="1" ht="6.95" customHeight="1">
      <c r="B105" s="31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3"/>
    </row>
    <row r="106" spans="2:18" s="1" customFormat="1" ht="36.950000000000003" customHeight="1">
      <c r="B106" s="31"/>
      <c r="C106" s="65" t="s">
        <v>15</v>
      </c>
      <c r="D106" s="32"/>
      <c r="E106" s="32"/>
      <c r="F106" s="181" t="str">
        <f>F6</f>
        <v>Parčík za daňovým úradom - Street workoutový park</v>
      </c>
      <c r="G106" s="211"/>
      <c r="H106" s="211"/>
      <c r="I106" s="211"/>
      <c r="J106" s="211"/>
      <c r="K106" s="211"/>
      <c r="L106" s="211"/>
      <c r="M106" s="211"/>
      <c r="N106" s="211"/>
      <c r="O106" s="211"/>
      <c r="P106" s="211"/>
      <c r="Q106" s="32"/>
      <c r="R106" s="33"/>
    </row>
    <row r="107" spans="2:18" s="1" customFormat="1" ht="6.95" customHeight="1">
      <c r="B107" s="31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3"/>
    </row>
    <row r="108" spans="2:18" s="1" customFormat="1" ht="18" customHeight="1">
      <c r="B108" s="31"/>
      <c r="C108" s="28" t="s">
        <v>181</v>
      </c>
      <c r="D108" s="32"/>
      <c r="E108" s="32"/>
      <c r="F108" s="26" t="str">
        <f>F8</f>
        <v>Starohájska 7644/9A. 917 01 Trnava, p.č. 5671/6</v>
      </c>
      <c r="G108" s="32"/>
      <c r="H108" s="32"/>
      <c r="I108" s="32"/>
      <c r="J108" s="32"/>
      <c r="K108" s="28" t="s">
        <v>188</v>
      </c>
      <c r="L108" s="32"/>
      <c r="M108" s="184">
        <f>IF(O8="","",O8)</f>
        <v>43257</v>
      </c>
      <c r="N108" s="184"/>
      <c r="O108" s="184"/>
      <c r="P108" s="184"/>
      <c r="Q108" s="32"/>
      <c r="R108" s="33"/>
    </row>
    <row r="109" spans="2:18" s="1" customFormat="1" ht="6.95" customHeight="1">
      <c r="B109" s="31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3"/>
    </row>
    <row r="110" spans="2:18" s="1" customFormat="1" ht="15">
      <c r="B110" s="31"/>
      <c r="C110" s="28" t="s">
        <v>21</v>
      </c>
      <c r="D110" s="32"/>
      <c r="E110" s="32"/>
      <c r="F110" s="26" t="str">
        <f>E11</f>
        <v>O.Z. BWT</v>
      </c>
      <c r="G110" s="32"/>
      <c r="H110" s="32"/>
      <c r="I110" s="32"/>
      <c r="J110" s="32"/>
      <c r="K110" s="28" t="s">
        <v>26</v>
      </c>
      <c r="L110" s="32"/>
      <c r="M110" s="173" t="str">
        <f>E17</f>
        <v>Ing. Marek Rogel</v>
      </c>
      <c r="N110" s="173"/>
      <c r="O110" s="173"/>
      <c r="P110" s="173"/>
      <c r="Q110" s="173"/>
      <c r="R110" s="33"/>
    </row>
    <row r="111" spans="2:18" s="1" customFormat="1" ht="14.45" customHeight="1">
      <c r="B111" s="31"/>
      <c r="C111" s="28" t="s">
        <v>25</v>
      </c>
      <c r="D111" s="32"/>
      <c r="E111" s="32"/>
      <c r="F111" s="26" t="str">
        <f>IF(E14="","",E14)</f>
        <v xml:space="preserve"> </v>
      </c>
      <c r="G111" s="32"/>
      <c r="H111" s="32"/>
      <c r="I111" s="32"/>
      <c r="J111" s="32"/>
      <c r="K111" s="28" t="s">
        <v>192</v>
      </c>
      <c r="L111" s="32"/>
      <c r="M111" s="173" t="str">
        <f>E20</f>
        <v xml:space="preserve"> </v>
      </c>
      <c r="N111" s="173"/>
      <c r="O111" s="173"/>
      <c r="P111" s="173"/>
      <c r="Q111" s="173"/>
      <c r="R111" s="33"/>
    </row>
    <row r="112" spans="2:18" s="1" customFormat="1" ht="10.35" customHeight="1">
      <c r="B112" s="31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3"/>
    </row>
    <row r="113" spans="2:65" s="8" customFormat="1" ht="29.25" customHeight="1">
      <c r="B113" s="113"/>
      <c r="C113" s="114" t="s">
        <v>92</v>
      </c>
      <c r="D113" s="115" t="s">
        <v>93</v>
      </c>
      <c r="E113" s="115" t="s">
        <v>46</v>
      </c>
      <c r="F113" s="212" t="s">
        <v>94</v>
      </c>
      <c r="G113" s="212"/>
      <c r="H113" s="212"/>
      <c r="I113" s="212"/>
      <c r="J113" s="115" t="s">
        <v>95</v>
      </c>
      <c r="K113" s="162" t="s">
        <v>193</v>
      </c>
      <c r="L113" s="236" t="s">
        <v>96</v>
      </c>
      <c r="M113" s="236"/>
      <c r="N113" s="212" t="s">
        <v>194</v>
      </c>
      <c r="O113" s="212"/>
      <c r="P113" s="212"/>
      <c r="Q113" s="213"/>
      <c r="R113" s="116"/>
      <c r="T113" s="71" t="s">
        <v>97</v>
      </c>
      <c r="U113" s="72" t="s">
        <v>31</v>
      </c>
      <c r="V113" s="72" t="s">
        <v>98</v>
      </c>
      <c r="W113" s="72" t="s">
        <v>99</v>
      </c>
      <c r="X113" s="72" t="s">
        <v>100</v>
      </c>
      <c r="Y113" s="72" t="s">
        <v>101</v>
      </c>
      <c r="Z113" s="72" t="s">
        <v>102</v>
      </c>
      <c r="AA113" s="73" t="s">
        <v>103</v>
      </c>
    </row>
    <row r="114" spans="2:65" s="1" customFormat="1" ht="29.25" customHeight="1">
      <c r="B114" s="31"/>
      <c r="C114" s="75" t="s">
        <v>80</v>
      </c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214">
        <f>BK114</f>
        <v>0</v>
      </c>
      <c r="O114" s="215"/>
      <c r="P114" s="215"/>
      <c r="Q114" s="215"/>
      <c r="R114" s="33"/>
      <c r="T114" s="74"/>
      <c r="U114" s="47"/>
      <c r="V114" s="47"/>
      <c r="W114" s="117">
        <f>W115+W127+W131</f>
        <v>236.15615</v>
      </c>
      <c r="X114" s="47"/>
      <c r="Y114" s="117">
        <f>Y115+Y127+Y131</f>
        <v>151.01836433999998</v>
      </c>
      <c r="Z114" s="47"/>
      <c r="AA114" s="118">
        <f>AA115+AA127+AA131</f>
        <v>0</v>
      </c>
      <c r="AT114" s="17" t="s">
        <v>62</v>
      </c>
      <c r="AU114" s="17" t="s">
        <v>83</v>
      </c>
      <c r="BK114" s="119">
        <f>BK115+BK127+BK131+BK144</f>
        <v>0</v>
      </c>
    </row>
    <row r="115" spans="2:65" s="9" customFormat="1" ht="37.35" customHeight="1">
      <c r="B115" s="120"/>
      <c r="C115" s="121"/>
      <c r="D115" s="122" t="s">
        <v>84</v>
      </c>
      <c r="E115" s="122"/>
      <c r="F115" s="122"/>
      <c r="G115" s="122"/>
      <c r="H115" s="122"/>
      <c r="I115" s="122"/>
      <c r="J115" s="122"/>
      <c r="K115" s="122"/>
      <c r="L115" s="122"/>
      <c r="M115" s="122"/>
      <c r="N115" s="226">
        <f>BK115</f>
        <v>0</v>
      </c>
      <c r="O115" s="206"/>
      <c r="P115" s="206"/>
      <c r="Q115" s="206"/>
      <c r="R115" s="123"/>
      <c r="T115" s="124"/>
      <c r="U115" s="121"/>
      <c r="V115" s="121"/>
      <c r="W115" s="125">
        <f>W116+W123</f>
        <v>107.32489999999999</v>
      </c>
      <c r="X115" s="121"/>
      <c r="Y115" s="125">
        <f>Y116+Y123</f>
        <v>149.41226433999998</v>
      </c>
      <c r="Z115" s="121"/>
      <c r="AA115" s="126">
        <f>AA116+AA123</f>
        <v>0</v>
      </c>
      <c r="AR115" s="127" t="s">
        <v>68</v>
      </c>
      <c r="AT115" s="128" t="s">
        <v>62</v>
      </c>
      <c r="AU115" s="128" t="s">
        <v>63</v>
      </c>
      <c r="AY115" s="127" t="s">
        <v>104</v>
      </c>
      <c r="BK115" s="129">
        <f>BK116+BK123</f>
        <v>0</v>
      </c>
    </row>
    <row r="116" spans="2:65" s="9" customFormat="1" ht="19.899999999999999" customHeight="1">
      <c r="B116" s="120"/>
      <c r="C116" s="121"/>
      <c r="D116" s="130" t="s">
        <v>85</v>
      </c>
      <c r="E116" s="130"/>
      <c r="F116" s="130"/>
      <c r="G116" s="130"/>
      <c r="H116" s="130"/>
      <c r="I116" s="130"/>
      <c r="J116" s="130"/>
      <c r="K116" s="130"/>
      <c r="L116" s="130"/>
      <c r="M116" s="130"/>
      <c r="N116" s="227">
        <f>BK116</f>
        <v>0</v>
      </c>
      <c r="O116" s="228"/>
      <c r="P116" s="228"/>
      <c r="Q116" s="228"/>
      <c r="R116" s="123"/>
      <c r="T116" s="124"/>
      <c r="U116" s="121"/>
      <c r="V116" s="121"/>
      <c r="W116" s="125">
        <f>SUM(W117:W121)</f>
        <v>36.562728900000003</v>
      </c>
      <c r="X116" s="121"/>
      <c r="Y116" s="125">
        <f>SUM(Y117:Y121)</f>
        <v>0</v>
      </c>
      <c r="Z116" s="121"/>
      <c r="AA116" s="126">
        <f>SUM(AA117:AA121)</f>
        <v>0</v>
      </c>
      <c r="AR116" s="127" t="s">
        <v>68</v>
      </c>
      <c r="AT116" s="128" t="s">
        <v>62</v>
      </c>
      <c r="AU116" s="128" t="s">
        <v>68</v>
      </c>
      <c r="AY116" s="127" t="s">
        <v>104</v>
      </c>
      <c r="BK116" s="129">
        <f>SUM(BK117:BK122)</f>
        <v>0</v>
      </c>
    </row>
    <row r="117" spans="2:65" s="1" customFormat="1" ht="25.5" customHeight="1">
      <c r="B117" s="131"/>
      <c r="C117" s="132" t="s">
        <v>68</v>
      </c>
      <c r="D117" s="132" t="s">
        <v>105</v>
      </c>
      <c r="E117" s="133" t="s">
        <v>106</v>
      </c>
      <c r="F117" s="209" t="s">
        <v>107</v>
      </c>
      <c r="G117" s="209"/>
      <c r="H117" s="209"/>
      <c r="I117" s="209"/>
      <c r="J117" s="134" t="s">
        <v>108</v>
      </c>
      <c r="K117" s="135">
        <v>87.41</v>
      </c>
      <c r="L117" s="210"/>
      <c r="M117" s="210"/>
      <c r="N117" s="210">
        <f t="shared" ref="N117:N122" si="0">ROUND(L117*K117,2)</f>
        <v>0</v>
      </c>
      <c r="O117" s="210"/>
      <c r="P117" s="210"/>
      <c r="Q117" s="210"/>
      <c r="R117" s="136"/>
      <c r="T117" s="137" t="s">
        <v>5</v>
      </c>
      <c r="U117" s="40" t="s">
        <v>33</v>
      </c>
      <c r="V117" s="138">
        <v>0.21299999999999999</v>
      </c>
      <c r="W117" s="138">
        <f>V117*K117</f>
        <v>18.61833</v>
      </c>
      <c r="X117" s="138">
        <v>0</v>
      </c>
      <c r="Y117" s="138">
        <f>X117*K117</f>
        <v>0</v>
      </c>
      <c r="Z117" s="138">
        <v>0</v>
      </c>
      <c r="AA117" s="139">
        <f>Z117*K117</f>
        <v>0</v>
      </c>
      <c r="AR117" s="17" t="s">
        <v>109</v>
      </c>
      <c r="AT117" s="17" t="s">
        <v>105</v>
      </c>
      <c r="AU117" s="17" t="s">
        <v>78</v>
      </c>
      <c r="AY117" s="17" t="s">
        <v>104</v>
      </c>
      <c r="BE117" s="140">
        <f>IF(U117="základní",N117,0)</f>
        <v>0</v>
      </c>
      <c r="BF117" s="140">
        <f>IF(U117="snížená",N117,0)</f>
        <v>0</v>
      </c>
      <c r="BG117" s="140">
        <f>IF(U117="zákl. přenesená",N117,0)</f>
        <v>0</v>
      </c>
      <c r="BH117" s="140">
        <f>IF(U117="sníž. přenesená",N117,0)</f>
        <v>0</v>
      </c>
      <c r="BI117" s="140">
        <f>IF(U117="nulová",N117,0)</f>
        <v>0</v>
      </c>
      <c r="BJ117" s="17" t="s">
        <v>78</v>
      </c>
      <c r="BK117" s="140">
        <f t="shared" ref="BK117:BK122" si="1">ROUND(L117*K117,2)</f>
        <v>0</v>
      </c>
      <c r="BL117" s="17" t="s">
        <v>109</v>
      </c>
      <c r="BM117" s="17" t="s">
        <v>110</v>
      </c>
    </row>
    <row r="118" spans="2:65" s="1" customFormat="1" ht="38.25" customHeight="1">
      <c r="B118" s="131"/>
      <c r="C118" s="132" t="s">
        <v>78</v>
      </c>
      <c r="D118" s="132" t="s">
        <v>105</v>
      </c>
      <c r="E118" s="133" t="s">
        <v>111</v>
      </c>
      <c r="F118" s="209" t="s">
        <v>112</v>
      </c>
      <c r="G118" s="209"/>
      <c r="H118" s="209"/>
      <c r="I118" s="209"/>
      <c r="J118" s="134" t="s">
        <v>108</v>
      </c>
      <c r="K118" s="135">
        <v>87.41</v>
      </c>
      <c r="L118" s="210"/>
      <c r="M118" s="210"/>
      <c r="N118" s="210">
        <f t="shared" si="0"/>
        <v>0</v>
      </c>
      <c r="O118" s="210"/>
      <c r="P118" s="210"/>
      <c r="Q118" s="210"/>
      <c r="R118" s="136"/>
      <c r="T118" s="137" t="s">
        <v>5</v>
      </c>
      <c r="U118" s="40" t="s">
        <v>33</v>
      </c>
      <c r="V118" s="138">
        <v>7.0999999999999994E-2</v>
      </c>
      <c r="W118" s="138">
        <f>V118*K118</f>
        <v>6.2061099999999989</v>
      </c>
      <c r="X118" s="138">
        <v>0</v>
      </c>
      <c r="Y118" s="138">
        <f>X118*K118</f>
        <v>0</v>
      </c>
      <c r="Z118" s="138">
        <v>0</v>
      </c>
      <c r="AA118" s="139">
        <f>Z118*K118</f>
        <v>0</v>
      </c>
      <c r="AR118" s="17" t="s">
        <v>109</v>
      </c>
      <c r="AT118" s="17" t="s">
        <v>105</v>
      </c>
      <c r="AU118" s="17" t="s">
        <v>78</v>
      </c>
      <c r="AY118" s="17" t="s">
        <v>104</v>
      </c>
      <c r="BE118" s="140">
        <f>IF(U118="základní",N118,0)</f>
        <v>0</v>
      </c>
      <c r="BF118" s="140">
        <f>IF(U118="snížená",N118,0)</f>
        <v>0</v>
      </c>
      <c r="BG118" s="140">
        <f>IF(U118="zákl. přenesená",N118,0)</f>
        <v>0</v>
      </c>
      <c r="BH118" s="140">
        <f>IF(U118="sníž. přenesená",N118,0)</f>
        <v>0</v>
      </c>
      <c r="BI118" s="140">
        <f>IF(U118="nulová",N118,0)</f>
        <v>0</v>
      </c>
      <c r="BJ118" s="17" t="s">
        <v>78</v>
      </c>
      <c r="BK118" s="140">
        <f t="shared" si="1"/>
        <v>0</v>
      </c>
      <c r="BL118" s="17" t="s">
        <v>109</v>
      </c>
      <c r="BM118" s="17" t="s">
        <v>113</v>
      </c>
    </row>
    <row r="119" spans="2:65" s="1" customFormat="1" ht="51" customHeight="1">
      <c r="B119" s="131"/>
      <c r="C119" s="132" t="s">
        <v>114</v>
      </c>
      <c r="D119" s="132" t="s">
        <v>105</v>
      </c>
      <c r="E119" s="133" t="s">
        <v>115</v>
      </c>
      <c r="F119" s="209" t="s">
        <v>116</v>
      </c>
      <c r="G119" s="209"/>
      <c r="H119" s="209"/>
      <c r="I119" s="209"/>
      <c r="J119" s="134" t="s">
        <v>108</v>
      </c>
      <c r="K119" s="135">
        <v>1485.97</v>
      </c>
      <c r="L119" s="210"/>
      <c r="M119" s="210"/>
      <c r="N119" s="210">
        <f t="shared" si="0"/>
        <v>0</v>
      </c>
      <c r="O119" s="210"/>
      <c r="P119" s="210"/>
      <c r="Q119" s="210"/>
      <c r="R119" s="136"/>
      <c r="T119" s="137" t="s">
        <v>5</v>
      </c>
      <c r="U119" s="40" t="s">
        <v>33</v>
      </c>
      <c r="V119" s="138">
        <v>7.3699999999999998E-3</v>
      </c>
      <c r="W119" s="138">
        <f>V119*K119</f>
        <v>10.9515989</v>
      </c>
      <c r="X119" s="138">
        <v>0</v>
      </c>
      <c r="Y119" s="138">
        <f>X119*K119</f>
        <v>0</v>
      </c>
      <c r="Z119" s="138">
        <v>0</v>
      </c>
      <c r="AA119" s="139">
        <f>Z119*K119</f>
        <v>0</v>
      </c>
      <c r="AR119" s="17" t="s">
        <v>109</v>
      </c>
      <c r="AT119" s="17" t="s">
        <v>105</v>
      </c>
      <c r="AU119" s="17" t="s">
        <v>78</v>
      </c>
      <c r="AY119" s="17" t="s">
        <v>104</v>
      </c>
      <c r="BE119" s="140">
        <f>IF(U119="základní",N119,0)</f>
        <v>0</v>
      </c>
      <c r="BF119" s="140">
        <f>IF(U119="snížená",N119,0)</f>
        <v>0</v>
      </c>
      <c r="BG119" s="140">
        <f>IF(U119="zákl. přenesená",N119,0)</f>
        <v>0</v>
      </c>
      <c r="BH119" s="140">
        <f>IF(U119="sníž. přenesená",N119,0)</f>
        <v>0</v>
      </c>
      <c r="BI119" s="140">
        <f>IF(U119="nulová",N119,0)</f>
        <v>0</v>
      </c>
      <c r="BJ119" s="17" t="s">
        <v>78</v>
      </c>
      <c r="BK119" s="140">
        <f t="shared" si="1"/>
        <v>0</v>
      </c>
      <c r="BL119" s="17" t="s">
        <v>109</v>
      </c>
      <c r="BM119" s="17" t="s">
        <v>117</v>
      </c>
    </row>
    <row r="120" spans="2:65" s="1" customFormat="1" ht="16.5" customHeight="1">
      <c r="B120" s="131"/>
      <c r="C120" s="132" t="s">
        <v>109</v>
      </c>
      <c r="D120" s="132" t="s">
        <v>105</v>
      </c>
      <c r="E120" s="133" t="s">
        <v>118</v>
      </c>
      <c r="F120" s="209" t="s">
        <v>119</v>
      </c>
      <c r="G120" s="209"/>
      <c r="H120" s="209"/>
      <c r="I120" s="209"/>
      <c r="J120" s="134" t="s">
        <v>108</v>
      </c>
      <c r="K120" s="135">
        <v>87.41</v>
      </c>
      <c r="L120" s="210"/>
      <c r="M120" s="210"/>
      <c r="N120" s="210">
        <f t="shared" si="0"/>
        <v>0</v>
      </c>
      <c r="O120" s="210"/>
      <c r="P120" s="210"/>
      <c r="Q120" s="210"/>
      <c r="R120" s="136"/>
      <c r="T120" s="137" t="s">
        <v>5</v>
      </c>
      <c r="U120" s="40" t="s">
        <v>33</v>
      </c>
      <c r="V120" s="138">
        <v>8.9999999999999993E-3</v>
      </c>
      <c r="W120" s="138">
        <f>V120*K120</f>
        <v>0.78668999999999989</v>
      </c>
      <c r="X120" s="138">
        <v>0</v>
      </c>
      <c r="Y120" s="138">
        <f>X120*K120</f>
        <v>0</v>
      </c>
      <c r="Z120" s="138">
        <v>0</v>
      </c>
      <c r="AA120" s="139">
        <f>Z120*K120</f>
        <v>0</v>
      </c>
      <c r="AR120" s="17" t="s">
        <v>109</v>
      </c>
      <c r="AT120" s="17" t="s">
        <v>105</v>
      </c>
      <c r="AU120" s="17" t="s">
        <v>78</v>
      </c>
      <c r="AY120" s="17" t="s">
        <v>104</v>
      </c>
      <c r="BE120" s="140">
        <f>IF(U120="základní",N120,0)</f>
        <v>0</v>
      </c>
      <c r="BF120" s="140">
        <f>IF(U120="snížená",N120,0)</f>
        <v>0</v>
      </c>
      <c r="BG120" s="140">
        <f>IF(U120="zákl. přenesená",N120,0)</f>
        <v>0</v>
      </c>
      <c r="BH120" s="140">
        <f>IF(U120="sníž. přenesená",N120,0)</f>
        <v>0</v>
      </c>
      <c r="BI120" s="140">
        <f>IF(U120="nulová",N120,0)</f>
        <v>0</v>
      </c>
      <c r="BJ120" s="17" t="s">
        <v>78</v>
      </c>
      <c r="BK120" s="140">
        <f t="shared" si="1"/>
        <v>0</v>
      </c>
      <c r="BL120" s="17" t="s">
        <v>109</v>
      </c>
      <c r="BM120" s="17" t="s">
        <v>120</v>
      </c>
    </row>
    <row r="121" spans="2:65" s="1" customFormat="1" ht="25.5" customHeight="1">
      <c r="B121" s="131"/>
      <c r="C121" s="132" t="s">
        <v>121</v>
      </c>
      <c r="D121" s="132" t="s">
        <v>105</v>
      </c>
      <c r="E121" s="133" t="s">
        <v>122</v>
      </c>
      <c r="F121" s="209" t="s">
        <v>123</v>
      </c>
      <c r="G121" s="209"/>
      <c r="H121" s="209"/>
      <c r="I121" s="209"/>
      <c r="J121" s="134" t="s">
        <v>124</v>
      </c>
      <c r="K121" s="135">
        <v>157.33799999999999</v>
      </c>
      <c r="L121" s="210"/>
      <c r="M121" s="210"/>
      <c r="N121" s="210">
        <f>ROUND(L121*K121,2)</f>
        <v>0</v>
      </c>
      <c r="O121" s="210"/>
      <c r="P121" s="210"/>
      <c r="Q121" s="210"/>
      <c r="R121" s="136"/>
      <c r="T121" s="137" t="s">
        <v>5</v>
      </c>
      <c r="U121" s="40" t="s">
        <v>33</v>
      </c>
      <c r="V121" s="138">
        <v>0</v>
      </c>
      <c r="W121" s="138">
        <f>V121*K121</f>
        <v>0</v>
      </c>
      <c r="X121" s="138">
        <v>0</v>
      </c>
      <c r="Y121" s="138">
        <f>X121*K121</f>
        <v>0</v>
      </c>
      <c r="Z121" s="138">
        <v>0</v>
      </c>
      <c r="AA121" s="139">
        <f>Z121*K121</f>
        <v>0</v>
      </c>
      <c r="AR121" s="17" t="s">
        <v>109</v>
      </c>
      <c r="AT121" s="17" t="s">
        <v>105</v>
      </c>
      <c r="AU121" s="17" t="s">
        <v>78</v>
      </c>
      <c r="AY121" s="17" t="s">
        <v>104</v>
      </c>
      <c r="BE121" s="140">
        <f>IF(U121="základní",N121,0)</f>
        <v>0</v>
      </c>
      <c r="BF121" s="140">
        <f>IF(U121="snížená",N121,0)</f>
        <v>0</v>
      </c>
      <c r="BG121" s="140">
        <f>IF(U121="zákl. přenesená",N121,0)</f>
        <v>0</v>
      </c>
      <c r="BH121" s="140">
        <f>IF(U121="sníž. přenesená",N121,0)</f>
        <v>0</v>
      </c>
      <c r="BI121" s="140">
        <f>IF(U121="nulová",N121,0)</f>
        <v>0</v>
      </c>
      <c r="BJ121" s="17" t="s">
        <v>78</v>
      </c>
      <c r="BK121" s="140">
        <f t="shared" si="1"/>
        <v>0</v>
      </c>
      <c r="BL121" s="17" t="s">
        <v>109</v>
      </c>
      <c r="BM121" s="17" t="s">
        <v>125</v>
      </c>
    </row>
    <row r="122" spans="2:65" s="1" customFormat="1" ht="25.5" customHeight="1">
      <c r="B122" s="131"/>
      <c r="C122" s="132">
        <v>6</v>
      </c>
      <c r="D122" s="132" t="s">
        <v>105</v>
      </c>
      <c r="E122" s="133" t="s">
        <v>164</v>
      </c>
      <c r="F122" s="208" t="s">
        <v>163</v>
      </c>
      <c r="G122" s="209"/>
      <c r="H122" s="209"/>
      <c r="I122" s="209"/>
      <c r="J122" s="134" t="s">
        <v>124</v>
      </c>
      <c r="K122" s="135">
        <v>157.3383</v>
      </c>
      <c r="L122" s="210"/>
      <c r="M122" s="210"/>
      <c r="N122" s="210">
        <f t="shared" si="0"/>
        <v>0</v>
      </c>
      <c r="O122" s="210"/>
      <c r="P122" s="210"/>
      <c r="Q122" s="210"/>
      <c r="R122" s="136"/>
      <c r="T122" s="160"/>
      <c r="U122" s="40"/>
      <c r="V122" s="138"/>
      <c r="W122" s="138"/>
      <c r="X122" s="138"/>
      <c r="Y122" s="138"/>
      <c r="Z122" s="138"/>
      <c r="AA122" s="139"/>
      <c r="AR122" s="17"/>
      <c r="AT122" s="17"/>
      <c r="AU122" s="17"/>
      <c r="AY122" s="17"/>
      <c r="BE122" s="140"/>
      <c r="BF122" s="140"/>
      <c r="BG122" s="140"/>
      <c r="BH122" s="140"/>
      <c r="BI122" s="140"/>
      <c r="BJ122" s="17"/>
      <c r="BK122" s="140">
        <f t="shared" si="1"/>
        <v>0</v>
      </c>
      <c r="BL122" s="17"/>
      <c r="BM122" s="17"/>
    </row>
    <row r="123" spans="2:65" s="9" customFormat="1" ht="29.85" customHeight="1">
      <c r="B123" s="120"/>
      <c r="C123" s="121"/>
      <c r="D123" s="130" t="s">
        <v>86</v>
      </c>
      <c r="E123" s="130"/>
      <c r="F123" s="130"/>
      <c r="G123" s="130"/>
      <c r="H123" s="130"/>
      <c r="I123" s="130"/>
      <c r="J123" s="130"/>
      <c r="K123" s="130"/>
      <c r="L123" s="130"/>
      <c r="M123" s="130"/>
      <c r="N123" s="234">
        <f>BK123</f>
        <v>0</v>
      </c>
      <c r="O123" s="235"/>
      <c r="P123" s="235"/>
      <c r="Q123" s="235"/>
      <c r="R123" s="123"/>
      <c r="T123" s="124"/>
      <c r="U123" s="121"/>
      <c r="V123" s="121"/>
      <c r="W123" s="125">
        <f>SUM(W124:W126)</f>
        <v>70.762171099999989</v>
      </c>
      <c r="X123" s="121"/>
      <c r="Y123" s="125">
        <f>SUM(Y124:Y126)</f>
        <v>149.41226433999998</v>
      </c>
      <c r="Z123" s="121"/>
      <c r="AA123" s="126">
        <f>SUM(AA124:AA126)</f>
        <v>0</v>
      </c>
      <c r="AR123" s="127" t="s">
        <v>68</v>
      </c>
      <c r="AT123" s="128" t="s">
        <v>62</v>
      </c>
      <c r="AU123" s="128" t="s">
        <v>68</v>
      </c>
      <c r="AY123" s="127" t="s">
        <v>104</v>
      </c>
      <c r="BK123" s="129">
        <f>SUM(BK124:BK126)</f>
        <v>0</v>
      </c>
    </row>
    <row r="124" spans="2:65" s="1" customFormat="1" ht="38.25" customHeight="1">
      <c r="B124" s="131"/>
      <c r="C124" s="132" t="s">
        <v>126</v>
      </c>
      <c r="D124" s="132" t="s">
        <v>105</v>
      </c>
      <c r="E124" s="133" t="s">
        <v>127</v>
      </c>
      <c r="F124" s="209" t="s">
        <v>128</v>
      </c>
      <c r="G124" s="209"/>
      <c r="H124" s="209"/>
      <c r="I124" s="209"/>
      <c r="J124" s="134" t="s">
        <v>108</v>
      </c>
      <c r="K124" s="135">
        <v>27.5</v>
      </c>
      <c r="L124" s="210"/>
      <c r="M124" s="210"/>
      <c r="N124" s="210">
        <f>ROUND(L124*K124,2)</f>
        <v>0</v>
      </c>
      <c r="O124" s="210"/>
      <c r="P124" s="210"/>
      <c r="Q124" s="210"/>
      <c r="R124" s="136"/>
      <c r="T124" s="137" t="s">
        <v>5</v>
      </c>
      <c r="U124" s="40" t="s">
        <v>33</v>
      </c>
      <c r="V124" s="138">
        <v>1.0968</v>
      </c>
      <c r="W124" s="138">
        <f>V124*K124</f>
        <v>30.161999999999999</v>
      </c>
      <c r="X124" s="138">
        <v>2.0699999999999998</v>
      </c>
      <c r="Y124" s="138">
        <f>X124*K124</f>
        <v>56.924999999999997</v>
      </c>
      <c r="Z124" s="138">
        <v>0</v>
      </c>
      <c r="AA124" s="139">
        <f>Z124*K124</f>
        <v>0</v>
      </c>
      <c r="AR124" s="17" t="s">
        <v>109</v>
      </c>
      <c r="AT124" s="17" t="s">
        <v>105</v>
      </c>
      <c r="AU124" s="17" t="s">
        <v>78</v>
      </c>
      <c r="AY124" s="17" t="s">
        <v>104</v>
      </c>
      <c r="BE124" s="140">
        <f>IF(U124="základní",N124,0)</f>
        <v>0</v>
      </c>
      <c r="BF124" s="140">
        <f>IF(U124="snížená",N124,0)</f>
        <v>0</v>
      </c>
      <c r="BG124" s="140">
        <f>IF(U124="zákl. přenesená",N124,0)</f>
        <v>0</v>
      </c>
      <c r="BH124" s="140">
        <f>IF(U124="sníž. přenesená",N124,0)</f>
        <v>0</v>
      </c>
      <c r="BI124" s="140">
        <f>IF(U124="nulová",N124,0)</f>
        <v>0</v>
      </c>
      <c r="BJ124" s="17" t="s">
        <v>78</v>
      </c>
      <c r="BK124" s="140">
        <f>ROUND(L124*K124,2)</f>
        <v>0</v>
      </c>
      <c r="BL124" s="17" t="s">
        <v>109</v>
      </c>
      <c r="BM124" s="17" t="s">
        <v>129</v>
      </c>
    </row>
    <row r="125" spans="2:65" s="1" customFormat="1" ht="25.5" customHeight="1">
      <c r="B125" s="131"/>
      <c r="C125" s="132" t="s">
        <v>130</v>
      </c>
      <c r="D125" s="132" t="s">
        <v>105</v>
      </c>
      <c r="E125" s="133" t="s">
        <v>131</v>
      </c>
      <c r="F125" s="208" t="s">
        <v>162</v>
      </c>
      <c r="G125" s="209"/>
      <c r="H125" s="209"/>
      <c r="I125" s="209"/>
      <c r="J125" s="134" t="s">
        <v>108</v>
      </c>
      <c r="K125" s="135">
        <v>41.21</v>
      </c>
      <c r="L125" s="210"/>
      <c r="M125" s="210"/>
      <c r="N125" s="210">
        <f>ROUND(L125*K125,2)</f>
        <v>0</v>
      </c>
      <c r="O125" s="210"/>
      <c r="P125" s="210"/>
      <c r="Q125" s="210"/>
      <c r="R125" s="136"/>
      <c r="T125" s="137" t="s">
        <v>5</v>
      </c>
      <c r="U125" s="40" t="s">
        <v>33</v>
      </c>
      <c r="V125" s="138">
        <v>0.61890999999999996</v>
      </c>
      <c r="W125" s="138">
        <f>V125*K125</f>
        <v>25.505281099999998</v>
      </c>
      <c r="X125" s="138">
        <v>2.2151299999999998</v>
      </c>
      <c r="Y125" s="138">
        <f>X125*K125</f>
        <v>91.285507299999992</v>
      </c>
      <c r="Z125" s="138">
        <v>0</v>
      </c>
      <c r="AA125" s="139">
        <f>Z125*K125</f>
        <v>0</v>
      </c>
      <c r="AR125" s="17" t="s">
        <v>109</v>
      </c>
      <c r="AT125" s="17" t="s">
        <v>105</v>
      </c>
      <c r="AU125" s="17" t="s">
        <v>78</v>
      </c>
      <c r="AY125" s="17" t="s">
        <v>104</v>
      </c>
      <c r="BE125" s="140">
        <f>IF(U125="základní",N125,0)</f>
        <v>0</v>
      </c>
      <c r="BF125" s="140">
        <f>IF(U125="snížená",N125,0)</f>
        <v>0</v>
      </c>
      <c r="BG125" s="140">
        <f>IF(U125="zákl. přenesená",N125,0)</f>
        <v>0</v>
      </c>
      <c r="BH125" s="140">
        <f>IF(U125="sníž. přenesená",N125,0)</f>
        <v>0</v>
      </c>
      <c r="BI125" s="140">
        <f>IF(U125="nulová",N125,0)</f>
        <v>0</v>
      </c>
      <c r="BJ125" s="17" t="s">
        <v>78</v>
      </c>
      <c r="BK125" s="140">
        <f>ROUND(L125*K125,2)</f>
        <v>0</v>
      </c>
      <c r="BL125" s="17" t="s">
        <v>109</v>
      </c>
      <c r="BM125" s="17" t="s">
        <v>132</v>
      </c>
    </row>
    <row r="126" spans="2:65" s="1" customFormat="1" ht="25.5" customHeight="1">
      <c r="B126" s="131"/>
      <c r="C126" s="132">
        <v>8</v>
      </c>
      <c r="D126" s="132" t="s">
        <v>105</v>
      </c>
      <c r="E126" s="133" t="s">
        <v>133</v>
      </c>
      <c r="F126" s="209" t="s">
        <v>134</v>
      </c>
      <c r="G126" s="209"/>
      <c r="H126" s="209"/>
      <c r="I126" s="209"/>
      <c r="J126" s="134" t="s">
        <v>124</v>
      </c>
      <c r="K126" s="135">
        <v>0.999</v>
      </c>
      <c r="L126" s="210"/>
      <c r="M126" s="210"/>
      <c r="N126" s="210">
        <f>ROUND(L126*K126,2)</f>
        <v>0</v>
      </c>
      <c r="O126" s="210"/>
      <c r="P126" s="210"/>
      <c r="Q126" s="210"/>
      <c r="R126" s="136"/>
      <c r="T126" s="137" t="s">
        <v>5</v>
      </c>
      <c r="U126" s="40" t="s">
        <v>33</v>
      </c>
      <c r="V126" s="138">
        <v>15.11</v>
      </c>
      <c r="W126" s="138">
        <f>V126*K126</f>
        <v>15.094889999999999</v>
      </c>
      <c r="X126" s="138">
        <v>1.20296</v>
      </c>
      <c r="Y126" s="138">
        <f>X126*K126</f>
        <v>1.2017570399999999</v>
      </c>
      <c r="Z126" s="138">
        <v>0</v>
      </c>
      <c r="AA126" s="139">
        <f>Z126*K126</f>
        <v>0</v>
      </c>
      <c r="AR126" s="17" t="s">
        <v>109</v>
      </c>
      <c r="AT126" s="17" t="s">
        <v>105</v>
      </c>
      <c r="AU126" s="17" t="s">
        <v>78</v>
      </c>
      <c r="AY126" s="17" t="s">
        <v>104</v>
      </c>
      <c r="BE126" s="140">
        <f>IF(U126="základní",N126,0)</f>
        <v>0</v>
      </c>
      <c r="BF126" s="140">
        <f>IF(U126="snížená",N126,0)</f>
        <v>0</v>
      </c>
      <c r="BG126" s="140">
        <f>IF(U126="zákl. přenesená",N126,0)</f>
        <v>0</v>
      </c>
      <c r="BH126" s="140">
        <f>IF(U126="sníž. přenesená",N126,0)</f>
        <v>0</v>
      </c>
      <c r="BI126" s="140">
        <f>IF(U126="nulová",N126,0)</f>
        <v>0</v>
      </c>
      <c r="BJ126" s="17" t="s">
        <v>78</v>
      </c>
      <c r="BK126" s="140">
        <f>ROUND(L126*K126,2)</f>
        <v>0</v>
      </c>
      <c r="BL126" s="17" t="s">
        <v>109</v>
      </c>
      <c r="BM126" s="17" t="s">
        <v>135</v>
      </c>
    </row>
    <row r="127" spans="2:65" s="9" customFormat="1" ht="37.35" customHeight="1">
      <c r="B127" s="120"/>
      <c r="C127" s="121"/>
      <c r="D127" s="122" t="s">
        <v>87</v>
      </c>
      <c r="E127" s="122"/>
      <c r="F127" s="122"/>
      <c r="G127" s="122"/>
      <c r="H127" s="122"/>
      <c r="I127" s="122"/>
      <c r="J127" s="122"/>
      <c r="K127" s="122"/>
      <c r="L127" s="122"/>
      <c r="M127" s="122"/>
      <c r="N127" s="229">
        <f>BK127</f>
        <v>0</v>
      </c>
      <c r="O127" s="230"/>
      <c r="P127" s="230"/>
      <c r="Q127" s="230"/>
      <c r="R127" s="123"/>
      <c r="T127" s="124"/>
      <c r="U127" s="121"/>
      <c r="V127" s="121"/>
      <c r="W127" s="125">
        <f>W128</f>
        <v>128.32325</v>
      </c>
      <c r="X127" s="121"/>
      <c r="Y127" s="125">
        <f>Y128</f>
        <v>0.60610000000000008</v>
      </c>
      <c r="Z127" s="121"/>
      <c r="AA127" s="126">
        <f>AA128</f>
        <v>0</v>
      </c>
      <c r="AR127" s="127" t="s">
        <v>78</v>
      </c>
      <c r="AT127" s="128" t="s">
        <v>62</v>
      </c>
      <c r="AU127" s="128" t="s">
        <v>63</v>
      </c>
      <c r="AY127" s="127" t="s">
        <v>104</v>
      </c>
      <c r="BK127" s="129">
        <f>BK128</f>
        <v>0</v>
      </c>
    </row>
    <row r="128" spans="2:65" s="9" customFormat="1" ht="19.899999999999999" customHeight="1">
      <c r="B128" s="120"/>
      <c r="C128" s="121"/>
      <c r="D128" s="130" t="s">
        <v>88</v>
      </c>
      <c r="E128" s="130"/>
      <c r="F128" s="130"/>
      <c r="G128" s="130"/>
      <c r="H128" s="130"/>
      <c r="I128" s="130"/>
      <c r="J128" s="130"/>
      <c r="K128" s="130"/>
      <c r="L128" s="130"/>
      <c r="M128" s="130"/>
      <c r="N128" s="227">
        <f>BK128</f>
        <v>0</v>
      </c>
      <c r="O128" s="228"/>
      <c r="P128" s="228"/>
      <c r="Q128" s="228"/>
      <c r="R128" s="123"/>
      <c r="T128" s="124"/>
      <c r="U128" s="121"/>
      <c r="V128" s="121"/>
      <c r="W128" s="125">
        <f>SUM(W129:W130)</f>
        <v>128.32325</v>
      </c>
      <c r="X128" s="121"/>
      <c r="Y128" s="125">
        <f>SUM(Y129:Y130)</f>
        <v>0.60610000000000008</v>
      </c>
      <c r="Z128" s="121"/>
      <c r="AA128" s="126">
        <f>SUM(AA129:AA130)</f>
        <v>0</v>
      </c>
      <c r="AR128" s="127" t="s">
        <v>78</v>
      </c>
      <c r="AT128" s="128" t="s">
        <v>62</v>
      </c>
      <c r="AU128" s="128" t="s">
        <v>68</v>
      </c>
      <c r="AY128" s="127" t="s">
        <v>104</v>
      </c>
      <c r="BK128" s="129">
        <f>SUM(BK129:BK130)</f>
        <v>0</v>
      </c>
    </row>
    <row r="129" spans="2:65" s="1" customFormat="1" ht="25.5" customHeight="1">
      <c r="B129" s="131"/>
      <c r="C129" s="132">
        <v>9</v>
      </c>
      <c r="D129" s="132" t="s">
        <v>105</v>
      </c>
      <c r="E129" s="133" t="s">
        <v>137</v>
      </c>
      <c r="F129" s="208" t="s">
        <v>167</v>
      </c>
      <c r="G129" s="209"/>
      <c r="H129" s="209"/>
      <c r="I129" s="209"/>
      <c r="J129" s="134" t="s">
        <v>138</v>
      </c>
      <c r="K129" s="135">
        <v>275</v>
      </c>
      <c r="L129" s="210"/>
      <c r="M129" s="210"/>
      <c r="N129" s="210">
        <f>ROUND(L129*K129,2)</f>
        <v>0</v>
      </c>
      <c r="O129" s="210"/>
      <c r="P129" s="210"/>
      <c r="Q129" s="210"/>
      <c r="R129" s="136"/>
      <c r="T129" s="137" t="s">
        <v>5</v>
      </c>
      <c r="U129" s="40" t="s">
        <v>33</v>
      </c>
      <c r="V129" s="138">
        <v>0.46662999999999999</v>
      </c>
      <c r="W129" s="138">
        <f>V129*K129</f>
        <v>128.32325</v>
      </c>
      <c r="X129" s="138">
        <v>3.5E-4</v>
      </c>
      <c r="Y129" s="138">
        <f>X129*K129</f>
        <v>9.6250000000000002E-2</v>
      </c>
      <c r="Z129" s="138">
        <v>0</v>
      </c>
      <c r="AA129" s="139">
        <f>Z129*K129</f>
        <v>0</v>
      </c>
      <c r="AR129" s="17" t="s">
        <v>139</v>
      </c>
      <c r="AT129" s="17" t="s">
        <v>105</v>
      </c>
      <c r="AU129" s="17" t="s">
        <v>78</v>
      </c>
      <c r="AY129" s="17" t="s">
        <v>104</v>
      </c>
      <c r="BE129" s="140">
        <f>IF(U129="základní",N129,0)</f>
        <v>0</v>
      </c>
      <c r="BF129" s="140">
        <f>IF(U129="snížená",N129,0)</f>
        <v>0</v>
      </c>
      <c r="BG129" s="140">
        <f>IF(U129="zákl. přenesená",N129,0)</f>
        <v>0</v>
      </c>
      <c r="BH129" s="140">
        <f>IF(U129="sníž. přenesená",N129,0)</f>
        <v>0</v>
      </c>
      <c r="BI129" s="140">
        <f>IF(U129="nulová",N129,0)</f>
        <v>0</v>
      </c>
      <c r="BJ129" s="17" t="s">
        <v>78</v>
      </c>
      <c r="BK129" s="140">
        <f>ROUND(L129*K129,2)</f>
        <v>0</v>
      </c>
      <c r="BL129" s="17" t="s">
        <v>139</v>
      </c>
      <c r="BM129" s="17" t="s">
        <v>140</v>
      </c>
    </row>
    <row r="130" spans="2:65" s="1" customFormat="1" ht="16.5" customHeight="1">
      <c r="B130" s="131"/>
      <c r="C130" s="156">
        <v>10</v>
      </c>
      <c r="D130" s="156" t="s">
        <v>136</v>
      </c>
      <c r="E130" s="157" t="s">
        <v>141</v>
      </c>
      <c r="F130" s="232" t="s">
        <v>142</v>
      </c>
      <c r="G130" s="232"/>
      <c r="H130" s="232"/>
      <c r="I130" s="232"/>
      <c r="J130" s="158" t="s">
        <v>138</v>
      </c>
      <c r="K130" s="159">
        <v>283.25</v>
      </c>
      <c r="L130" s="233"/>
      <c r="M130" s="233"/>
      <c r="N130" s="233">
        <f>ROUND(L130*K130,2)</f>
        <v>0</v>
      </c>
      <c r="O130" s="233"/>
      <c r="P130" s="233"/>
      <c r="Q130" s="233"/>
      <c r="R130" s="136"/>
      <c r="T130" s="137" t="s">
        <v>5</v>
      </c>
      <c r="U130" s="40" t="s">
        <v>33</v>
      </c>
      <c r="V130" s="138">
        <v>0</v>
      </c>
      <c r="W130" s="138">
        <f>V130*K130</f>
        <v>0</v>
      </c>
      <c r="X130" s="138">
        <v>1.8E-3</v>
      </c>
      <c r="Y130" s="138">
        <f>X130*K130</f>
        <v>0.50985000000000003</v>
      </c>
      <c r="Z130" s="138">
        <v>0</v>
      </c>
      <c r="AA130" s="139">
        <f>Z130*K130</f>
        <v>0</v>
      </c>
      <c r="AR130" s="17" t="s">
        <v>143</v>
      </c>
      <c r="AT130" s="17" t="s">
        <v>136</v>
      </c>
      <c r="AU130" s="17" t="s">
        <v>78</v>
      </c>
      <c r="AY130" s="17" t="s">
        <v>104</v>
      </c>
      <c r="BE130" s="140">
        <f>IF(U130="základní",N130,0)</f>
        <v>0</v>
      </c>
      <c r="BF130" s="140">
        <f>IF(U130="snížená",N130,0)</f>
        <v>0</v>
      </c>
      <c r="BG130" s="140">
        <f>IF(U130="zákl. přenesená",N130,0)</f>
        <v>0</v>
      </c>
      <c r="BH130" s="140">
        <f>IF(U130="sníž. přenesená",N130,0)</f>
        <v>0</v>
      </c>
      <c r="BI130" s="140">
        <f>IF(U130="nulová",N130,0)</f>
        <v>0</v>
      </c>
      <c r="BJ130" s="17" t="s">
        <v>78</v>
      </c>
      <c r="BK130" s="140">
        <f>ROUND(L130*K130,2)</f>
        <v>0</v>
      </c>
      <c r="BL130" s="17" t="s">
        <v>139</v>
      </c>
      <c r="BM130" s="17" t="s">
        <v>144</v>
      </c>
    </row>
    <row r="131" spans="2:65" s="9" customFormat="1" ht="37.35" customHeight="1">
      <c r="B131" s="120"/>
      <c r="C131" s="147"/>
      <c r="D131" s="148" t="s">
        <v>89</v>
      </c>
      <c r="E131" s="148"/>
      <c r="F131" s="148"/>
      <c r="G131" s="148"/>
      <c r="H131" s="148"/>
      <c r="I131" s="148"/>
      <c r="J131" s="148"/>
      <c r="K131" s="148"/>
      <c r="L131" s="148"/>
      <c r="M131" s="148"/>
      <c r="N131" s="204">
        <f>BK131</f>
        <v>0</v>
      </c>
      <c r="O131" s="205"/>
      <c r="P131" s="205"/>
      <c r="Q131" s="205"/>
      <c r="R131" s="123"/>
      <c r="T131" s="124"/>
      <c r="U131" s="121"/>
      <c r="V131" s="121"/>
      <c r="W131" s="125">
        <f>W132</f>
        <v>0.50800000000000001</v>
      </c>
      <c r="X131" s="121"/>
      <c r="Y131" s="125">
        <f>Y132</f>
        <v>1</v>
      </c>
      <c r="Z131" s="121"/>
      <c r="AA131" s="126">
        <f>AA132</f>
        <v>0</v>
      </c>
      <c r="AR131" s="127" t="s">
        <v>114</v>
      </c>
      <c r="AT131" s="128" t="s">
        <v>62</v>
      </c>
      <c r="AU131" s="128" t="s">
        <v>63</v>
      </c>
      <c r="AY131" s="127" t="s">
        <v>104</v>
      </c>
      <c r="BK131" s="129">
        <f>BK132</f>
        <v>0</v>
      </c>
    </row>
    <row r="132" spans="2:65" s="9" customFormat="1" ht="19.899999999999999" customHeight="1">
      <c r="B132" s="120"/>
      <c r="C132" s="121"/>
      <c r="D132" s="130" t="s">
        <v>90</v>
      </c>
      <c r="E132" s="130"/>
      <c r="F132" s="130"/>
      <c r="G132" s="130"/>
      <c r="H132" s="130"/>
      <c r="I132" s="130"/>
      <c r="J132" s="130"/>
      <c r="K132" s="130"/>
      <c r="L132" s="130"/>
      <c r="M132" s="130"/>
      <c r="N132" s="227">
        <f>BK132</f>
        <v>0</v>
      </c>
      <c r="O132" s="228"/>
      <c r="P132" s="228"/>
      <c r="Q132" s="228"/>
      <c r="R132" s="123"/>
      <c r="T132" s="124"/>
      <c r="U132" s="121"/>
      <c r="V132" s="121"/>
      <c r="W132" s="125">
        <f>SUM(W133:W134)</f>
        <v>0.50800000000000001</v>
      </c>
      <c r="X132" s="121"/>
      <c r="Y132" s="125">
        <f>SUM(Y133:Y134)</f>
        <v>1</v>
      </c>
      <c r="Z132" s="121"/>
      <c r="AA132" s="126">
        <f>SUM(AA133:AA134)</f>
        <v>0</v>
      </c>
      <c r="AR132" s="127" t="s">
        <v>114</v>
      </c>
      <c r="AT132" s="128" t="s">
        <v>62</v>
      </c>
      <c r="AU132" s="128" t="s">
        <v>68</v>
      </c>
      <c r="AY132" s="127" t="s">
        <v>104</v>
      </c>
      <c r="BK132" s="129">
        <f>SUM(BK133:BK143)</f>
        <v>0</v>
      </c>
    </row>
    <row r="133" spans="2:65" s="1" customFormat="1" ht="38.25" customHeight="1">
      <c r="B133" s="131"/>
      <c r="C133" s="132">
        <v>11</v>
      </c>
      <c r="D133" s="132" t="s">
        <v>105</v>
      </c>
      <c r="E133" s="133" t="s">
        <v>145</v>
      </c>
      <c r="F133" s="209" t="s">
        <v>146</v>
      </c>
      <c r="G133" s="209"/>
      <c r="H133" s="209"/>
      <c r="I133" s="209"/>
      <c r="J133" s="134" t="s">
        <v>147</v>
      </c>
      <c r="K133" s="135">
        <v>1</v>
      </c>
      <c r="L133" s="210"/>
      <c r="M133" s="210"/>
      <c r="N133" s="210">
        <f>ROUND(L133*K133,2)</f>
        <v>0</v>
      </c>
      <c r="O133" s="210"/>
      <c r="P133" s="210"/>
      <c r="Q133" s="210"/>
      <c r="R133" s="136"/>
      <c r="T133" s="137" t="s">
        <v>5</v>
      </c>
      <c r="U133" s="40" t="s">
        <v>33</v>
      </c>
      <c r="V133" s="138">
        <v>0.50800000000000001</v>
      </c>
      <c r="W133" s="138">
        <f>V133*K133</f>
        <v>0.50800000000000001</v>
      </c>
      <c r="X133" s="138">
        <v>0</v>
      </c>
      <c r="Y133" s="138">
        <f>X133*K133</f>
        <v>0</v>
      </c>
      <c r="Z133" s="138">
        <v>0</v>
      </c>
      <c r="AA133" s="139">
        <f>Z133*K133</f>
        <v>0</v>
      </c>
      <c r="AR133" s="17" t="s">
        <v>148</v>
      </c>
      <c r="AT133" s="17" t="s">
        <v>105</v>
      </c>
      <c r="AU133" s="17" t="s">
        <v>78</v>
      </c>
      <c r="AY133" s="17" t="s">
        <v>104</v>
      </c>
      <c r="BE133" s="140">
        <f>IF(U133="základní",N133,0)</f>
        <v>0</v>
      </c>
      <c r="BF133" s="140">
        <f>IF(U133="snížená",N133,0)</f>
        <v>0</v>
      </c>
      <c r="BG133" s="140">
        <f>IF(U133="zákl. přenesená",N133,0)</f>
        <v>0</v>
      </c>
      <c r="BH133" s="140">
        <f>IF(U133="sníž. přenesená",N133,0)</f>
        <v>0</v>
      </c>
      <c r="BI133" s="140">
        <f>IF(U133="nulová",N133,0)</f>
        <v>0</v>
      </c>
      <c r="BJ133" s="17" t="s">
        <v>78</v>
      </c>
      <c r="BK133" s="140">
        <f>ROUND(L133*K133,2)</f>
        <v>0</v>
      </c>
      <c r="BL133" s="17" t="s">
        <v>148</v>
      </c>
      <c r="BM133" s="17" t="s">
        <v>149</v>
      </c>
    </row>
    <row r="134" spans="2:65" s="1" customFormat="1" ht="38.25" customHeight="1">
      <c r="B134" s="131"/>
      <c r="C134" s="156">
        <v>12</v>
      </c>
      <c r="D134" s="156" t="s">
        <v>136</v>
      </c>
      <c r="E134" s="157" t="s">
        <v>168</v>
      </c>
      <c r="F134" s="232" t="s">
        <v>179</v>
      </c>
      <c r="G134" s="232"/>
      <c r="H134" s="232"/>
      <c r="I134" s="232"/>
      <c r="J134" s="158" t="s">
        <v>153</v>
      </c>
      <c r="K134" s="159">
        <v>1</v>
      </c>
      <c r="L134" s="233"/>
      <c r="M134" s="233"/>
      <c r="N134" s="210">
        <f>ROUND(L134*K134,2)</f>
        <v>0</v>
      </c>
      <c r="O134" s="210"/>
      <c r="P134" s="210"/>
      <c r="Q134" s="210"/>
      <c r="R134" s="136"/>
      <c r="T134" s="137" t="s">
        <v>5</v>
      </c>
      <c r="U134" s="141" t="s">
        <v>33</v>
      </c>
      <c r="V134" s="142">
        <v>0</v>
      </c>
      <c r="W134" s="142">
        <f>V134*K134</f>
        <v>0</v>
      </c>
      <c r="X134" s="142">
        <v>1</v>
      </c>
      <c r="Y134" s="142">
        <f>X134*K134</f>
        <v>1</v>
      </c>
      <c r="Z134" s="142">
        <v>0</v>
      </c>
      <c r="AA134" s="143">
        <f>Z134*K134</f>
        <v>0</v>
      </c>
      <c r="AR134" s="17" t="s">
        <v>150</v>
      </c>
      <c r="AT134" s="17" t="s">
        <v>136</v>
      </c>
      <c r="AU134" s="17" t="s">
        <v>78</v>
      </c>
      <c r="AY134" s="17" t="s">
        <v>104</v>
      </c>
      <c r="BE134" s="140">
        <f>IF(U134="základní",N134,0)</f>
        <v>0</v>
      </c>
      <c r="BF134" s="140">
        <f>IF(U134="snížená",N134,0)</f>
        <v>0</v>
      </c>
      <c r="BG134" s="140">
        <f>IF(U134="zákl. přenesená",N134,0)</f>
        <v>0</v>
      </c>
      <c r="BH134" s="140">
        <f>IF(U134="sníž. přenesená",N134,0)</f>
        <v>0</v>
      </c>
      <c r="BI134" s="140">
        <f>IF(U134="nulová",N134,0)</f>
        <v>0</v>
      </c>
      <c r="BJ134" s="17" t="s">
        <v>78</v>
      </c>
      <c r="BK134" s="140">
        <f>ROUND(L134*K134,2)</f>
        <v>0</v>
      </c>
      <c r="BL134" s="17" t="s">
        <v>150</v>
      </c>
      <c r="BM134" s="17" t="s">
        <v>151</v>
      </c>
    </row>
    <row r="135" spans="2:65" s="1" customFormat="1" ht="16.5" customHeight="1">
      <c r="B135" s="131"/>
      <c r="C135" s="163">
        <v>13</v>
      </c>
      <c r="D135" s="164" t="s">
        <v>136</v>
      </c>
      <c r="E135" s="157" t="s">
        <v>169</v>
      </c>
      <c r="F135" s="209" t="s">
        <v>154</v>
      </c>
      <c r="G135" s="209"/>
      <c r="H135" s="209"/>
      <c r="I135" s="209"/>
      <c r="J135" s="134" t="s">
        <v>153</v>
      </c>
      <c r="K135" s="135">
        <v>1</v>
      </c>
      <c r="L135" s="210"/>
      <c r="M135" s="210"/>
      <c r="N135" s="210">
        <f t="shared" ref="N135:N143" si="2">ROUND(L135*K135,2)</f>
        <v>0</v>
      </c>
      <c r="O135" s="210"/>
      <c r="P135" s="210"/>
      <c r="Q135" s="210"/>
      <c r="R135" s="136"/>
      <c r="T135" s="144"/>
      <c r="U135" s="40"/>
      <c r="V135" s="138"/>
      <c r="W135" s="138"/>
      <c r="X135" s="138"/>
      <c r="Y135" s="138"/>
      <c r="Z135" s="138"/>
      <c r="AA135" s="138"/>
      <c r="AR135" s="17"/>
      <c r="AT135" s="17"/>
      <c r="AU135" s="17"/>
      <c r="AY135" s="17"/>
      <c r="BE135" s="140"/>
      <c r="BF135" s="140">
        <f t="shared" ref="BF135:BF146" si="3">IF(U135="snížená",N135,0)</f>
        <v>0</v>
      </c>
      <c r="BG135" s="140"/>
      <c r="BH135" s="140"/>
      <c r="BI135" s="140"/>
      <c r="BJ135" s="17"/>
      <c r="BK135" s="140">
        <f t="shared" ref="BK135:BK143" si="4">ROUND(L135*K135,2)</f>
        <v>0</v>
      </c>
      <c r="BL135" s="17"/>
      <c r="BM135" s="17"/>
    </row>
    <row r="136" spans="2:65" s="1" customFormat="1" ht="16.5" customHeight="1">
      <c r="B136" s="131"/>
      <c r="C136" s="163">
        <v>14</v>
      </c>
      <c r="D136" s="164" t="s">
        <v>136</v>
      </c>
      <c r="E136" s="157" t="s">
        <v>170</v>
      </c>
      <c r="F136" s="209" t="s">
        <v>155</v>
      </c>
      <c r="G136" s="209"/>
      <c r="H136" s="209"/>
      <c r="I136" s="209"/>
      <c r="J136" s="134" t="s">
        <v>153</v>
      </c>
      <c r="K136" s="135">
        <v>1</v>
      </c>
      <c r="L136" s="210"/>
      <c r="M136" s="210"/>
      <c r="N136" s="210">
        <f t="shared" si="2"/>
        <v>0</v>
      </c>
      <c r="O136" s="210"/>
      <c r="P136" s="210"/>
      <c r="Q136" s="210"/>
      <c r="R136" s="136"/>
      <c r="T136" s="144"/>
      <c r="U136" s="40"/>
      <c r="V136" s="138"/>
      <c r="W136" s="138"/>
      <c r="X136" s="138"/>
      <c r="Y136" s="138"/>
      <c r="Z136" s="138"/>
      <c r="AA136" s="138"/>
      <c r="AR136" s="17"/>
      <c r="AT136" s="17"/>
      <c r="AU136" s="17"/>
      <c r="AY136" s="17"/>
      <c r="BE136" s="140"/>
      <c r="BF136" s="140">
        <f t="shared" si="3"/>
        <v>0</v>
      </c>
      <c r="BG136" s="140"/>
      <c r="BH136" s="140"/>
      <c r="BI136" s="140"/>
      <c r="BJ136" s="17"/>
      <c r="BK136" s="140">
        <f t="shared" si="4"/>
        <v>0</v>
      </c>
      <c r="BL136" s="17"/>
      <c r="BM136" s="17"/>
    </row>
    <row r="137" spans="2:65" s="1" customFormat="1" ht="16.5" customHeight="1">
      <c r="B137" s="131"/>
      <c r="C137" s="163">
        <v>15</v>
      </c>
      <c r="D137" s="164" t="s">
        <v>136</v>
      </c>
      <c r="E137" s="157" t="s">
        <v>171</v>
      </c>
      <c r="F137" s="209" t="s">
        <v>156</v>
      </c>
      <c r="G137" s="209"/>
      <c r="H137" s="209"/>
      <c r="I137" s="209"/>
      <c r="J137" s="134" t="s">
        <v>153</v>
      </c>
      <c r="K137" s="135">
        <v>1</v>
      </c>
      <c r="L137" s="210"/>
      <c r="M137" s="210"/>
      <c r="N137" s="210">
        <f t="shared" si="2"/>
        <v>0</v>
      </c>
      <c r="O137" s="210"/>
      <c r="P137" s="210"/>
      <c r="Q137" s="210"/>
      <c r="R137" s="136"/>
      <c r="T137" s="144"/>
      <c r="U137" s="40"/>
      <c r="V137" s="138"/>
      <c r="W137" s="138"/>
      <c r="X137" s="138"/>
      <c r="Y137" s="138"/>
      <c r="Z137" s="138"/>
      <c r="AA137" s="138"/>
      <c r="AR137" s="17"/>
      <c r="AT137" s="17"/>
      <c r="AU137" s="17"/>
      <c r="AY137" s="17"/>
      <c r="BE137" s="140"/>
      <c r="BF137" s="140">
        <f t="shared" si="3"/>
        <v>0</v>
      </c>
      <c r="BG137" s="140"/>
      <c r="BH137" s="140"/>
      <c r="BI137" s="140"/>
      <c r="BJ137" s="17"/>
      <c r="BK137" s="140">
        <f t="shared" si="4"/>
        <v>0</v>
      </c>
      <c r="BL137" s="17"/>
      <c r="BM137" s="17"/>
    </row>
    <row r="138" spans="2:65" s="1" customFormat="1" ht="16.5" customHeight="1">
      <c r="B138" s="131"/>
      <c r="C138" s="163">
        <v>16</v>
      </c>
      <c r="D138" s="164" t="s">
        <v>136</v>
      </c>
      <c r="E138" s="157" t="s">
        <v>172</v>
      </c>
      <c r="F138" s="209" t="s">
        <v>157</v>
      </c>
      <c r="G138" s="209"/>
      <c r="H138" s="209"/>
      <c r="I138" s="209"/>
      <c r="J138" s="134" t="s">
        <v>153</v>
      </c>
      <c r="K138" s="135">
        <v>1</v>
      </c>
      <c r="L138" s="210"/>
      <c r="M138" s="210"/>
      <c r="N138" s="210">
        <f t="shared" si="2"/>
        <v>0</v>
      </c>
      <c r="O138" s="210"/>
      <c r="P138" s="210"/>
      <c r="Q138" s="210"/>
      <c r="R138" s="136"/>
      <c r="T138" s="144"/>
      <c r="U138" s="40"/>
      <c r="V138" s="138"/>
      <c r="W138" s="138"/>
      <c r="X138" s="138"/>
      <c r="Y138" s="138"/>
      <c r="Z138" s="138"/>
      <c r="AA138" s="138"/>
      <c r="AR138" s="17"/>
      <c r="AT138" s="17"/>
      <c r="AU138" s="17"/>
      <c r="AY138" s="17"/>
      <c r="BE138" s="140"/>
      <c r="BF138" s="140">
        <f t="shared" si="3"/>
        <v>0</v>
      </c>
      <c r="BG138" s="140"/>
      <c r="BH138" s="140"/>
      <c r="BI138" s="140"/>
      <c r="BJ138" s="17"/>
      <c r="BK138" s="140">
        <f t="shared" si="4"/>
        <v>0</v>
      </c>
      <c r="BL138" s="17"/>
      <c r="BM138" s="17"/>
    </row>
    <row r="139" spans="2:65" s="1" customFormat="1" ht="16.5" customHeight="1">
      <c r="B139" s="131"/>
      <c r="C139" s="163">
        <v>17</v>
      </c>
      <c r="D139" s="164" t="s">
        <v>136</v>
      </c>
      <c r="E139" s="157" t="s">
        <v>173</v>
      </c>
      <c r="F139" s="209" t="s">
        <v>158</v>
      </c>
      <c r="G139" s="209"/>
      <c r="H139" s="209"/>
      <c r="I139" s="209"/>
      <c r="J139" s="134" t="s">
        <v>153</v>
      </c>
      <c r="K139" s="135">
        <v>1</v>
      </c>
      <c r="L139" s="210"/>
      <c r="M139" s="210"/>
      <c r="N139" s="210">
        <f t="shared" si="2"/>
        <v>0</v>
      </c>
      <c r="O139" s="210"/>
      <c r="P139" s="210"/>
      <c r="Q139" s="210"/>
      <c r="R139" s="136"/>
      <c r="T139" s="144"/>
      <c r="U139" s="40"/>
      <c r="V139" s="138"/>
      <c r="W139" s="138"/>
      <c r="X139" s="138"/>
      <c r="Y139" s="138"/>
      <c r="Z139" s="138"/>
      <c r="AA139" s="138"/>
      <c r="AR139" s="17"/>
      <c r="AT139" s="17"/>
      <c r="AU139" s="17"/>
      <c r="AY139" s="17"/>
      <c r="BE139" s="140"/>
      <c r="BF139" s="140">
        <f t="shared" si="3"/>
        <v>0</v>
      </c>
      <c r="BG139" s="140"/>
      <c r="BH139" s="140"/>
      <c r="BI139" s="140"/>
      <c r="BJ139" s="17"/>
      <c r="BK139" s="140">
        <f t="shared" si="4"/>
        <v>0</v>
      </c>
      <c r="BL139" s="17"/>
      <c r="BM139" s="17"/>
    </row>
    <row r="140" spans="2:65" s="1" customFormat="1" ht="16.5" customHeight="1">
      <c r="B140" s="131"/>
      <c r="C140" s="163">
        <v>18</v>
      </c>
      <c r="D140" s="164" t="s">
        <v>136</v>
      </c>
      <c r="E140" s="157" t="s">
        <v>174</v>
      </c>
      <c r="F140" s="209" t="s">
        <v>159</v>
      </c>
      <c r="G140" s="209"/>
      <c r="H140" s="209"/>
      <c r="I140" s="209"/>
      <c r="J140" s="134" t="s">
        <v>153</v>
      </c>
      <c r="K140" s="135">
        <v>1</v>
      </c>
      <c r="L140" s="210"/>
      <c r="M140" s="210"/>
      <c r="N140" s="210">
        <f t="shared" si="2"/>
        <v>0</v>
      </c>
      <c r="O140" s="210"/>
      <c r="P140" s="210"/>
      <c r="Q140" s="210"/>
      <c r="R140" s="136"/>
      <c r="T140" s="144"/>
      <c r="U140" s="40"/>
      <c r="V140" s="138"/>
      <c r="W140" s="138"/>
      <c r="X140" s="138"/>
      <c r="Y140" s="138"/>
      <c r="Z140" s="138"/>
      <c r="AA140" s="138"/>
      <c r="AR140" s="17"/>
      <c r="AT140" s="17"/>
      <c r="AU140" s="17"/>
      <c r="AY140" s="17"/>
      <c r="BE140" s="140"/>
      <c r="BF140" s="140">
        <f t="shared" si="3"/>
        <v>0</v>
      </c>
      <c r="BG140" s="140"/>
      <c r="BH140" s="140"/>
      <c r="BI140" s="140"/>
      <c r="BJ140" s="17"/>
      <c r="BK140" s="140">
        <f t="shared" si="4"/>
        <v>0</v>
      </c>
      <c r="BL140" s="17"/>
      <c r="BM140" s="17"/>
    </row>
    <row r="141" spans="2:65" s="1" customFormat="1" ht="16.5" customHeight="1">
      <c r="B141" s="131"/>
      <c r="C141" s="163">
        <v>19</v>
      </c>
      <c r="D141" s="164" t="s">
        <v>136</v>
      </c>
      <c r="E141" s="157" t="s">
        <v>175</v>
      </c>
      <c r="F141" s="209" t="s">
        <v>161</v>
      </c>
      <c r="G141" s="209"/>
      <c r="H141" s="209"/>
      <c r="I141" s="209"/>
      <c r="J141" s="134" t="s">
        <v>153</v>
      </c>
      <c r="K141" s="135">
        <v>1</v>
      </c>
      <c r="L141" s="210"/>
      <c r="M141" s="210"/>
      <c r="N141" s="210">
        <f t="shared" si="2"/>
        <v>0</v>
      </c>
      <c r="O141" s="210"/>
      <c r="P141" s="210"/>
      <c r="Q141" s="210"/>
      <c r="R141" s="136"/>
      <c r="T141" s="144"/>
      <c r="U141" s="40"/>
      <c r="V141" s="138"/>
      <c r="W141" s="138"/>
      <c r="X141" s="138"/>
      <c r="Y141" s="138"/>
      <c r="Z141" s="138"/>
      <c r="AA141" s="138"/>
      <c r="AR141" s="17"/>
      <c r="AT141" s="17"/>
      <c r="AU141" s="17"/>
      <c r="AY141" s="17"/>
      <c r="BE141" s="140"/>
      <c r="BF141" s="140">
        <f t="shared" si="3"/>
        <v>0</v>
      </c>
      <c r="BG141" s="140"/>
      <c r="BH141" s="140"/>
      <c r="BI141" s="140"/>
      <c r="BJ141" s="17"/>
      <c r="BK141" s="140">
        <f t="shared" si="4"/>
        <v>0</v>
      </c>
      <c r="BL141" s="17"/>
      <c r="BM141" s="17"/>
    </row>
    <row r="142" spans="2:65" s="1" customFormat="1" ht="16.5" customHeight="1">
      <c r="B142" s="131"/>
      <c r="C142" s="163">
        <v>20</v>
      </c>
      <c r="D142" s="164" t="s">
        <v>136</v>
      </c>
      <c r="E142" s="157" t="s">
        <v>176</v>
      </c>
      <c r="F142" s="209" t="s">
        <v>160</v>
      </c>
      <c r="G142" s="209"/>
      <c r="H142" s="209"/>
      <c r="I142" s="209"/>
      <c r="J142" s="134" t="s">
        <v>153</v>
      </c>
      <c r="K142" s="135">
        <v>1</v>
      </c>
      <c r="L142" s="210"/>
      <c r="M142" s="210"/>
      <c r="N142" s="210">
        <f t="shared" si="2"/>
        <v>0</v>
      </c>
      <c r="O142" s="210"/>
      <c r="P142" s="210"/>
      <c r="Q142" s="210"/>
      <c r="R142" s="136"/>
      <c r="T142" s="144"/>
      <c r="U142" s="40"/>
      <c r="V142" s="138"/>
      <c r="W142" s="138"/>
      <c r="X142" s="138"/>
      <c r="Y142" s="138"/>
      <c r="Z142" s="138"/>
      <c r="AA142" s="138"/>
      <c r="AR142" s="17"/>
      <c r="AT142" s="17"/>
      <c r="AU142" s="17"/>
      <c r="AY142" s="17"/>
      <c r="BE142" s="140"/>
      <c r="BF142" s="140">
        <f t="shared" si="3"/>
        <v>0</v>
      </c>
      <c r="BG142" s="140"/>
      <c r="BH142" s="140"/>
      <c r="BI142" s="140"/>
      <c r="BJ142" s="17"/>
      <c r="BK142" s="140">
        <f t="shared" si="4"/>
        <v>0</v>
      </c>
      <c r="BL142" s="17"/>
      <c r="BM142" s="17"/>
    </row>
    <row r="143" spans="2:65" s="1" customFormat="1" ht="29.25" customHeight="1">
      <c r="B143" s="131"/>
      <c r="C143" s="163">
        <v>21</v>
      </c>
      <c r="D143" s="164" t="s">
        <v>105</v>
      </c>
      <c r="E143" s="157" t="s">
        <v>177</v>
      </c>
      <c r="F143" s="208" t="s">
        <v>180</v>
      </c>
      <c r="G143" s="209"/>
      <c r="H143" s="209"/>
      <c r="I143" s="209"/>
      <c r="J143" s="134" t="s">
        <v>153</v>
      </c>
      <c r="K143" s="135">
        <v>1</v>
      </c>
      <c r="L143" s="210"/>
      <c r="M143" s="210"/>
      <c r="N143" s="210">
        <f t="shared" si="2"/>
        <v>0</v>
      </c>
      <c r="O143" s="210"/>
      <c r="P143" s="210"/>
      <c r="Q143" s="210"/>
      <c r="R143" s="136"/>
      <c r="T143" s="144"/>
      <c r="U143" s="40"/>
      <c r="V143" s="138"/>
      <c r="W143" s="138"/>
      <c r="X143" s="138"/>
      <c r="Y143" s="138"/>
      <c r="Z143" s="138"/>
      <c r="AA143" s="138"/>
      <c r="AR143" s="17"/>
      <c r="AT143" s="17"/>
      <c r="AU143" s="17"/>
      <c r="AY143" s="17"/>
      <c r="BE143" s="140"/>
      <c r="BF143" s="140">
        <f t="shared" si="3"/>
        <v>0</v>
      </c>
      <c r="BG143" s="140"/>
      <c r="BH143" s="140"/>
      <c r="BI143" s="140"/>
      <c r="BJ143" s="17"/>
      <c r="BK143" s="140">
        <f t="shared" si="4"/>
        <v>0</v>
      </c>
      <c r="BL143" s="17"/>
      <c r="BM143" s="17"/>
    </row>
    <row r="144" spans="2:65" s="1" customFormat="1" ht="38.25" customHeight="1">
      <c r="B144" s="131"/>
      <c r="C144" s="149"/>
      <c r="D144" s="148" t="s">
        <v>165</v>
      </c>
      <c r="E144" s="150"/>
      <c r="F144" s="151"/>
      <c r="G144" s="151"/>
      <c r="H144" s="151"/>
      <c r="I144" s="151"/>
      <c r="J144" s="152"/>
      <c r="K144" s="153"/>
      <c r="L144" s="154"/>
      <c r="M144" s="154"/>
      <c r="N144" s="204">
        <f>BK144</f>
        <v>0</v>
      </c>
      <c r="O144" s="205"/>
      <c r="P144" s="205"/>
      <c r="Q144" s="205"/>
      <c r="R144" s="136"/>
      <c r="T144" s="144"/>
      <c r="U144" s="40"/>
      <c r="V144" s="138"/>
      <c r="W144" s="138"/>
      <c r="X144" s="138"/>
      <c r="Y144" s="138"/>
      <c r="Z144" s="138"/>
      <c r="AA144" s="138"/>
      <c r="AR144" s="17"/>
      <c r="AT144" s="17"/>
      <c r="AU144" s="17"/>
      <c r="AY144" s="17"/>
      <c r="BE144" s="140"/>
      <c r="BF144" s="140">
        <f t="shared" si="3"/>
        <v>0</v>
      </c>
      <c r="BG144" s="140"/>
      <c r="BH144" s="140"/>
      <c r="BI144" s="140"/>
      <c r="BJ144" s="17"/>
      <c r="BK144" s="140">
        <f>BK145</f>
        <v>0</v>
      </c>
      <c r="BL144" s="17"/>
      <c r="BM144" s="17"/>
    </row>
    <row r="145" spans="2:65" s="1" customFormat="1" ht="38.25" customHeight="1">
      <c r="B145" s="131"/>
      <c r="C145" s="163">
        <v>22</v>
      </c>
      <c r="D145" s="164" t="s">
        <v>105</v>
      </c>
      <c r="E145" s="165" t="s">
        <v>178</v>
      </c>
      <c r="F145" s="209" t="s">
        <v>166</v>
      </c>
      <c r="G145" s="209"/>
      <c r="H145" s="209"/>
      <c r="I145" s="209"/>
      <c r="J145" s="134" t="s">
        <v>147</v>
      </c>
      <c r="K145" s="135">
        <v>1</v>
      </c>
      <c r="L145" s="210"/>
      <c r="M145" s="210"/>
      <c r="N145" s="210">
        <f>ROUND(L145*K145,2)</f>
        <v>0</v>
      </c>
      <c r="O145" s="210"/>
      <c r="P145" s="210"/>
      <c r="Q145" s="210"/>
      <c r="R145" s="136"/>
      <c r="T145" s="144"/>
      <c r="U145" s="40"/>
      <c r="V145" s="138"/>
      <c r="W145" s="138"/>
      <c r="X145" s="138"/>
      <c r="Y145" s="138"/>
      <c r="Z145" s="138"/>
      <c r="AA145" s="138"/>
      <c r="AR145" s="17"/>
      <c r="AT145" s="17"/>
      <c r="AU145" s="17"/>
      <c r="AY145" s="17"/>
      <c r="BE145" s="140"/>
      <c r="BF145" s="140">
        <f t="shared" si="3"/>
        <v>0</v>
      </c>
      <c r="BG145" s="140"/>
      <c r="BH145" s="140"/>
      <c r="BI145" s="140"/>
      <c r="BJ145" s="17"/>
      <c r="BK145" s="140">
        <f>ROUND(L145*K145,2)</f>
        <v>0</v>
      </c>
      <c r="BL145" s="17"/>
      <c r="BM145" s="17"/>
    </row>
    <row r="146" spans="2:65" s="1" customFormat="1" ht="38.25" customHeight="1">
      <c r="B146" s="131"/>
      <c r="C146" s="149"/>
      <c r="D146" s="149"/>
      <c r="E146" s="150"/>
      <c r="F146" s="151"/>
      <c r="G146" s="151"/>
      <c r="H146" s="151"/>
      <c r="I146" s="151"/>
      <c r="J146" s="152"/>
      <c r="K146" s="153"/>
      <c r="L146" s="154"/>
      <c r="M146" s="154"/>
      <c r="N146" s="154"/>
      <c r="O146" s="155"/>
      <c r="P146" s="155"/>
      <c r="Q146" s="155"/>
      <c r="R146" s="136"/>
      <c r="T146" s="144"/>
      <c r="U146" s="40"/>
      <c r="V146" s="138"/>
      <c r="W146" s="138"/>
      <c r="X146" s="138"/>
      <c r="Y146" s="138"/>
      <c r="Z146" s="138"/>
      <c r="AA146" s="138"/>
      <c r="AR146" s="17"/>
      <c r="AT146" s="17"/>
      <c r="AU146" s="17"/>
      <c r="AY146" s="17"/>
      <c r="BE146" s="140"/>
      <c r="BF146" s="140">
        <f t="shared" si="3"/>
        <v>0</v>
      </c>
      <c r="BG146" s="140"/>
      <c r="BH146" s="140"/>
      <c r="BI146" s="140"/>
      <c r="BJ146" s="17"/>
      <c r="BK146" s="140"/>
      <c r="BL146" s="17"/>
      <c r="BM146" s="17"/>
    </row>
    <row r="147" spans="2:65" s="1" customFormat="1" ht="6.95" customHeight="1">
      <c r="B147" s="55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7"/>
    </row>
  </sheetData>
  <mergeCells count="133">
    <mergeCell ref="F145:I145"/>
    <mergeCell ref="L145:M145"/>
    <mergeCell ref="N145:Q145"/>
    <mergeCell ref="F133:I133"/>
    <mergeCell ref="L133:M133"/>
    <mergeCell ref="N133:Q133"/>
    <mergeCell ref="F134:I134"/>
    <mergeCell ref="L134:M134"/>
    <mergeCell ref="N134:Q134"/>
    <mergeCell ref="F138:I138"/>
    <mergeCell ref="L138:M138"/>
    <mergeCell ref="N138:Q138"/>
    <mergeCell ref="F139:I139"/>
    <mergeCell ref="L139:M139"/>
    <mergeCell ref="N139:Q139"/>
    <mergeCell ref="F136:I136"/>
    <mergeCell ref="L136:M136"/>
    <mergeCell ref="N136:Q136"/>
    <mergeCell ref="F137:I137"/>
    <mergeCell ref="L137:M137"/>
    <mergeCell ref="N137:Q137"/>
    <mergeCell ref="F142:I142"/>
    <mergeCell ref="L142:M142"/>
    <mergeCell ref="N142:Q142"/>
    <mergeCell ref="H1:K1"/>
    <mergeCell ref="S2:AC2"/>
    <mergeCell ref="F130:I130"/>
    <mergeCell ref="L130:M130"/>
    <mergeCell ref="N130:Q130"/>
    <mergeCell ref="F121:I121"/>
    <mergeCell ref="L121:M121"/>
    <mergeCell ref="N121:Q121"/>
    <mergeCell ref="F124:I124"/>
    <mergeCell ref="L124:M124"/>
    <mergeCell ref="N124:Q124"/>
    <mergeCell ref="F125:I125"/>
    <mergeCell ref="L125:M125"/>
    <mergeCell ref="N125:Q125"/>
    <mergeCell ref="N123:Q123"/>
    <mergeCell ref="F118:I118"/>
    <mergeCell ref="F120:I120"/>
    <mergeCell ref="L120:M120"/>
    <mergeCell ref="N120:Q120"/>
    <mergeCell ref="L122:M122"/>
    <mergeCell ref="N122:Q122"/>
    <mergeCell ref="F122:I122"/>
    <mergeCell ref="F113:I113"/>
    <mergeCell ref="L113:M113"/>
    <mergeCell ref="N115:Q115"/>
    <mergeCell ref="N116:Q116"/>
    <mergeCell ref="L118:M118"/>
    <mergeCell ref="N118:Q118"/>
    <mergeCell ref="N131:Q131"/>
    <mergeCell ref="N132:Q132"/>
    <mergeCell ref="F126:I126"/>
    <mergeCell ref="L126:M126"/>
    <mergeCell ref="N126:Q126"/>
    <mergeCell ref="F129:I129"/>
    <mergeCell ref="L129:M129"/>
    <mergeCell ref="N129:Q129"/>
    <mergeCell ref="N127:Q127"/>
    <mergeCell ref="N128:Q128"/>
    <mergeCell ref="H32:J32"/>
    <mergeCell ref="M32:P32"/>
    <mergeCell ref="H33:J33"/>
    <mergeCell ref="M33:P33"/>
    <mergeCell ref="H34:J34"/>
    <mergeCell ref="M34:P34"/>
    <mergeCell ref="N94:Q94"/>
    <mergeCell ref="N96:Q96"/>
    <mergeCell ref="L98:Q98"/>
    <mergeCell ref="C76:Q76"/>
    <mergeCell ref="F78:P78"/>
    <mergeCell ref="M80:P80"/>
    <mergeCell ref="M82:Q82"/>
    <mergeCell ref="M83:Q83"/>
    <mergeCell ref="C85:G85"/>
    <mergeCell ref="N85:Q85"/>
    <mergeCell ref="N87:Q87"/>
    <mergeCell ref="N88:Q88"/>
    <mergeCell ref="N89:Q89"/>
    <mergeCell ref="N90:Q90"/>
    <mergeCell ref="N91:Q91"/>
    <mergeCell ref="N92:Q92"/>
    <mergeCell ref="N93:Q93"/>
    <mergeCell ref="O11:P11"/>
    <mergeCell ref="O13:P13"/>
    <mergeCell ref="O14:P14"/>
    <mergeCell ref="O16:P16"/>
    <mergeCell ref="F135:I135"/>
    <mergeCell ref="L135:M135"/>
    <mergeCell ref="N135:Q135"/>
    <mergeCell ref="C2:Q2"/>
    <mergeCell ref="C4:Q4"/>
    <mergeCell ref="F6:P6"/>
    <mergeCell ref="O8:P8"/>
    <mergeCell ref="O10:P10"/>
    <mergeCell ref="H35:J35"/>
    <mergeCell ref="M35:P35"/>
    <mergeCell ref="L37:P37"/>
    <mergeCell ref="O17:P17"/>
    <mergeCell ref="O19:P19"/>
    <mergeCell ref="O20:P20"/>
    <mergeCell ref="E23:L23"/>
    <mergeCell ref="M26:P26"/>
    <mergeCell ref="M27:P27"/>
    <mergeCell ref="M29:P29"/>
    <mergeCell ref="H31:J31"/>
    <mergeCell ref="M31:P31"/>
    <mergeCell ref="N144:Q144"/>
    <mergeCell ref="N95:Q95"/>
    <mergeCell ref="F143:I143"/>
    <mergeCell ref="L143:M143"/>
    <mergeCell ref="N143:Q143"/>
    <mergeCell ref="F140:I140"/>
    <mergeCell ref="L140:M140"/>
    <mergeCell ref="N140:Q140"/>
    <mergeCell ref="F141:I141"/>
    <mergeCell ref="L141:M141"/>
    <mergeCell ref="N141:Q141"/>
    <mergeCell ref="F119:I119"/>
    <mergeCell ref="L119:M119"/>
    <mergeCell ref="N119:Q119"/>
    <mergeCell ref="C104:Q104"/>
    <mergeCell ref="F106:P106"/>
    <mergeCell ref="M108:P108"/>
    <mergeCell ref="M110:Q110"/>
    <mergeCell ref="M111:Q111"/>
    <mergeCell ref="N113:Q113"/>
    <mergeCell ref="F117:I117"/>
    <mergeCell ref="L117:M117"/>
    <mergeCell ref="N117:Q117"/>
    <mergeCell ref="N114:Q114"/>
  </mergeCells>
  <hyperlinks>
    <hyperlink ref="F1:G1" location="C2" display="1) Krycí list rozpočtu" xr:uid="{00000000-0004-0000-0100-000000000000}"/>
    <hyperlink ref="H1:K1" location="C85" display="2) Rekapitulace rozpočtu" xr:uid="{00000000-0004-0000-0100-000001000000}"/>
    <hyperlink ref="L1" location="C113" display="3) Rozpočet" xr:uid="{00000000-0004-0000-0100-000002000000}"/>
    <hyperlink ref="S1:T1" location="'Rekapitulace stavby'!C2" display="Rekapitulace stavby" xr:uid="{00000000-0004-0000-0100-000003000000}"/>
  </hyperlinks>
  <pageMargins left="0.58333330000000005" right="0.58333330000000005" top="0.5" bottom="0.46666669999999999" header="0" footer="0"/>
  <pageSetup paperSize="9" scale="93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Rekapitulácia stavby</vt:lpstr>
      <vt:lpstr>8881 - Parčík za daňovým ...</vt:lpstr>
      <vt:lpstr>'8881 - Parčík za daňovým 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Stančoková, Michaela</dc:creator>
  <cp:lastModifiedBy>lubomir.gajarsky</cp:lastModifiedBy>
  <cp:lastPrinted>2018-07-17T07:53:16Z</cp:lastPrinted>
  <dcterms:created xsi:type="dcterms:W3CDTF">2017-04-26T13:28:38Z</dcterms:created>
  <dcterms:modified xsi:type="dcterms:W3CDTF">2018-07-17T07:55:13Z</dcterms:modified>
</cp:coreProperties>
</file>